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 defaultThemeVersion="124226"/>
  <bookViews>
    <workbookView xWindow="0" yWindow="0" windowWidth="11340" windowHeight="6552" tabRatio="921" firstSheet="2" activeTab="2"/>
  </bookViews>
  <sheets>
    <sheet name="1" sheetId="113" state="hidden" r:id="rId1"/>
    <sheet name="УЧАСТНИКИ" sheetId="1" state="hidden" r:id="rId2"/>
    <sheet name="И10-Ж" sheetId="40" r:id="rId3"/>
    <sheet name="И40-Ж" sheetId="76" r:id="rId4"/>
    <sheet name="И150-Ж" sheetId="72" r:id="rId5"/>
    <sheet name="И4х10-Ж" sheetId="139" r:id="rId6"/>
    <sheet name="И11сб-Ж" sheetId="66" r:id="rId7"/>
    <sheet name="И30сп-Ж" sheetId="81" r:id="rId8"/>
    <sheet name="И Ш-Ж" sheetId="75" r:id="rId9"/>
    <sheet name="И Д-Ж" sheetId="87" r:id="rId10"/>
    <sheet name="И ДИ-Ж" sheetId="92" r:id="rId11"/>
    <sheet name="И М-Ж" sheetId="78" r:id="rId12"/>
  </sheets>
  <definedNames>
    <definedName name="_xlnm._FilterDatabase" localSheetId="1" hidden="1">УЧАСТНИКИ!$A$1:$L$366</definedName>
    <definedName name="CUMM" localSheetId="5">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9" hidden="1">'И Д-Ж'!$37:$37</definedName>
    <definedName name="Z_B28A55F2_F506_44F5_8B45_C06C81F4E83D_.wvu.Rows" localSheetId="10" hidden="1">'И ДИ-Ж'!$25:$25</definedName>
    <definedName name="Z_B28A55F2_F506_44F5_8B45_C06C81F4E83D_.wvu.Rows" localSheetId="11" hidden="1">'И М-Ж'!#REF!</definedName>
    <definedName name="Z_B28A55F2_F506_44F5_8B45_C06C81F4E83D_.wvu.Rows" localSheetId="8" hidden="1">'И Ш-Ж'!#REF!</definedName>
    <definedName name="Z_B28A55F2_F506_44F5_8B45_C06C81F4E83D_.wvu.Rows" localSheetId="2" hidden="1">'И10-Ж'!#REF!</definedName>
    <definedName name="Z_B28A55F2_F506_44F5_8B45_C06C81F4E83D_.wvu.Rows" localSheetId="6" hidden="1">'И11сб-Ж'!#REF!</definedName>
    <definedName name="Z_B28A55F2_F506_44F5_8B45_C06C81F4E83D_.wvu.Rows" localSheetId="4" hidden="1">'И150-Ж'!#REF!</definedName>
    <definedName name="Z_B28A55F2_F506_44F5_8B45_C06C81F4E83D_.wvu.Rows" localSheetId="7" hidden="1">'И30сп-Ж'!#REF!</definedName>
    <definedName name="Z_B28A55F2_F506_44F5_8B45_C06C81F4E83D_.wvu.Rows" localSheetId="3" hidden="1">'И40-Ж'!$39:$39</definedName>
    <definedName name="_xlnm.Print_Area" localSheetId="9">'И Д-Ж'!$A$1:$W$53</definedName>
    <definedName name="_xlnm.Print_Area" localSheetId="10">'И ДИ-Ж'!$A$1:$W$33</definedName>
    <definedName name="_xlnm.Print_Area" localSheetId="11">'И М-Ж'!$A$1:$W$58</definedName>
    <definedName name="_xlnm.Print_Area" localSheetId="2">'И10-Ж'!$A$1:$P$42</definedName>
    <definedName name="_xlnm.Print_Area" localSheetId="6">'И11сб-Ж'!$A$1:$P$39</definedName>
    <definedName name="_xlnm.Print_Area" localSheetId="4">'И150-Ж'!$A$1:$L$35</definedName>
    <definedName name="_xlnm.Print_Area" localSheetId="7">'И30сп-Ж'!$A$1:$L$25</definedName>
    <definedName name="_xlnm.Print_Area" localSheetId="3">'И40-Ж'!$A$1:$M$53</definedName>
    <definedName name="_xlnm.Print_Area" localSheetId="5">'И4х10-Ж'!$A$1:$L$28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I19" i="139" l="1"/>
  <c r="I14" i="81"/>
  <c r="I15" i="81"/>
  <c r="I16" i="81"/>
  <c r="I13" i="81"/>
  <c r="I19" i="72"/>
  <c r="I20" i="72"/>
  <c r="I21" i="72"/>
  <c r="I22" i="72"/>
  <c r="I23" i="72"/>
  <c r="I24" i="72"/>
  <c r="I25" i="72"/>
  <c r="I26" i="72"/>
  <c r="I27" i="72"/>
  <c r="I28" i="72"/>
  <c r="I13" i="72"/>
  <c r="I14" i="72"/>
  <c r="I15" i="72"/>
  <c r="I16" i="72"/>
  <c r="I17" i="72"/>
  <c r="I13" i="76"/>
  <c r="I14" i="76"/>
  <c r="I15" i="76"/>
  <c r="I16" i="76"/>
  <c r="I17" i="76"/>
  <c r="I18" i="76"/>
  <c r="I19" i="76"/>
  <c r="I20" i="76"/>
  <c r="I21" i="76"/>
  <c r="I22" i="76"/>
  <c r="I23" i="76"/>
  <c r="I24" i="76"/>
  <c r="I25" i="76"/>
  <c r="I26" i="76"/>
  <c r="I27" i="76"/>
  <c r="I28" i="76"/>
  <c r="I29" i="76"/>
  <c r="I30" i="76"/>
  <c r="I31" i="76"/>
  <c r="I32" i="76"/>
  <c r="I33" i="76"/>
  <c r="I34" i="76"/>
  <c r="I35" i="76"/>
  <c r="I36" i="76"/>
  <c r="I37" i="76"/>
  <c r="I38" i="76"/>
  <c r="I39" i="76"/>
  <c r="I40" i="76"/>
  <c r="I42" i="76"/>
  <c r="N21" i="92" l="1"/>
  <c r="F23" i="78"/>
  <c r="G23" i="78"/>
  <c r="E22" i="78"/>
  <c r="G22" i="78"/>
  <c r="E17" i="78"/>
  <c r="G17" i="78"/>
  <c r="E20" i="78"/>
  <c r="G20" i="78"/>
  <c r="E19" i="78"/>
  <c r="G19" i="78"/>
  <c r="E21" i="78"/>
  <c r="G21" i="78"/>
  <c r="E16" i="78"/>
  <c r="G16" i="78"/>
  <c r="E18" i="78"/>
  <c r="G18" i="78"/>
  <c r="E15" i="78"/>
  <c r="G15" i="78"/>
  <c r="E24" i="78"/>
  <c r="G24" i="78"/>
  <c r="E14" i="78"/>
  <c r="G14" i="78"/>
  <c r="AC37" i="75" l="1"/>
  <c r="J11" i="81"/>
  <c r="N11" i="66"/>
  <c r="N10" i="66"/>
  <c r="J11" i="139"/>
  <c r="J11" i="72"/>
  <c r="I11" i="76"/>
  <c r="N11" i="40"/>
  <c r="N10" i="40"/>
  <c r="A6" i="78" l="1"/>
  <c r="A6" i="92"/>
  <c r="A6" i="87"/>
  <c r="A6" i="75"/>
  <c r="A6" i="81"/>
  <c r="A6" i="66"/>
  <c r="A6" i="139"/>
  <c r="A6" i="72"/>
  <c r="A6" i="76"/>
  <c r="A6" i="40"/>
  <c r="I17" i="81"/>
  <c r="I18" i="81"/>
  <c r="I18" i="72"/>
  <c r="W10" i="87" l="1"/>
  <c r="W9" i="87"/>
  <c r="W11" i="92"/>
  <c r="W11" i="78"/>
  <c r="L11" i="72"/>
  <c r="L10" i="72"/>
  <c r="L11" i="139"/>
  <c r="L10" i="139"/>
  <c r="P11" i="66"/>
  <c r="P9" i="66"/>
  <c r="A4" i="40" l="1"/>
  <c r="J10" i="75"/>
  <c r="U10" i="87"/>
  <c r="U11" i="92"/>
  <c r="U11" i="78"/>
  <c r="M10" i="76" l="1"/>
  <c r="M11" i="76"/>
  <c r="P11" i="40"/>
  <c r="P9" i="40"/>
  <c r="N36" i="75" l="1"/>
  <c r="L9" i="75"/>
  <c r="L10" i="75"/>
  <c r="I14" i="139" l="1"/>
  <c r="L22" i="139"/>
  <c r="G22" i="139"/>
  <c r="F22" i="139"/>
  <c r="E22" i="139"/>
  <c r="D22" i="139"/>
  <c r="C22" i="139"/>
  <c r="B22" i="139"/>
  <c r="L21" i="139"/>
  <c r="G21" i="139"/>
  <c r="F21" i="139"/>
  <c r="E21" i="139"/>
  <c r="D21" i="139"/>
  <c r="C21" i="139"/>
  <c r="B21" i="139"/>
  <c r="L20" i="139"/>
  <c r="G20" i="139"/>
  <c r="F20" i="139"/>
  <c r="E20" i="139"/>
  <c r="D20" i="139"/>
  <c r="C20" i="139"/>
  <c r="B20" i="139"/>
  <c r="L19" i="139"/>
  <c r="J19" i="139"/>
  <c r="G19" i="139"/>
  <c r="F19" i="139"/>
  <c r="E19" i="139"/>
  <c r="D19" i="139"/>
  <c r="C19" i="139"/>
  <c r="B19" i="139"/>
  <c r="L17" i="139"/>
  <c r="G17" i="139"/>
  <c r="F17" i="139"/>
  <c r="E17" i="139"/>
  <c r="D17" i="139"/>
  <c r="C17" i="139"/>
  <c r="B17" i="139"/>
  <c r="L16" i="139"/>
  <c r="G16" i="139"/>
  <c r="F16" i="139"/>
  <c r="E16" i="139"/>
  <c r="D16" i="139"/>
  <c r="C16" i="139"/>
  <c r="B16" i="139"/>
  <c r="L15" i="139"/>
  <c r="G15" i="139"/>
  <c r="F15" i="139"/>
  <c r="E15" i="139"/>
  <c r="D15" i="139"/>
  <c r="C15" i="139"/>
  <c r="B15" i="139"/>
  <c r="L14" i="139"/>
  <c r="J14" i="139"/>
  <c r="G14" i="139"/>
  <c r="F14" i="139"/>
  <c r="E14" i="139"/>
  <c r="D14" i="139"/>
  <c r="C14" i="139"/>
  <c r="B14" i="139"/>
  <c r="A4" i="139"/>
  <c r="A3" i="139"/>
  <c r="A2" i="139"/>
  <c r="A1" i="139"/>
  <c r="L11" i="81"/>
  <c r="P10" i="66"/>
  <c r="P10" i="40"/>
  <c r="B53" i="78"/>
  <c r="C53" i="78"/>
  <c r="D53" i="78"/>
  <c r="E53" i="78"/>
  <c r="G53" i="78"/>
  <c r="N53" i="78"/>
  <c r="O53" i="78"/>
  <c r="P53" i="78"/>
  <c r="Q53" i="78"/>
  <c r="R53" i="78"/>
  <c r="F53" i="78" s="1"/>
  <c r="S53" i="78"/>
  <c r="V53" i="78"/>
  <c r="W53" i="78"/>
  <c r="M23" i="75"/>
  <c r="M22" i="75"/>
  <c r="M21" i="75"/>
  <c r="M20" i="75"/>
  <c r="M19" i="75"/>
  <c r="M18" i="75"/>
  <c r="M17" i="75"/>
  <c r="M16" i="75"/>
  <c r="M15" i="75"/>
  <c r="M14" i="75"/>
  <c r="M13" i="75"/>
  <c r="M12" i="75"/>
  <c r="J13" i="75"/>
  <c r="J14" i="75"/>
  <c r="J15" i="75"/>
  <c r="J16" i="75"/>
  <c r="J17" i="75"/>
  <c r="J18" i="75"/>
  <c r="J19" i="75"/>
  <c r="J20" i="75"/>
  <c r="J21" i="75"/>
  <c r="J12" i="75"/>
  <c r="T53" i="78" l="1"/>
  <c r="U53" i="78" l="1"/>
  <c r="I13" i="75"/>
  <c r="I14" i="75"/>
  <c r="I15" i="75"/>
  <c r="I16" i="75"/>
  <c r="I17" i="75"/>
  <c r="I18" i="75"/>
  <c r="I19" i="75"/>
  <c r="I20" i="75"/>
  <c r="I21" i="75"/>
  <c r="I12" i="75"/>
  <c r="J15" i="81"/>
  <c r="J16" i="81"/>
  <c r="J13" i="81"/>
  <c r="J14" i="81"/>
  <c r="J17" i="81"/>
  <c r="J18" i="81"/>
  <c r="S28" i="66"/>
  <c r="S22" i="66"/>
  <c r="N22" i="66" s="1"/>
  <c r="S17" i="66"/>
  <c r="N17" i="66" s="1"/>
  <c r="S16" i="66"/>
  <c r="N16" i="66" s="1"/>
  <c r="S21" i="66"/>
  <c r="N21" i="66" s="1"/>
  <c r="S14" i="66"/>
  <c r="N14" i="66" s="1"/>
  <c r="S31" i="66"/>
  <c r="S26" i="66"/>
  <c r="N26" i="66" s="1"/>
  <c r="S23" i="66"/>
  <c r="N23" i="66" s="1"/>
  <c r="S18" i="66"/>
  <c r="N18" i="66" s="1"/>
  <c r="S15" i="66"/>
  <c r="N15" i="66" s="1"/>
  <c r="S30" i="66"/>
  <c r="N30" i="66" s="1"/>
  <c r="S27" i="66"/>
  <c r="N27" i="66" s="1"/>
  <c r="S20" i="66"/>
  <c r="N20" i="66" s="1"/>
  <c r="S29" i="66"/>
  <c r="N29" i="66" s="1"/>
  <c r="S24" i="66"/>
  <c r="S19" i="66"/>
  <c r="N19" i="66" s="1"/>
  <c r="S13" i="66"/>
  <c r="N13" i="66" s="1"/>
  <c r="S32" i="66"/>
  <c r="S25" i="66"/>
  <c r="N28" i="66"/>
  <c r="N31" i="66"/>
  <c r="N24" i="66"/>
  <c r="N25" i="66"/>
  <c r="J26" i="72"/>
  <c r="J20" i="72"/>
  <c r="J25" i="72"/>
  <c r="J28" i="72"/>
  <c r="J18" i="72"/>
  <c r="J16" i="72"/>
  <c r="J22" i="72"/>
  <c r="J24" i="72"/>
  <c r="J21" i="72"/>
  <c r="J19" i="72"/>
  <c r="J17" i="72"/>
  <c r="J23" i="72"/>
  <c r="J15" i="72"/>
  <c r="J14" i="72"/>
  <c r="J13" i="72"/>
  <c r="J27" i="72"/>
  <c r="K22" i="76" l="1"/>
  <c r="K19" i="76"/>
  <c r="K30" i="76"/>
  <c r="K20" i="76"/>
  <c r="K35" i="76"/>
  <c r="K24" i="76"/>
  <c r="K23" i="76"/>
  <c r="K16" i="76"/>
  <c r="K13" i="76"/>
  <c r="K40" i="76"/>
  <c r="K17" i="76"/>
  <c r="K41" i="76"/>
  <c r="K29" i="76"/>
  <c r="K25" i="76"/>
  <c r="K15" i="76"/>
  <c r="K14" i="76"/>
  <c r="K37" i="76"/>
  <c r="K42" i="76"/>
  <c r="K33" i="76"/>
  <c r="K18" i="76"/>
  <c r="K28" i="76"/>
  <c r="K38" i="76"/>
  <c r="K34" i="76"/>
  <c r="K36" i="76"/>
  <c r="K31" i="76"/>
  <c r="K27" i="76"/>
  <c r="K32" i="76"/>
  <c r="K26" i="76"/>
  <c r="K39" i="76"/>
  <c r="K21" i="76"/>
  <c r="S19" i="40" l="1"/>
  <c r="S13" i="40"/>
  <c r="S32" i="40"/>
  <c r="S31" i="40"/>
  <c r="S27" i="40"/>
  <c r="S17" i="40"/>
  <c r="S14" i="40"/>
  <c r="S16" i="40"/>
  <c r="S29" i="40"/>
  <c r="S28" i="40"/>
  <c r="S30" i="40"/>
  <c r="S22" i="40"/>
  <c r="S18" i="40"/>
  <c r="S24" i="40"/>
  <c r="S35" i="40"/>
  <c r="S33" i="40"/>
  <c r="S26" i="40"/>
  <c r="S23" i="40"/>
  <c r="S15" i="40"/>
  <c r="S20" i="40"/>
  <c r="S25" i="40"/>
  <c r="S34" i="40"/>
  <c r="S21" i="40"/>
  <c r="S24" i="87"/>
  <c r="R24" i="87"/>
  <c r="Q24" i="87"/>
  <c r="O24" i="87"/>
  <c r="N24" i="87"/>
  <c r="W23" i="87"/>
  <c r="V23" i="87"/>
  <c r="S23" i="87"/>
  <c r="R23" i="87"/>
  <c r="F23" i="87" s="1"/>
  <c r="Q23" i="87"/>
  <c r="O23" i="87"/>
  <c r="N23" i="87"/>
  <c r="G23" i="87"/>
  <c r="E23" i="87"/>
  <c r="D23" i="87"/>
  <c r="C23" i="87"/>
  <c r="B23" i="87"/>
  <c r="Q20" i="87"/>
  <c r="O20" i="87"/>
  <c r="W19" i="87"/>
  <c r="F19" i="87"/>
  <c r="Q19" i="87"/>
  <c r="O19" i="87"/>
  <c r="G19" i="87"/>
  <c r="E19" i="87"/>
  <c r="D19" i="87"/>
  <c r="C19" i="87"/>
  <c r="B19" i="87"/>
  <c r="P40" i="87"/>
  <c r="O40" i="87"/>
  <c r="N40" i="87"/>
  <c r="W39" i="87"/>
  <c r="F39" i="87"/>
  <c r="P39" i="87"/>
  <c r="O39" i="87"/>
  <c r="N39" i="87"/>
  <c r="G39" i="87"/>
  <c r="E39" i="87"/>
  <c r="D39" i="87"/>
  <c r="C39" i="87"/>
  <c r="B39" i="87"/>
  <c r="S16" i="87"/>
  <c r="Q16" i="87"/>
  <c r="P16" i="87"/>
  <c r="O16" i="87"/>
  <c r="N16" i="87"/>
  <c r="W15" i="87"/>
  <c r="S15" i="87"/>
  <c r="F15" i="87"/>
  <c r="Q15" i="87"/>
  <c r="P15" i="87"/>
  <c r="O15" i="87"/>
  <c r="N15" i="87"/>
  <c r="G15" i="87"/>
  <c r="E15" i="87"/>
  <c r="D15" i="87"/>
  <c r="C15" i="87"/>
  <c r="B15" i="87"/>
  <c r="P30" i="87"/>
  <c r="O30" i="87"/>
  <c r="N30" i="87"/>
  <c r="W29" i="87"/>
  <c r="F29" i="87"/>
  <c r="P29" i="87"/>
  <c r="O29" i="87"/>
  <c r="N29" i="87"/>
  <c r="G29" i="87"/>
  <c r="E29" i="87"/>
  <c r="D29" i="87"/>
  <c r="C29" i="87"/>
  <c r="B29" i="87"/>
  <c r="P32" i="87"/>
  <c r="N32" i="87"/>
  <c r="W31" i="87"/>
  <c r="V31" i="87"/>
  <c r="F31" i="87"/>
  <c r="P31" i="87"/>
  <c r="N31" i="87"/>
  <c r="G31" i="87"/>
  <c r="E31" i="87"/>
  <c r="D31" i="87"/>
  <c r="C31" i="87"/>
  <c r="B31" i="87"/>
  <c r="S18" i="87"/>
  <c r="R18" i="87"/>
  <c r="Q18" i="87"/>
  <c r="P18" i="87"/>
  <c r="O18" i="87"/>
  <c r="N18" i="87"/>
  <c r="W17" i="87"/>
  <c r="S17" i="87"/>
  <c r="R17" i="87"/>
  <c r="F17" i="87" s="1"/>
  <c r="P17" i="87"/>
  <c r="O17" i="87"/>
  <c r="N17" i="87"/>
  <c r="G17" i="87"/>
  <c r="E17" i="87"/>
  <c r="D17" i="87"/>
  <c r="C17" i="87"/>
  <c r="B17" i="87"/>
  <c r="S28" i="87"/>
  <c r="R28" i="87"/>
  <c r="O28" i="87"/>
  <c r="W27" i="87"/>
  <c r="S27" i="87"/>
  <c r="R27" i="87"/>
  <c r="F27" i="87" s="1"/>
  <c r="O27" i="87"/>
  <c r="G27" i="87"/>
  <c r="E27" i="87"/>
  <c r="D27" i="87"/>
  <c r="C27" i="87"/>
  <c r="B27" i="87"/>
  <c r="P36" i="87"/>
  <c r="O36" i="87"/>
  <c r="N36" i="87"/>
  <c r="P34" i="87"/>
  <c r="N34" i="87"/>
  <c r="N44" i="87"/>
  <c r="P38" i="87"/>
  <c r="O38" i="87"/>
  <c r="N38" i="87"/>
  <c r="S14" i="87"/>
  <c r="R14" i="87"/>
  <c r="Q14" i="87"/>
  <c r="P14" i="87"/>
  <c r="O14" i="87"/>
  <c r="N14" i="87"/>
  <c r="Q26" i="87"/>
  <c r="P26" i="87"/>
  <c r="O26" i="87"/>
  <c r="N26" i="87"/>
  <c r="S22" i="87"/>
  <c r="R22" i="87"/>
  <c r="Q22" i="87"/>
  <c r="P22" i="87"/>
  <c r="O22" i="87"/>
  <c r="N22" i="87"/>
  <c r="N42" i="87"/>
  <c r="A4" i="72"/>
  <c r="A4" i="66"/>
  <c r="A4" i="81"/>
  <c r="A4" i="75"/>
  <c r="A4" i="87"/>
  <c r="A4" i="92"/>
  <c r="A4" i="78"/>
  <c r="A4" i="76"/>
  <c r="S52" i="78"/>
  <c r="R52" i="78"/>
  <c r="Q52" i="78"/>
  <c r="P52" i="78"/>
  <c r="O52" i="78"/>
  <c r="N52" i="78"/>
  <c r="S51" i="78"/>
  <c r="R51" i="78"/>
  <c r="F51" i="78" s="1"/>
  <c r="Q51" i="78"/>
  <c r="P51" i="78"/>
  <c r="O51" i="78"/>
  <c r="N51" i="78"/>
  <c r="T51" i="78" s="1"/>
  <c r="S50" i="78"/>
  <c r="R50" i="78"/>
  <c r="Q50" i="78"/>
  <c r="P50" i="78"/>
  <c r="T50" i="78" s="1"/>
  <c r="O50" i="78"/>
  <c r="N50" i="78"/>
  <c r="S49" i="78"/>
  <c r="R49" i="78"/>
  <c r="Q49" i="78"/>
  <c r="P49" i="78"/>
  <c r="O49" i="78"/>
  <c r="N49" i="78"/>
  <c r="S48" i="78"/>
  <c r="R48" i="78"/>
  <c r="Q48" i="78"/>
  <c r="P48" i="78"/>
  <c r="O48" i="78"/>
  <c r="N48" i="78"/>
  <c r="S47" i="78"/>
  <c r="R47" i="78"/>
  <c r="Q47" i="78"/>
  <c r="P47" i="78"/>
  <c r="O47" i="78"/>
  <c r="N47" i="78"/>
  <c r="S46" i="78"/>
  <c r="R46" i="78"/>
  <c r="Q46" i="78"/>
  <c r="P46" i="78"/>
  <c r="O46" i="78"/>
  <c r="N46" i="78"/>
  <c r="S45" i="78"/>
  <c r="R45" i="78"/>
  <c r="Q45" i="78"/>
  <c r="P45" i="78"/>
  <c r="O45" i="78"/>
  <c r="N45" i="78"/>
  <c r="S44" i="78"/>
  <c r="R44" i="78"/>
  <c r="Q44" i="78"/>
  <c r="P44" i="78"/>
  <c r="T44" i="78" s="1"/>
  <c r="O44" i="78"/>
  <c r="N44" i="78"/>
  <c r="S43" i="78"/>
  <c r="R43" i="78"/>
  <c r="Q43" i="78"/>
  <c r="P43" i="78"/>
  <c r="O43" i="78"/>
  <c r="N43" i="78"/>
  <c r="S42" i="78"/>
  <c r="R42" i="78"/>
  <c r="Q42" i="78"/>
  <c r="P42" i="78"/>
  <c r="O42" i="78"/>
  <c r="N42" i="78"/>
  <c r="S41" i="78"/>
  <c r="R41" i="78"/>
  <c r="Q41" i="78"/>
  <c r="P41" i="78"/>
  <c r="O41" i="78"/>
  <c r="N41" i="78"/>
  <c r="S40" i="78"/>
  <c r="R40" i="78"/>
  <c r="Q40" i="78"/>
  <c r="P40" i="78"/>
  <c r="O40" i="78"/>
  <c r="N40" i="78"/>
  <c r="S39" i="78"/>
  <c r="R39" i="78"/>
  <c r="Q39" i="78"/>
  <c r="P39" i="78"/>
  <c r="O39" i="78"/>
  <c r="N39" i="78"/>
  <c r="S38" i="78"/>
  <c r="R38" i="78"/>
  <c r="Q38" i="78"/>
  <c r="P38" i="78"/>
  <c r="O38" i="78"/>
  <c r="N38" i="78"/>
  <c r="S37" i="78"/>
  <c r="R37" i="78"/>
  <c r="Q37" i="78"/>
  <c r="P37" i="78"/>
  <c r="O37" i="78"/>
  <c r="N37" i="78"/>
  <c r="S36" i="78"/>
  <c r="R36" i="78"/>
  <c r="Q36" i="78"/>
  <c r="P36" i="78"/>
  <c r="O36" i="78"/>
  <c r="N36" i="78"/>
  <c r="S35" i="78"/>
  <c r="R35" i="78"/>
  <c r="Q35" i="78"/>
  <c r="P35" i="78"/>
  <c r="O35" i="78"/>
  <c r="N35" i="78"/>
  <c r="S34" i="78"/>
  <c r="R34" i="78"/>
  <c r="Q34" i="78"/>
  <c r="P34" i="78"/>
  <c r="O34" i="78"/>
  <c r="N34" i="78"/>
  <c r="S33" i="78"/>
  <c r="R33" i="78"/>
  <c r="Q33" i="78"/>
  <c r="P33" i="78"/>
  <c r="O33" i="78"/>
  <c r="N33" i="78"/>
  <c r="S32" i="78"/>
  <c r="R32" i="78"/>
  <c r="Q32" i="78"/>
  <c r="P32" i="78"/>
  <c r="O32" i="78"/>
  <c r="N32" i="78"/>
  <c r="S31" i="78"/>
  <c r="R31" i="78"/>
  <c r="Q31" i="78"/>
  <c r="P31" i="78"/>
  <c r="O31" i="78"/>
  <c r="N31" i="78"/>
  <c r="S30" i="78"/>
  <c r="R30" i="78"/>
  <c r="Q30" i="78"/>
  <c r="P30" i="78"/>
  <c r="O30" i="78"/>
  <c r="N30" i="78"/>
  <c r="S29" i="78"/>
  <c r="R29" i="78"/>
  <c r="Q29" i="78"/>
  <c r="P29" i="78"/>
  <c r="O29" i="78"/>
  <c r="N29" i="78"/>
  <c r="S28" i="78"/>
  <c r="R28" i="78"/>
  <c r="Q28" i="78"/>
  <c r="P28" i="78"/>
  <c r="O28" i="78"/>
  <c r="N28" i="78"/>
  <c r="S27" i="78"/>
  <c r="R27" i="78"/>
  <c r="Q27" i="78"/>
  <c r="P27" i="78"/>
  <c r="O27" i="78"/>
  <c r="N27" i="78"/>
  <c r="S26" i="78"/>
  <c r="R26" i="78"/>
  <c r="Q26" i="78"/>
  <c r="P26" i="78"/>
  <c r="O26" i="78"/>
  <c r="N26" i="78"/>
  <c r="S25" i="78"/>
  <c r="R25" i="78"/>
  <c r="Q25" i="78"/>
  <c r="P25" i="78"/>
  <c r="O25" i="78"/>
  <c r="N25" i="78"/>
  <c r="F14" i="78"/>
  <c r="P14" i="78"/>
  <c r="N14" i="78"/>
  <c r="F24" i="78"/>
  <c r="N24" i="78"/>
  <c r="S15" i="78"/>
  <c r="R15" i="78"/>
  <c r="F15" i="78" s="1"/>
  <c r="P15" i="78"/>
  <c r="O15" i="78"/>
  <c r="N15" i="78"/>
  <c r="S18" i="78"/>
  <c r="F18" i="78"/>
  <c r="P18" i="78"/>
  <c r="N18" i="78"/>
  <c r="S16" i="78"/>
  <c r="R16" i="78"/>
  <c r="F16" i="78" s="1"/>
  <c r="P16" i="78"/>
  <c r="N16" i="78"/>
  <c r="S21" i="78"/>
  <c r="R21" i="78"/>
  <c r="F21" i="78" s="1"/>
  <c r="P21" i="78"/>
  <c r="O21" i="78"/>
  <c r="N21" i="78"/>
  <c r="S19" i="78"/>
  <c r="R19" i="78"/>
  <c r="F19" i="78" s="1"/>
  <c r="Q19" i="78"/>
  <c r="P19" i="78"/>
  <c r="O19" i="78"/>
  <c r="S20" i="78"/>
  <c r="R20" i="78"/>
  <c r="F20" i="78" s="1"/>
  <c r="Q20" i="78"/>
  <c r="N20" i="78"/>
  <c r="S17" i="78"/>
  <c r="F17" i="78"/>
  <c r="Q17" i="78"/>
  <c r="P17" i="78"/>
  <c r="O17" i="78"/>
  <c r="F22" i="78"/>
  <c r="P22" i="78"/>
  <c r="N22" i="78"/>
  <c r="P23" i="78"/>
  <c r="S19" i="92"/>
  <c r="R19" i="92"/>
  <c r="F19" i="92" s="1"/>
  <c r="Q19" i="92"/>
  <c r="P19" i="92"/>
  <c r="O19" i="92"/>
  <c r="N19" i="92"/>
  <c r="N25" i="92"/>
  <c r="F23" i="92"/>
  <c r="P23" i="92"/>
  <c r="O23" i="92"/>
  <c r="N23" i="92"/>
  <c r="S17" i="92"/>
  <c r="R17" i="92"/>
  <c r="Q17" i="92"/>
  <c r="P17" i="92"/>
  <c r="O17" i="92"/>
  <c r="S21" i="92"/>
  <c r="R21" i="92"/>
  <c r="F21" i="92" s="1"/>
  <c r="P21" i="92"/>
  <c r="O21" i="92"/>
  <c r="R18" i="92"/>
  <c r="N18" i="92"/>
  <c r="R16" i="92"/>
  <c r="F16" i="92" s="1"/>
  <c r="P16" i="92"/>
  <c r="N16" i="92"/>
  <c r="S15" i="92"/>
  <c r="Q15" i="92"/>
  <c r="O15" i="92"/>
  <c r="N15" i="92"/>
  <c r="F28" i="92"/>
  <c r="P28" i="92"/>
  <c r="O28" i="92"/>
  <c r="R14" i="92"/>
  <c r="P14" i="92"/>
  <c r="O14" i="92"/>
  <c r="N14" i="92"/>
  <c r="F26" i="92"/>
  <c r="N26" i="92"/>
  <c r="N22" i="92"/>
  <c r="S20" i="92"/>
  <c r="R20" i="92"/>
  <c r="F20" i="92" s="1"/>
  <c r="O20" i="92"/>
  <c r="T20" i="92"/>
  <c r="P24" i="92"/>
  <c r="N24" i="92"/>
  <c r="F27" i="92"/>
  <c r="O27" i="92"/>
  <c r="T27" i="92"/>
  <c r="N41" i="87"/>
  <c r="F41" i="87"/>
  <c r="N21" i="87"/>
  <c r="O21" i="87"/>
  <c r="P21" i="87"/>
  <c r="Q21" i="87"/>
  <c r="R21" i="87"/>
  <c r="S21" i="87"/>
  <c r="N25" i="87"/>
  <c r="O25" i="87"/>
  <c r="Q25" i="87"/>
  <c r="N13" i="87"/>
  <c r="O13" i="87"/>
  <c r="P13" i="87"/>
  <c r="Q13" i="87"/>
  <c r="R13" i="87"/>
  <c r="S13" i="87"/>
  <c r="O37" i="87"/>
  <c r="P37" i="87"/>
  <c r="F37" i="87"/>
  <c r="N43" i="87"/>
  <c r="N33" i="87"/>
  <c r="P33" i="87"/>
  <c r="N35" i="87"/>
  <c r="O35" i="87"/>
  <c r="P35" i="87"/>
  <c r="I13" i="66"/>
  <c r="L13" i="66"/>
  <c r="I19" i="66"/>
  <c r="L19" i="66"/>
  <c r="I24" i="66"/>
  <c r="I29" i="66"/>
  <c r="I20" i="66"/>
  <c r="L20" i="66"/>
  <c r="I27" i="66"/>
  <c r="I30" i="66"/>
  <c r="I15" i="66"/>
  <c r="L15" i="66"/>
  <c r="I18" i="66"/>
  <c r="L18" i="66"/>
  <c r="I23" i="66"/>
  <c r="I26" i="66"/>
  <c r="I31" i="66"/>
  <c r="I14" i="66"/>
  <c r="L14" i="66"/>
  <c r="I21" i="66"/>
  <c r="I16" i="66"/>
  <c r="L16" i="66"/>
  <c r="I17" i="66"/>
  <c r="L17" i="66"/>
  <c r="I22" i="66"/>
  <c r="I28" i="66"/>
  <c r="I25" i="66"/>
  <c r="I41" i="76"/>
  <c r="I19" i="40"/>
  <c r="I13" i="40"/>
  <c r="I32" i="40"/>
  <c r="I31" i="40"/>
  <c r="I27" i="40"/>
  <c r="I17" i="40"/>
  <c r="I14" i="40"/>
  <c r="I16" i="40"/>
  <c r="I29" i="40"/>
  <c r="I28" i="40"/>
  <c r="I30" i="40"/>
  <c r="I22" i="40"/>
  <c r="I18" i="40"/>
  <c r="I24" i="40"/>
  <c r="I35" i="40"/>
  <c r="I33" i="40"/>
  <c r="I26" i="40"/>
  <c r="I23" i="40"/>
  <c r="I15" i="40"/>
  <c r="I20" i="40"/>
  <c r="I25" i="40"/>
  <c r="I34" i="40"/>
  <c r="I21" i="40"/>
  <c r="L13" i="40"/>
  <c r="L17" i="40"/>
  <c r="L14" i="40"/>
  <c r="L16" i="40"/>
  <c r="L18" i="40"/>
  <c r="L15" i="40"/>
  <c r="L19" i="40"/>
  <c r="F45" i="87"/>
  <c r="G21" i="40"/>
  <c r="L10" i="81"/>
  <c r="W52" i="78"/>
  <c r="V52" i="78"/>
  <c r="G52" i="78"/>
  <c r="F52" i="78"/>
  <c r="E52" i="78"/>
  <c r="D52" i="78"/>
  <c r="C52" i="78"/>
  <c r="B52" i="78"/>
  <c r="W51" i="78"/>
  <c r="V51" i="78"/>
  <c r="G51" i="78"/>
  <c r="E51" i="78"/>
  <c r="D51" i="78"/>
  <c r="C51" i="78"/>
  <c r="B51" i="78"/>
  <c r="W50" i="78"/>
  <c r="V50" i="78"/>
  <c r="G50" i="78"/>
  <c r="F50" i="78"/>
  <c r="E50" i="78"/>
  <c r="D50" i="78"/>
  <c r="C50" i="78"/>
  <c r="B50" i="78"/>
  <c r="W49" i="78"/>
  <c r="V49" i="78"/>
  <c r="G49" i="78"/>
  <c r="F49" i="78"/>
  <c r="E49" i="78"/>
  <c r="D49" i="78"/>
  <c r="C49" i="78"/>
  <c r="B49" i="78"/>
  <c r="W48" i="78"/>
  <c r="V48" i="78"/>
  <c r="G48" i="78"/>
  <c r="F48" i="78"/>
  <c r="E48" i="78"/>
  <c r="D48" i="78"/>
  <c r="C48" i="78"/>
  <c r="B48" i="78"/>
  <c r="W47" i="78"/>
  <c r="V47" i="78"/>
  <c r="G47" i="78"/>
  <c r="F47" i="78"/>
  <c r="E47" i="78"/>
  <c r="D47" i="78"/>
  <c r="C47" i="78"/>
  <c r="B47" i="78"/>
  <c r="W46" i="78"/>
  <c r="V46" i="78"/>
  <c r="G46" i="78"/>
  <c r="F46" i="78"/>
  <c r="E46" i="78"/>
  <c r="D46" i="78"/>
  <c r="C46" i="78"/>
  <c r="B46" i="78"/>
  <c r="W45" i="78"/>
  <c r="V45" i="78"/>
  <c r="G45" i="78"/>
  <c r="F45" i="78"/>
  <c r="E45" i="78"/>
  <c r="D45" i="78"/>
  <c r="C45" i="78"/>
  <c r="B45" i="78"/>
  <c r="W44" i="78"/>
  <c r="V44" i="78"/>
  <c r="G44" i="78"/>
  <c r="F44" i="78"/>
  <c r="E44" i="78"/>
  <c r="D44" i="78"/>
  <c r="C44" i="78"/>
  <c r="B44" i="78"/>
  <c r="W43" i="78"/>
  <c r="V43" i="78"/>
  <c r="G43" i="78"/>
  <c r="F43" i="78"/>
  <c r="E43" i="78"/>
  <c r="D43" i="78"/>
  <c r="C43" i="78"/>
  <c r="B43" i="78"/>
  <c r="W42" i="78"/>
  <c r="V42" i="78"/>
  <c r="G42" i="78"/>
  <c r="F42" i="78"/>
  <c r="E42" i="78"/>
  <c r="D42" i="78"/>
  <c r="C42" i="78"/>
  <c r="B42" i="78"/>
  <c r="W41" i="78"/>
  <c r="V41" i="78"/>
  <c r="G41" i="78"/>
  <c r="F41" i="78"/>
  <c r="E41" i="78"/>
  <c r="D41" i="78"/>
  <c r="C41" i="78"/>
  <c r="B41" i="78"/>
  <c r="W40" i="78"/>
  <c r="V40" i="78"/>
  <c r="G40" i="78"/>
  <c r="F40" i="78"/>
  <c r="E40" i="78"/>
  <c r="D40" i="78"/>
  <c r="C40" i="78"/>
  <c r="B40" i="78"/>
  <c r="W39" i="78"/>
  <c r="V39" i="78"/>
  <c r="G39" i="78"/>
  <c r="F39" i="78"/>
  <c r="E39" i="78"/>
  <c r="D39" i="78"/>
  <c r="C39" i="78"/>
  <c r="B39" i="78"/>
  <c r="W38" i="78"/>
  <c r="V38" i="78"/>
  <c r="G38" i="78"/>
  <c r="F38" i="78"/>
  <c r="E38" i="78"/>
  <c r="D38" i="78"/>
  <c r="C38" i="78"/>
  <c r="B38" i="78"/>
  <c r="W37" i="78"/>
  <c r="V37" i="78"/>
  <c r="G37" i="78"/>
  <c r="F37" i="78"/>
  <c r="E37" i="78"/>
  <c r="D37" i="78"/>
  <c r="C37" i="78"/>
  <c r="B37" i="78"/>
  <c r="W36" i="78"/>
  <c r="V36" i="78"/>
  <c r="G36" i="78"/>
  <c r="F36" i="78"/>
  <c r="E36" i="78"/>
  <c r="D36" i="78"/>
  <c r="C36" i="78"/>
  <c r="B36" i="78"/>
  <c r="W35" i="78"/>
  <c r="V35" i="78"/>
  <c r="G35" i="78"/>
  <c r="F35" i="78"/>
  <c r="E35" i="78"/>
  <c r="D35" i="78"/>
  <c r="C35" i="78"/>
  <c r="B35" i="78"/>
  <c r="W34" i="78"/>
  <c r="V34" i="78"/>
  <c r="G34" i="78"/>
  <c r="F34" i="78"/>
  <c r="E34" i="78"/>
  <c r="D34" i="78"/>
  <c r="C34" i="78"/>
  <c r="B34" i="78"/>
  <c r="W33" i="78"/>
  <c r="V33" i="78"/>
  <c r="G33" i="78"/>
  <c r="F33" i="78"/>
  <c r="E33" i="78"/>
  <c r="D33" i="78"/>
  <c r="C33" i="78"/>
  <c r="B33" i="78"/>
  <c r="W32" i="78"/>
  <c r="V32" i="78"/>
  <c r="G32" i="78"/>
  <c r="F32" i="78"/>
  <c r="E32" i="78"/>
  <c r="D32" i="78"/>
  <c r="C32" i="78"/>
  <c r="B32" i="78"/>
  <c r="W31" i="78"/>
  <c r="V31" i="78"/>
  <c r="G31" i="78"/>
  <c r="F31" i="78"/>
  <c r="E31" i="78"/>
  <c r="D31" i="78"/>
  <c r="C31" i="78"/>
  <c r="B31" i="78"/>
  <c r="W30" i="78"/>
  <c r="V30" i="78"/>
  <c r="G30" i="78"/>
  <c r="F30" i="78"/>
  <c r="E30" i="78"/>
  <c r="D30" i="78"/>
  <c r="C30" i="78"/>
  <c r="B30" i="78"/>
  <c r="W29" i="78"/>
  <c r="V29" i="78"/>
  <c r="G29" i="78"/>
  <c r="F29" i="78"/>
  <c r="E29" i="78"/>
  <c r="D29" i="78"/>
  <c r="C29" i="78"/>
  <c r="B29" i="78"/>
  <c r="W28" i="78"/>
  <c r="V28" i="78"/>
  <c r="G28" i="78"/>
  <c r="F28" i="78"/>
  <c r="E28" i="78"/>
  <c r="D28" i="78"/>
  <c r="C28" i="78"/>
  <c r="B28" i="78"/>
  <c r="W27" i="78"/>
  <c r="V27" i="78"/>
  <c r="G27" i="78"/>
  <c r="F27" i="78"/>
  <c r="E27" i="78"/>
  <c r="D27" i="78"/>
  <c r="C27" i="78"/>
  <c r="B27" i="78"/>
  <c r="W26" i="78"/>
  <c r="V26" i="78"/>
  <c r="G26" i="78"/>
  <c r="F26" i="78"/>
  <c r="E26" i="78"/>
  <c r="D26" i="78"/>
  <c r="C26" i="78"/>
  <c r="B26" i="78"/>
  <c r="W25" i="78"/>
  <c r="V25" i="78"/>
  <c r="G25" i="78"/>
  <c r="F25" i="78"/>
  <c r="E25" i="78"/>
  <c r="D25" i="78"/>
  <c r="C25" i="78"/>
  <c r="B25" i="78"/>
  <c r="W14" i="78"/>
  <c r="D14" i="78"/>
  <c r="C14" i="78"/>
  <c r="B14" i="78"/>
  <c r="W24" i="78"/>
  <c r="V24" i="78"/>
  <c r="D24" i="78"/>
  <c r="C24" i="78"/>
  <c r="B24" i="78"/>
  <c r="W15" i="78"/>
  <c r="D15" i="78"/>
  <c r="C15" i="78"/>
  <c r="B15" i="78"/>
  <c r="W18" i="78"/>
  <c r="D18" i="78"/>
  <c r="C18" i="78"/>
  <c r="B18" i="78"/>
  <c r="W16" i="78"/>
  <c r="V16" i="78"/>
  <c r="D16" i="78"/>
  <c r="C16" i="78"/>
  <c r="B16" i="78"/>
  <c r="W21" i="78"/>
  <c r="V21" i="78"/>
  <c r="D21" i="78"/>
  <c r="C21" i="78"/>
  <c r="B21" i="78"/>
  <c r="W19" i="78"/>
  <c r="D19" i="78"/>
  <c r="C19" i="78"/>
  <c r="B19" i="78"/>
  <c r="W20" i="78"/>
  <c r="V20" i="78"/>
  <c r="D20" i="78"/>
  <c r="C20" i="78"/>
  <c r="B20" i="78"/>
  <c r="W17" i="78"/>
  <c r="D17" i="78"/>
  <c r="C17" i="78"/>
  <c r="B17" i="78"/>
  <c r="W22" i="78"/>
  <c r="D22" i="78"/>
  <c r="C22" i="78"/>
  <c r="B22" i="78"/>
  <c r="W23" i="78"/>
  <c r="E23" i="78"/>
  <c r="D23" i="78"/>
  <c r="C23" i="78"/>
  <c r="B23" i="78"/>
  <c r="A3" i="78"/>
  <c r="A2" i="78"/>
  <c r="A1" i="78"/>
  <c r="W19" i="92"/>
  <c r="V19" i="92"/>
  <c r="G19" i="92"/>
  <c r="E19" i="92"/>
  <c r="D19" i="92"/>
  <c r="C19" i="92"/>
  <c r="B19" i="92"/>
  <c r="W25" i="92"/>
  <c r="G25" i="92"/>
  <c r="F25" i="92"/>
  <c r="E25" i="92"/>
  <c r="D25" i="92"/>
  <c r="C25" i="92"/>
  <c r="B25" i="92"/>
  <c r="W23" i="92"/>
  <c r="G23" i="92"/>
  <c r="E23" i="92"/>
  <c r="D23" i="92"/>
  <c r="C23" i="92"/>
  <c r="B23" i="92"/>
  <c r="W17" i="92"/>
  <c r="G17" i="92"/>
  <c r="F17" i="92"/>
  <c r="E17" i="92"/>
  <c r="D17" i="92"/>
  <c r="C17" i="92"/>
  <c r="B17" i="92"/>
  <c r="W21" i="92"/>
  <c r="G21" i="92"/>
  <c r="E21" i="92"/>
  <c r="D21" i="92"/>
  <c r="C21" i="92"/>
  <c r="B21" i="92"/>
  <c r="W18" i="92"/>
  <c r="V18" i="92"/>
  <c r="G18" i="92"/>
  <c r="F18" i="92"/>
  <c r="E18" i="92"/>
  <c r="D18" i="92"/>
  <c r="C18" i="92"/>
  <c r="B18" i="92"/>
  <c r="W16" i="92"/>
  <c r="G16" i="92"/>
  <c r="E16" i="92"/>
  <c r="D16" i="92"/>
  <c r="C16" i="92"/>
  <c r="B16" i="92"/>
  <c r="W15" i="92"/>
  <c r="G15" i="92"/>
  <c r="F15" i="92"/>
  <c r="E15" i="92"/>
  <c r="D15" i="92"/>
  <c r="C15" i="92"/>
  <c r="B15" i="92"/>
  <c r="W28" i="92"/>
  <c r="G28" i="92"/>
  <c r="E28" i="92"/>
  <c r="D28" i="92"/>
  <c r="C28" i="92"/>
  <c r="B28" i="92"/>
  <c r="W14" i="92"/>
  <c r="G14" i="92"/>
  <c r="F14" i="92"/>
  <c r="E14" i="92"/>
  <c r="D14" i="92"/>
  <c r="C14" i="92"/>
  <c r="B14" i="92"/>
  <c r="W26" i="92"/>
  <c r="V26" i="92"/>
  <c r="G26" i="92"/>
  <c r="E26" i="92"/>
  <c r="D26" i="92"/>
  <c r="C26" i="92"/>
  <c r="B26" i="92"/>
  <c r="W22" i="92"/>
  <c r="G22" i="92"/>
  <c r="F22" i="92"/>
  <c r="E22" i="92"/>
  <c r="D22" i="92"/>
  <c r="C22" i="92"/>
  <c r="B22" i="92"/>
  <c r="W20" i="92"/>
  <c r="G20" i="92"/>
  <c r="E20" i="92"/>
  <c r="D20" i="92"/>
  <c r="C20" i="92"/>
  <c r="B20" i="92"/>
  <c r="W24" i="92"/>
  <c r="V24" i="92"/>
  <c r="G24" i="92"/>
  <c r="F24" i="92"/>
  <c r="E24" i="92"/>
  <c r="D24" i="92"/>
  <c r="C24" i="92"/>
  <c r="B24" i="92"/>
  <c r="W27" i="92"/>
  <c r="G27" i="92"/>
  <c r="E27" i="92"/>
  <c r="D27" i="92"/>
  <c r="C27" i="92"/>
  <c r="B27" i="92"/>
  <c r="A3" i="92"/>
  <c r="A2" i="92"/>
  <c r="A1" i="92"/>
  <c r="F21" i="87"/>
  <c r="F25" i="87"/>
  <c r="F13" i="87"/>
  <c r="F43" i="87"/>
  <c r="F33" i="87"/>
  <c r="F35" i="87"/>
  <c r="B41" i="87"/>
  <c r="C41" i="87"/>
  <c r="D41" i="87"/>
  <c r="E41" i="87"/>
  <c r="G41" i="87"/>
  <c r="V41" i="87"/>
  <c r="W41" i="87"/>
  <c r="B21" i="87"/>
  <c r="C21" i="87"/>
  <c r="D21" i="87"/>
  <c r="E21" i="87"/>
  <c r="G21" i="87"/>
  <c r="W21" i="87"/>
  <c r="B25" i="87"/>
  <c r="C25" i="87"/>
  <c r="D25" i="87"/>
  <c r="E25" i="87"/>
  <c r="G25" i="87"/>
  <c r="W25" i="87"/>
  <c r="B13" i="87"/>
  <c r="C13" i="87"/>
  <c r="D13" i="87"/>
  <c r="E13" i="87"/>
  <c r="G13" i="87"/>
  <c r="W13" i="87"/>
  <c r="B37" i="87"/>
  <c r="C37" i="87"/>
  <c r="D37" i="87"/>
  <c r="E37" i="87"/>
  <c r="G37" i="87"/>
  <c r="V37" i="87"/>
  <c r="W37" i="87"/>
  <c r="B43" i="87"/>
  <c r="C43" i="87"/>
  <c r="D43" i="87"/>
  <c r="E43" i="87"/>
  <c r="G43" i="87"/>
  <c r="V43" i="87"/>
  <c r="W43" i="87"/>
  <c r="B33" i="87"/>
  <c r="C33" i="87"/>
  <c r="D33" i="87"/>
  <c r="E33" i="87"/>
  <c r="G33" i="87"/>
  <c r="V33" i="87"/>
  <c r="W33" i="87"/>
  <c r="B35" i="87"/>
  <c r="C35" i="87"/>
  <c r="D35" i="87"/>
  <c r="E35" i="87"/>
  <c r="G35" i="87"/>
  <c r="W35" i="87"/>
  <c r="B45" i="87"/>
  <c r="C45" i="87"/>
  <c r="D45" i="87"/>
  <c r="E45" i="87"/>
  <c r="G45" i="87"/>
  <c r="W45" i="87"/>
  <c r="O44" i="75"/>
  <c r="O42" i="75"/>
  <c r="O43" i="75"/>
  <c r="O47" i="75"/>
  <c r="O48" i="75"/>
  <c r="O41" i="75"/>
  <c r="O51" i="75"/>
  <c r="O46" i="75"/>
  <c r="O40" i="75"/>
  <c r="O49" i="75"/>
  <c r="O45" i="75"/>
  <c r="O50" i="75"/>
  <c r="L23" i="75"/>
  <c r="K23" i="75"/>
  <c r="G23" i="75"/>
  <c r="F23" i="75"/>
  <c r="E23" i="75"/>
  <c r="D23" i="75"/>
  <c r="C23" i="75"/>
  <c r="B23" i="75"/>
  <c r="L22" i="75"/>
  <c r="K22" i="75"/>
  <c r="G22" i="75"/>
  <c r="F22" i="75"/>
  <c r="E22" i="75"/>
  <c r="D22" i="75"/>
  <c r="C22" i="75"/>
  <c r="B22" i="75"/>
  <c r="L21" i="75"/>
  <c r="G21" i="75"/>
  <c r="F21" i="75"/>
  <c r="E21" i="75"/>
  <c r="D21" i="75"/>
  <c r="C21" i="75"/>
  <c r="B21" i="75"/>
  <c r="L20" i="75"/>
  <c r="G20" i="75"/>
  <c r="F20" i="75"/>
  <c r="E20" i="75"/>
  <c r="D20" i="75"/>
  <c r="C20" i="75"/>
  <c r="B20" i="75"/>
  <c r="L19" i="75"/>
  <c r="G19" i="75"/>
  <c r="F19" i="75"/>
  <c r="E19" i="75"/>
  <c r="D19" i="75"/>
  <c r="C19" i="75"/>
  <c r="B19" i="75"/>
  <c r="L18" i="75"/>
  <c r="G18" i="75"/>
  <c r="F18" i="75"/>
  <c r="E18" i="75"/>
  <c r="D18" i="75"/>
  <c r="C18" i="75"/>
  <c r="B18" i="75"/>
  <c r="L17" i="75"/>
  <c r="G17" i="75"/>
  <c r="F17" i="75"/>
  <c r="E17" i="75"/>
  <c r="D17" i="75"/>
  <c r="C17" i="75"/>
  <c r="B17" i="75"/>
  <c r="L16" i="75"/>
  <c r="G16" i="75"/>
  <c r="F16" i="75"/>
  <c r="E16" i="75"/>
  <c r="D16" i="75"/>
  <c r="C16" i="75"/>
  <c r="B16" i="75"/>
  <c r="L15" i="75"/>
  <c r="K15" i="75"/>
  <c r="G15" i="75"/>
  <c r="F15" i="75"/>
  <c r="E15" i="75"/>
  <c r="D15" i="75"/>
  <c r="C15" i="75"/>
  <c r="B15" i="75"/>
  <c r="L14" i="75"/>
  <c r="G14" i="75"/>
  <c r="F14" i="75"/>
  <c r="E14" i="75"/>
  <c r="D14" i="75"/>
  <c r="C14" i="75"/>
  <c r="B14" i="75"/>
  <c r="L13" i="75"/>
  <c r="G13" i="75"/>
  <c r="F13" i="75"/>
  <c r="E13" i="75"/>
  <c r="D13" i="75"/>
  <c r="C13" i="75"/>
  <c r="B13" i="75"/>
  <c r="L12" i="75"/>
  <c r="G12" i="75"/>
  <c r="F12" i="75"/>
  <c r="E12" i="75"/>
  <c r="D12" i="75"/>
  <c r="C12" i="75"/>
  <c r="B12" i="75"/>
  <c r="A3" i="75"/>
  <c r="A2" i="75"/>
  <c r="A1" i="75"/>
  <c r="L15" i="81"/>
  <c r="K15" i="81"/>
  <c r="G15" i="81"/>
  <c r="F15" i="81"/>
  <c r="E15" i="81"/>
  <c r="D15" i="81"/>
  <c r="C15" i="81"/>
  <c r="B15" i="81"/>
  <c r="L16" i="81"/>
  <c r="G16" i="81"/>
  <c r="F16" i="81"/>
  <c r="E16" i="81"/>
  <c r="D16" i="81"/>
  <c r="C16" i="81"/>
  <c r="B16" i="81"/>
  <c r="L13" i="81"/>
  <c r="G13" i="81"/>
  <c r="F13" i="81"/>
  <c r="E13" i="81"/>
  <c r="D13" i="81"/>
  <c r="C13" i="81"/>
  <c r="B13" i="81"/>
  <c r="L14" i="81"/>
  <c r="G14" i="81"/>
  <c r="F14" i="81"/>
  <c r="E14" i="81"/>
  <c r="D14" i="81"/>
  <c r="C14" i="81"/>
  <c r="B14" i="81"/>
  <c r="L17" i="81"/>
  <c r="G17" i="81"/>
  <c r="F17" i="81"/>
  <c r="E17" i="81"/>
  <c r="D17" i="81"/>
  <c r="C17" i="81"/>
  <c r="B17" i="81"/>
  <c r="L18" i="81"/>
  <c r="G18" i="81"/>
  <c r="F18" i="81"/>
  <c r="E18" i="81"/>
  <c r="D18" i="81"/>
  <c r="C18" i="81"/>
  <c r="B18" i="81"/>
  <c r="A3" i="81"/>
  <c r="A2" i="81"/>
  <c r="A1" i="81"/>
  <c r="P28" i="66"/>
  <c r="G28" i="66"/>
  <c r="F28" i="66"/>
  <c r="E28" i="66"/>
  <c r="D28" i="66"/>
  <c r="C28" i="66"/>
  <c r="B28" i="66"/>
  <c r="P22" i="66"/>
  <c r="G22" i="66"/>
  <c r="F22" i="66"/>
  <c r="E22" i="66"/>
  <c r="D22" i="66"/>
  <c r="C22" i="66"/>
  <c r="B22" i="66"/>
  <c r="P17" i="66"/>
  <c r="G17" i="66"/>
  <c r="F17" i="66"/>
  <c r="E17" i="66"/>
  <c r="D17" i="66"/>
  <c r="C17" i="66"/>
  <c r="B17" i="66"/>
  <c r="P16" i="66"/>
  <c r="G16" i="66"/>
  <c r="F16" i="66"/>
  <c r="E16" i="66"/>
  <c r="D16" i="66"/>
  <c r="C16" i="66"/>
  <c r="B16" i="66"/>
  <c r="P21" i="66"/>
  <c r="O21" i="66"/>
  <c r="G21" i="66"/>
  <c r="F21" i="66"/>
  <c r="E21" i="66"/>
  <c r="D21" i="66"/>
  <c r="C21" i="66"/>
  <c r="B21" i="66"/>
  <c r="P14" i="66"/>
  <c r="G14" i="66"/>
  <c r="F14" i="66"/>
  <c r="E14" i="66"/>
  <c r="D14" i="66"/>
  <c r="C14" i="66"/>
  <c r="B14" i="66"/>
  <c r="P31" i="66"/>
  <c r="O31" i="66"/>
  <c r="G31" i="66"/>
  <c r="F31" i="66"/>
  <c r="E31" i="66"/>
  <c r="D31" i="66"/>
  <c r="C31" i="66"/>
  <c r="B31" i="66"/>
  <c r="P26" i="66"/>
  <c r="G26" i="66"/>
  <c r="F26" i="66"/>
  <c r="E26" i="66"/>
  <c r="D26" i="66"/>
  <c r="C26" i="66"/>
  <c r="B26" i="66"/>
  <c r="P23" i="66"/>
  <c r="O23" i="66"/>
  <c r="G23" i="66"/>
  <c r="F23" i="66"/>
  <c r="E23" i="66"/>
  <c r="D23" i="66"/>
  <c r="C23" i="66"/>
  <c r="B23" i="66"/>
  <c r="P18" i="66"/>
  <c r="O18" i="66"/>
  <c r="G18" i="66"/>
  <c r="F18" i="66"/>
  <c r="E18" i="66"/>
  <c r="D18" i="66"/>
  <c r="C18" i="66"/>
  <c r="B18" i="66"/>
  <c r="P15" i="66"/>
  <c r="G15" i="66"/>
  <c r="F15" i="66"/>
  <c r="E15" i="66"/>
  <c r="D15" i="66"/>
  <c r="C15" i="66"/>
  <c r="B15" i="66"/>
  <c r="P30" i="66"/>
  <c r="G30" i="66"/>
  <c r="F30" i="66"/>
  <c r="E30" i="66"/>
  <c r="D30" i="66"/>
  <c r="C30" i="66"/>
  <c r="B30" i="66"/>
  <c r="P27" i="66"/>
  <c r="G27" i="66"/>
  <c r="F27" i="66"/>
  <c r="E27" i="66"/>
  <c r="D27" i="66"/>
  <c r="C27" i="66"/>
  <c r="B27" i="66"/>
  <c r="P20" i="66"/>
  <c r="G20" i="66"/>
  <c r="F20" i="66"/>
  <c r="E20" i="66"/>
  <c r="D20" i="66"/>
  <c r="C20" i="66"/>
  <c r="B20" i="66"/>
  <c r="P29" i="66"/>
  <c r="G29" i="66"/>
  <c r="F29" i="66"/>
  <c r="E29" i="66"/>
  <c r="D29" i="66"/>
  <c r="C29" i="66"/>
  <c r="B29" i="66"/>
  <c r="P24" i="66"/>
  <c r="G24" i="66"/>
  <c r="F24" i="66"/>
  <c r="E24" i="66"/>
  <c r="D24" i="66"/>
  <c r="C24" i="66"/>
  <c r="B24" i="66"/>
  <c r="P19" i="66"/>
  <c r="G19" i="66"/>
  <c r="F19" i="66"/>
  <c r="E19" i="66"/>
  <c r="D19" i="66"/>
  <c r="C19" i="66"/>
  <c r="B19" i="66"/>
  <c r="P13" i="66"/>
  <c r="G13" i="66"/>
  <c r="F13" i="66"/>
  <c r="E13" i="66"/>
  <c r="D13" i="66"/>
  <c r="C13" i="66"/>
  <c r="B13" i="66"/>
  <c r="P32" i="66"/>
  <c r="O32" i="66"/>
  <c r="G32" i="66"/>
  <c r="F32" i="66"/>
  <c r="E32" i="66"/>
  <c r="D32" i="66"/>
  <c r="C32" i="66"/>
  <c r="B32" i="66"/>
  <c r="P25" i="66"/>
  <c r="G25" i="66"/>
  <c r="F25" i="66"/>
  <c r="E25" i="66"/>
  <c r="D25" i="66"/>
  <c r="C25" i="66"/>
  <c r="B25" i="66"/>
  <c r="A3" i="66"/>
  <c r="A2" i="66"/>
  <c r="A1" i="66"/>
  <c r="L13" i="72"/>
  <c r="G13" i="72"/>
  <c r="F13" i="72"/>
  <c r="E13" i="72"/>
  <c r="D13" i="72"/>
  <c r="C13" i="72"/>
  <c r="B13" i="72"/>
  <c r="L14" i="72"/>
  <c r="G14" i="72"/>
  <c r="F14" i="72"/>
  <c r="E14" i="72"/>
  <c r="D14" i="72"/>
  <c r="C14" i="72"/>
  <c r="B14" i="72"/>
  <c r="L15" i="72"/>
  <c r="G15" i="72"/>
  <c r="F15" i="72"/>
  <c r="E15" i="72"/>
  <c r="D15" i="72"/>
  <c r="C15" i="72"/>
  <c r="B15" i="72"/>
  <c r="L23" i="72"/>
  <c r="K23" i="72"/>
  <c r="G23" i="72"/>
  <c r="F23" i="72"/>
  <c r="E23" i="72"/>
  <c r="D23" i="72"/>
  <c r="C23" i="72"/>
  <c r="B23" i="72"/>
  <c r="L29" i="72"/>
  <c r="G29" i="72"/>
  <c r="F29" i="72"/>
  <c r="E29" i="72"/>
  <c r="D29" i="72"/>
  <c r="C29" i="72"/>
  <c r="B29" i="72"/>
  <c r="L17" i="72"/>
  <c r="G17" i="72"/>
  <c r="F17" i="72"/>
  <c r="E17" i="72"/>
  <c r="D17" i="72"/>
  <c r="C17" i="72"/>
  <c r="B17" i="72"/>
  <c r="L19" i="72"/>
  <c r="G19" i="72"/>
  <c r="F19" i="72"/>
  <c r="E19" i="72"/>
  <c r="D19" i="72"/>
  <c r="C19" i="72"/>
  <c r="B19" i="72"/>
  <c r="L21" i="72"/>
  <c r="K21" i="72"/>
  <c r="G21" i="72"/>
  <c r="F21" i="72"/>
  <c r="E21" i="72"/>
  <c r="D21" i="72"/>
  <c r="C21" i="72"/>
  <c r="B21" i="72"/>
  <c r="L24" i="72"/>
  <c r="G24" i="72"/>
  <c r="F24" i="72"/>
  <c r="E24" i="72"/>
  <c r="D24" i="72"/>
  <c r="C24" i="72"/>
  <c r="B24" i="72"/>
  <c r="L22" i="72"/>
  <c r="G22" i="72"/>
  <c r="F22" i="72"/>
  <c r="E22" i="72"/>
  <c r="D22" i="72"/>
  <c r="C22" i="72"/>
  <c r="B22" i="72"/>
  <c r="L30" i="72"/>
  <c r="G30" i="72"/>
  <c r="F30" i="72"/>
  <c r="E30" i="72"/>
  <c r="D30" i="72"/>
  <c r="C30" i="72"/>
  <c r="B30" i="72"/>
  <c r="L16" i="72"/>
  <c r="K16" i="72"/>
  <c r="G16" i="72"/>
  <c r="F16" i="72"/>
  <c r="E16" i="72"/>
  <c r="D16" i="72"/>
  <c r="C16" i="72"/>
  <c r="B16" i="72"/>
  <c r="L18" i="72"/>
  <c r="G18" i="72"/>
  <c r="F18" i="72"/>
  <c r="E18" i="72"/>
  <c r="D18" i="72"/>
  <c r="C18" i="72"/>
  <c r="B18" i="72"/>
  <c r="L28" i="72"/>
  <c r="G28" i="72"/>
  <c r="F28" i="72"/>
  <c r="E28" i="72"/>
  <c r="D28" i="72"/>
  <c r="C28" i="72"/>
  <c r="B28" i="72"/>
  <c r="L25" i="72"/>
  <c r="G25" i="72"/>
  <c r="F25" i="72"/>
  <c r="E25" i="72"/>
  <c r="D25" i="72"/>
  <c r="C25" i="72"/>
  <c r="B25" i="72"/>
  <c r="L20" i="72"/>
  <c r="G20" i="72"/>
  <c r="F20" i="72"/>
  <c r="E20" i="72"/>
  <c r="D20" i="72"/>
  <c r="C20" i="72"/>
  <c r="B20" i="72"/>
  <c r="L26" i="72"/>
  <c r="K26" i="72"/>
  <c r="G26" i="72"/>
  <c r="F26" i="72"/>
  <c r="E26" i="72"/>
  <c r="D26" i="72"/>
  <c r="C26" i="72"/>
  <c r="B26" i="72"/>
  <c r="L27" i="72"/>
  <c r="G27" i="72"/>
  <c r="F27" i="72"/>
  <c r="E27" i="72"/>
  <c r="D27" i="72"/>
  <c r="C27" i="72"/>
  <c r="B27" i="72"/>
  <c r="A3" i="72"/>
  <c r="A2" i="72"/>
  <c r="A1" i="72"/>
  <c r="M39" i="76"/>
  <c r="L39" i="76"/>
  <c r="G39" i="76"/>
  <c r="F39" i="76"/>
  <c r="E39" i="76"/>
  <c r="D39" i="76"/>
  <c r="C39" i="76"/>
  <c r="B39" i="76"/>
  <c r="M26" i="76"/>
  <c r="G26" i="76"/>
  <c r="F26" i="76"/>
  <c r="E26" i="76"/>
  <c r="D26" i="76"/>
  <c r="C26" i="76"/>
  <c r="B26" i="76"/>
  <c r="M32" i="76"/>
  <c r="L32" i="76"/>
  <c r="G32" i="76"/>
  <c r="F32" i="76"/>
  <c r="E32" i="76"/>
  <c r="D32" i="76"/>
  <c r="C32" i="76"/>
  <c r="B32" i="76"/>
  <c r="M27" i="76"/>
  <c r="L27" i="76"/>
  <c r="G27" i="76"/>
  <c r="F27" i="76"/>
  <c r="E27" i="76"/>
  <c r="D27" i="76"/>
  <c r="C27" i="76"/>
  <c r="B27" i="76"/>
  <c r="M31" i="76"/>
  <c r="G31" i="76"/>
  <c r="F31" i="76"/>
  <c r="E31" i="76"/>
  <c r="D31" i="76"/>
  <c r="C31" i="76"/>
  <c r="B31" i="76"/>
  <c r="M36" i="76"/>
  <c r="L36" i="76"/>
  <c r="G36" i="76"/>
  <c r="F36" i="76"/>
  <c r="E36" i="76"/>
  <c r="D36" i="76"/>
  <c r="C36" i="76"/>
  <c r="B36" i="76"/>
  <c r="M34" i="76"/>
  <c r="L34" i="76"/>
  <c r="G34" i="76"/>
  <c r="F34" i="76"/>
  <c r="E34" i="76"/>
  <c r="D34" i="76"/>
  <c r="C34" i="76"/>
  <c r="B34" i="76"/>
  <c r="M38" i="76"/>
  <c r="L38" i="76"/>
  <c r="G38" i="76"/>
  <c r="F38" i="76"/>
  <c r="E38" i="76"/>
  <c r="D38" i="76"/>
  <c r="C38" i="76"/>
  <c r="B38" i="76"/>
  <c r="M28" i="76"/>
  <c r="G28" i="76"/>
  <c r="F28" i="76"/>
  <c r="E28" i="76"/>
  <c r="D28" i="76"/>
  <c r="C28" i="76"/>
  <c r="B28" i="76"/>
  <c r="M45" i="76"/>
  <c r="L45" i="76"/>
  <c r="G45" i="76"/>
  <c r="F45" i="76"/>
  <c r="E45" i="76"/>
  <c r="D45" i="76"/>
  <c r="C45" i="76"/>
  <c r="B45" i="76"/>
  <c r="M18" i="76"/>
  <c r="G18" i="76"/>
  <c r="F18" i="76"/>
  <c r="E18" i="76"/>
  <c r="D18" i="76"/>
  <c r="C18" i="76"/>
  <c r="B18" i="76"/>
  <c r="M44" i="76"/>
  <c r="L44" i="76"/>
  <c r="G44" i="76"/>
  <c r="F44" i="76"/>
  <c r="E44" i="76"/>
  <c r="D44" i="76"/>
  <c r="C44" i="76"/>
  <c r="B44" i="76"/>
  <c r="M33" i="76"/>
  <c r="G33" i="76"/>
  <c r="F33" i="76"/>
  <c r="E33" i="76"/>
  <c r="D33" i="76"/>
  <c r="C33" i="76"/>
  <c r="B33" i="76"/>
  <c r="M42" i="76"/>
  <c r="G42" i="76"/>
  <c r="F42" i="76"/>
  <c r="E42" i="76"/>
  <c r="D42" i="76"/>
  <c r="C42" i="76"/>
  <c r="B42" i="76"/>
  <c r="M37" i="76"/>
  <c r="G37" i="76"/>
  <c r="F37" i="76"/>
  <c r="E37" i="76"/>
  <c r="D37" i="76"/>
  <c r="C37" i="76"/>
  <c r="B37" i="76"/>
  <c r="M14" i="76"/>
  <c r="G14" i="76"/>
  <c r="F14" i="76"/>
  <c r="E14" i="76"/>
  <c r="D14" i="76"/>
  <c r="C14" i="76"/>
  <c r="B14" i="76"/>
  <c r="M43" i="76"/>
  <c r="G43" i="76"/>
  <c r="F43" i="76"/>
  <c r="E43" i="76"/>
  <c r="D43" i="76"/>
  <c r="C43" i="76"/>
  <c r="B43" i="76"/>
  <c r="M15" i="76"/>
  <c r="G15" i="76"/>
  <c r="F15" i="76"/>
  <c r="E15" i="76"/>
  <c r="D15" i="76"/>
  <c r="C15" i="76"/>
  <c r="B15" i="76"/>
  <c r="M25" i="76"/>
  <c r="G25" i="76"/>
  <c r="F25" i="76"/>
  <c r="E25" i="76"/>
  <c r="D25" i="76"/>
  <c r="C25" i="76"/>
  <c r="B25" i="76"/>
  <c r="M29" i="76"/>
  <c r="G29" i="76"/>
  <c r="F29" i="76"/>
  <c r="E29" i="76"/>
  <c r="D29" i="76"/>
  <c r="C29" i="76"/>
  <c r="B29" i="76"/>
  <c r="M41" i="76"/>
  <c r="G41" i="76"/>
  <c r="F41" i="76"/>
  <c r="E41" i="76"/>
  <c r="D41" i="76"/>
  <c r="C41" i="76"/>
  <c r="B41" i="76"/>
  <c r="M17" i="76"/>
  <c r="G17" i="76"/>
  <c r="F17" i="76"/>
  <c r="E17" i="76"/>
  <c r="D17" i="76"/>
  <c r="C17" i="76"/>
  <c r="B17" i="76"/>
  <c r="M40" i="76"/>
  <c r="G40" i="76"/>
  <c r="F40" i="76"/>
  <c r="E40" i="76"/>
  <c r="D40" i="76"/>
  <c r="C40" i="76"/>
  <c r="B40" i="76"/>
  <c r="M13" i="76"/>
  <c r="G13" i="76"/>
  <c r="F13" i="76"/>
  <c r="E13" i="76"/>
  <c r="D13" i="76"/>
  <c r="C13" i="76"/>
  <c r="B13" i="76"/>
  <c r="M16" i="76"/>
  <c r="G16" i="76"/>
  <c r="F16" i="76"/>
  <c r="E16" i="76"/>
  <c r="D16" i="76"/>
  <c r="C16" i="76"/>
  <c r="B16" i="76"/>
  <c r="M23" i="76"/>
  <c r="G23" i="76"/>
  <c r="F23" i="76"/>
  <c r="E23" i="76"/>
  <c r="D23" i="76"/>
  <c r="C23" i="76"/>
  <c r="B23" i="76"/>
  <c r="M24" i="76"/>
  <c r="L24" i="76"/>
  <c r="G24" i="76"/>
  <c r="F24" i="76"/>
  <c r="E24" i="76"/>
  <c r="D24" i="76"/>
  <c r="C24" i="76"/>
  <c r="B24" i="76"/>
  <c r="M35" i="76"/>
  <c r="L35" i="76"/>
  <c r="G35" i="76"/>
  <c r="F35" i="76"/>
  <c r="E35" i="76"/>
  <c r="D35" i="76"/>
  <c r="C35" i="76"/>
  <c r="B35" i="76"/>
  <c r="M20" i="76"/>
  <c r="G20" i="76"/>
  <c r="F20" i="76"/>
  <c r="E20" i="76"/>
  <c r="D20" i="76"/>
  <c r="C20" i="76"/>
  <c r="B20" i="76"/>
  <c r="M30" i="76"/>
  <c r="L30" i="76"/>
  <c r="G30" i="76"/>
  <c r="F30" i="76"/>
  <c r="E30" i="76"/>
  <c r="D30" i="76"/>
  <c r="C30" i="76"/>
  <c r="B30" i="76"/>
  <c r="M19" i="76"/>
  <c r="G19" i="76"/>
  <c r="F19" i="76"/>
  <c r="E19" i="76"/>
  <c r="D19" i="76"/>
  <c r="C19" i="76"/>
  <c r="B19" i="76"/>
  <c r="M22" i="76"/>
  <c r="G22" i="76"/>
  <c r="F22" i="76"/>
  <c r="E22" i="76"/>
  <c r="D22" i="76"/>
  <c r="C22" i="76"/>
  <c r="B22" i="76"/>
  <c r="M21" i="76"/>
  <c r="G21" i="76"/>
  <c r="F21" i="76"/>
  <c r="E21" i="76"/>
  <c r="D21" i="76"/>
  <c r="C21" i="76"/>
  <c r="B21" i="76"/>
  <c r="A3" i="76"/>
  <c r="A2" i="76"/>
  <c r="A1" i="76"/>
  <c r="F19" i="40"/>
  <c r="F13" i="40"/>
  <c r="F32" i="40"/>
  <c r="F31" i="40"/>
  <c r="F27" i="40"/>
  <c r="F17" i="40"/>
  <c r="F14" i="40"/>
  <c r="F16" i="40"/>
  <c r="F29" i="40"/>
  <c r="F28" i="40"/>
  <c r="F30" i="40"/>
  <c r="F22" i="40"/>
  <c r="F18" i="40"/>
  <c r="F24" i="40"/>
  <c r="F35" i="40"/>
  <c r="F33" i="40"/>
  <c r="F26" i="40"/>
  <c r="F23" i="40"/>
  <c r="F15" i="40"/>
  <c r="F20" i="40"/>
  <c r="F25" i="40"/>
  <c r="F34" i="40"/>
  <c r="F21" i="40"/>
  <c r="B19" i="40"/>
  <c r="C19" i="40"/>
  <c r="D19" i="40"/>
  <c r="E19" i="40"/>
  <c r="G19" i="40"/>
  <c r="P19" i="40"/>
  <c r="B13" i="40"/>
  <c r="C13" i="40"/>
  <c r="D13" i="40"/>
  <c r="E13" i="40"/>
  <c r="G13" i="40"/>
  <c r="O13" i="40"/>
  <c r="P13" i="40"/>
  <c r="B32" i="40"/>
  <c r="C32" i="40"/>
  <c r="D32" i="40"/>
  <c r="E32" i="40"/>
  <c r="G32" i="40"/>
  <c r="P32" i="40"/>
  <c r="B31" i="40"/>
  <c r="C31" i="40"/>
  <c r="D31" i="40"/>
  <c r="E31" i="40"/>
  <c r="G31" i="40"/>
  <c r="O31" i="40"/>
  <c r="P31" i="40"/>
  <c r="B27" i="40"/>
  <c r="C27" i="40"/>
  <c r="D27" i="40"/>
  <c r="E27" i="40"/>
  <c r="G27" i="40"/>
  <c r="P27" i="40"/>
  <c r="B17" i="40"/>
  <c r="C17" i="40"/>
  <c r="D17" i="40"/>
  <c r="E17" i="40"/>
  <c r="G17" i="40"/>
  <c r="P17" i="40"/>
  <c r="B14" i="40"/>
  <c r="C14" i="40"/>
  <c r="D14" i="40"/>
  <c r="E14" i="40"/>
  <c r="G14" i="40"/>
  <c r="P14" i="40"/>
  <c r="B16" i="40"/>
  <c r="C16" i="40"/>
  <c r="D16" i="40"/>
  <c r="E16" i="40"/>
  <c r="G16" i="40"/>
  <c r="P16" i="40"/>
  <c r="B29" i="40"/>
  <c r="C29" i="40"/>
  <c r="D29" i="40"/>
  <c r="E29" i="40"/>
  <c r="G29" i="40"/>
  <c r="P29" i="40"/>
  <c r="B28" i="40"/>
  <c r="C28" i="40"/>
  <c r="D28" i="40"/>
  <c r="E28" i="40"/>
  <c r="G28" i="40"/>
  <c r="P28" i="40"/>
  <c r="B30" i="40"/>
  <c r="C30" i="40"/>
  <c r="D30" i="40"/>
  <c r="E30" i="40"/>
  <c r="G30" i="40"/>
  <c r="P30" i="40"/>
  <c r="B22" i="40"/>
  <c r="C22" i="40"/>
  <c r="D22" i="40"/>
  <c r="E22" i="40"/>
  <c r="G22" i="40"/>
  <c r="O22" i="40"/>
  <c r="P22" i="40"/>
  <c r="B18" i="40"/>
  <c r="C18" i="40"/>
  <c r="D18" i="40"/>
  <c r="E18" i="40"/>
  <c r="G18" i="40"/>
  <c r="P18" i="40"/>
  <c r="B24" i="40"/>
  <c r="C24" i="40"/>
  <c r="D24" i="40"/>
  <c r="E24" i="40"/>
  <c r="G24" i="40"/>
  <c r="P24" i="40"/>
  <c r="B35" i="40"/>
  <c r="C35" i="40"/>
  <c r="D35" i="40"/>
  <c r="E35" i="40"/>
  <c r="G35" i="40"/>
  <c r="O35" i="40"/>
  <c r="P35" i="40"/>
  <c r="B33" i="40"/>
  <c r="C33" i="40"/>
  <c r="D33" i="40"/>
  <c r="E33" i="40"/>
  <c r="G33" i="40"/>
  <c r="O33" i="40"/>
  <c r="P33" i="40"/>
  <c r="B26" i="40"/>
  <c r="C26" i="40"/>
  <c r="D26" i="40"/>
  <c r="E26" i="40"/>
  <c r="G26" i="40"/>
  <c r="P26" i="40"/>
  <c r="B23" i="40"/>
  <c r="C23" i="40"/>
  <c r="D23" i="40"/>
  <c r="E23" i="40"/>
  <c r="G23" i="40"/>
  <c r="P23" i="40"/>
  <c r="B15" i="40"/>
  <c r="C15" i="40"/>
  <c r="D15" i="40"/>
  <c r="E15" i="40"/>
  <c r="G15" i="40"/>
  <c r="P15" i="40"/>
  <c r="B20" i="40"/>
  <c r="C20" i="40"/>
  <c r="D20" i="40"/>
  <c r="E20" i="40"/>
  <c r="G20" i="40"/>
  <c r="P20" i="40"/>
  <c r="B25" i="40"/>
  <c r="C25" i="40"/>
  <c r="D25" i="40"/>
  <c r="E25" i="40"/>
  <c r="G25" i="40"/>
  <c r="O25" i="40"/>
  <c r="P25" i="40"/>
  <c r="B34" i="40"/>
  <c r="C34" i="40"/>
  <c r="D34" i="40"/>
  <c r="E34" i="40"/>
  <c r="G34" i="40"/>
  <c r="P34" i="40"/>
  <c r="B21" i="40"/>
  <c r="C21" i="40"/>
  <c r="D21" i="40"/>
  <c r="E21" i="40"/>
  <c r="P21" i="40"/>
  <c r="A3" i="87"/>
  <c r="A2" i="87"/>
  <c r="A1" i="87"/>
  <c r="A3" i="40"/>
  <c r="A2" i="40"/>
  <c r="A1" i="40"/>
  <c r="T27" i="87" l="1"/>
  <c r="U27" i="87" s="1"/>
  <c r="T19" i="87"/>
  <c r="T26" i="92"/>
  <c r="U26" i="92" s="1"/>
  <c r="T28" i="92"/>
  <c r="U28" i="92" s="1"/>
  <c r="T16" i="92"/>
  <c r="U16" i="92" s="1"/>
  <c r="T21" i="92"/>
  <c r="U21" i="92" s="1"/>
  <c r="T23" i="92"/>
  <c r="T19" i="92"/>
  <c r="T28" i="78"/>
  <c r="U28" i="78" s="1"/>
  <c r="T17" i="78"/>
  <c r="U17" i="78" s="1"/>
  <c r="T14" i="78"/>
  <c r="U14" i="78" s="1"/>
  <c r="T27" i="78"/>
  <c r="U27" i="78" s="1"/>
  <c r="T37" i="87"/>
  <c r="U37" i="87" s="1"/>
  <c r="T36" i="78"/>
  <c r="T38" i="78"/>
  <c r="T48" i="78"/>
  <c r="U48" i="78" s="1"/>
  <c r="T16" i="78"/>
  <c r="U16" i="78" s="1"/>
  <c r="T15" i="78"/>
  <c r="U15" i="78" s="1"/>
  <c r="T32" i="78"/>
  <c r="T40" i="78"/>
  <c r="T43" i="78"/>
  <c r="T39" i="87"/>
  <c r="U39" i="87" s="1"/>
  <c r="T25" i="87"/>
  <c r="U25" i="87" s="1"/>
  <c r="T23" i="87"/>
  <c r="U23" i="87" s="1"/>
  <c r="T29" i="87"/>
  <c r="U29" i="87" s="1"/>
  <c r="T13" i="87"/>
  <c r="U13" i="87" s="1"/>
  <c r="T21" i="87"/>
  <c r="U21" i="87" s="1"/>
  <c r="T22" i="78"/>
  <c r="U22" i="78" s="1"/>
  <c r="T26" i="78"/>
  <c r="U26" i="78" s="1"/>
  <c r="T31" i="78"/>
  <c r="U31" i="78" s="1"/>
  <c r="T42" i="78"/>
  <c r="U42" i="78" s="1"/>
  <c r="T47" i="78"/>
  <c r="U47" i="78" s="1"/>
  <c r="T35" i="87"/>
  <c r="U35" i="87" s="1"/>
  <c r="T23" i="78"/>
  <c r="U23" i="78" s="1"/>
  <c r="T21" i="78"/>
  <c r="U21" i="78" s="1"/>
  <c r="T30" i="78"/>
  <c r="U30" i="78" s="1"/>
  <c r="T35" i="78"/>
  <c r="T46" i="78"/>
  <c r="U46" i="78" s="1"/>
  <c r="T17" i="87"/>
  <c r="U17" i="87" s="1"/>
  <c r="T19" i="78"/>
  <c r="U19" i="78" s="1"/>
  <c r="T24" i="78"/>
  <c r="U24" i="78" s="1"/>
  <c r="T34" i="78"/>
  <c r="U34" i="78" s="1"/>
  <c r="T39" i="78"/>
  <c r="U39" i="78" s="1"/>
  <c r="U43" i="78"/>
  <c r="U50" i="78"/>
  <c r="U35" i="78"/>
  <c r="U27" i="92"/>
  <c r="U20" i="92"/>
  <c r="U23" i="92"/>
  <c r="U19" i="92"/>
  <c r="U36" i="78"/>
  <c r="U44" i="78"/>
  <c r="U19" i="87"/>
  <c r="T43" i="87"/>
  <c r="U43" i="87" s="1"/>
  <c r="T20" i="78"/>
  <c r="T25" i="78"/>
  <c r="T33" i="78"/>
  <c r="T41" i="78"/>
  <c r="T52" i="78"/>
  <c r="T15" i="87"/>
  <c r="T33" i="87"/>
  <c r="U33" i="87" s="1"/>
  <c r="T41" i="87"/>
  <c r="U41" i="87" s="1"/>
  <c r="U32" i="78"/>
  <c r="U38" i="78"/>
  <c r="U40" i="78"/>
  <c r="U51" i="78"/>
  <c r="T31" i="87"/>
  <c r="T18" i="78"/>
  <c r="T29" i="78"/>
  <c r="T37" i="78"/>
  <c r="T45" i="78"/>
  <c r="T24" i="92"/>
  <c r="T22" i="92"/>
  <c r="T14" i="92"/>
  <c r="T15" i="92"/>
  <c r="T18" i="92"/>
  <c r="T17" i="92"/>
  <c r="T25" i="92"/>
  <c r="T49" i="78"/>
  <c r="N21" i="40"/>
  <c r="N34" i="40"/>
  <c r="N25" i="40"/>
  <c r="N20" i="40"/>
  <c r="N15" i="40"/>
  <c r="N23" i="40"/>
  <c r="N26" i="40"/>
  <c r="N33" i="40"/>
  <c r="N35" i="40"/>
  <c r="N24" i="40"/>
  <c r="N18" i="40"/>
  <c r="N22" i="40"/>
  <c r="N30" i="40"/>
  <c r="N28" i="40"/>
  <c r="N29" i="40"/>
  <c r="N16" i="40"/>
  <c r="N14" i="40"/>
  <c r="N17" i="40"/>
  <c r="N27" i="40"/>
  <c r="N31" i="40"/>
  <c r="N32" i="40"/>
  <c r="N13" i="40"/>
  <c r="N19" i="40"/>
  <c r="A27" i="87" l="1"/>
  <c r="Y34" i="87" s="1"/>
  <c r="A41" i="87"/>
  <c r="A37" i="87"/>
  <c r="A25" i="87"/>
  <c r="A29" i="87"/>
  <c r="Y29" i="87" s="1"/>
  <c r="U49" i="78"/>
  <c r="U25" i="92"/>
  <c r="U14" i="92"/>
  <c r="U37" i="78"/>
  <c r="U31" i="87"/>
  <c r="A31" i="87"/>
  <c r="U25" i="78"/>
  <c r="A43" i="87"/>
  <c r="A21" i="87"/>
  <c r="U17" i="92"/>
  <c r="U22" i="92"/>
  <c r="U29" i="78"/>
  <c r="U52" i="78"/>
  <c r="U20" i="78"/>
  <c r="A19" i="87"/>
  <c r="A17" i="87"/>
  <c r="U18" i="92"/>
  <c r="U24" i="92"/>
  <c r="U18" i="78"/>
  <c r="U41" i="78"/>
  <c r="A35" i="87"/>
  <c r="A13" i="87"/>
  <c r="Y14" i="87" s="1"/>
  <c r="U15" i="92"/>
  <c r="U45" i="78"/>
  <c r="U15" i="87"/>
  <c r="A15" i="87"/>
  <c r="U33" i="78"/>
  <c r="A23" i="87"/>
  <c r="A39" i="87"/>
  <c r="Y46" i="87" l="1"/>
  <c r="Y38" i="87"/>
  <c r="Y27" i="87"/>
  <c r="Y41" i="87"/>
  <c r="Y25" i="87"/>
  <c r="Y21" i="87"/>
  <c r="Y45" i="87"/>
  <c r="Y28" i="87"/>
  <c r="Y26" i="87"/>
  <c r="Y33" i="87"/>
  <c r="Y42" i="87"/>
  <c r="Y22" i="87"/>
  <c r="Y37" i="87"/>
  <c r="Y13" i="87"/>
  <c r="Y30" i="87"/>
  <c r="Y23" i="87"/>
  <c r="Y24" i="87"/>
  <c r="Y16" i="87"/>
  <c r="Y15" i="87"/>
  <c r="Y18" i="87"/>
  <c r="Y17" i="87"/>
  <c r="Y20" i="87"/>
  <c r="Y19" i="87"/>
  <c r="Y32" i="87"/>
  <c r="Y31" i="87"/>
  <c r="Y44" i="87"/>
  <c r="Y43" i="87"/>
  <c r="Y40" i="87"/>
  <c r="Y39" i="87"/>
  <c r="Y35" i="87"/>
  <c r="Y36" i="87"/>
</calcChain>
</file>

<file path=xl/sharedStrings.xml><?xml version="1.0" encoding="utf-8"?>
<sst xmlns="http://schemas.openxmlformats.org/spreadsheetml/2006/main" count="4080" uniqueCount="1404">
  <si>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</si>
  <si>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</si>
  <si>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</si>
  <si>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</si>
  <si>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</si>
  <si>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</si>
  <si>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</si>
  <si>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</si>
  <si>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</si>
  <si>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</si>
  <si>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</si>
  <si>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</si>
  <si>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</si>
  <si>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</si>
  <si>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155</t>
  </si>
  <si>
    <t>Занятое 
место</t>
  </si>
  <si>
    <t>Результаты</t>
  </si>
  <si>
    <t>Лучший
результат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</si>
  <si>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</si>
  <si>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</si>
  <si>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</si>
  <si>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</si>
  <si>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</si>
  <si>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</si>
  <si>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</si>
  <si>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</si>
  <si>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</si>
  <si>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1</t>
  </si>
  <si>
    <t>2</t>
  </si>
  <si>
    <t>3</t>
  </si>
  <si>
    <t>4</t>
  </si>
  <si>
    <t>5</t>
  </si>
  <si>
    <t>6</t>
  </si>
  <si>
    <t>7</t>
  </si>
  <si>
    <t>Разряд</t>
  </si>
  <si>
    <t>забеги</t>
  </si>
  <si>
    <t>финал</t>
  </si>
  <si>
    <t>НОМЕР</t>
  </si>
  <si>
    <t>Фамилия, имя</t>
  </si>
  <si>
    <t>Дата рождения</t>
  </si>
  <si>
    <t>№ п/п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</si>
  <si>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</si>
  <si>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</si>
  <si>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</si>
  <si>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</si>
  <si>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</si>
  <si>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</si>
  <si>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</si>
  <si>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</si>
  <si>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</si>
  <si>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</si>
  <si>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</si>
  <si>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</si>
  <si>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</si>
  <si>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</si>
  <si>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</si>
  <si>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</si>
  <si>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</si>
  <si>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</si>
  <si>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финальные соревнования</t>
  </si>
  <si>
    <t>130</t>
  </si>
  <si>
    <t>Территория</t>
  </si>
  <si>
    <t>140</t>
  </si>
  <si>
    <t>Округ</t>
  </si>
  <si>
    <t>ДСО Ведомство</t>
  </si>
  <si>
    <t>мсмк</t>
  </si>
  <si>
    <t>мс</t>
  </si>
  <si>
    <t>кмс</t>
  </si>
  <si>
    <t>1ю</t>
  </si>
  <si>
    <t>2ю</t>
  </si>
  <si>
    <t>3ю</t>
  </si>
  <si>
    <t>х0</t>
  </si>
  <si>
    <t>хх0</t>
  </si>
  <si>
    <t>258</t>
  </si>
  <si>
    <t>0</t>
  </si>
  <si>
    <t>358</t>
  </si>
  <si>
    <t xml:space="preserve">Прыжок с шестом   </t>
  </si>
  <si>
    <t>Адлер с/к "Юность"</t>
  </si>
  <si>
    <t xml:space="preserve">дисквал п.п. 162.7 </t>
  </si>
  <si>
    <t>фальстарт</t>
  </si>
  <si>
    <t>ФЕДЕРАЦИЯ ЛЕГКОЙ АТЛЕТИКИ КРАСНОДАРСКОГО КРАЯ</t>
  </si>
  <si>
    <t>23</t>
  </si>
  <si>
    <t>24</t>
  </si>
  <si>
    <t>25</t>
  </si>
  <si>
    <t>26</t>
  </si>
  <si>
    <t>27</t>
  </si>
  <si>
    <t>28</t>
  </si>
  <si>
    <t>29</t>
  </si>
  <si>
    <t>30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</si>
  <si>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</si>
  <si>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</si>
  <si>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</si>
  <si>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</si>
  <si>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</si>
  <si>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</si>
  <si>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</si>
  <si>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</si>
  <si>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</si>
  <si>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</si>
  <si>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</si>
  <si>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</si>
  <si>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</si>
  <si>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</si>
  <si>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</si>
  <si>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</si>
  <si>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45</t>
  </si>
  <si>
    <t>46</t>
  </si>
  <si>
    <t>47</t>
  </si>
  <si>
    <t>48</t>
  </si>
  <si>
    <t>49</t>
  </si>
  <si>
    <t>54</t>
  </si>
  <si>
    <t>55</t>
  </si>
  <si>
    <t>56</t>
  </si>
  <si>
    <t>57</t>
  </si>
  <si>
    <t>58</t>
  </si>
  <si>
    <t>59</t>
  </si>
  <si>
    <t>62</t>
  </si>
  <si>
    <t>67</t>
  </si>
  <si>
    <t>68</t>
  </si>
  <si>
    <t>69</t>
  </si>
  <si>
    <t>КМС</t>
  </si>
  <si>
    <t>Водолага И.Г., Айдамиров Е.Д., Белобородов Н.Н.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</si>
  <si>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</si>
  <si>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</si>
  <si>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</si>
  <si>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</si>
  <si>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</si>
  <si>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</si>
  <si>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400 м</t>
  </si>
  <si>
    <t>Бег 800 м</t>
  </si>
  <si>
    <t>Бег 1500 м</t>
  </si>
  <si>
    <t>Эстафета 4 х 100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</si>
  <si>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</si>
  <si>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</si>
  <si>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</si>
  <si>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</si>
  <si>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</si>
  <si>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</si>
  <si>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</si>
  <si>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Бег 5000 м</t>
  </si>
  <si>
    <t>автохронометраж</t>
  </si>
  <si>
    <t>ЖЕНЩИНЫ</t>
  </si>
  <si>
    <t>Бег с барьерами 100 м</t>
  </si>
  <si>
    <t>h-0,84 м</t>
  </si>
  <si>
    <t>КУБОК РОССИИ</t>
  </si>
  <si>
    <t>Бег с препятствиями 3 000 м</t>
  </si>
  <si>
    <t>все снаряда- 1,0 кг</t>
  </si>
  <si>
    <t>вес снаряда- 4,0 кг</t>
  </si>
  <si>
    <t>Метание молота</t>
  </si>
  <si>
    <t>г. Сочи, ул. Бзугу 2, ст. им. Славы Метревели</t>
  </si>
  <si>
    <t>г. Сочи, Адлерский район,  ул. Ленина, СК «Юность»</t>
  </si>
  <si>
    <t>Блескина Екатерина</t>
  </si>
  <si>
    <t>Ватропина Анна</t>
  </si>
  <si>
    <t>Воробьева Анастасия</t>
  </si>
  <si>
    <t>Гафурова Евгения</t>
  </si>
  <si>
    <t>Громова Валерия</t>
  </si>
  <si>
    <t>Грошева Александра</t>
  </si>
  <si>
    <t>Думен (Рябенко) Елена</t>
  </si>
  <si>
    <t>Елизарова Елизавета</t>
  </si>
  <si>
    <t>Ефименко Кристина</t>
  </si>
  <si>
    <t>Ефимова Полина</t>
  </si>
  <si>
    <t>Иванова Елизавета</t>
  </si>
  <si>
    <t>Киселева Татьяна</t>
  </si>
  <si>
    <t>Клещева Кристина</t>
  </si>
  <si>
    <t>Манакова  (Решеткина) Ирина</t>
  </si>
  <si>
    <t>Николаева Анастасия</t>
  </si>
  <si>
    <t>Печёнкина Вероника</t>
  </si>
  <si>
    <t>Погребняк Виктория</t>
  </si>
  <si>
    <t>Рытикова Валерия</t>
  </si>
  <si>
    <t>Чекан Полина</t>
  </si>
  <si>
    <t>Червинская Вероника</t>
  </si>
  <si>
    <t>Чернышева Елизавета</t>
  </si>
  <si>
    <t>Шишкина Дарья</t>
  </si>
  <si>
    <t>Андреева (Храмова) Валерия</t>
  </si>
  <si>
    <t>Аникиенко Елизавета</t>
  </si>
  <si>
    <t>Баулина Ирина</t>
  </si>
  <si>
    <t>Буреева Олеся</t>
  </si>
  <si>
    <t>Викторова Ольга</t>
  </si>
  <si>
    <t>Волкова Ксения</t>
  </si>
  <si>
    <t>Дорохова Анастасия</t>
  </si>
  <si>
    <t>Завьялова Яника</t>
  </si>
  <si>
    <t>Зимарева Ксения</t>
  </si>
  <si>
    <t>Зубарева Юлия</t>
  </si>
  <si>
    <t>Кибакина (Коршунова) Анастасия</t>
  </si>
  <si>
    <t>Колесниченко (Давыдова) Ирина</t>
  </si>
  <si>
    <t>Кравченко Марта</t>
  </si>
  <si>
    <t>Лапшова Алина</t>
  </si>
  <si>
    <t>Лопунова Екатерина</t>
  </si>
  <si>
    <t>Малинина (Ткаченко) Светлана</t>
  </si>
  <si>
    <t>Мосеева (Алексеева) Надежда</t>
  </si>
  <si>
    <t>Полубоярова Ирина</t>
  </si>
  <si>
    <t>Рудакова Вера</t>
  </si>
  <si>
    <t>Сазанова Екатерина</t>
  </si>
  <si>
    <t>Такунцева Ирина</t>
  </si>
  <si>
    <t>Тюрина Екатерина</t>
  </si>
  <si>
    <t>Шатурная Светлана</t>
  </si>
  <si>
    <t>Шахворостова Валерия</t>
  </si>
  <si>
    <t>Алисова Елизавета</t>
  </si>
  <si>
    <t>Белова (Трифонова) Ирина</t>
  </si>
  <si>
    <t>Григорьева Анастасия</t>
  </si>
  <si>
    <t>Денисова  Надежда</t>
  </si>
  <si>
    <t>Довженко Юлия</t>
  </si>
  <si>
    <t>Колесникова Дарья</t>
  </si>
  <si>
    <t>Кукушкина Анна</t>
  </si>
  <si>
    <t>Кученева Юлия</t>
  </si>
  <si>
    <t>Максимова (Сизова) Марина</t>
  </si>
  <si>
    <t>Навацкая Софья</t>
  </si>
  <si>
    <t>Ольховская Ольга</t>
  </si>
  <si>
    <t>Петрищева Юлия</t>
  </si>
  <si>
    <t>Погодина Ольга</t>
  </si>
  <si>
    <t>Погребняк Наталья</t>
  </si>
  <si>
    <t>Сластникова Тамара</t>
  </si>
  <si>
    <t>Смирнова (Вороненкова) Екатерина</t>
  </si>
  <si>
    <t>Соколова Вера</t>
  </si>
  <si>
    <t>Соколова (Полищук) Анастасия</t>
  </si>
  <si>
    <t>Спиридонова Валерия</t>
  </si>
  <si>
    <t>Стародубова Ангелина</t>
  </si>
  <si>
    <t>Стародубова Виолетта</t>
  </si>
  <si>
    <t>Тарасова Алина</t>
  </si>
  <si>
    <t>Татькова Анна</t>
  </si>
  <si>
    <t>Ткачёва Екатерина</t>
  </si>
  <si>
    <t>Хорошева Кристина</t>
  </si>
  <si>
    <t>Черняева (Козлова) Елена</t>
  </si>
  <si>
    <t>Александрова Дина</t>
  </si>
  <si>
    <t>Аплачкина Светлана</t>
  </si>
  <si>
    <t>Беспалова Екатерина</t>
  </si>
  <si>
    <t>Большакова Дарья</t>
  </si>
  <si>
    <t>Ивонина Екатерина</t>
  </si>
  <si>
    <t>Ишова (Горбунова) Екатерина</t>
  </si>
  <si>
    <t>Князева Анна</t>
  </si>
  <si>
    <t>Купаева Анна</t>
  </si>
  <si>
    <t>Лунева Элина</t>
  </si>
  <si>
    <t>Малышенок Виолетта</t>
  </si>
  <si>
    <t>Мендаева Лилия</t>
  </si>
  <si>
    <t>Онуфриенко Ольга</t>
  </si>
  <si>
    <t>Павленко Любовь</t>
  </si>
  <si>
    <t>Паушкина Елена</t>
  </si>
  <si>
    <t>Самуйлова Екатерина</t>
  </si>
  <si>
    <t>Соколова Екатерина</t>
  </si>
  <si>
    <t>Сторожева (Шаповалова) Екатерина</t>
  </si>
  <si>
    <t>Суханова Ольга</t>
  </si>
  <si>
    <t>Шевченко Анжелика</t>
  </si>
  <si>
    <t>Шухтуева Алена</t>
  </si>
  <si>
    <t>Алымова Вера</t>
  </si>
  <si>
    <t>Асоева Манижа</t>
  </si>
  <si>
    <t>Волкова Анастасия</t>
  </si>
  <si>
    <t>Галацкова  (Панасенко) Екатерина</t>
  </si>
  <si>
    <t>Глотова Яна</t>
  </si>
  <si>
    <t>Еремеева Анастасия</t>
  </si>
  <si>
    <t>Зуйкевич Елена</t>
  </si>
  <si>
    <t>Иванова Виктория</t>
  </si>
  <si>
    <t>Кондрашкина Юлия</t>
  </si>
  <si>
    <t>Конева Екатерина</t>
  </si>
  <si>
    <t>Копрова Екатерина</t>
  </si>
  <si>
    <t>Котлярова Надежда</t>
  </si>
  <si>
    <t>Кузминчук Олеся</t>
  </si>
  <si>
    <t>Маланова Айвика</t>
  </si>
  <si>
    <t>Миллер Полина</t>
  </si>
  <si>
    <t>Пархомчук Виктория</t>
  </si>
  <si>
    <t>Аксенова (Усталова) Ксения</t>
  </si>
  <si>
    <t>Богомолова Инесса</t>
  </si>
  <si>
    <t>Бочарова Виктория</t>
  </si>
  <si>
    <t>Брагина Анастасия</t>
  </si>
  <si>
    <t>Васильева Вера</t>
  </si>
  <si>
    <t>Габдуллина Дина</t>
  </si>
  <si>
    <t>Гудожникова Екатерина</t>
  </si>
  <si>
    <t>Емельянова Анастасия</t>
  </si>
  <si>
    <t>Жданова Анастасия</t>
  </si>
  <si>
    <t>Котельникова Елена</t>
  </si>
  <si>
    <t>Краснова Карина</t>
  </si>
  <si>
    <t>Купина Екатерина</t>
  </si>
  <si>
    <t>Лебедева Александра</t>
  </si>
  <si>
    <t>Мамина (Тамкова) Алена</t>
  </si>
  <si>
    <t>Миглан Мария</t>
  </si>
  <si>
    <t>Палиенко Ольга</t>
  </si>
  <si>
    <t>Паренчук Лика</t>
  </si>
  <si>
    <t>Рыбкина Анастасия</t>
  </si>
  <si>
    <t>Семёнова Любовь</t>
  </si>
  <si>
    <t>Цаплина Валерия</t>
  </si>
  <si>
    <t>Лебедева Людмила</t>
  </si>
  <si>
    <t>Леонтьева Наталья</t>
  </si>
  <si>
    <t>Наговицына Елена</t>
  </si>
  <si>
    <t>Седова Елена</t>
  </si>
  <si>
    <t>Якоби Анастасия</t>
  </si>
  <si>
    <t>Агейченкова Елена</t>
  </si>
  <si>
    <t>Алексеева Екатерина</t>
  </si>
  <si>
    <t>Белова (Мельникова) Алена</t>
  </si>
  <si>
    <t>Герасимова Анастасия</t>
  </si>
  <si>
    <t>Колентеева Кристина</t>
  </si>
  <si>
    <t>Кондрашова Полина</t>
  </si>
  <si>
    <t>Полякова Алина</t>
  </si>
  <si>
    <t>Толмачёва Екатерина</t>
  </si>
  <si>
    <t>Улога Светлана</t>
  </si>
  <si>
    <t>Цыганова Елизавета</t>
  </si>
  <si>
    <t>Шмыгарёва Екатерина</t>
  </si>
  <si>
    <t>Вовк Ольга</t>
  </si>
  <si>
    <t>Колоскова (Власова) Наталья</t>
  </si>
  <si>
    <t>Лихачёва Юлия</t>
  </si>
  <si>
    <t>Соколенко Екатерина</t>
  </si>
  <si>
    <t>Тропина Анна</t>
  </si>
  <si>
    <t>Шипицына Ирина</t>
  </si>
  <si>
    <t>Белякова Алена</t>
  </si>
  <si>
    <t>Бизякина Светлана</t>
  </si>
  <si>
    <t>Бурмистрова Екатерина</t>
  </si>
  <si>
    <t>Витюгова Анастасия</t>
  </si>
  <si>
    <t>Деркач Надежда</t>
  </si>
  <si>
    <t>Карпова (Широбокова) Наталья</t>
  </si>
  <si>
    <t>Кащавцева Елизавета</t>
  </si>
  <si>
    <t>Мальцева Юлия</t>
  </si>
  <si>
    <t>Огрицко Мария</t>
  </si>
  <si>
    <t>Панова Елена</t>
  </si>
  <si>
    <t>Пекова Залина</t>
  </si>
  <si>
    <t>Савинова Юлия</t>
  </si>
  <si>
    <t>Склярова Ксения</t>
  </si>
  <si>
    <t>Степакова Юлия</t>
  </si>
  <si>
    <t>Строкова Екатерина</t>
  </si>
  <si>
    <t>Бузанакова Алия</t>
  </si>
  <si>
    <t>Жаткина Любовь</t>
  </si>
  <si>
    <t>Зыбина Ксения</t>
  </si>
  <si>
    <t>Карабинцева Наталия</t>
  </si>
  <si>
    <t>Коваленко Наталья</t>
  </si>
  <si>
    <t>Курбатова Мария</t>
  </si>
  <si>
    <t>Маилова Эмма</t>
  </si>
  <si>
    <t>Митькова Мария</t>
  </si>
  <si>
    <t>Остапчук Мария</t>
  </si>
  <si>
    <t>Печникова Светлана</t>
  </si>
  <si>
    <t>Поротикова Елизавета</t>
  </si>
  <si>
    <t>Ребрик Вера</t>
  </si>
  <si>
    <t>Рыбникова (Сафонова) Мария</t>
  </si>
  <si>
    <t>Старыгина Екатерина</t>
  </si>
  <si>
    <t>Коробова Анна</t>
  </si>
  <si>
    <t>Кузнецова Анастасия</t>
  </si>
  <si>
    <t>Лысенко Алена</t>
  </si>
  <si>
    <t>Мельчанова Кристина</t>
  </si>
  <si>
    <t>Палкина Софья</t>
  </si>
  <si>
    <t>Поспелова Наталья</t>
  </si>
  <si>
    <t>Пронкина Анна</t>
  </si>
  <si>
    <t>Садова Виктория</t>
  </si>
  <si>
    <t>Ткачева Ирина</t>
  </si>
  <si>
    <t>Царёва Елизавета</t>
  </si>
  <si>
    <t>Шкуратова Анастасия</t>
  </si>
  <si>
    <t>Балуева Наталья</t>
  </si>
  <si>
    <t>Ермаченкова Татьяна</t>
  </si>
  <si>
    <t>Корнейчук Маргарита</t>
  </si>
  <si>
    <t>Королёва (Полтавец) Кристина</t>
  </si>
  <si>
    <t>Нижегородцева Мария</t>
  </si>
  <si>
    <t>Николенко Светлана</t>
  </si>
  <si>
    <t>Преснякова Алиса</t>
  </si>
  <si>
    <t>Степанова Екатерина</t>
  </si>
  <si>
    <t>Халикова Аделина</t>
  </si>
  <si>
    <t>Чичерова Анна</t>
  </si>
  <si>
    <t>Ярышкина Александра</t>
  </si>
  <si>
    <t>Адасько Диана</t>
  </si>
  <si>
    <t>Белевская Маргарита</t>
  </si>
  <si>
    <t>Бирюкова (Деняева) Светлана</t>
  </si>
  <si>
    <t>Дрожжина Елизавета</t>
  </si>
  <si>
    <t>Евстюнина Александра</t>
  </si>
  <si>
    <t>Зеликова Жанна</t>
  </si>
  <si>
    <t>Исаева Юлия</t>
  </si>
  <si>
    <t>Кавешникова Елeна</t>
  </si>
  <si>
    <t>Красина Александра</t>
  </si>
  <si>
    <t>Кропивко Екатерина</t>
  </si>
  <si>
    <t>Лукьяненкова Полина</t>
  </si>
  <si>
    <t>Ляпунова Анастасия</t>
  </si>
  <si>
    <t>Никулина Яна</t>
  </si>
  <si>
    <t>Подобаева Арина</t>
  </si>
  <si>
    <t>Рыбина Анастасия</t>
  </si>
  <si>
    <t>Садохина Виктория</t>
  </si>
  <si>
    <t>Самитова (Ершова) Виктория</t>
  </si>
  <si>
    <t>Семашко (Мосина) Вероника</t>
  </si>
  <si>
    <t>Антропова Юлия</t>
  </si>
  <si>
    <t>Бондаренко Елизавета</t>
  </si>
  <si>
    <t>Гутенкова Дарья</t>
  </si>
  <si>
    <t>Захаруткина Мария</t>
  </si>
  <si>
    <t>Иванова Ирина</t>
  </si>
  <si>
    <t>Калмыкова (Казека) Екатерина</t>
  </si>
  <si>
    <t>Меньшикова Виктория</t>
  </si>
  <si>
    <t>Нерубенко Людмила</t>
  </si>
  <si>
    <t>Петрова Людмила</t>
  </si>
  <si>
    <t>Самарская Елена</t>
  </si>
  <si>
    <t>Тимофеева Рената</t>
  </si>
  <si>
    <t>Швыдкина Татьяна</t>
  </si>
  <si>
    <t>Яковлева Мария</t>
  </si>
  <si>
    <t>Вельмяйкина Ольга</t>
  </si>
  <si>
    <t>Гуменюк Ирина</t>
  </si>
  <si>
    <t>Евдокимова Наталья</t>
  </si>
  <si>
    <t>Констанц (Косько) Ирина</t>
  </si>
  <si>
    <t>Лобойко Елена</t>
  </si>
  <si>
    <t>Нидбайкина Дарья</t>
  </si>
  <si>
    <t>Скобел Александра</t>
  </si>
  <si>
    <t>Федорова Анна</t>
  </si>
  <si>
    <t>Яшкина Ксения</t>
  </si>
  <si>
    <t>Авдеева Анна</t>
  </si>
  <si>
    <t>Безрученко Елена</t>
  </si>
  <si>
    <t>Гордеева (Бугакова) Алёна</t>
  </si>
  <si>
    <t>Соловьёва Евгения</t>
  </si>
  <si>
    <t>Тронева Наталья</t>
  </si>
  <si>
    <t>Алтухова Екатерина</t>
  </si>
  <si>
    <t>29.01.1993</t>
  </si>
  <si>
    <t>05.10.1990</t>
  </si>
  <si>
    <t>01.04.1999</t>
  </si>
  <si>
    <t>22.03.1994</t>
  </si>
  <si>
    <t>08.04.2000</t>
  </si>
  <si>
    <t>19.08.1994</t>
  </si>
  <si>
    <t>13.01.1994</t>
  </si>
  <si>
    <t>28.01.2001</t>
  </si>
  <si>
    <t>27.02.1998</t>
  </si>
  <si>
    <t>16.12.2001</t>
  </si>
  <si>
    <t>22.05.1997</t>
  </si>
  <si>
    <t>06.02.1997</t>
  </si>
  <si>
    <t>26.03.1999</t>
  </si>
  <si>
    <t>30.01.1989</t>
  </si>
  <si>
    <t>24.09.1995</t>
  </si>
  <si>
    <t>31.08.1997</t>
  </si>
  <si>
    <t>07.10.1995</t>
  </si>
  <si>
    <t>13.12.1995</t>
  </si>
  <si>
    <t>17.11.1999</t>
  </si>
  <si>
    <t>28.06.1998</t>
  </si>
  <si>
    <t>11.11.1996</t>
  </si>
  <si>
    <t>23.04.1999</t>
  </si>
  <si>
    <t>13.08.1992</t>
  </si>
  <si>
    <t>30.06.1994</t>
  </si>
  <si>
    <t>04.01.1999</t>
  </si>
  <si>
    <t>05.07.1998</t>
  </si>
  <si>
    <t>04.05.2000</t>
  </si>
  <si>
    <t>12.10.1995</t>
  </si>
  <si>
    <t>28.05.1999</t>
  </si>
  <si>
    <t>12.10.1996</t>
  </si>
  <si>
    <t>11.11.1994</t>
  </si>
  <si>
    <t>13.12.1991</t>
  </si>
  <si>
    <t>17.05.1992</t>
  </si>
  <si>
    <t>27.05.1988</t>
  </si>
  <si>
    <t>07.08.2000</t>
  </si>
  <si>
    <t>06.09.1998</t>
  </si>
  <si>
    <t>01.06.1998</t>
  </si>
  <si>
    <t>27.07.1994</t>
  </si>
  <si>
    <t>16.07.1988</t>
  </si>
  <si>
    <t>15.07.2001</t>
  </si>
  <si>
    <t>20.03.1992</t>
  </si>
  <si>
    <t>28.05.1996</t>
  </si>
  <si>
    <t>14.11.1990</t>
  </si>
  <si>
    <t>18.04.1997</t>
  </si>
  <si>
    <t>15.06.1995</t>
  </si>
  <si>
    <t>22.05.1998</t>
  </si>
  <si>
    <t>21.06.2000</t>
  </si>
  <si>
    <t>21.01.1994</t>
  </si>
  <si>
    <t>07.11.1993</t>
  </si>
  <si>
    <t>16.03.2000</t>
  </si>
  <si>
    <t>23.01.1998</t>
  </si>
  <si>
    <t>28.07.2002</t>
  </si>
  <si>
    <t>13.12.1992</t>
  </si>
  <si>
    <t>11.09.1999</t>
  </si>
  <si>
    <t>18.02.1997</t>
  </si>
  <si>
    <t>11.02.1999</t>
  </si>
  <si>
    <t>08.01.1998</t>
  </si>
  <si>
    <t>02.03.1997</t>
  </si>
  <si>
    <t>29.07.2004</t>
  </si>
  <si>
    <t>19.02.1988</t>
  </si>
  <si>
    <t>21.05.1993</t>
  </si>
  <si>
    <t>08.09.1988</t>
  </si>
  <si>
    <t>27.07.1992</t>
  </si>
  <si>
    <t>20.05.1994</t>
  </si>
  <si>
    <t>27.12.2000</t>
  </si>
  <si>
    <t>11.10.1998</t>
  </si>
  <si>
    <t>15.12.1999</t>
  </si>
  <si>
    <t>11.05.1999</t>
  </si>
  <si>
    <t>22.06.1999</t>
  </si>
  <si>
    <t>15.02.1999</t>
  </si>
  <si>
    <t>05.04.1993</t>
  </si>
  <si>
    <t>19.09.1988</t>
  </si>
  <si>
    <t>09.08.1992</t>
  </si>
  <si>
    <t>28.11.1992</t>
  </si>
  <si>
    <t>21.11.1997</t>
  </si>
  <si>
    <t>24.07.1990</t>
  </si>
  <si>
    <t>14.06.1994</t>
  </si>
  <si>
    <t>17.01.1989</t>
  </si>
  <si>
    <t>20.03.1989</t>
  </si>
  <si>
    <t>24.11.1990</t>
  </si>
  <si>
    <t>29.01.1997</t>
  </si>
  <si>
    <t>27.02.1996</t>
  </si>
  <si>
    <t>01.06.2000</t>
  </si>
  <si>
    <t>08.03.1988</t>
  </si>
  <si>
    <t>16.09.1997</t>
  </si>
  <si>
    <t>08.11.1998</t>
  </si>
  <si>
    <t>05.11.1999</t>
  </si>
  <si>
    <t>16.12.1995</t>
  </si>
  <si>
    <t>22.01.1993</t>
  </si>
  <si>
    <t>27.12.1996</t>
  </si>
  <si>
    <t>29.10.1987</t>
  </si>
  <si>
    <t>07.12.1993</t>
  </si>
  <si>
    <t>24.11.1995</t>
  </si>
  <si>
    <t>28.05.2001</t>
  </si>
  <si>
    <t>18.05.2000</t>
  </si>
  <si>
    <t>06.01.1995</t>
  </si>
  <si>
    <t>17.01.1995</t>
  </si>
  <si>
    <t>01.03.1998</t>
  </si>
  <si>
    <t>26.02.1990</t>
  </si>
  <si>
    <t>07.07.2000</t>
  </si>
  <si>
    <t>10.08.1997</t>
  </si>
  <si>
    <t>25.09.1988</t>
  </si>
  <si>
    <t>07.02.1999</t>
  </si>
  <si>
    <t>12.06.1989</t>
  </si>
  <si>
    <t>04.12.1998</t>
  </si>
  <si>
    <t>09.06.2000</t>
  </si>
  <si>
    <t>20.08.1998</t>
  </si>
  <si>
    <t>14.01.1988</t>
  </si>
  <si>
    <t>24.06.1997</t>
  </si>
  <si>
    <t>01.02.1995</t>
  </si>
  <si>
    <t>22.06.1994</t>
  </si>
  <si>
    <t>12.03.1995</t>
  </si>
  <si>
    <t>28.10.2000</t>
  </si>
  <si>
    <t>17.06.1991</t>
  </si>
  <si>
    <t>15.04.1994</t>
  </si>
  <si>
    <t>03.04.1997</t>
  </si>
  <si>
    <t>09.07.2000</t>
  </si>
  <si>
    <t>02.02.1986</t>
  </si>
  <si>
    <t>04.02.1996</t>
  </si>
  <si>
    <t>30.05.1990</t>
  </si>
  <si>
    <t>20.02.1997</t>
  </si>
  <si>
    <t>21.11.1995</t>
  </si>
  <si>
    <t>06.04.2002</t>
  </si>
  <si>
    <t>14.04.1999</t>
  </si>
  <si>
    <t>22.04.1989</t>
  </si>
  <si>
    <t>19.02.1997</t>
  </si>
  <si>
    <t>23.05.1990</t>
  </si>
  <si>
    <t>05.07.1987</t>
  </si>
  <si>
    <t>07.12.1982</t>
  </si>
  <si>
    <t>01.03.1990</t>
  </si>
  <si>
    <t>25.12.1994</t>
  </si>
  <si>
    <t>03.04.1999</t>
  </si>
  <si>
    <t>30.03.1996</t>
  </si>
  <si>
    <t>18.03.1998</t>
  </si>
  <si>
    <t>23.07.1998</t>
  </si>
  <si>
    <t>18.06.1986</t>
  </si>
  <si>
    <t>27.07.2002</t>
  </si>
  <si>
    <t>13.11.1997</t>
  </si>
  <si>
    <t>23.11.1986</t>
  </si>
  <si>
    <t>10.10.1997</t>
  </si>
  <si>
    <t>04.07.1995</t>
  </si>
  <si>
    <t>13.02.1993</t>
  </si>
  <si>
    <t>19.07.1988</t>
  </si>
  <si>
    <t>26.08.1998</t>
  </si>
  <si>
    <t>13.09.1992</t>
  </si>
  <si>
    <t>03.11.1998</t>
  </si>
  <si>
    <t>18.06.2000</t>
  </si>
  <si>
    <t>21.12.1998</t>
  </si>
  <si>
    <t>06.11.1994</t>
  </si>
  <si>
    <t>18.08.1990</t>
  </si>
  <si>
    <t>13.03.1997</t>
  </si>
  <si>
    <t>18.04.1996</t>
  </si>
  <si>
    <t>18.01.1994</t>
  </si>
  <si>
    <t>30.07.1997</t>
  </si>
  <si>
    <t>30.11.1990</t>
  </si>
  <si>
    <t>01.03.1994</t>
  </si>
  <si>
    <t>02.03.1987</t>
  </si>
  <si>
    <t>06.03.2000</t>
  </si>
  <si>
    <t>28.06.1994</t>
  </si>
  <si>
    <t>09.12.1999</t>
  </si>
  <si>
    <t>17.12.1989</t>
  </si>
  <si>
    <t>28.01.1997</t>
  </si>
  <si>
    <t>30.03.1990</t>
  </si>
  <si>
    <t>01.02.1989</t>
  </si>
  <si>
    <t>14.04.1998</t>
  </si>
  <si>
    <t>03.07.1999</t>
  </si>
  <si>
    <t>19.09.1998</t>
  </si>
  <si>
    <t>21.02.1997</t>
  </si>
  <si>
    <t>04.12.1999</t>
  </si>
  <si>
    <t>14.06.1992</t>
  </si>
  <si>
    <t>06.09.1994</t>
  </si>
  <si>
    <t>07.04.2000</t>
  </si>
  <si>
    <t>25.02.1989</t>
  </si>
  <si>
    <t>28.10.1994</t>
  </si>
  <si>
    <t>26.08.1995</t>
  </si>
  <si>
    <t>25.02.2000</t>
  </si>
  <si>
    <t>07.05.2000</t>
  </si>
  <si>
    <t>03.02.1988</t>
  </si>
  <si>
    <t>01.10.1997</t>
  </si>
  <si>
    <t>09.06.1998</t>
  </si>
  <si>
    <t>28.06.1996</t>
  </si>
  <si>
    <t>07.09.1996</t>
  </si>
  <si>
    <t>18.03.1993</t>
  </si>
  <si>
    <t>09.02.1998</t>
  </si>
  <si>
    <t>26.03.1993</t>
  </si>
  <si>
    <t>29.12.1999</t>
  </si>
  <si>
    <t>24.12.1992</t>
  </si>
  <si>
    <t>09.09.1998</t>
  </si>
  <si>
    <t>21.02.1995</t>
  </si>
  <si>
    <t>06.11.1990</t>
  </si>
  <si>
    <t>04.12.2000</t>
  </si>
  <si>
    <t>26.09.1991</t>
  </si>
  <si>
    <t>07.03.1998</t>
  </si>
  <si>
    <t>24.07.1994</t>
  </si>
  <si>
    <t>18.12.2002</t>
  </si>
  <si>
    <t>22.07.1982</t>
  </si>
  <si>
    <t>10.06.1994</t>
  </si>
  <si>
    <t>18.01.1999</t>
  </si>
  <si>
    <t>26.05.1999</t>
  </si>
  <si>
    <t>01.04.1991</t>
  </si>
  <si>
    <t>11.02.1998</t>
  </si>
  <si>
    <t>08.07.1993</t>
  </si>
  <si>
    <t>22.02.1995</t>
  </si>
  <si>
    <t>23.10.1996</t>
  </si>
  <si>
    <t>19.02.1998</t>
  </si>
  <si>
    <t>12.09.1998</t>
  </si>
  <si>
    <t>13.06.1997</t>
  </si>
  <si>
    <t>15.07.1998</t>
  </si>
  <si>
    <t>11.06.1997</t>
  </si>
  <si>
    <t>02.07.1990</t>
  </si>
  <si>
    <t>02.04.1999</t>
  </si>
  <si>
    <t>09.09.1997</t>
  </si>
  <si>
    <t>18.07.1994</t>
  </si>
  <si>
    <t>09.09.1994</t>
  </si>
  <si>
    <t>17.10.1990</t>
  </si>
  <si>
    <t>02.06.1997</t>
  </si>
  <si>
    <t>01.07.1999</t>
  </si>
  <si>
    <t>22.07.1996</t>
  </si>
  <si>
    <t>14.08.1996</t>
  </si>
  <si>
    <t>19.04.1996</t>
  </si>
  <si>
    <t>07.10.1990</t>
  </si>
  <si>
    <t>09.05.2004</t>
  </si>
  <si>
    <t>20.04.1998</t>
  </si>
  <si>
    <t>15.12.1993</t>
  </si>
  <si>
    <t>16.04.1999</t>
  </si>
  <si>
    <t>12.09.2002</t>
  </si>
  <si>
    <t>08.05.1990</t>
  </si>
  <si>
    <t>10.06.2004</t>
  </si>
  <si>
    <t>03.08.1992</t>
  </si>
  <si>
    <t>06.01.1988</t>
  </si>
  <si>
    <t>07.09.1993</t>
  </si>
  <si>
    <t>30.05.1998</t>
  </si>
  <si>
    <t>26.12.1994</t>
  </si>
  <si>
    <t>27.02.1999</t>
  </si>
  <si>
    <t>21.10.1994</t>
  </si>
  <si>
    <t>06.04.1985</t>
  </si>
  <si>
    <t>23.07.1996</t>
  </si>
  <si>
    <t>24.04.1997</t>
  </si>
  <si>
    <t>28.06.1986</t>
  </si>
  <si>
    <t>24.02.1993</t>
  </si>
  <si>
    <t>04.08.2000</t>
  </si>
  <si>
    <t>Барьерный бег 100 м</t>
  </si>
  <si>
    <t>Барьерный бег 400 м</t>
  </si>
  <si>
    <t>Бег 5 000 м</t>
  </si>
  <si>
    <t>Эстафетный бег 4 х 100 м</t>
  </si>
  <si>
    <t>Эстафетный бег 4 х 400 м</t>
  </si>
  <si>
    <t>Красноярский край Санкт-Петербург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</si>
  <si>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</si>
  <si>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</si>
  <si>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</si>
  <si>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</si>
  <si>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</si>
  <si>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</si>
  <si>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>Челябинская область Свердловская область</t>
  </si>
  <si>
    <t xml:space="preserve">Челябинская область </t>
  </si>
  <si>
    <t xml:space="preserve">Курганская область </t>
  </si>
  <si>
    <t>Московская область Ярославская область</t>
  </si>
  <si>
    <t>Москва Санкт-Петербург</t>
  </si>
  <si>
    <t>Московская область Самарская область</t>
  </si>
  <si>
    <t>Томская область Алтайский край</t>
  </si>
  <si>
    <t xml:space="preserve">Краснодарский край </t>
  </si>
  <si>
    <t>Краснодарский край Саратовская область</t>
  </si>
  <si>
    <t>Санкт-Петербург Республика Карелия</t>
  </si>
  <si>
    <t>Москва Московская область</t>
  </si>
  <si>
    <t>Краснодарский край ЮФО (К)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</si>
  <si>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</si>
  <si>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</si>
  <si>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</si>
  <si>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</si>
  <si>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Сантк-Петербург Ленинградская</t>
  </si>
  <si>
    <t>Москва Пермский край</t>
  </si>
  <si>
    <t>Свердловская область Курганская область</t>
  </si>
  <si>
    <t>Санкт-Петербург Нижегородская область</t>
  </si>
  <si>
    <t>Москва Владимирская область</t>
  </si>
  <si>
    <t>Санкт-Петербург Липецкая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</si>
  <si>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</si>
  <si>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</si>
  <si>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</si>
  <si>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>Московская область Ямало-Ненецкий автономный округ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</si>
  <si>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</si>
  <si>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</si>
  <si>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</si>
  <si>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 xml:space="preserve">Курская область </t>
  </si>
  <si>
    <t>Свердловская область Челябинская область</t>
  </si>
  <si>
    <t>Московская область Пензенская область</t>
  </si>
  <si>
    <t>Пензенская область Тульская область</t>
  </si>
  <si>
    <t>Санкт-Петербург Вологодская область</t>
  </si>
  <si>
    <t>Москва Смоленская область</t>
  </si>
  <si>
    <t>Московская область Пермский край</t>
  </si>
  <si>
    <t>Московская область Чувашская республика</t>
  </si>
  <si>
    <t xml:space="preserve">Свердловская область </t>
  </si>
  <si>
    <t xml:space="preserve">Мурманская область </t>
  </si>
  <si>
    <t xml:space="preserve">ЮФО (К) </t>
  </si>
  <si>
    <t>Москва Ханты-Мансийский автономный округ - Югра</t>
  </si>
  <si>
    <t xml:space="preserve">Нижегородская область </t>
  </si>
  <si>
    <t>Санкт-Петербург Тамбовская область</t>
  </si>
  <si>
    <t>Московская область Хабаровский край</t>
  </si>
  <si>
    <t>Москва Тверская область</t>
  </si>
  <si>
    <t>Московская область Брянская область</t>
  </si>
  <si>
    <t>Московская область Санкт-Петербург</t>
  </si>
  <si>
    <t>Ямало-Ненецкий автономный округ Чувашская республика</t>
  </si>
  <si>
    <t xml:space="preserve">Республика Башкортостан </t>
  </si>
  <si>
    <t>Санкт-Петербург Брянская область</t>
  </si>
  <si>
    <t>Санкт-Петербург Тверская область</t>
  </si>
  <si>
    <t xml:space="preserve">Тульская область </t>
  </si>
  <si>
    <t>Московская область Липецкая область</t>
  </si>
  <si>
    <t>Калининградская область Пермский край</t>
  </si>
  <si>
    <t>Краснодарский край Хабаровский край</t>
  </si>
  <si>
    <t>Москва Республика Карелия</t>
  </si>
  <si>
    <t>Краснодарский край Алтайский край</t>
  </si>
  <si>
    <t>Свердловская область Ямало-Ненецкий автономный округ</t>
  </si>
  <si>
    <t xml:space="preserve">Чувашская республика </t>
  </si>
  <si>
    <t xml:space="preserve">Ямало-Ненецкий автономный округ </t>
  </si>
  <si>
    <t>Московская область Тульская область</t>
  </si>
  <si>
    <t>Московская область Свердловская область</t>
  </si>
  <si>
    <t xml:space="preserve">Алтайский край </t>
  </si>
  <si>
    <t>Кировская область Санкт-Петербург</t>
  </si>
  <si>
    <t>Москва Республика Марий Эл</t>
  </si>
  <si>
    <t>Удмуртская республика Чувашская республика</t>
  </si>
  <si>
    <t>Московская область Новосибирская область</t>
  </si>
  <si>
    <t>Московская область Ставропольский край</t>
  </si>
  <si>
    <t>Волгоградская область Саратовская область</t>
  </si>
  <si>
    <t xml:space="preserve">Смоленская область </t>
  </si>
  <si>
    <t xml:space="preserve">Ростовская область </t>
  </si>
  <si>
    <t>Москва Приморский край</t>
  </si>
  <si>
    <t>Томская область Новосибирская область</t>
  </si>
  <si>
    <t xml:space="preserve">Пермский край </t>
  </si>
  <si>
    <t>Москва Нижегородская область</t>
  </si>
  <si>
    <t>Омская область Санкт-Петербург</t>
  </si>
  <si>
    <t xml:space="preserve">Кабардино-Балкарская республика </t>
  </si>
  <si>
    <t>Москва Ставропольский край</t>
  </si>
  <si>
    <t>Санкт-Петербург Владимирская область</t>
  </si>
  <si>
    <t>Москва ЮФО (К)</t>
  </si>
  <si>
    <t>Московская область Ростовская область</t>
  </si>
  <si>
    <t>Свердловская область Ставропольский край</t>
  </si>
  <si>
    <t>Ленинградская область Санкт-Петербург</t>
  </si>
  <si>
    <t>Липецкая область Кемеровская область</t>
  </si>
  <si>
    <t xml:space="preserve"> Санкт-Петербург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</si>
  <si>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</si>
  <si>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</si>
  <si>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</si>
  <si>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</si>
  <si>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Хабаровский край 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</si>
  <si>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</si>
  <si>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</si>
  <si>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</si>
  <si>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 xml:space="preserve">Белгородская область </t>
  </si>
  <si>
    <t>Московская область Смоленская область</t>
  </si>
  <si>
    <t>Московская область Челябинская область</t>
  </si>
  <si>
    <t>МС</t>
  </si>
  <si>
    <t>МСМК</t>
  </si>
  <si>
    <t>ЗМС</t>
  </si>
  <si>
    <t>Климов А.Г., Вашкевич И.Е.</t>
  </si>
  <si>
    <t>Ермолаев С.В., Пермяков О.А.</t>
  </si>
  <si>
    <t>Мащенко Р.М.</t>
  </si>
  <si>
    <t>Вдовин М.В., Полоницкий А.Е., Гатауллин Р.А.</t>
  </si>
  <si>
    <t>Шекин Д.А., Бахвалова Е.А.</t>
  </si>
  <si>
    <t>Кудрявцев В.Е., Грошев В.А.</t>
  </si>
  <si>
    <t>Вяльцева В.Г.</t>
  </si>
  <si>
    <t>Ермолаев С.В., Гангало Н.Н., Юнусова Е.М.</t>
  </si>
  <si>
    <t>Ермолаев С.В., Береглазов В.Н.</t>
  </si>
  <si>
    <t>Третьяков В.Г., Павлова Н.С.</t>
  </si>
  <si>
    <t>Колмаков С.В., Несговорова О.В.</t>
  </si>
  <si>
    <t>Ермолаев С.В., Гангало Н.Н.</t>
  </si>
  <si>
    <t>Климов А.Г.</t>
  </si>
  <si>
    <t>Маслаков В.М., Жуликов Н.М., Иванова И.Ю.</t>
  </si>
  <si>
    <t>Клевцов С.А., Земскова Е.Н.</t>
  </si>
  <si>
    <t>Бабкин А.П., Демиденкова Г.А.</t>
  </si>
  <si>
    <t>Азизьян А.А., Беликов Ю.Б., Беликова Н.И.</t>
  </si>
  <si>
    <t>Носов С.В., Сагайдак С.В., Гришкина В.П.</t>
  </si>
  <si>
    <t>Чемерисов Н.Ф.</t>
  </si>
  <si>
    <t>Омельченко Д.А., Бабкин А.П., Демиденкова Г.А.</t>
  </si>
  <si>
    <t>Ковтун Н.Н.</t>
  </si>
  <si>
    <t>Вяльцева В.Г., Сухова В.В.</t>
  </si>
  <si>
    <t>Шитов А.В., Килинкаров Р.М., Кульпин С.Ю.</t>
  </si>
  <si>
    <t>Журавский Г.А., Зотов А.С., Маслов А.М.</t>
  </si>
  <si>
    <t>Богатырева Т.М.</t>
  </si>
  <si>
    <t>Ларин А.С.</t>
  </si>
  <si>
    <t>Чемерисов Н.Ф., Лиман В.П.</t>
  </si>
  <si>
    <t>Зубрилина Т.Г., Вашкевич И.Е., Чалый Ю.В.</t>
  </si>
  <si>
    <t>Зверева Т.Г., Куликова Е.Ю.</t>
  </si>
  <si>
    <t>Клочкова Е.Ю.</t>
  </si>
  <si>
    <t>Гладкова О.С.</t>
  </si>
  <si>
    <t>Куликова Е.Ю., Зеленцова Т.П., Силкин А.Ф.</t>
  </si>
  <si>
    <t>Куликова Е.Ю., Седова Н.А., Геворкян Р.О.</t>
  </si>
  <si>
    <t>Морочко М.А., Литовченко И.Е.</t>
  </si>
  <si>
    <t>Шекин Д.А., Бахвалова Е.А., Бурмистрова Н.И.</t>
  </si>
  <si>
    <t>Куликова Е.Ю., Буровцева Н.В.</t>
  </si>
  <si>
    <t>Сергеев О.В., Артемьев Н.И.</t>
  </si>
  <si>
    <t>Власов А.В., Городовиченко В.А.</t>
  </si>
  <si>
    <t>Полонников А.В.</t>
  </si>
  <si>
    <t>Смирнов С.В., Смирнова Л.А.</t>
  </si>
  <si>
    <t>Назаров В.И., Петров С.Г., Шекин Д.А.</t>
  </si>
  <si>
    <t>Смирнов В.Ф., Шульга М.В.</t>
  </si>
  <si>
    <t>Бухашеев А.Г., Богатов А.М., Боярищева А.А.</t>
  </si>
  <si>
    <t>Михеева В.В., Смирнов Р.П.</t>
  </si>
  <si>
    <t>Белова С.И., Белова Е.А., Шармин Е.А.</t>
  </si>
  <si>
    <t>Мамонов В.В.</t>
  </si>
  <si>
    <t>Леоненко С.Г., Леоненко Л.С.</t>
  </si>
  <si>
    <t>Кайдалин В.С.</t>
  </si>
  <si>
    <t>Бухашеев А.Г., Боярищева А.А.</t>
  </si>
  <si>
    <t>Осипов С.А., Аплачкин А.И.</t>
  </si>
  <si>
    <t>Осипов С.А., Кругликов Н.И.</t>
  </si>
  <si>
    <t>Слепенчук А.М.</t>
  </si>
  <si>
    <t>Попов С.А., Попова Е.И., Попов А.С.</t>
  </si>
  <si>
    <t>Цыганова Н.П., Божко В.А., Кузнецов М.П.</t>
  </si>
  <si>
    <t>Хрущелева Н.П., Князев С.А.</t>
  </si>
  <si>
    <t>Ахметов А.Р.</t>
  </si>
  <si>
    <t>Князев С.А., Гаврикова Г.В., Гавриков С.А.</t>
  </si>
  <si>
    <t>Абрамов Ю.С., Демидович В.И., Шевченко В.В.</t>
  </si>
  <si>
    <t>Телятников М.М., Кульпин С.Ю.</t>
  </si>
  <si>
    <t>Алексеева Н.А., Мироненко В.И.</t>
  </si>
  <si>
    <t>Цыганова Н.П., Божко В.А., Гроза В.Л.</t>
  </si>
  <si>
    <t>Фролова Т.С., Комолов В.А.</t>
  </si>
  <si>
    <t>Цыплаков А.В., Волошин Л.А., Ерченко Е.П.</t>
  </si>
  <si>
    <t>Хангельдиев Г.А., Давалов В.Н., Апарин С.И.</t>
  </si>
  <si>
    <t>Иванова В.С.</t>
  </si>
  <si>
    <t>Назаров В.И., Петров С.Г., Трубин Ю.Н.</t>
  </si>
  <si>
    <t>Кириллов Ю.А., Климов А.Г.</t>
  </si>
  <si>
    <t>Волкова И.В., Волков А.А.</t>
  </si>
  <si>
    <t>Непомнящая И.А., Игаева Л.Ф.</t>
  </si>
  <si>
    <t>Чебыкина Т.Г., Матюхин Н.И., Ларюкова Е.М.</t>
  </si>
  <si>
    <t>Малиновская Н.А., Верещагина З.Г.</t>
  </si>
  <si>
    <t>Агарков В.Н., Пономарев В.В., Куликова Е.Ю.</t>
  </si>
  <si>
    <t>Вакарина М.Т., Кудрявцев В.Е.</t>
  </si>
  <si>
    <t>Цыплаков А.В., Лупатов Р.М.</t>
  </si>
  <si>
    <t>Куликова Е.Ю., Пинчук В.П., Калина Т.В.</t>
  </si>
  <si>
    <t>Лотова Э.В.</t>
  </si>
  <si>
    <t>Фролова Е.Л., Плескач-Стыркина С.П., Митькин Л.Е., Баталов А.В.</t>
  </si>
  <si>
    <t>Клевцова Н.В.</t>
  </si>
  <si>
    <t>Игнатьев Н.П.</t>
  </si>
  <si>
    <t>Зайцева О.В., Зюзько Л.В., Шашкова О.О.</t>
  </si>
  <si>
    <t>Давалов В.Н., Попов С.А.</t>
  </si>
  <si>
    <t>Наместникова Л.В.</t>
  </si>
  <si>
    <t>Богатырева Т.М., Голубенко Ю.И.</t>
  </si>
  <si>
    <t>Кузнецов А.В., Соболева Л.И., Чебыкина Т.Г., Матюхин Н.И.</t>
  </si>
  <si>
    <t>Купин А.Д.</t>
  </si>
  <si>
    <t>Маслаков В.М., Жуликов Н.М., Мерзлякова Н.В.</t>
  </si>
  <si>
    <t>Сергеев О.В.</t>
  </si>
  <si>
    <t>Котовский В.Ю., Панов В.С.</t>
  </si>
  <si>
    <t>Клевцова Н.В., Панина Е.А.</t>
  </si>
  <si>
    <t>Войнова С.Е.</t>
  </si>
  <si>
    <t>Черепанов С.Ф., Пудов Е.Н.</t>
  </si>
  <si>
    <t>Пудов Е.Н., Колесов Д.В.</t>
  </si>
  <si>
    <t>Яникеев А.Н., Кузнецов М.П., Хохряков Н.П.</t>
  </si>
  <si>
    <t>Седов С.В., Шармин Е.А.</t>
  </si>
  <si>
    <t>Анисимов В.Н.</t>
  </si>
  <si>
    <t>Лемзин В.И.</t>
  </si>
  <si>
    <t>Морозов В.И.</t>
  </si>
  <si>
    <t>Краус А.А., Сивченко А.В., Скаморовский О.А.</t>
  </si>
  <si>
    <t>Морозов В.И., Антюх Н.Н.</t>
  </si>
  <si>
    <t>Телятников М.М., Кузьмич В.Ф.</t>
  </si>
  <si>
    <t>Толмачёв А.С., Кацан Т.Н.</t>
  </si>
  <si>
    <t>Барышников А.С., Попов А.С., Улога М.В.</t>
  </si>
  <si>
    <t>Белоусов А.О., Сычаев М.М., Сударева Н.И.</t>
  </si>
  <si>
    <t>Тихонов А.В., Тихонова М.С.</t>
  </si>
  <si>
    <t>Сретенцев В.В., Вовк Т.И.</t>
  </si>
  <si>
    <t>Ромащенко А.А., Вашкевич И.Е., Чалый Ю.В.</t>
  </si>
  <si>
    <t>Божко В.А., Соколенко Е.В., Трубников В.П.</t>
  </si>
  <si>
    <t>Невьянцев В., Архипов Ф.М., Штырц В.В.</t>
  </si>
  <si>
    <t>Синицын А.В., Беляков Ю.Б.</t>
  </si>
  <si>
    <t>Бабанин С.Н., Белов М.К.</t>
  </si>
  <si>
    <t>Данилова Т.П.</t>
  </si>
  <si>
    <t>Боричевский А.Я., Дернов Л.</t>
  </si>
  <si>
    <t>Колодко Н.А., Коптюх И.Н., Яковенко Г.М.</t>
  </si>
  <si>
    <t>Андреев А.В., Савинская Н.М.</t>
  </si>
  <si>
    <t>Жуков А.А.</t>
  </si>
  <si>
    <t>Запольский Д.В., Пестрецова С.Н., Васильев С.В.</t>
  </si>
  <si>
    <t>Котов С.В., Диаздинов О.В.</t>
  </si>
  <si>
    <t>Озроков А.Б., Рыженко С.Н.</t>
  </si>
  <si>
    <t>Садов М.В., Зубовский В.Г.</t>
  </si>
  <si>
    <t>Морозова С.В.</t>
  </si>
  <si>
    <t>Крохмалёв А.В., Самойлов А.В., Лохова А.А.</t>
  </si>
  <si>
    <t>Садов М.В., Садова Н.И.</t>
  </si>
  <si>
    <t>Королёв В.В.</t>
  </si>
  <si>
    <t>Чернявская О.М., Чернявский С.К.</t>
  </si>
  <si>
    <t>Горшков А.И.</t>
  </si>
  <si>
    <t>Нижельская Т.Г., Барахтенко Л.М.</t>
  </si>
  <si>
    <t>Пшеничнов В.Н., Фастова О.А.</t>
  </si>
  <si>
    <t>Креглева И.А.</t>
  </si>
  <si>
    <t>Литвинов Я.А., Терентьева В.С.</t>
  </si>
  <si>
    <t>Беденеков А.Н., Исковский А.В.</t>
  </si>
  <si>
    <t>Исаев А.Н.</t>
  </si>
  <si>
    <t>Садов М.В., Садова В.М.</t>
  </si>
  <si>
    <t>Быков В.А., Шикунов И.В.</t>
  </si>
  <si>
    <t>Шевченко В.В., Козлов В.О.</t>
  </si>
  <si>
    <t>Херсонцев В.С.</t>
  </si>
  <si>
    <t>Коптюх И.Н., Садов М.В.</t>
  </si>
  <si>
    <t>Миленин В.А., Прошкина М.В.</t>
  </si>
  <si>
    <t>Черепанов А.Н.</t>
  </si>
  <si>
    <t>Баканов О.Д., Семенов В.О.</t>
  </si>
  <si>
    <t>Смирнов В.Ф., Лияскин А.С., Гончарова Е.Н.</t>
  </si>
  <si>
    <t>Королев М.И., Канашевич А.М., Стегачёв И.Н.</t>
  </si>
  <si>
    <t>Арсенова А.Е., Арсенов В.Д.</t>
  </si>
  <si>
    <t>Линкевич Н.С., Линкевич Е.А.</t>
  </si>
  <si>
    <t>Семашко Е.В., Волкова И.В.</t>
  </si>
  <si>
    <t>Мочалов С.С., Мочалова Е.С.</t>
  </si>
  <si>
    <t>Андреев М.В., Андреева О.П., Андреев В.М.</t>
  </si>
  <si>
    <t>Гертлейн А.И.</t>
  </si>
  <si>
    <t>Нечаев П.А.</t>
  </si>
  <si>
    <t>Тер-Аванесов Е.М., Соколов В.Ф., Климов А.Г.</t>
  </si>
  <si>
    <t>Черепанова И.Н., Черепанов А.Н.</t>
  </si>
  <si>
    <t>Савинов Е.В., Шемигон О.С.</t>
  </si>
  <si>
    <t>Пирожков С.В., Фуников В.В.</t>
  </si>
  <si>
    <t>Кондов Г.Н., Иванов А.И.</t>
  </si>
  <si>
    <t>Мишкин В.С., Письменный А.В.</t>
  </si>
  <si>
    <t>Шемигон О.С., Кувалдина Т.В., Шемигон С.С.</t>
  </si>
  <si>
    <t>Смирнов В.Ф., Григорьева Е.Н., Лияскин А.С.</t>
  </si>
  <si>
    <t>Шемигон О.С., Хозяшева С.А.</t>
  </si>
  <si>
    <t>Турулина Т.Н., Зигизмунд О.Б., Хритова Г.В.</t>
  </si>
  <si>
    <t>Плутахин В.В., Волкова И.В.</t>
  </si>
  <si>
    <t>Козловская М.А.</t>
  </si>
  <si>
    <t>Белкова О.Н., Белков Г.А.</t>
  </si>
  <si>
    <t>Рынина Е.И., Мухамедов Г.А.</t>
  </si>
  <si>
    <t>Плутахин В.В.</t>
  </si>
  <si>
    <t>Филинова С.К., Руденко В.Г., Огвоздина Т.В.</t>
  </si>
  <si>
    <t>Гутенкова Г.Н., Смольяков С.М.</t>
  </si>
  <si>
    <t>Огвоздина Т.В., Сергеева Е.В.</t>
  </si>
  <si>
    <t>Трушков А.Н.</t>
  </si>
  <si>
    <t>Обушный Д.А.</t>
  </si>
  <si>
    <t>Кушкин В.Ю.</t>
  </si>
  <si>
    <t>Копылев С.С., Бибикин Е.В.</t>
  </si>
  <si>
    <t>Колмаков С.В.</t>
  </si>
  <si>
    <t>Хайкин В.Е., Трубин Ю.Н.</t>
  </si>
  <si>
    <t>Лобачёва Е.Н., Кузин В.В.</t>
  </si>
  <si>
    <t>Лебедев С.А., Кашнов М.А.</t>
  </si>
  <si>
    <t>Кузин В.В., Рынина Е.И.</t>
  </si>
  <si>
    <t>Лобойко В.В.</t>
  </si>
  <si>
    <t>Журавский Г.А., Фёдоров Л.Л., Федорова Т.С.</t>
  </si>
  <si>
    <t>Федоров Л.Л., Федорова Т.С.</t>
  </si>
  <si>
    <t>Пономаренко М.И., Пономаренко А.Н.</t>
  </si>
  <si>
    <t>Березуцкая Н.Н., Березуцкий В.В., Бугаков С.А.</t>
  </si>
  <si>
    <t>Сафонов В.Г., Парамонова И.П., Колодко Н.А.</t>
  </si>
  <si>
    <t>Синицын А.В.</t>
  </si>
  <si>
    <t>Шумаков Е.Г., Тихонов А.В., Тихонова М.С.</t>
  </si>
  <si>
    <t xml:space="preserve"> МАУ "СШОР "Спутник", СПб ГБУ ЦОП "ШВСМ по легкой атлетике</t>
  </si>
  <si>
    <t xml:space="preserve"> Спортивный клуб "Нефтехимик" ПАО "НКНХ"</t>
  </si>
  <si>
    <t xml:space="preserve"> МБУ "СШОР № 5"</t>
  </si>
  <si>
    <t xml:space="preserve"> ФАУ МО РФ ЦСКА  СШОР по легкой атлетике имени Н.А. Пономаревой</t>
  </si>
  <si>
    <t xml:space="preserve"> СПб ГБУ СШОР "Академия легкой атлетики Санкт-Петербурга"</t>
  </si>
  <si>
    <t xml:space="preserve"> ГАУ НСО "РЦСП СК и СР"Р</t>
  </si>
  <si>
    <t>Министерство спорта ГБУ КК  "РЦСП по легкой атлетике", ЦСП КЧР, ГБУ КК "ЦОП по легкой атлетике"</t>
  </si>
  <si>
    <t xml:space="preserve">  МБУ СШОР №1 по л/а г.Челябинска</t>
  </si>
  <si>
    <t xml:space="preserve"> ГБУ "СШОР № 1" г. Курган</t>
  </si>
  <si>
    <t xml:space="preserve"> МУДО  КСДЮСШОР  «Зоркий», ГУ ЯО РЦСП, МУ СШОР № 2</t>
  </si>
  <si>
    <t xml:space="preserve"> ГБУ "СШОР № 1" г. Курган, ШГПУ, ГАУ "ЦСП КО"</t>
  </si>
  <si>
    <t>РА ГБУ "ЦСП по легкой атлетике" Москомспорта, ГБУ "ЦОП по легкой атлетике" Москомспорта, СПб ГБУ ЦОП "ШВСМ по легкой атлетике"</t>
  </si>
  <si>
    <t>ВС ГБУ МО "ЦСП ОВС", ГБУ МО "СШОР по легкой атлетике", МБУ г.о. Самара "СШОР № 2"</t>
  </si>
  <si>
    <t xml:space="preserve"> ГАУ НСО "РЦСП СК и СР"</t>
  </si>
  <si>
    <t>ВС, ЦСКА ОГАУ ТО СШОР, КГБ ПОУ "АКУОР"</t>
  </si>
  <si>
    <t xml:space="preserve"> ГБУ ВО "СШОР № 21"</t>
  </si>
  <si>
    <t xml:space="preserve"> ГБУ "СШОР "Луч" Москомспорта</t>
  </si>
  <si>
    <t xml:space="preserve"> ГБУ КК  "РЦСП по легкой атлетике"</t>
  </si>
  <si>
    <t xml:space="preserve"> ГБУ КК "ЦОП по легкой атлетике", ГБУ КК  "РЦСП по легкой атлетике"</t>
  </si>
  <si>
    <t xml:space="preserve"> СПб ГБУ ЦОП "ШВСМ по легкой атлетике", МУ "СШОР № 3" </t>
  </si>
  <si>
    <t>ВС ГБУ МО "ЦСП ОВС", ГАУ "СШОР № 6"</t>
  </si>
  <si>
    <t xml:space="preserve"> ГБУ "МГФСО" Москомспорта, ГБУ МО "СШОР по легкой атлетике"</t>
  </si>
  <si>
    <t xml:space="preserve"> ГБУ СШОР по легкой атлетике и фехтованию Выборгского района , СПб ГБПОУ "УОР № 1"</t>
  </si>
  <si>
    <t xml:space="preserve"> СПб ГБУ ЦОП "ШВСМ по легкой атлетике"</t>
  </si>
  <si>
    <t xml:space="preserve"> ГБУ КК "ЦОП по легкой атлетике", ГБУ РК "Спортивная школа №1"</t>
  </si>
  <si>
    <t xml:space="preserve"> МАУ "СШ "Лидер"</t>
  </si>
  <si>
    <t xml:space="preserve"> МБУ ФСО "СШОР "Авангард", СК "Химик"</t>
  </si>
  <si>
    <t>МГФСО ГБУ "МГФСО" Москомспорта</t>
  </si>
  <si>
    <t xml:space="preserve"> ОГБУ "ССШОР по легкой атлетике"</t>
  </si>
  <si>
    <t xml:space="preserve"> ГБУ "МГФСО" Москомспорта</t>
  </si>
  <si>
    <t>Академия летних видов спорта КГАУ "РЦСП "Академия летних видов спорта", МАУ "СШОР "Спутник"</t>
  </si>
  <si>
    <t xml:space="preserve">  МБУ СШОР № 5 (г. Волгоград)</t>
  </si>
  <si>
    <t xml:space="preserve"> СПб ГБУ ЦОП "ШВСМ по легкой атлетике" </t>
  </si>
  <si>
    <t xml:space="preserve"> МБУ СШ "Лидер"</t>
  </si>
  <si>
    <t>ВС ГБУ "ЦОП по легкой атлетике" Москомспорта, КГАОУ ДО "СДЮСШОР "Старт"</t>
  </si>
  <si>
    <t xml:space="preserve"> ГАУ СО "ЦСП", ЧУ СК"Луч", ГАУ "ЦСП КО"</t>
  </si>
  <si>
    <t xml:space="preserve"> СПб ГБУ ЦОП "ШВСМ по легкой атлетике" (Санкт-Петербург), МБУ "КСШОР № 1"</t>
  </si>
  <si>
    <t>Министерство спорта ГБУ КК "ЦОП по легкой атлетике", РГБУ "КСШ " СПАРТАК"</t>
  </si>
  <si>
    <t xml:space="preserve"> ГБУ "ФСО "Юность Москвы" Москомспорта</t>
  </si>
  <si>
    <t xml:space="preserve"> ГБУ "СШОР" "Академия легкой атлетики Санкт-Петербурга"</t>
  </si>
  <si>
    <t xml:space="preserve"> ГБУ РМ "КСШОР"</t>
  </si>
  <si>
    <t xml:space="preserve"> ГАУ ТО "ОСШОР", ТЮМГУ</t>
  </si>
  <si>
    <t xml:space="preserve"> МБУ СШОР №1 г. Сочи</t>
  </si>
  <si>
    <t xml:space="preserve"> МАУ ДО Пуровская районная СДЮСШОР "АВАНГАРД", СШОР -"ЛИДЕР"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</si>
  <si>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</si>
  <si>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 xml:space="preserve"> АУ ФКиС ВО "ЦСП"</t>
  </si>
  <si>
    <t xml:space="preserve"> МБУ ДО «ДЮСШ №1»</t>
  </si>
  <si>
    <t xml:space="preserve"> МБУ СШОР № 1 г. Сочи</t>
  </si>
  <si>
    <t>Динамо ГАУ НСО "РЦСП СК и СР",ФГБОУ ВО Новосибирский ГАУ</t>
  </si>
  <si>
    <t>ВС, ЦСКА ГБУ "СШОР "Луч" Москомспорта</t>
  </si>
  <si>
    <t xml:space="preserve"> ГБУ КК "РЦСП по легкой атлетике"</t>
  </si>
  <si>
    <t xml:space="preserve"> ГАУ СО "ЦСП", МБУ СШОР № 2 по легкой атлетике имени Л.Н.Мосеева г.Челябинск</t>
  </si>
  <si>
    <t xml:space="preserve"> ГБУ МО "СШОР по легкой атлетике", ГБУ ПО "Комплексная СШОР", ГАУ ЦСП ПО</t>
  </si>
  <si>
    <t xml:space="preserve"> МКУДО Нововоронежская ДЮСШ </t>
  </si>
  <si>
    <t xml:space="preserve"> КГАУ "РЦСП "Академия летних видов спорта", МОУ ДО ДЮСШ</t>
  </si>
  <si>
    <t xml:space="preserve">  МБУ СШОР № 5 (г. Волгоград), ВГАФК</t>
  </si>
  <si>
    <t>Динамо ГАУ НСО "РЦСП СК и СР",    ФГБОУ ВО "НГПУ</t>
  </si>
  <si>
    <t xml:space="preserve"> ГАУ ЦСП ПО , ГУ ТО ЦСП, МБУ СШОР "Легкая атлетика" г. Тула</t>
  </si>
  <si>
    <t>Профсоюзы СПб ГБУ ЦОП "ШВСМ по легкой атлетике", АУ ФКиС ВО "ЦСП"</t>
  </si>
  <si>
    <t xml:space="preserve"> ОБУ ЦСП "ШВСМ", ОБУ СШОР «Урожай»</t>
  </si>
  <si>
    <t xml:space="preserve"> ГБУ ВО "СШОР № 21", АУ ВО "ЦСПСК"</t>
  </si>
  <si>
    <t xml:space="preserve"> ГБУ "ЦОП по легкой атлетике" Москомспорта, СОГБУ "ЦСП ССК Смоленской области"</t>
  </si>
  <si>
    <t>Динамо ГБУ МО "ЦСП ОВС", ГК АУ "ЦСП ПК", КГАУ "СШОР "Старт"</t>
  </si>
  <si>
    <t xml:space="preserve"> ГБУ МО "ЦСП ОВС", АУ "ЦСП им. А. Игнатьева " Минспорта Чувашии</t>
  </si>
  <si>
    <t xml:space="preserve"> ГАУ СО "ЦСП", СК "Спутник"</t>
  </si>
  <si>
    <t xml:space="preserve"> МАУ СШОР № 4, ГАУМО "ЦСП"</t>
  </si>
  <si>
    <t xml:space="preserve"> МБУ СШОР № 2 по легкой атлетике имени Л.Н.Мосеева г.Челябинск</t>
  </si>
  <si>
    <t xml:space="preserve"> ГБУ РК "СШОР по легкой атлетике № 1"</t>
  </si>
  <si>
    <t>Москомспорт ГБУ "ЦОП по легкой атлетике" Москомспорта</t>
  </si>
  <si>
    <t xml:space="preserve"> МБУ ДО "ДЮСШ "Нижегородец"</t>
  </si>
  <si>
    <t xml:space="preserve"> СПб ГБУ ЦОП "ШВСМ по легкой атлетике", МБОУ ДО "ДЮСШ" г. Мичуринска </t>
  </si>
  <si>
    <t xml:space="preserve">  ГБУ МО "ЦОВС", МБОУ ДО «СДЮШОР № 4»</t>
  </si>
  <si>
    <t xml:space="preserve"> ГБУ "ЦОП по легкой атлетике" Москомспорта, МУДО "КС СДЮСШОР № 1" г. Ржева</t>
  </si>
  <si>
    <t xml:space="preserve"> ГБУ МО "СШОР по легкой атлетике", ГБУ БО СШОР по легкой атлетике им. В.Д. Самотесова.</t>
  </si>
  <si>
    <t xml:space="preserve"> ГБУ МО "СШОР по легкой атлетике"</t>
  </si>
  <si>
    <t xml:space="preserve"> МАУ ДО Пуровская районная СДЮСШОР "АВАНГАРД", АУ "СШОР № 3" Минспорта Чувашии </t>
  </si>
  <si>
    <t xml:space="preserve"> СК им. Н. Гастелло</t>
  </si>
  <si>
    <t xml:space="preserve"> СПб ГБУ ЦОП "ШВСМ по легкой атлетике", ГБУ БО СШОР по легкой атлетике им. В.Д. Самотесова., СПб ГБУ ЦОП "ШВСМ по легкой атлетике"</t>
  </si>
  <si>
    <t xml:space="preserve"> СПб ГБУ ЦОП "ШВСМ по легкой атлетике", СПб ГБПОУ "УОР № 1", ГБУ "КСШОР № 2"</t>
  </si>
  <si>
    <t xml:space="preserve"> ГУ ТО ЦСП, МБУ СШОР "Легкая атлетика" г. Тула</t>
  </si>
  <si>
    <t xml:space="preserve"> ГБУ МО "ЦСП ОВС", МБУ "СШОР № 5"</t>
  </si>
  <si>
    <t xml:space="preserve"> ГБУ МО "ЦСП ОВС", ГБУ МО «СШОР по легкой атлетике»</t>
  </si>
  <si>
    <t xml:space="preserve"> ГАУ КО "ЦСП СК", МБУ "СШОР "Старт"</t>
  </si>
  <si>
    <t xml:space="preserve"> ГБУ КК  "РЦСП по легкой атлетике", ГБУ КК "ЦОП по легкой атлетике", МБОУ ДО ДЮСШ "Максимум"</t>
  </si>
  <si>
    <t xml:space="preserve"> СПб ГБУ ЦОП "ШВСМ по легкой атлетике" </t>
  </si>
  <si>
    <t>ВС ГБУ "ЦОП по легкой атлетике" Москомспорта, АУ РК ЦСП "ШВСМ"</t>
  </si>
  <si>
    <t xml:space="preserve"> ГБУ СШОР № 2 Московского района</t>
  </si>
  <si>
    <t xml:space="preserve"> ГБУ КК  "РЦСП по легкой атлетике", МБУ СП СШОР № 2</t>
  </si>
  <si>
    <t xml:space="preserve"> ГАУ ТО "ОСШОР", МАУ ДО ДЮСАШ "НЕГЕ" Города Тюмени</t>
  </si>
  <si>
    <t xml:space="preserve"> МАУ ДО Пуровская районная СДЮСШОР "АВАНГАРД", ЧУ СК"Луч", ЦСП</t>
  </si>
  <si>
    <t xml:space="preserve"> СШОР "МБУ СШОР "Фламинго" по легкой атлетикеФламинго"</t>
  </si>
  <si>
    <t>Динамо ГАУ НСО "РЦСП СК и СР"</t>
  </si>
  <si>
    <t xml:space="preserve"> АУ  "СШОР № 3" Минспорта Чувашии , АУ "ЦСП имени А. Игнатьева" МИинспорта Чувашии</t>
  </si>
  <si>
    <t xml:space="preserve"> МАУ ДО Пуровская районная СДЮСШОР "АВАНГАРД"</t>
  </si>
  <si>
    <t xml:space="preserve"> БУ ОО "СШОР"</t>
  </si>
  <si>
    <t xml:space="preserve"> ОБУ СШОР "Урожай"</t>
  </si>
  <si>
    <t xml:space="preserve"> ГБУ МО "ЦСП ОВС", ГБУ МО "СШОР по легкой атлетике", МБУ СШОР «Легкая Атлетика»</t>
  </si>
  <si>
    <t xml:space="preserve"> ГБУ МО "ЦСП ОВС", ГБУ МО "СШОР по легкой атлетике", МОО СК "Спутник" г. Нижнего Тагила</t>
  </si>
  <si>
    <t xml:space="preserve"> МАУ "НЦВСМ" </t>
  </si>
  <si>
    <t xml:space="preserve"> КГБ ПОУ "Алтайское училище олимпийского резерва"</t>
  </si>
  <si>
    <t xml:space="preserve"> КОГАУ "ВятСШОР" ,СПб ГБУ ЦОП "ШВСМ по легкой атлетике" </t>
  </si>
  <si>
    <t xml:space="preserve"> ГБУ "СШОР "Луч" Москомспорта, ГБУ РМЭ "ЦСП"</t>
  </si>
  <si>
    <t xml:space="preserve"> МБУ ДО "Каракулинская ДЮСШ", АУ "СШОР №3" Минспорта Чувашии</t>
  </si>
  <si>
    <t>ВС ГБУ МО "ЦСП ОВС", ГБУ МО "СШОР по легкой атлетике", ГАУ НСО "РЦСП СК и СР"</t>
  </si>
  <si>
    <t>Динамо ГУ ТО ЦСП, МБУ СШОР "Легкая атлетика" г. Тула</t>
  </si>
  <si>
    <t xml:space="preserve"> ГБУ МО "ЦСП ОВС", ГБУ БО СШОР по легкой атлетике им. В.Д. Самотесова.</t>
  </si>
  <si>
    <t xml:space="preserve"> ГБУ МО "ЦСП ОВС", ГБУ СК "РЦСП", МБУ ДО ДЮСШ (г. Есентуки)</t>
  </si>
  <si>
    <t xml:space="preserve">  МБУ СШОР № 5 (г. Волгоград),  ГАПОУ ВО "УОР имени дважды Героя Советского Союза А.И. Родимцева"</t>
  </si>
  <si>
    <t xml:space="preserve"> ЦСП 72, МАУ ДО "ДЮСШ" Ишимского района</t>
  </si>
  <si>
    <t xml:space="preserve"> СК Сафоново, СШОР им. Ф.Т.Михеенко</t>
  </si>
  <si>
    <t>МС РТ ГАУ ЦСП МС РТ, МБУ "СШОР "Атлетика"" г. Казани</t>
  </si>
  <si>
    <t xml:space="preserve"> ГБУ МО "ЦСП ОВС", ГБУ МО "СШОР по легкой атлетике"</t>
  </si>
  <si>
    <t xml:space="preserve"> ОБУ ЦСП "ШВСМ",  СШОР Железногорск</t>
  </si>
  <si>
    <t xml:space="preserve"> ГБУ РО "ЦОП № 1"  (г. Ростов-на-Дону)</t>
  </si>
  <si>
    <t>Д ГБУ "СШОР "Луч" Москомспорта, КГАУ "ЦСП - ШВСМ"</t>
  </si>
  <si>
    <t>ВС, ЦСКА  МБУ ДО ДЮСШ № 1 (г. Томск), ОГАУ ТО СШОР, ГАУ НСО "РЦСП СК и СР"</t>
  </si>
  <si>
    <t xml:space="preserve"> ГАУ СО "ЦСП", УРФУ</t>
  </si>
  <si>
    <t xml:space="preserve"> ФГБОУ ВО "ЧГИФК", МБУ ДО "ЦДО" (с. Кочево), ГКАУ ЦСП "Пермского края"</t>
  </si>
  <si>
    <t xml:space="preserve"> ГБУ КК "ЦОП по легкой атлетике", ГБУ КК"РЦСП по легкой атлетике"</t>
  </si>
  <si>
    <t xml:space="preserve"> ФГБУ ПОО "Сибирское ГУОР"</t>
  </si>
  <si>
    <t xml:space="preserve">  ГБУ "ЦОП по легкой атлетике" Москомспорта , ГБУ СШОР "Академия легкой атлетики Санк-Петербурга"</t>
  </si>
  <si>
    <t xml:space="preserve"> ГБУ "СШОР "Луч" Москомспорта, МБУ "КСШОР № 1"</t>
  </si>
  <si>
    <t xml:space="preserve"> МБУ ФСО "СШОР "Авангард", ГБУ МО "ЦСП ОВС"</t>
  </si>
  <si>
    <t>ВС ГБУ "МГФСО" Москомспорта</t>
  </si>
  <si>
    <t xml:space="preserve"> ГБУ "ЦОП по легкой атлетике" Москомспорта</t>
  </si>
  <si>
    <t>Минспорт КБР ГКУ "ЦСП СК КБР", ГКУ КБР "СШОР № 1"</t>
  </si>
  <si>
    <t xml:space="preserve">  МБУ СШОР № 5 (г.Волгоград)</t>
  </si>
  <si>
    <t xml:space="preserve"> ГБУ СК РЦСП, ГБПОУ СК СУОР</t>
  </si>
  <si>
    <t xml:space="preserve"> ГБУ "СШОР "Луч", МБУ "КСШОР №1"</t>
  </si>
  <si>
    <t xml:space="preserve"> ГБУ СШОР "Академия легкой атлетики Санкт-Петербурга"</t>
  </si>
  <si>
    <t xml:space="preserve"> ГБУ "ЦОП по легкой атлетике" Москомспорта, ГБУ СК "СШОР по легкой атлетике"</t>
  </si>
  <si>
    <t xml:space="preserve">  МБУ СШОР № 10 (г. Волгоград),  ГАПОУ ВО "УОР имени дважды Героя Советского Союза А.И.Родимцева"</t>
  </si>
  <si>
    <t xml:space="preserve"> ГБУ РО "ЦОП № 1" (г. Ростов-на-Дону)</t>
  </si>
  <si>
    <t xml:space="preserve"> СШОР им. Ф.Т.Михеенко</t>
  </si>
  <si>
    <t xml:space="preserve"> ГБУ СШОР "Академия легкой атлетики Санк-Петербурга" , МБУ "СШОР № 4", МБУ  "СШОР № 4"</t>
  </si>
  <si>
    <t xml:space="preserve"> ГБУ "ЦОП по легкой атлетике" Москомспорта, ГБУ РК «Спортивная школа №1».</t>
  </si>
  <si>
    <t xml:space="preserve"> МБУ "СШОР № 5", АУ ВО "ЦСПСК"</t>
  </si>
  <si>
    <t xml:space="preserve"> ГБУ МО "ЦСП ОВС", ГБУ РО "ЦОП № 1" (г. Ростов-на-Дону)</t>
  </si>
  <si>
    <t xml:space="preserve"> ГБУ МО "ЦСП ОВС", ГБПОУ МО "УОР № 1", МБУ "СШ - Центр спорта "Метеор" </t>
  </si>
  <si>
    <t xml:space="preserve"> ГБПОУ МО "УОР № 2", МБУ "СШ - Центр спорта "Метеор"</t>
  </si>
  <si>
    <t>ВС ГБУ МО "ЦСП ОВС", ГАУ СО "ЦСПССКСО", МБУДО СДЮСШОР № 3 "Легкая атлетика"</t>
  </si>
  <si>
    <t xml:space="preserve"> ГАУ СО "ЦСП", ГБУ СК "РЦСП"</t>
  </si>
  <si>
    <t xml:space="preserve"> МБУ ФСО "СШОР "Авангард", ГБУ МО "ЦОВС"</t>
  </si>
  <si>
    <t xml:space="preserve"> ГБУ МО "ЦСП ОВС", МУ ДСШ  (г. Люберцы)</t>
  </si>
  <si>
    <t xml:space="preserve"> ЦСП ЛО "Ижора",МБОУ ДО "Гатчинская ДЮСШ № 1",ГБУ СШОР "Академия легкой атлетики Санк-Петербурга"</t>
  </si>
  <si>
    <t xml:space="preserve"> ГБУ ЛО ЦСП, ГБФСУ КО "СШОР по легкой атлетике им. В.А. Савенкова"</t>
  </si>
  <si>
    <t xml:space="preserve"> ФГБУ ПОО "Сибирское ГУОР",БУ ОО "ООЦСП", БУ ОО "СШОР"</t>
  </si>
  <si>
    <t xml:space="preserve"> СПб ГБПОУ "УОР № 1</t>
  </si>
  <si>
    <t xml:space="preserve"> КГАУ "РЦСП "Академия летних видов спорта", МАУ "СШОР "Спутник"</t>
  </si>
  <si>
    <t>Динамо ГБУ МО "ЦСП ОВС", ГАУ "СШОР № 1"</t>
  </si>
  <si>
    <t>ЦСКА ГБУ "ЦОП по легкой атлетике" Москомспорта, ГБУ РО "ЦОП № 1" (г. Ростов-на-Дону)</t>
  </si>
  <si>
    <t xml:space="preserve"> ГБУ «СШ № 82» Москомспорта </t>
  </si>
  <si>
    <t>Минспорт ГБУ РС (Я) РЦСП</t>
  </si>
  <si>
    <t xml:space="preserve"> ГБУ КК  "РЦСП по легкой атлетике", МБУ СШ "Лидер"</t>
  </si>
  <si>
    <t xml:space="preserve"> ГБУ МО "ЦСП ОВС", ГБПОУ МО "УОР № 2"</t>
  </si>
  <si>
    <t xml:space="preserve"> ГБУ "СШОР "Луч" Москомспорта, ГБУ БО СШОР "Русь"</t>
  </si>
  <si>
    <t xml:space="preserve"> ГБУ "ЦОП по легкой атлетике" Москомспорта, ГБУ СК "РЦСП"</t>
  </si>
  <si>
    <t xml:space="preserve"> ГБУ КК  "РЦСП по легкой атлетике", ГБУ КК "ЦОП по легкой атлетике"</t>
  </si>
  <si>
    <t xml:space="preserve"> ГБУ "ЦОП по легкой атлетике" Москомспорта, МКУ "СШОР № 6"</t>
  </si>
  <si>
    <t>ВС КГАУ "ХКЦРС", КГАУ ХКСШОР, Филиал ФАУ МО РФ "ЦСКА" (СКА г. Хабаровск)</t>
  </si>
  <si>
    <t xml:space="preserve"> СПб ГБУ ЦОП "ШВСМ по легкой атлетике", СПб ГБПОУ "УОР № 1</t>
  </si>
  <si>
    <t xml:space="preserve"> МБУ г.о. Самара "СШОР № 6"</t>
  </si>
  <si>
    <t>МС РТ МАУ "СШ "Авиатор"" г. Казани</t>
  </si>
  <si>
    <t xml:space="preserve"> ГУ ЯО "СШОР по лёгкой атлетике и адаптивному спорту"</t>
  </si>
  <si>
    <t xml:space="preserve"> ГБУ МО "ЦСП ОВС", ГБПОУ МО "УОР № 2", МБУ ДО "ДЮСШ № 1"</t>
  </si>
  <si>
    <t xml:space="preserve"> МАУ "КСШОР"</t>
  </si>
  <si>
    <t xml:space="preserve"> БУ ОО "ООЦСП", БУ ОО "СШОР", ФГБУ ПОО "Сибирское ГУОР"</t>
  </si>
  <si>
    <t xml:space="preserve"> КОГАУ "ВятСШОР"</t>
  </si>
  <si>
    <t xml:space="preserve"> ГБУ КК "ЦОП по легкой атлетике"</t>
  </si>
  <si>
    <t xml:space="preserve"> МБУДО ДЮСШ №2 г. Белгород</t>
  </si>
  <si>
    <t xml:space="preserve"> ОКУ "РУЦОПЛА Челябинской области", МБУ СШОР № 2 по легкой атлетике имени Л.Н.Мосеева г.Челябинск</t>
  </si>
  <si>
    <t xml:space="preserve">  ФГБОУ ВО СибГУФК</t>
  </si>
  <si>
    <t xml:space="preserve"> ФГБУ ПОО "Сибирское ГУОР",БУ ОО "ООЦСП"</t>
  </si>
  <si>
    <t xml:space="preserve"> ГБУ "СШОР "Юность Москвы" Москомспорта, ГБУ БО СШОР по легкой атлетике им. В.Д. Самотесова.</t>
  </si>
  <si>
    <t xml:space="preserve"> МБУ г.о. Самара "СШОР № 2"</t>
  </si>
  <si>
    <t>ВС ГБУ СШОР "Академия легкой атлетики Санк-Петербурга" (Санкт-Петербург), Филиал ФАУ МО РФ "ЦСКА" (СКА г. Санкт-Петербург)</t>
  </si>
  <si>
    <t xml:space="preserve"> ГБУ ФСО "Юность Москвы" Москомспорта</t>
  </si>
  <si>
    <t xml:space="preserve"> ГБУ "ЦОП по легкой атлетике" Москомспорта, ГБУ БО "СШОР "Русь" </t>
  </si>
  <si>
    <t xml:space="preserve"> МБУ ФСО "СШОР "Авангард", СГАФКСиТ, СОГБУ "СШОР им Ф.Т. Михеенко"</t>
  </si>
  <si>
    <t xml:space="preserve"> СШОР им.Ф.Т.Михеенко</t>
  </si>
  <si>
    <t xml:space="preserve"> ГАУ "СШОР № 6"</t>
  </si>
  <si>
    <t xml:space="preserve"> ГБУ "ФСО "Юность Москвы"Москомспорта, ГБПОУ РО "РОУОР"</t>
  </si>
  <si>
    <t>ВС ГБУ "ФСО "Юность Москвы" Москомспорта, ГБУ Тверской области ЦСП "ШВСМ", ГБУ "КСШОР № 2"</t>
  </si>
  <si>
    <t xml:space="preserve"> ГБУ МО "ЦСП ОВС", ОКУ "РУЦОПЛА Челябинской области", ЧУ ДО "СК Металлург-Магнитогорск"</t>
  </si>
  <si>
    <t>Динамо ГБУ КК  "РЦСП по легкой атлетике", ГБУ КК "ЦОП по легкой атлетике"</t>
  </si>
  <si>
    <t xml:space="preserve">  СШОР Железногорск</t>
  </si>
  <si>
    <t>К</t>
  </si>
  <si>
    <t>Л</t>
  </si>
  <si>
    <t>76</t>
  </si>
  <si>
    <t>87</t>
  </si>
  <si>
    <t>88</t>
  </si>
  <si>
    <t>92</t>
  </si>
  <si>
    <t>93</t>
  </si>
  <si>
    <t>73</t>
  </si>
  <si>
    <t>74</t>
  </si>
  <si>
    <t>99</t>
  </si>
  <si>
    <t>103</t>
  </si>
  <si>
    <t>104</t>
  </si>
  <si>
    <t>107</t>
  </si>
  <si>
    <t>105</t>
  </si>
  <si>
    <t>71</t>
  </si>
  <si>
    <t>110</t>
  </si>
  <si>
    <t>112</t>
  </si>
  <si>
    <t>113</t>
  </si>
  <si>
    <t>115</t>
  </si>
  <si>
    <t>117</t>
  </si>
  <si>
    <t>118</t>
  </si>
  <si>
    <t>121</t>
  </si>
  <si>
    <t>127</t>
  </si>
  <si>
    <t>120</t>
  </si>
  <si>
    <t>184</t>
  </si>
  <si>
    <t>Динамо ГБУ СК "СШОР по легкой атлетике"</t>
  </si>
  <si>
    <t>МБУ СШОР №1 по л/а г.Челябинска</t>
  </si>
  <si>
    <t>Динамо ГБУ СК "СШОР по легкой атлетике",ГБПОУ СК СУОР</t>
  </si>
  <si>
    <t>МБУ СШОР № 10 (г. Волгоград),  ГАПОУ ВО "УОР имени дважды Героя Советского Союза А.И. Родимцева"</t>
  </si>
  <si>
    <t>194</t>
  </si>
  <si>
    <t>195</t>
  </si>
  <si>
    <t>215</t>
  </si>
  <si>
    <t>218</t>
  </si>
  <si>
    <t>131</t>
  </si>
  <si>
    <t>139</t>
  </si>
  <si>
    <t>142</t>
  </si>
  <si>
    <t>144</t>
  </si>
  <si>
    <t>149</t>
  </si>
  <si>
    <t>151</t>
  </si>
  <si>
    <t>164</t>
  </si>
  <si>
    <t>163</t>
  </si>
  <si>
    <t>178</t>
  </si>
  <si>
    <t>174</t>
  </si>
  <si>
    <t>176</t>
  </si>
  <si>
    <t>183</t>
  </si>
  <si>
    <t>192</t>
  </si>
  <si>
    <t>189</t>
  </si>
  <si>
    <t>187</t>
  </si>
  <si>
    <t>186</t>
  </si>
  <si>
    <t>190</t>
  </si>
  <si>
    <t>188</t>
  </si>
  <si>
    <t>206</t>
  </si>
  <si>
    <t>205</t>
  </si>
  <si>
    <t>207</t>
  </si>
  <si>
    <t>208</t>
  </si>
  <si>
    <t>238</t>
  </si>
  <si>
    <t>241</t>
  </si>
  <si>
    <t>246</t>
  </si>
  <si>
    <t>248</t>
  </si>
  <si>
    <t>223</t>
  </si>
  <si>
    <t>225</t>
  </si>
  <si>
    <t>226</t>
  </si>
  <si>
    <t>227</t>
  </si>
  <si>
    <t>229</t>
  </si>
  <si>
    <t>230</t>
  </si>
  <si>
    <t>232</t>
  </si>
  <si>
    <t>234</t>
  </si>
  <si>
    <t>249</t>
  </si>
  <si>
    <t>251</t>
  </si>
  <si>
    <t>253</t>
  </si>
  <si>
    <t>254</t>
  </si>
  <si>
    <t>257</t>
  </si>
  <si>
    <t>204</t>
  </si>
  <si>
    <t>236</t>
  </si>
  <si>
    <t>Сланова Анастасия</t>
  </si>
  <si>
    <t>14.04.2002</t>
  </si>
  <si>
    <t>Россия</t>
  </si>
  <si>
    <t>Цахилов И.Л.</t>
  </si>
  <si>
    <t xml:space="preserve"> </t>
  </si>
  <si>
    <t>376</t>
  </si>
  <si>
    <t>262</t>
  </si>
  <si>
    <t>264</t>
  </si>
  <si>
    <t>265</t>
  </si>
  <si>
    <t>л</t>
  </si>
  <si>
    <t>266</t>
  </si>
  <si>
    <t>267</t>
  </si>
  <si>
    <t>268</t>
  </si>
  <si>
    <t>269</t>
  </si>
  <si>
    <t>272</t>
  </si>
  <si>
    <t>273</t>
  </si>
  <si>
    <t>274</t>
  </si>
  <si>
    <t>275</t>
  </si>
  <si>
    <t>282</t>
  </si>
  <si>
    <t>283</t>
  </si>
  <si>
    <t>285</t>
  </si>
  <si>
    <t>286</t>
  </si>
  <si>
    <t>287</t>
  </si>
  <si>
    <t>288</t>
  </si>
  <si>
    <t>289</t>
  </si>
  <si>
    <t>292</t>
  </si>
  <si>
    <t>277</t>
  </si>
  <si>
    <t>278</t>
  </si>
  <si>
    <t>279</t>
  </si>
  <si>
    <t>297</t>
  </si>
  <si>
    <t>299</t>
  </si>
  <si>
    <t>303</t>
  </si>
  <si>
    <t>305</t>
  </si>
  <si>
    <t>307</t>
  </si>
  <si>
    <t>311</t>
  </si>
  <si>
    <t>320</t>
  </si>
  <si>
    <t>322</t>
  </si>
  <si>
    <t>324</t>
  </si>
  <si>
    <t>326</t>
  </si>
  <si>
    <t>385</t>
  </si>
  <si>
    <t>386</t>
  </si>
  <si>
    <t>387</t>
  </si>
  <si>
    <t>97</t>
  </si>
  <si>
    <t>98</t>
  </si>
  <si>
    <t>401</t>
  </si>
  <si>
    <t>406</t>
  </si>
  <si>
    <t>407</t>
  </si>
  <si>
    <t>408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</si>
  <si>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</si>
  <si>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</si>
  <si>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</si>
  <si>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</si>
  <si>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</si>
  <si>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</si>
  <si>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</si>
  <si>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</si>
  <si>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</si>
  <si>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</si>
  <si>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410</t>
  </si>
  <si>
    <t>411</t>
  </si>
  <si>
    <t>413</t>
  </si>
  <si>
    <t>415</t>
  </si>
  <si>
    <t>416</t>
  </si>
  <si>
    <t>417</t>
  </si>
  <si>
    <t>419</t>
  </si>
  <si>
    <t>364</t>
  </si>
  <si>
    <t>454</t>
  </si>
  <si>
    <t>377</t>
  </si>
  <si>
    <t>378</t>
  </si>
  <si>
    <t>390</t>
  </si>
  <si>
    <t>391</t>
  </si>
  <si>
    <t>392</t>
  </si>
  <si>
    <t>393</t>
  </si>
  <si>
    <t>398</t>
  </si>
  <si>
    <t>400</t>
  </si>
  <si>
    <t>399</t>
  </si>
  <si>
    <t>487</t>
  </si>
  <si>
    <t>488</t>
  </si>
  <si>
    <t>448</t>
  </si>
  <si>
    <t>77</t>
  </si>
  <si>
    <t>79</t>
  </si>
  <si>
    <t>353</t>
  </si>
  <si>
    <t>80</t>
  </si>
  <si>
    <t>81</t>
  </si>
  <si>
    <t>82</t>
  </si>
  <si>
    <t>328</t>
  </si>
  <si>
    <t>449</t>
  </si>
  <si>
    <t>450</t>
  </si>
  <si>
    <t>447</t>
  </si>
  <si>
    <t>452</t>
  </si>
  <si>
    <t>455</t>
  </si>
  <si>
    <t>456</t>
  </si>
  <si>
    <t>349</t>
  </si>
  <si>
    <t>457</t>
  </si>
  <si>
    <t>458</t>
  </si>
  <si>
    <t>459</t>
  </si>
  <si>
    <t>463</t>
  </si>
  <si>
    <t>464</t>
  </si>
  <si>
    <t>468</t>
  </si>
  <si>
    <t>469</t>
  </si>
  <si>
    <t>470</t>
  </si>
  <si>
    <t>473</t>
  </si>
  <si>
    <t>474</t>
  </si>
  <si>
    <t>475</t>
  </si>
  <si>
    <t>477</t>
  </si>
  <si>
    <t>480</t>
  </si>
  <si>
    <t>371</t>
  </si>
  <si>
    <t>476</t>
  </si>
  <si>
    <t>340</t>
  </si>
  <si>
    <t>482</t>
  </si>
  <si>
    <t>337</t>
  </si>
  <si>
    <t>365</t>
  </si>
  <si>
    <t>434</t>
  </si>
  <si>
    <t>436</t>
  </si>
  <si>
    <t>439</t>
  </si>
  <si>
    <t>442</t>
  </si>
  <si>
    <t>367</t>
  </si>
  <si>
    <t>361</t>
  </si>
  <si>
    <t>359</t>
  </si>
  <si>
    <t>332</t>
  </si>
  <si>
    <t>333</t>
  </si>
  <si>
    <t>334</t>
  </si>
  <si>
    <t>336</t>
  </si>
  <si>
    <t>339</t>
  </si>
  <si>
    <t>341</t>
  </si>
  <si>
    <t>343</t>
  </si>
  <si>
    <t>344</t>
  </si>
  <si>
    <t>350</t>
  </si>
  <si>
    <t>352</t>
  </si>
  <si>
    <t>357</t>
  </si>
  <si>
    <t>360</t>
  </si>
  <si>
    <t>362</t>
  </si>
  <si>
    <t>370</t>
  </si>
  <si>
    <t>375</t>
  </si>
  <si>
    <t>472</t>
  </si>
  <si>
    <t>28.05.2019г.</t>
  </si>
  <si>
    <t>29.05.2019г.</t>
  </si>
  <si>
    <t>156</t>
  </si>
  <si>
    <t>491</t>
  </si>
  <si>
    <t>Свердловская область ХМАО - Югра</t>
  </si>
  <si>
    <t>Главный судья соревнований</t>
  </si>
  <si>
    <t>Главный секретарь соревнований</t>
  </si>
  <si>
    <t>П. Безъязычный, ССВК, г.Краснодар</t>
  </si>
  <si>
    <t>х</t>
  </si>
  <si>
    <t>20+15</t>
  </si>
  <si>
    <t>17+15</t>
  </si>
  <si>
    <t>15+5</t>
  </si>
  <si>
    <t>14+5</t>
  </si>
  <si>
    <t>13+5</t>
  </si>
  <si>
    <t>380</t>
  </si>
  <si>
    <t>395</t>
  </si>
  <si>
    <t>435</t>
  </si>
  <si>
    <t>445</t>
  </si>
  <si>
    <t>451</t>
  </si>
  <si>
    <t>ххх</t>
  </si>
  <si>
    <t>Е. Клочкова, ССВК, г.Волгоград</t>
  </si>
  <si>
    <t>NM</t>
  </si>
  <si>
    <t>t° +25 вл. 76%</t>
  </si>
  <si>
    <t>20+5</t>
  </si>
  <si>
    <t>17+5</t>
  </si>
  <si>
    <r>
      <t>Бондаренко В.Г.,</t>
    </r>
    <r>
      <rPr>
        <sz val="11"/>
        <rFont val="Times New Roman"/>
        <family val="1"/>
        <charset val="204"/>
      </rPr>
      <t xml:space="preserve"> Ишрефова Х.</t>
    </r>
  </si>
  <si>
    <t>Бусаров В.М.</t>
  </si>
  <si>
    <t>Лупачев А.С.</t>
  </si>
  <si>
    <t>Куликова Е.Ю.</t>
  </si>
  <si>
    <t>Белевская Е.В.</t>
  </si>
  <si>
    <t>Краснобаев А.А.</t>
  </si>
  <si>
    <t>Хангельдиев Г.А.</t>
  </si>
  <si>
    <t>Арькова Н.В., Невежин В.И.</t>
  </si>
  <si>
    <t>Дементьев С.Б., Дементьева Т.В.</t>
  </si>
  <si>
    <t>Селюцкий С.А.</t>
  </si>
  <si>
    <r>
      <t>Осипов С.А.,</t>
    </r>
    <r>
      <rPr>
        <sz val="11"/>
        <color indexed="1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Захаров Н.А.</t>
    </r>
  </si>
  <si>
    <t>Руденко В.Д.</t>
  </si>
  <si>
    <t>Шумаков Е.Г.</t>
  </si>
  <si>
    <t>12+5</t>
  </si>
  <si>
    <t>DQ 162.7</t>
  </si>
  <si>
    <t>DQ 142.4</t>
  </si>
  <si>
    <t>11+5</t>
  </si>
  <si>
    <t>DNF</t>
  </si>
  <si>
    <t>R/med</t>
  </si>
  <si>
    <t>Круг 400 м (автохронометраж)</t>
  </si>
  <si>
    <t>Санкт-Петербург</t>
  </si>
  <si>
    <t>Новосибирская область</t>
  </si>
  <si>
    <t xml:space="preserve">Карлова А.Н., </t>
  </si>
  <si>
    <t xml:space="preserve">Голубенко Ю.И., </t>
  </si>
  <si>
    <t>Голубенко Ю.И.</t>
  </si>
  <si>
    <t xml:space="preserve">Кучеряну М.И., Кучеряну С.М., </t>
  </si>
  <si>
    <t>Анисимов В.Н., Куканов Ю.С.</t>
  </si>
  <si>
    <t>Маслаков В.М.</t>
  </si>
  <si>
    <r>
      <t>Синицын А.В.</t>
    </r>
    <r>
      <rPr>
        <sz val="11"/>
        <color indexed="10"/>
        <rFont val="Times New Roman"/>
        <family val="1"/>
        <charset val="204"/>
      </rPr>
      <t/>
    </r>
  </si>
  <si>
    <t>Кавешников Б.В.</t>
  </si>
  <si>
    <t>Левин С.И.</t>
  </si>
  <si>
    <t>Тер-Аванесов Е.М. Ширяев С.П.</t>
  </si>
  <si>
    <t>Шабанов Г.К.</t>
  </si>
  <si>
    <t>Печёнкин Г.В.</t>
  </si>
  <si>
    <t>Касаткина Л.В., Хрущелева Н.П., Табабилов Р.Б.</t>
  </si>
  <si>
    <t>Лободин Л.А. Чичеров В.Ю., Чичеров В.В.</t>
  </si>
  <si>
    <t>Зайцев А.И.</t>
  </si>
  <si>
    <t>Королев В.В.</t>
  </si>
  <si>
    <t>Краснов Р.Б.</t>
  </si>
  <si>
    <t>Радух А.О.</t>
  </si>
  <si>
    <t>Куликова Е.Ю.,  Калина Т.В.</t>
  </si>
  <si>
    <r>
      <t xml:space="preserve">Куликова Е.Ю., </t>
    </r>
    <r>
      <rPr>
        <sz val="11"/>
        <rFont val="Times New Roman"/>
        <family val="1"/>
        <charset val="204"/>
      </rPr>
      <t>Калина Т.В.</t>
    </r>
  </si>
  <si>
    <t>Громова О.А., Шпилькова В.Б.</t>
  </si>
  <si>
    <t>Кишкин А.Ю., Климов А.Г.</t>
  </si>
  <si>
    <t>Родионова А.И., Ковтун Н.Н.</t>
  </si>
  <si>
    <t>Табабилов Р.Б., Хангельдиев Г.А.</t>
  </si>
  <si>
    <t>Табабилов Р.Б., Апарин С.И., Такунцев М.Г.</t>
  </si>
  <si>
    <r>
      <t>Заикин В.В.</t>
    </r>
    <r>
      <rPr>
        <sz val="11"/>
        <rFont val="Times New Roman"/>
        <family val="1"/>
        <charset val="204"/>
      </rPr>
      <t>, Гусаренко В.С., Петренко О.Н.</t>
    </r>
  </si>
  <si>
    <t>Алексеева Н.А.</t>
  </si>
  <si>
    <r>
      <t>Касаткина Л.В., Хрущелева Н.П., Табабилов Р.Б.,</t>
    </r>
    <r>
      <rPr>
        <sz val="11"/>
        <color indexed="10"/>
        <rFont val="Times New Roman"/>
        <family val="1"/>
        <charset val="204"/>
      </rPr>
      <t xml:space="preserve"> </t>
    </r>
  </si>
  <si>
    <t>Григорьев С.П.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</si>
</sst>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23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55">
    <xf numFmtId="0" fontId="0" fillId="0" borderId="0" xfId="0"/>
    <xf numFmtId="49" fontId="0" fillId="0" borderId="3" xfId="0" applyNumberFormat="1" applyBorder="1" applyAlignment="1">
      <alignment horizontal="center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right" wrapText="1"/>
    </xf>
    <xf numFmtId="0" fontId="9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49" fontId="12" fillId="0" borderId="0" xfId="0" applyNumberFormat="1" applyFont="1" applyBorder="1" applyAlignment="1">
      <alignment horizontal="left" vertical="top" wrapText="1"/>
    </xf>
    <xf numFmtId="49" fontId="12" fillId="0" borderId="0" xfId="0" applyNumberFormat="1" applyFont="1" applyBorder="1" applyAlignment="1">
      <alignment horizontal="center" vertical="top" wrapText="1"/>
    </xf>
    <xf numFmtId="0" fontId="12" fillId="0" borderId="0" xfId="0" applyNumberFormat="1" applyFont="1" applyBorder="1" applyAlignment="1">
      <alignment horizontal="center" vertical="top" wrapText="1"/>
    </xf>
    <xf numFmtId="0" fontId="12" fillId="3" borderId="4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49" fontId="13" fillId="0" borderId="0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49" fontId="15" fillId="0" borderId="0" xfId="0" applyNumberFormat="1" applyFont="1" applyFill="1" applyBorder="1" applyAlignment="1">
      <alignment horizontal="center" vertical="top" wrapText="1"/>
    </xf>
    <xf numFmtId="0" fontId="12" fillId="0" borderId="0" xfId="0" applyNumberFormat="1" applyFont="1" applyBorder="1" applyAlignment="1">
      <alignment horizontal="left" vertical="top" wrapText="1"/>
    </xf>
    <xf numFmtId="49" fontId="5" fillId="3" borderId="4" xfId="0" applyNumberFormat="1" applyFont="1" applyFill="1" applyBorder="1" applyAlignment="1">
      <alignment wrapText="1"/>
    </xf>
    <xf numFmtId="0" fontId="7" fillId="0" borderId="0" xfId="0" applyNumberFormat="1" applyFont="1" applyBorder="1" applyAlignment="1">
      <alignment horizontal="right" vertical="center"/>
    </xf>
    <xf numFmtId="0" fontId="11" fillId="6" borderId="4" xfId="0" applyNumberFormat="1" applyFont="1" applyFill="1" applyBorder="1" applyAlignment="1">
      <alignment horizontal="center" vertical="center" wrapText="1"/>
    </xf>
    <xf numFmtId="0" fontId="11" fillId="6" borderId="1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0" fontId="11" fillId="6" borderId="15" xfId="0" applyNumberFormat="1" applyFont="1" applyFill="1" applyBorder="1" applyAlignment="1">
      <alignment horizontal="center" vertical="center" wrapText="1"/>
    </xf>
    <xf numFmtId="0" fontId="11" fillId="6" borderId="1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/>
    <xf numFmtId="0" fontId="12" fillId="4" borderId="0" xfId="0" applyNumberFormat="1" applyFont="1" applyFill="1" applyBorder="1" applyAlignment="1">
      <alignment horizontal="center" wrapText="1"/>
    </xf>
    <xf numFmtId="49" fontId="12" fillId="0" borderId="0" xfId="0" applyNumberFormat="1" applyFont="1" applyBorder="1" applyAlignment="1">
      <alignment horizontal="right" vertical="top" wrapText="1"/>
    </xf>
    <xf numFmtId="0" fontId="5" fillId="0" borderId="0" xfId="0" applyFont="1"/>
    <xf numFmtId="0" fontId="15" fillId="0" borderId="0" xfId="0" applyFont="1" applyBorder="1" applyAlignment="1">
      <alignment horizontal="left" vertical="center"/>
    </xf>
    <xf numFmtId="0" fontId="12" fillId="0" borderId="0" xfId="0" applyFont="1" applyAlignment="1"/>
    <xf numFmtId="0" fontId="15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Border="1" applyAlignment="1">
      <alignment wrapText="1"/>
    </xf>
    <xf numFmtId="49" fontId="6" fillId="0" borderId="7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5" fillId="0" borderId="0" xfId="0" applyNumberFormat="1" applyFont="1" applyFill="1" applyBorder="1" applyAlignment="1">
      <alignment vertical="top" wrapText="1"/>
    </xf>
    <xf numFmtId="49" fontId="12" fillId="0" borderId="0" xfId="0" applyNumberFormat="1" applyFont="1" applyBorder="1" applyAlignment="1">
      <alignment vertical="top" wrapText="1"/>
    </xf>
    <xf numFmtId="49" fontId="12" fillId="0" borderId="0" xfId="0" applyNumberFormat="1" applyFont="1" applyBorder="1" applyAlignment="1">
      <alignment horizontal="left" vertical="top"/>
    </xf>
    <xf numFmtId="49" fontId="15" fillId="0" borderId="0" xfId="0" applyNumberFormat="1" applyFont="1" applyBorder="1" applyAlignment="1">
      <alignment horizontal="center" vertical="top" wrapText="1"/>
    </xf>
    <xf numFmtId="49" fontId="12" fillId="0" borderId="0" xfId="0" applyNumberFormat="1" applyFont="1" applyFill="1" applyBorder="1" applyAlignment="1">
      <alignment horizontal="right" vertical="top" wrapText="1"/>
    </xf>
    <xf numFmtId="49" fontId="16" fillId="0" borderId="0" xfId="0" applyNumberFormat="1" applyFont="1" applyFill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top" wrapText="1"/>
    </xf>
    <xf numFmtId="0" fontId="15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Fill="1" applyBorder="1" applyAlignment="1">
      <alignment horizontal="left" vertical="top" wrapText="1"/>
    </xf>
    <xf numFmtId="0" fontId="12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vertical="top" wrapText="1"/>
    </xf>
    <xf numFmtId="0" fontId="15" fillId="0" borderId="0" xfId="0" applyFont="1" applyBorder="1" applyAlignment="1">
      <alignment vertical="center"/>
    </xf>
    <xf numFmtId="0" fontId="7" fillId="7" borderId="0" xfId="0" applyNumberFormat="1" applyFont="1" applyFill="1" applyBorder="1" applyAlignment="1">
      <alignment horizontal="center" vertical="center"/>
    </xf>
    <xf numFmtId="0" fontId="7" fillId="7" borderId="0" xfId="0" applyNumberFormat="1" applyFont="1" applyFill="1" applyBorder="1" applyAlignment="1">
      <alignment vertical="center"/>
    </xf>
    <xf numFmtId="0" fontId="7" fillId="0" borderId="9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7" borderId="0" xfId="0" applyFont="1" applyFill="1" applyAlignment="1"/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166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12" fillId="0" borderId="0" xfId="0" applyNumberFormat="1" applyFont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12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Border="1" applyAlignment="1">
      <alignment horizontal="center" wrapText="1"/>
    </xf>
    <xf numFmtId="49" fontId="15" fillId="0" borderId="0" xfId="0" applyNumberFormat="1" applyFont="1" applyBorder="1" applyAlignment="1"/>
    <xf numFmtId="49" fontId="5" fillId="0" borderId="0" xfId="0" applyNumberFormat="1" applyFont="1" applyFill="1" applyBorder="1" applyAlignment="1">
      <alignment horizontal="center" wrapText="1"/>
    </xf>
    <xf numFmtId="2" fontId="11" fillId="6" borderId="15" xfId="0" applyNumberFormat="1" applyFont="1" applyFill="1" applyBorder="1" applyAlignment="1">
      <alignment horizontal="center" vertical="center" wrapText="1"/>
    </xf>
    <xf numFmtId="2" fontId="11" fillId="6" borderId="1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2" fillId="0" borderId="16" xfId="0" applyNumberFormat="1" applyFont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5" borderId="4" xfId="0" applyNumberFormat="1" applyFont="1" applyFill="1" applyBorder="1" applyAlignment="1">
      <alignment horizontal="center" vertical="center" wrapText="1"/>
    </xf>
    <xf numFmtId="0" fontId="2" fillId="5" borderId="17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2" fontId="2" fillId="5" borderId="17" xfId="0" applyNumberFormat="1" applyFont="1" applyFill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5" borderId="15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0" fontId="8" fillId="0" borderId="0" xfId="0" applyFont="1" applyAlignment="1"/>
    <xf numFmtId="49" fontId="7" fillId="0" borderId="8" xfId="0" applyNumberFormat="1" applyFont="1" applyBorder="1" applyAlignment="1">
      <alignment horizontal="right"/>
    </xf>
    <xf numFmtId="49" fontId="5" fillId="0" borderId="4" xfId="0" applyNumberFormat="1" applyFont="1" applyFill="1" applyBorder="1" applyAlignment="1">
      <alignment horizontal="center" vertical="top" wrapText="1"/>
    </xf>
    <xf numFmtId="0" fontId="8" fillId="0" borderId="0" xfId="0" applyFont="1" applyFill="1" applyAlignment="1">
      <alignment horizontal="left" vertical="center"/>
    </xf>
    <xf numFmtId="49" fontId="7" fillId="0" borderId="0" xfId="0" applyNumberFormat="1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11" fillId="0" borderId="4" xfId="0" applyFont="1" applyBorder="1" applyAlignment="1">
      <alignment horizontal="left" vertical="top"/>
    </xf>
    <xf numFmtId="0" fontId="19" fillId="0" borderId="4" xfId="0" applyFont="1" applyBorder="1" applyAlignment="1">
      <alignment horizontal="left" vertical="top"/>
    </xf>
    <xf numFmtId="0" fontId="19" fillId="0" borderId="33" xfId="0" applyFont="1" applyBorder="1" applyAlignment="1">
      <alignment horizontal="left" vertical="top"/>
    </xf>
    <xf numFmtId="0" fontId="11" fillId="0" borderId="32" xfId="0" applyFont="1" applyBorder="1" applyAlignment="1">
      <alignment horizontal="left" vertical="top"/>
    </xf>
    <xf numFmtId="0" fontId="19" fillId="0" borderId="32" xfId="0" applyFont="1" applyBorder="1" applyAlignment="1">
      <alignment horizontal="left" vertical="top"/>
    </xf>
    <xf numFmtId="0" fontId="11" fillId="0" borderId="33" xfId="0" applyFont="1" applyBorder="1" applyAlignment="1">
      <alignment horizontal="left" vertical="top"/>
    </xf>
    <xf numFmtId="0" fontId="11" fillId="7" borderId="33" xfId="0" applyFont="1" applyFill="1" applyBorder="1" applyAlignment="1">
      <alignment horizontal="left" vertical="top"/>
    </xf>
    <xf numFmtId="0" fontId="19" fillId="7" borderId="33" xfId="0" applyFont="1" applyFill="1" applyBorder="1" applyAlignment="1">
      <alignment horizontal="left" vertical="top"/>
    </xf>
    <xf numFmtId="0" fontId="21" fillId="0" borderId="33" xfId="0" applyFont="1" applyBorder="1" applyAlignment="1">
      <alignment horizontal="left" vertical="top"/>
    </xf>
    <xf numFmtId="0" fontId="19" fillId="0" borderId="4" xfId="0" applyFont="1" applyBorder="1" applyAlignment="1">
      <alignment horizontal="center" vertical="top"/>
    </xf>
    <xf numFmtId="0" fontId="19" fillId="0" borderId="33" xfId="0" applyFont="1" applyBorder="1" applyAlignment="1">
      <alignment horizontal="center" vertical="top"/>
    </xf>
    <xf numFmtId="0" fontId="19" fillId="0" borderId="32" xfId="0" applyFont="1" applyBorder="1" applyAlignment="1">
      <alignment horizontal="center" vertical="top"/>
    </xf>
    <xf numFmtId="0" fontId="19" fillId="7" borderId="33" xfId="0" applyFont="1" applyFill="1" applyBorder="1" applyAlignment="1">
      <alignment horizontal="center" vertical="top"/>
    </xf>
    <xf numFmtId="0" fontId="19" fillId="8" borderId="33" xfId="0" applyFont="1" applyFill="1" applyBorder="1" applyAlignment="1">
      <alignment horizontal="center" vertical="top"/>
    </xf>
    <xf numFmtId="0" fontId="19" fillId="9" borderId="33" xfId="0" applyFont="1" applyFill="1" applyBorder="1" applyAlignment="1">
      <alignment horizontal="center" vertical="top"/>
    </xf>
    <xf numFmtId="49" fontId="5" fillId="8" borderId="3" xfId="0" applyNumberFormat="1" applyFont="1" applyFill="1" applyBorder="1" applyAlignment="1">
      <alignment horizontal="center"/>
    </xf>
    <xf numFmtId="0" fontId="14" fillId="7" borderId="19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shrinkToFit="1"/>
    </xf>
    <xf numFmtId="0" fontId="14" fillId="7" borderId="20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wrapText="1" shrinkToFit="1"/>
    </xf>
    <xf numFmtId="0" fontId="14" fillId="7" borderId="18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0" fillId="7" borderId="17" xfId="0" applyFont="1" applyFill="1" applyBorder="1" applyAlignment="1">
      <alignment horizontal="center" vertical="center" shrinkToFit="1"/>
    </xf>
    <xf numFmtId="0" fontId="10" fillId="7" borderId="17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4" fillId="7" borderId="27" xfId="0" applyFont="1" applyFill="1" applyBorder="1" applyAlignment="1">
      <alignment horizontal="center" vertical="center" wrapText="1"/>
    </xf>
    <xf numFmtId="0" fontId="14" fillId="7" borderId="24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textRotation="255"/>
    </xf>
    <xf numFmtId="0" fontId="14" fillId="7" borderId="12" xfId="0" applyFont="1" applyFill="1" applyBorder="1" applyAlignment="1">
      <alignment horizontal="center" vertical="center" textRotation="255" wrapText="1"/>
    </xf>
    <xf numFmtId="49" fontId="5" fillId="0" borderId="4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/>
    <xf numFmtId="49" fontId="5" fillId="0" borderId="0" xfId="0" applyNumberFormat="1" applyFont="1" applyBorder="1" applyAlignment="1">
      <alignment horizontal="left" vertical="top"/>
    </xf>
    <xf numFmtId="49" fontId="19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Border="1" applyAlignment="1">
      <alignment horizontal="left" vertical="top" wrapText="1"/>
    </xf>
    <xf numFmtId="49" fontId="19" fillId="0" borderId="0" xfId="0" applyNumberFormat="1" applyFont="1" applyBorder="1" applyAlignment="1">
      <alignment horizontal="center" vertical="top" wrapText="1"/>
    </xf>
    <xf numFmtId="0" fontId="19" fillId="0" borderId="0" xfId="0" applyNumberFormat="1" applyFont="1" applyBorder="1" applyAlignment="1">
      <alignment horizontal="center" vertical="top" wrapText="1"/>
    </xf>
    <xf numFmtId="0" fontId="17" fillId="0" borderId="0" xfId="0" applyNumberFormat="1" applyFont="1" applyFill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/>
    </xf>
    <xf numFmtId="0" fontId="19" fillId="0" borderId="0" xfId="0" applyNumberFormat="1" applyFont="1" applyFill="1" applyBorder="1" applyAlignment="1">
      <alignment horizontal="center" vertical="top" wrapText="1"/>
    </xf>
    <xf numFmtId="0" fontId="19" fillId="3" borderId="4" xfId="0" applyNumberFormat="1" applyFont="1" applyFill="1" applyBorder="1" applyAlignment="1">
      <alignment horizontal="center" vertical="top" wrapText="1"/>
    </xf>
    <xf numFmtId="49" fontId="17" fillId="0" borderId="0" xfId="0" applyNumberFormat="1" applyFont="1" applyFill="1" applyBorder="1" applyAlignment="1">
      <alignment horizontal="center" vertical="top" wrapText="1"/>
    </xf>
    <xf numFmtId="49" fontId="19" fillId="0" borderId="0" xfId="0" applyNumberFormat="1" applyFont="1" applyBorder="1" applyAlignment="1">
      <alignment horizontal="left" vertical="top"/>
    </xf>
    <xf numFmtId="49" fontId="11" fillId="0" borderId="0" xfId="0" applyNumberFormat="1" applyFont="1" applyBorder="1" applyAlignment="1">
      <alignment horizontal="left" vertical="top" wrapText="1"/>
    </xf>
    <xf numFmtId="49" fontId="11" fillId="0" borderId="0" xfId="0" applyNumberFormat="1" applyFont="1" applyBorder="1" applyAlignment="1">
      <alignment horizontal="center" vertical="top" wrapText="1"/>
    </xf>
    <xf numFmtId="0" fontId="11" fillId="0" borderId="0" xfId="0" applyNumberFormat="1" applyFont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Border="1" applyAlignment="1">
      <alignment horizontal="left" vertical="top" wrapText="1"/>
    </xf>
    <xf numFmtId="49" fontId="11" fillId="0" borderId="0" xfId="0" applyNumberFormat="1" applyFont="1" applyBorder="1" applyAlignment="1"/>
    <xf numFmtId="49" fontId="11" fillId="0" borderId="0" xfId="0" applyNumberFormat="1" applyFont="1" applyBorder="1" applyAlignment="1">
      <alignment horizontal="left" vertical="top"/>
    </xf>
    <xf numFmtId="49" fontId="11" fillId="0" borderId="0" xfId="0" applyNumberFormat="1" applyFont="1" applyBorder="1" applyAlignment="1">
      <alignment wrapText="1"/>
    </xf>
    <xf numFmtId="49" fontId="19" fillId="0" borderId="0" xfId="0" applyNumberFormat="1" applyFont="1" applyFill="1" applyBorder="1" applyAlignment="1">
      <alignment horizontal="center" vertical="top"/>
    </xf>
    <xf numFmtId="49" fontId="19" fillId="0" borderId="0" xfId="0" applyNumberFormat="1" applyFont="1" applyBorder="1" applyAlignment="1">
      <alignment horizontal="center" vertical="top"/>
    </xf>
    <xf numFmtId="0" fontId="19" fillId="3" borderId="5" xfId="0" applyNumberFormat="1" applyFont="1" applyFill="1" applyBorder="1" applyAlignment="1">
      <alignment horizontal="center" vertical="top" wrapText="1"/>
    </xf>
    <xf numFmtId="0" fontId="19" fillId="3" borderId="25" xfId="0" applyNumberFormat="1" applyFont="1" applyFill="1" applyBorder="1" applyAlignment="1">
      <alignment horizontal="center" vertical="top" wrapText="1"/>
    </xf>
    <xf numFmtId="2" fontId="19" fillId="0" borderId="0" xfId="0" applyNumberFormat="1" applyFont="1" applyBorder="1" applyAlignment="1">
      <alignment horizontal="center" vertical="top"/>
    </xf>
    <xf numFmtId="2" fontId="17" fillId="0" borderId="0" xfId="0" applyNumberFormat="1" applyFont="1" applyFill="1" applyBorder="1" applyAlignment="1">
      <alignment horizontal="center" vertical="top"/>
    </xf>
    <xf numFmtId="0" fontId="19" fillId="3" borderId="11" xfId="0" applyNumberFormat="1" applyFont="1" applyFill="1" applyBorder="1" applyAlignment="1">
      <alignment horizontal="center" vertical="top" wrapText="1"/>
    </xf>
    <xf numFmtId="49" fontId="19" fillId="0" borderId="4" xfId="0" applyNumberFormat="1" applyFont="1" applyFill="1" applyBorder="1" applyAlignment="1">
      <alignment horizontal="center" vertical="center"/>
    </xf>
    <xf numFmtId="49" fontId="19" fillId="0" borderId="0" xfId="0" applyNumberFormat="1" applyFont="1" applyBorder="1" applyAlignment="1">
      <alignment wrapText="1"/>
    </xf>
    <xf numFmtId="0" fontId="19" fillId="4" borderId="0" xfId="0" applyNumberFormat="1" applyFont="1" applyFill="1" applyBorder="1" applyAlignment="1">
      <alignment wrapText="1"/>
    </xf>
    <xf numFmtId="0" fontId="17" fillId="0" borderId="0" xfId="0" applyFont="1" applyBorder="1" applyAlignment="1">
      <alignment horizontal="left" vertical="top"/>
    </xf>
    <xf numFmtId="0" fontId="19" fillId="0" borderId="0" xfId="0" applyFont="1" applyBorder="1" applyAlignment="1">
      <alignment horizontal="center" vertical="top"/>
    </xf>
    <xf numFmtId="0" fontId="19" fillId="0" borderId="0" xfId="0" applyNumberFormat="1" applyFont="1" applyBorder="1" applyAlignment="1">
      <alignment wrapText="1"/>
    </xf>
    <xf numFmtId="49" fontId="19" fillId="0" borderId="0" xfId="0" applyNumberFormat="1" applyFont="1" applyBorder="1" applyAlignment="1">
      <alignment horizontal="center" wrapText="1"/>
    </xf>
    <xf numFmtId="166" fontId="19" fillId="0" borderId="0" xfId="0" applyNumberFormat="1" applyFont="1" applyBorder="1" applyAlignment="1">
      <alignment horizontal="center" vertical="top"/>
    </xf>
    <xf numFmtId="49" fontId="19" fillId="0" borderId="4" xfId="0" applyNumberFormat="1" applyFont="1" applyBorder="1" applyAlignment="1">
      <alignment wrapText="1"/>
    </xf>
    <xf numFmtId="0" fontId="12" fillId="3" borderId="0" xfId="0" applyNumberFormat="1" applyFont="1" applyFill="1" applyBorder="1" applyAlignment="1">
      <alignment horizontal="center" vertical="top" wrapText="1"/>
    </xf>
    <xf numFmtId="166" fontId="17" fillId="0" borderId="0" xfId="0" applyNumberFormat="1" applyFont="1" applyBorder="1" applyAlignment="1">
      <alignment horizontal="center" vertical="top"/>
    </xf>
    <xf numFmtId="0" fontId="19" fillId="0" borderId="0" xfId="0" applyNumberFormat="1" applyFont="1" applyFill="1" applyBorder="1" applyAlignment="1">
      <alignment wrapText="1"/>
    </xf>
    <xf numFmtId="49" fontId="19" fillId="0" borderId="4" xfId="0" applyNumberFormat="1" applyFont="1" applyBorder="1" applyAlignment="1">
      <alignment horizontal="center" wrapText="1"/>
    </xf>
    <xf numFmtId="0" fontId="14" fillId="7" borderId="0" xfId="0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 shrinkToFit="1"/>
    </xf>
    <xf numFmtId="0" fontId="14" fillId="7" borderId="34" xfId="0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49" fontId="7" fillId="0" borderId="0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8" fillId="7" borderId="0" xfId="0" applyFont="1" applyFill="1" applyAlignment="1">
      <alignment horizontal="center"/>
    </xf>
    <xf numFmtId="0" fontId="8" fillId="7" borderId="0" xfId="0" applyFont="1" applyFill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2" fillId="7" borderId="35" xfId="0" applyFont="1" applyFill="1" applyBorder="1" applyAlignment="1">
      <alignment horizontal="left" vertical="center" wrapText="1"/>
    </xf>
    <xf numFmtId="0" fontId="22" fillId="7" borderId="0" xfId="0" applyFont="1" applyFill="1" applyBorder="1" applyAlignment="1">
      <alignment horizontal="left" vertical="center" wrapText="1"/>
    </xf>
    <xf numFmtId="0" fontId="7" fillId="7" borderId="0" xfId="0" applyFont="1" applyFill="1" applyAlignment="1">
      <alignment horizontal="center"/>
    </xf>
    <xf numFmtId="49" fontId="15" fillId="0" borderId="0" xfId="0" applyNumberFormat="1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textRotation="90" wrapText="1"/>
    </xf>
    <xf numFmtId="0" fontId="14" fillId="7" borderId="15" xfId="0" applyFont="1" applyFill="1" applyBorder="1" applyAlignment="1">
      <alignment horizontal="center" vertical="center" wrapText="1" shrinkToFit="1"/>
    </xf>
    <xf numFmtId="0" fontId="14" fillId="7" borderId="12" xfId="0" applyFont="1" applyFill="1" applyBorder="1" applyAlignment="1">
      <alignment horizontal="center" vertical="center" wrapText="1" shrinkToFit="1"/>
    </xf>
    <xf numFmtId="0" fontId="14" fillId="7" borderId="23" xfId="0" applyFont="1" applyFill="1" applyBorder="1" applyAlignment="1">
      <alignment horizontal="center" vertical="center" wrapText="1"/>
    </xf>
    <xf numFmtId="0" fontId="14" fillId="7" borderId="24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14" fillId="7" borderId="26" xfId="0" applyFont="1" applyFill="1" applyBorder="1" applyAlignment="1">
      <alignment horizontal="center" vertical="center" wrapText="1"/>
    </xf>
    <xf numFmtId="0" fontId="14" fillId="7" borderId="28" xfId="0" applyFont="1" applyFill="1" applyBorder="1" applyAlignment="1">
      <alignment horizontal="center" vertical="center" wrapText="1"/>
    </xf>
    <xf numFmtId="0" fontId="14" fillId="7" borderId="21" xfId="0" applyFont="1" applyFill="1" applyBorder="1" applyAlignment="1">
      <alignment horizontal="center" vertical="center"/>
    </xf>
    <xf numFmtId="0" fontId="14" fillId="7" borderId="2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 shrinkToFit="1"/>
    </xf>
    <xf numFmtId="0" fontId="14" fillId="7" borderId="24" xfId="0" applyFont="1" applyFill="1" applyBorder="1" applyAlignment="1">
      <alignment horizontal="center" vertical="center" shrinkToFit="1"/>
    </xf>
    <xf numFmtId="0" fontId="14" fillId="7" borderId="15" xfId="0" applyFont="1" applyFill="1" applyBorder="1" applyAlignment="1">
      <alignment horizontal="center" vertical="center"/>
    </xf>
    <xf numFmtId="0" fontId="14" fillId="7" borderId="29" xfId="0" applyFont="1" applyFill="1" applyBorder="1" applyAlignment="1">
      <alignment horizontal="center" vertical="center"/>
    </xf>
    <xf numFmtId="0" fontId="14" fillId="7" borderId="30" xfId="0" applyFont="1" applyFill="1" applyBorder="1" applyAlignment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 wrapText="1" shrinkToFit="1"/>
    </xf>
    <xf numFmtId="0" fontId="14" fillId="7" borderId="24" xfId="0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44804D"/>
      <color rgb="FF0000CC"/>
      <color rgb="FF00CC00"/>
      <color rgb="FFCC0099"/>
      <color rgb="FFFFFF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H30" sqref="H30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1328</v>
      </c>
    </row>
    <row r="2" spans="1:13" x14ac:dyDescent="0.25">
      <c r="A2" t="s">
        <v>1329</v>
      </c>
    </row>
    <row r="3" spans="1:13" x14ac:dyDescent="0.25">
      <c r="A3" t="s">
        <v>122</v>
      </c>
    </row>
    <row r="4" spans="1:13" x14ac:dyDescent="0.25">
      <c r="A4" t="s">
        <v>141</v>
      </c>
    </row>
    <row r="5" spans="1:13" x14ac:dyDescent="0.25">
      <c r="A5" t="s">
        <v>149</v>
      </c>
    </row>
    <row r="6" spans="1:13" x14ac:dyDescent="0.25">
      <c r="A6" s="5" t="s">
        <v>1350</v>
      </c>
    </row>
    <row r="7" spans="1:13" x14ac:dyDescent="0.25">
      <c r="A7" t="s">
        <v>77</v>
      </c>
    </row>
    <row r="9" spans="1:13" x14ac:dyDescent="0.25">
      <c r="A9" s="212" t="s">
        <v>125</v>
      </c>
      <c r="B9" s="212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</row>
    <row r="10" spans="1:13" s="4" customFormat="1" x14ac:dyDescent="0.25">
      <c r="A10" s="212" t="s">
        <v>124</v>
      </c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</row>
    <row r="11" spans="1:13" s="4" customFormat="1" x14ac:dyDescent="0.25">
      <c r="A11" s="212" t="s">
        <v>123</v>
      </c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</row>
    <row r="12" spans="1:13" x14ac:dyDescent="0.25">
      <c r="A12" s="213" t="s">
        <v>80</v>
      </c>
      <c r="B12" s="214"/>
      <c r="C12" s="214"/>
      <c r="D12" s="214"/>
      <c r="E12" s="214"/>
      <c r="F12" s="214"/>
      <c r="G12" s="214"/>
      <c r="H12" s="214"/>
      <c r="I12" s="214"/>
      <c r="J12" s="214"/>
      <c r="K12" s="214"/>
      <c r="L12" s="214"/>
      <c r="M12" s="214"/>
    </row>
    <row r="13" spans="1:13" ht="12.75" customHeight="1" x14ac:dyDescent="0.25">
      <c r="A13" s="211" t="s">
        <v>80</v>
      </c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</row>
    <row r="21" spans="1:3" x14ac:dyDescent="0.25">
      <c r="A21" t="s">
        <v>78</v>
      </c>
      <c r="C21" t="s">
        <v>79</v>
      </c>
    </row>
    <row r="22" spans="1:3" x14ac:dyDescent="0.25">
      <c r="A22" s="7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366"/>
  <sheetViews>
    <sheetView zoomScale="85" workbookViewId="0">
      <selection activeCell="H30" sqref="H30"/>
    </sheetView>
  </sheetViews>
  <sheetFormatPr defaultColWidth="9.109375" defaultRowHeight="13.2" x14ac:dyDescent="0.25"/>
  <cols>
    <col min="1" max="1" width="7.5546875" style="1" customWidth="1"/>
    <col min="2" max="2" width="6.44140625" style="1" hidden="1" customWidth="1"/>
    <col min="3" max="3" width="27.6640625" style="3" customWidth="1"/>
    <col min="4" max="4" width="11.44140625" style="1" customWidth="1"/>
    <col min="5" max="5" width="29.88671875" style="3" customWidth="1"/>
    <col min="6" max="6" width="17.33203125" style="1" customWidth="1"/>
    <col min="7" max="7" width="10.5546875" style="1" hidden="1" customWidth="1"/>
    <col min="8" max="8" width="7.33203125" style="1" customWidth="1"/>
    <col min="9" max="9" width="9.109375" style="1"/>
    <col min="10" max="10" width="55.6640625" style="3" customWidth="1"/>
    <col min="11" max="11" width="31.109375" style="3" customWidth="1"/>
    <col min="12" max="16384" width="9.109375" style="2"/>
  </cols>
  <sheetData>
    <row r="1" spans="1:11" ht="13.8" thickBot="1" x14ac:dyDescent="0.3">
      <c r="A1" s="129" t="s">
        <v>26</v>
      </c>
      <c r="B1" s="130" t="s">
        <v>20</v>
      </c>
      <c r="C1" s="129" t="s">
        <v>21</v>
      </c>
      <c r="D1" s="130" t="s">
        <v>22</v>
      </c>
      <c r="E1" s="129" t="s">
        <v>23</v>
      </c>
      <c r="F1" s="130" t="s">
        <v>19</v>
      </c>
      <c r="G1" s="130" t="s">
        <v>63</v>
      </c>
      <c r="H1" s="130" t="s">
        <v>34</v>
      </c>
      <c r="I1" s="130" t="s">
        <v>24</v>
      </c>
      <c r="J1" s="130" t="s">
        <v>25</v>
      </c>
      <c r="K1" s="130" t="s">
        <v>64</v>
      </c>
    </row>
    <row r="2" spans="1:11" ht="15.6" x14ac:dyDescent="0.25">
      <c r="A2" s="131" t="s">
        <v>1223</v>
      </c>
      <c r="B2" s="131"/>
      <c r="C2" s="132" t="s">
        <v>347</v>
      </c>
      <c r="D2" s="133" t="s">
        <v>590</v>
      </c>
      <c r="E2" s="134" t="s">
        <v>735</v>
      </c>
      <c r="F2" s="133" t="s">
        <v>132</v>
      </c>
      <c r="G2" s="131"/>
      <c r="H2" s="141" t="s">
        <v>747</v>
      </c>
      <c r="I2" s="145" t="s">
        <v>1119</v>
      </c>
      <c r="J2" s="133" t="s">
        <v>893</v>
      </c>
      <c r="K2" s="133" t="s">
        <v>1080</v>
      </c>
    </row>
    <row r="3" spans="1:11" ht="15.6" x14ac:dyDescent="0.25">
      <c r="A3" s="131" t="s">
        <v>56</v>
      </c>
      <c r="B3" s="131"/>
      <c r="C3" s="135" t="s">
        <v>275</v>
      </c>
      <c r="D3" s="136" t="s">
        <v>520</v>
      </c>
      <c r="E3" s="134" t="s">
        <v>713</v>
      </c>
      <c r="F3" s="136" t="s">
        <v>128</v>
      </c>
      <c r="G3" s="131"/>
      <c r="H3" s="143" t="s">
        <v>120</v>
      </c>
      <c r="I3" s="145" t="s">
        <v>1119</v>
      </c>
      <c r="J3" s="136" t="s">
        <v>838</v>
      </c>
      <c r="K3" s="133" t="s">
        <v>1032</v>
      </c>
    </row>
    <row r="4" spans="1:11" ht="15.6" x14ac:dyDescent="0.25">
      <c r="A4" s="131" t="s">
        <v>1331</v>
      </c>
      <c r="B4" s="131"/>
      <c r="C4" s="137" t="s">
        <v>377</v>
      </c>
      <c r="D4" s="134" t="s">
        <v>620</v>
      </c>
      <c r="E4" s="134" t="s">
        <v>744</v>
      </c>
      <c r="F4" s="134" t="s">
        <v>133</v>
      </c>
      <c r="G4" s="131"/>
      <c r="H4" s="142" t="s">
        <v>120</v>
      </c>
      <c r="I4" s="145" t="s">
        <v>1119</v>
      </c>
      <c r="J4" s="134" t="s">
        <v>918</v>
      </c>
      <c r="K4" s="133" t="s">
        <v>1102</v>
      </c>
    </row>
    <row r="5" spans="1:11" ht="15.6" x14ac:dyDescent="0.25">
      <c r="A5" s="131" t="s">
        <v>1203</v>
      </c>
      <c r="B5" s="131"/>
      <c r="C5" s="137" t="s">
        <v>316</v>
      </c>
      <c r="D5" s="134" t="s">
        <v>559</v>
      </c>
      <c r="E5" s="134" t="s">
        <v>648</v>
      </c>
      <c r="F5" s="134" t="s">
        <v>137</v>
      </c>
      <c r="G5" s="131"/>
      <c r="H5" s="142" t="s">
        <v>120</v>
      </c>
      <c r="I5" s="145" t="s">
        <v>1120</v>
      </c>
      <c r="J5" s="134" t="s">
        <v>872</v>
      </c>
      <c r="K5" s="133" t="s">
        <v>1062</v>
      </c>
    </row>
    <row r="6" spans="1:11" ht="15.6" x14ac:dyDescent="0.25">
      <c r="A6" s="131" t="s">
        <v>73</v>
      </c>
      <c r="B6" s="131"/>
      <c r="C6" s="137" t="s">
        <v>197</v>
      </c>
      <c r="D6" s="134" t="s">
        <v>444</v>
      </c>
      <c r="E6" s="134" t="s">
        <v>672</v>
      </c>
      <c r="F6" s="134" t="s">
        <v>126</v>
      </c>
      <c r="G6" s="131"/>
      <c r="H6" s="142" t="s">
        <v>120</v>
      </c>
      <c r="I6" s="145" t="s">
        <v>1120</v>
      </c>
      <c r="J6" s="134" t="s">
        <v>784</v>
      </c>
      <c r="K6" s="133" t="s">
        <v>972</v>
      </c>
    </row>
    <row r="7" spans="1:11" ht="15.6" x14ac:dyDescent="0.25">
      <c r="A7" s="131" t="s">
        <v>73</v>
      </c>
      <c r="B7" s="131"/>
      <c r="C7" s="137" t="s">
        <v>197</v>
      </c>
      <c r="D7" s="134" t="s">
        <v>444</v>
      </c>
      <c r="E7" s="134" t="s">
        <v>672</v>
      </c>
      <c r="F7" s="134" t="s">
        <v>127</v>
      </c>
      <c r="G7" s="131"/>
      <c r="H7" s="142" t="s">
        <v>120</v>
      </c>
      <c r="I7" s="145" t="s">
        <v>1120</v>
      </c>
      <c r="J7" s="134" t="s">
        <v>784</v>
      </c>
      <c r="K7" s="133" t="s">
        <v>972</v>
      </c>
    </row>
    <row r="8" spans="1:11" ht="15.6" x14ac:dyDescent="0.25">
      <c r="A8" s="131" t="s">
        <v>52</v>
      </c>
      <c r="B8" s="131"/>
      <c r="C8" s="137" t="s">
        <v>188</v>
      </c>
      <c r="D8" s="134" t="s">
        <v>435</v>
      </c>
      <c r="E8" s="134" t="s">
        <v>666</v>
      </c>
      <c r="F8" s="134" t="s">
        <v>640</v>
      </c>
      <c r="G8" s="131"/>
      <c r="H8" s="142" t="s">
        <v>120</v>
      </c>
      <c r="I8" s="145" t="s">
        <v>1119</v>
      </c>
      <c r="J8" s="134" t="s">
        <v>779</v>
      </c>
      <c r="K8" s="133" t="s">
        <v>964</v>
      </c>
    </row>
    <row r="9" spans="1:11" ht="15.6" x14ac:dyDescent="0.25">
      <c r="A9" s="131" t="s">
        <v>1152</v>
      </c>
      <c r="B9" s="131"/>
      <c r="C9" s="137" t="s">
        <v>301</v>
      </c>
      <c r="D9" s="134" t="s">
        <v>545</v>
      </c>
      <c r="E9" s="134" t="s">
        <v>662</v>
      </c>
      <c r="F9" s="134" t="s">
        <v>136</v>
      </c>
      <c r="G9" s="131"/>
      <c r="H9" s="142" t="s">
        <v>747</v>
      </c>
      <c r="I9" s="145" t="s">
        <v>1119</v>
      </c>
      <c r="J9" s="134" t="s">
        <v>858</v>
      </c>
      <c r="K9" s="133" t="s">
        <v>1051</v>
      </c>
    </row>
    <row r="10" spans="1:11" ht="15.6" x14ac:dyDescent="0.25">
      <c r="A10" s="131" t="s">
        <v>1150</v>
      </c>
      <c r="B10" s="131"/>
      <c r="C10" s="137" t="s">
        <v>198</v>
      </c>
      <c r="D10" s="134" t="s">
        <v>445</v>
      </c>
      <c r="E10" s="134" t="s">
        <v>673</v>
      </c>
      <c r="F10" s="134" t="s">
        <v>126</v>
      </c>
      <c r="G10" s="131"/>
      <c r="H10" s="142" t="s">
        <v>747</v>
      </c>
      <c r="I10" s="145" t="s">
        <v>1119</v>
      </c>
      <c r="J10" s="134" t="s">
        <v>1354</v>
      </c>
      <c r="K10" s="133" t="s">
        <v>973</v>
      </c>
    </row>
    <row r="11" spans="1:11" ht="15.6" x14ac:dyDescent="0.25">
      <c r="A11" s="131" t="s">
        <v>87</v>
      </c>
      <c r="B11" s="131"/>
      <c r="C11" s="137" t="s">
        <v>243</v>
      </c>
      <c r="D11" s="134" t="s">
        <v>490</v>
      </c>
      <c r="E11" s="134" t="s">
        <v>700</v>
      </c>
      <c r="F11" s="134" t="s">
        <v>127</v>
      </c>
      <c r="G11" s="131"/>
      <c r="H11" s="142" t="s">
        <v>747</v>
      </c>
      <c r="I11" s="145" t="s">
        <v>1119</v>
      </c>
      <c r="J11" s="134" t="s">
        <v>815</v>
      </c>
      <c r="K11" s="133" t="s">
        <v>1010</v>
      </c>
    </row>
    <row r="12" spans="1:11" ht="15.6" x14ac:dyDescent="0.25">
      <c r="A12" s="131" t="s">
        <v>51</v>
      </c>
      <c r="B12" s="131"/>
      <c r="C12" s="137" t="s">
        <v>287</v>
      </c>
      <c r="D12" s="134" t="s">
        <v>531</v>
      </c>
      <c r="E12" s="134" t="s">
        <v>719</v>
      </c>
      <c r="F12" s="134" t="s">
        <v>129</v>
      </c>
      <c r="G12" s="131"/>
      <c r="H12" s="142" t="s">
        <v>120</v>
      </c>
      <c r="I12" s="145" t="s">
        <v>1119</v>
      </c>
      <c r="J12" s="134" t="s">
        <v>1355</v>
      </c>
      <c r="K12" s="133" t="s">
        <v>1040</v>
      </c>
    </row>
    <row r="13" spans="1:11" ht="15.6" x14ac:dyDescent="0.25">
      <c r="A13" s="131" t="s">
        <v>1207</v>
      </c>
      <c r="B13" s="131"/>
      <c r="C13" s="137" t="s">
        <v>199</v>
      </c>
      <c r="D13" s="134" t="s">
        <v>446</v>
      </c>
      <c r="E13" s="134" t="s">
        <v>648</v>
      </c>
      <c r="F13" s="134" t="s">
        <v>126</v>
      </c>
      <c r="G13" s="131"/>
      <c r="H13" s="142" t="s">
        <v>747</v>
      </c>
      <c r="I13" s="145" t="s">
        <v>1119</v>
      </c>
      <c r="J13" s="134" t="s">
        <v>785</v>
      </c>
      <c r="K13" s="133" t="s">
        <v>956</v>
      </c>
    </row>
    <row r="14" spans="1:11" ht="15.6" x14ac:dyDescent="0.25">
      <c r="A14" s="131" t="s">
        <v>1199</v>
      </c>
      <c r="B14" s="131"/>
      <c r="C14" s="137" t="s">
        <v>244</v>
      </c>
      <c r="D14" s="134" t="s">
        <v>491</v>
      </c>
      <c r="E14" s="134" t="s">
        <v>701</v>
      </c>
      <c r="F14" s="134" t="s">
        <v>127</v>
      </c>
      <c r="G14" s="131"/>
      <c r="H14" s="142" t="s">
        <v>120</v>
      </c>
      <c r="I14" s="145" t="s">
        <v>1120</v>
      </c>
      <c r="J14" s="134" t="s">
        <v>816</v>
      </c>
      <c r="K14" s="133" t="s">
        <v>1011</v>
      </c>
    </row>
    <row r="15" spans="1:11" ht="15.6" x14ac:dyDescent="0.25">
      <c r="A15" s="131" t="s">
        <v>1262</v>
      </c>
      <c r="B15" s="131"/>
      <c r="C15" s="137" t="s">
        <v>224</v>
      </c>
      <c r="D15" s="134" t="s">
        <v>471</v>
      </c>
      <c r="E15" s="134" t="s">
        <v>646</v>
      </c>
      <c r="F15" s="134" t="s">
        <v>130</v>
      </c>
      <c r="G15" s="131"/>
      <c r="H15" s="142" t="s">
        <v>747</v>
      </c>
      <c r="I15" s="145" t="s">
        <v>1119</v>
      </c>
      <c r="J15" s="134" t="s">
        <v>799</v>
      </c>
      <c r="K15" s="133" t="s">
        <v>993</v>
      </c>
    </row>
    <row r="16" spans="1:11" ht="15.6" x14ac:dyDescent="0.25">
      <c r="A16" s="131"/>
      <c r="B16" s="131"/>
      <c r="C16" s="137" t="s">
        <v>224</v>
      </c>
      <c r="D16" s="134" t="s">
        <v>471</v>
      </c>
      <c r="E16" s="134" t="s">
        <v>646</v>
      </c>
      <c r="F16" s="134" t="s">
        <v>641</v>
      </c>
      <c r="G16" s="131"/>
      <c r="H16" s="142" t="s">
        <v>747</v>
      </c>
      <c r="I16" s="145" t="s">
        <v>1119</v>
      </c>
      <c r="J16" s="134" t="s">
        <v>799</v>
      </c>
      <c r="K16" s="133" t="s">
        <v>993</v>
      </c>
    </row>
    <row r="17" spans="1:12" ht="15.6" x14ac:dyDescent="0.25">
      <c r="A17" s="131" t="s">
        <v>1263</v>
      </c>
      <c r="B17" s="131"/>
      <c r="C17" s="137" t="s">
        <v>175</v>
      </c>
      <c r="D17" s="134" t="s">
        <v>422</v>
      </c>
      <c r="E17" s="134" t="s">
        <v>646</v>
      </c>
      <c r="F17" s="134" t="s">
        <v>640</v>
      </c>
      <c r="G17" s="131"/>
      <c r="H17" s="142" t="s">
        <v>747</v>
      </c>
      <c r="I17" s="145" t="s">
        <v>1119</v>
      </c>
      <c r="J17" s="134" t="s">
        <v>752</v>
      </c>
      <c r="K17" s="133" t="s">
        <v>935</v>
      </c>
    </row>
    <row r="18" spans="1:12" ht="15.6" x14ac:dyDescent="0.25">
      <c r="A18" s="131" t="s">
        <v>1264</v>
      </c>
      <c r="B18" s="131"/>
      <c r="C18" s="137" t="s">
        <v>176</v>
      </c>
      <c r="D18" s="134" t="s">
        <v>423</v>
      </c>
      <c r="E18" s="134" t="s">
        <v>646</v>
      </c>
      <c r="F18" s="134" t="s">
        <v>640</v>
      </c>
      <c r="G18" s="131"/>
      <c r="H18" s="142" t="s">
        <v>747</v>
      </c>
      <c r="I18" s="145" t="s">
        <v>1119</v>
      </c>
      <c r="J18" s="134" t="s">
        <v>769</v>
      </c>
      <c r="K18" s="133" t="s">
        <v>948</v>
      </c>
    </row>
    <row r="19" spans="1:12" ht="15.6" x14ac:dyDescent="0.25">
      <c r="A19" s="131" t="s">
        <v>1265</v>
      </c>
      <c r="B19" s="131"/>
      <c r="C19" s="137" t="s">
        <v>153</v>
      </c>
      <c r="D19" s="134" t="s">
        <v>400</v>
      </c>
      <c r="E19" s="134" t="s">
        <v>646</v>
      </c>
      <c r="F19" s="134" t="s">
        <v>639</v>
      </c>
      <c r="G19" s="131"/>
      <c r="H19" s="142" t="s">
        <v>120</v>
      </c>
      <c r="I19" s="145" t="s">
        <v>1119</v>
      </c>
      <c r="J19" s="134" t="s">
        <v>752</v>
      </c>
      <c r="K19" s="133" t="s">
        <v>935</v>
      </c>
      <c r="L19" s="6"/>
    </row>
    <row r="20" spans="1:12" ht="15.6" x14ac:dyDescent="0.25">
      <c r="A20" s="131" t="s">
        <v>1273</v>
      </c>
      <c r="B20" s="131"/>
      <c r="C20" s="137" t="s">
        <v>317</v>
      </c>
      <c r="D20" s="134" t="s">
        <v>560</v>
      </c>
      <c r="E20" s="134" t="s">
        <v>728</v>
      </c>
      <c r="F20" s="134" t="s">
        <v>137</v>
      </c>
      <c r="G20" s="131"/>
      <c r="H20" s="142" t="s">
        <v>747</v>
      </c>
      <c r="I20" s="142" t="s">
        <v>1119</v>
      </c>
      <c r="J20" s="134" t="s">
        <v>873</v>
      </c>
      <c r="K20" s="133" t="s">
        <v>1063</v>
      </c>
    </row>
    <row r="21" spans="1:12" ht="15.6" x14ac:dyDescent="0.25">
      <c r="A21" s="131" t="s">
        <v>1268</v>
      </c>
      <c r="B21" s="131"/>
      <c r="C21" s="137" t="s">
        <v>168</v>
      </c>
      <c r="D21" s="134" t="s">
        <v>415</v>
      </c>
      <c r="E21" s="134" t="s">
        <v>646</v>
      </c>
      <c r="F21" s="134" t="s">
        <v>639</v>
      </c>
      <c r="G21" s="131"/>
      <c r="H21" s="142" t="s">
        <v>120</v>
      </c>
      <c r="I21" s="142" t="s">
        <v>1119</v>
      </c>
      <c r="J21" s="134" t="s">
        <v>765</v>
      </c>
      <c r="K21" s="133" t="s">
        <v>948</v>
      </c>
    </row>
    <row r="22" spans="1:12" ht="15.6" x14ac:dyDescent="0.25">
      <c r="A22" s="131" t="s">
        <v>1122</v>
      </c>
      <c r="B22" s="131"/>
      <c r="C22" s="137" t="s">
        <v>200</v>
      </c>
      <c r="D22" s="134" t="s">
        <v>447</v>
      </c>
      <c r="E22" s="134" t="s">
        <v>674</v>
      </c>
      <c r="F22" s="134" t="s">
        <v>126</v>
      </c>
      <c r="G22" s="131"/>
      <c r="H22" s="142" t="s">
        <v>120</v>
      </c>
      <c r="I22" s="145" t="s">
        <v>1119</v>
      </c>
      <c r="J22" s="134" t="s">
        <v>786</v>
      </c>
      <c r="K22" s="133" t="s">
        <v>974</v>
      </c>
    </row>
    <row r="23" spans="1:12" ht="15.6" x14ac:dyDescent="0.25">
      <c r="A23" s="131" t="s">
        <v>1150</v>
      </c>
      <c r="B23" s="131"/>
      <c r="C23" s="137" t="s">
        <v>198</v>
      </c>
      <c r="D23" s="134" t="s">
        <v>445</v>
      </c>
      <c r="E23" s="134" t="s">
        <v>673</v>
      </c>
      <c r="F23" s="134" t="s">
        <v>127</v>
      </c>
      <c r="G23" s="131"/>
      <c r="H23" s="142" t="s">
        <v>747</v>
      </c>
      <c r="I23" s="145" t="s">
        <v>1119</v>
      </c>
      <c r="J23" s="134" t="s">
        <v>1354</v>
      </c>
      <c r="K23" s="133" t="s">
        <v>973</v>
      </c>
    </row>
    <row r="24" spans="1:12" ht="15.6" x14ac:dyDescent="0.25">
      <c r="A24" s="131" t="s">
        <v>1134</v>
      </c>
      <c r="B24" s="131"/>
      <c r="C24" s="137" t="s">
        <v>302</v>
      </c>
      <c r="D24" s="134" t="s">
        <v>546</v>
      </c>
      <c r="E24" s="134" t="s">
        <v>677</v>
      </c>
      <c r="F24" s="134" t="s">
        <v>136</v>
      </c>
      <c r="G24" s="131"/>
      <c r="H24" s="142" t="s">
        <v>120</v>
      </c>
      <c r="I24" s="145" t="s">
        <v>1119</v>
      </c>
      <c r="J24" s="134" t="s">
        <v>859</v>
      </c>
      <c r="K24" s="133" t="s">
        <v>1052</v>
      </c>
    </row>
    <row r="25" spans="1:12" ht="15.6" x14ac:dyDescent="0.25">
      <c r="A25" s="131" t="s">
        <v>1219</v>
      </c>
      <c r="B25" s="131"/>
      <c r="C25" s="137" t="s">
        <v>318</v>
      </c>
      <c r="D25" s="134" t="s">
        <v>561</v>
      </c>
      <c r="E25" s="134" t="s">
        <v>648</v>
      </c>
      <c r="F25" s="134" t="s">
        <v>137</v>
      </c>
      <c r="G25" s="131"/>
      <c r="H25" s="142" t="s">
        <v>747</v>
      </c>
      <c r="I25" s="145" t="s">
        <v>1119</v>
      </c>
      <c r="J25" s="134" t="s">
        <v>874</v>
      </c>
      <c r="K25" s="133" t="s">
        <v>1062</v>
      </c>
    </row>
    <row r="26" spans="1:12" ht="15.6" x14ac:dyDescent="0.25">
      <c r="A26" s="131" t="s">
        <v>1237</v>
      </c>
      <c r="B26" s="131"/>
      <c r="C26" s="137" t="s">
        <v>245</v>
      </c>
      <c r="D26" s="134" t="s">
        <v>492</v>
      </c>
      <c r="E26" s="134" t="s">
        <v>702</v>
      </c>
      <c r="F26" s="134" t="s">
        <v>127</v>
      </c>
      <c r="G26" s="131"/>
      <c r="H26" s="142" t="s">
        <v>120</v>
      </c>
      <c r="I26" s="145" t="s">
        <v>1119</v>
      </c>
      <c r="J26" s="134" t="s">
        <v>817</v>
      </c>
      <c r="K26" s="133" t="s">
        <v>1012</v>
      </c>
    </row>
    <row r="27" spans="1:12" ht="15.6" x14ac:dyDescent="0.25">
      <c r="A27" s="131" t="s">
        <v>109</v>
      </c>
      <c r="B27" s="131"/>
      <c r="C27" s="137" t="s">
        <v>249</v>
      </c>
      <c r="D27" s="134" t="s">
        <v>496</v>
      </c>
      <c r="E27" s="134" t="s">
        <v>704</v>
      </c>
      <c r="F27" s="134" t="s">
        <v>128</v>
      </c>
      <c r="G27" s="131"/>
      <c r="H27" s="142" t="s">
        <v>747</v>
      </c>
      <c r="I27" s="145" t="s">
        <v>1119</v>
      </c>
      <c r="J27" s="134" t="s">
        <v>820</v>
      </c>
      <c r="K27" s="133" t="s">
        <v>1015</v>
      </c>
    </row>
    <row r="28" spans="1:12" ht="15.6" x14ac:dyDescent="0.25">
      <c r="A28" s="131" t="s">
        <v>1228</v>
      </c>
      <c r="B28" s="131"/>
      <c r="C28" s="137" t="s">
        <v>278</v>
      </c>
      <c r="D28" s="134" t="s">
        <v>523</v>
      </c>
      <c r="E28" s="134" t="s">
        <v>714</v>
      </c>
      <c r="F28" s="134" t="s">
        <v>128</v>
      </c>
      <c r="G28" s="131"/>
      <c r="H28" s="142" t="s">
        <v>120</v>
      </c>
      <c r="I28" s="145" t="s">
        <v>1120</v>
      </c>
      <c r="J28" s="134" t="s">
        <v>1356</v>
      </c>
      <c r="K28" s="133" t="s">
        <v>1033</v>
      </c>
    </row>
    <row r="29" spans="1:12" ht="15.6" x14ac:dyDescent="0.25">
      <c r="A29" s="131" t="s">
        <v>1228</v>
      </c>
      <c r="B29" s="131"/>
      <c r="C29" s="137" t="s">
        <v>278</v>
      </c>
      <c r="D29" s="134" t="s">
        <v>523</v>
      </c>
      <c r="E29" s="134" t="s">
        <v>714</v>
      </c>
      <c r="F29" s="134" t="s">
        <v>643</v>
      </c>
      <c r="G29" s="131"/>
      <c r="H29" s="142" t="s">
        <v>120</v>
      </c>
      <c r="I29" s="145" t="s">
        <v>1120</v>
      </c>
      <c r="J29" s="134" t="s">
        <v>1356</v>
      </c>
      <c r="K29" s="133" t="s">
        <v>1033</v>
      </c>
    </row>
    <row r="30" spans="1:12" ht="15.6" x14ac:dyDescent="0.25">
      <c r="A30" s="131" t="s">
        <v>1189</v>
      </c>
      <c r="B30" s="131"/>
      <c r="C30" s="137" t="s">
        <v>375</v>
      </c>
      <c r="D30" s="134" t="s">
        <v>618</v>
      </c>
      <c r="E30" s="134" t="s">
        <v>743</v>
      </c>
      <c r="F30" s="134" t="s">
        <v>133</v>
      </c>
      <c r="G30" s="131"/>
      <c r="H30" s="142" t="s">
        <v>747</v>
      </c>
      <c r="I30" s="145" t="s">
        <v>1119</v>
      </c>
      <c r="J30" s="134" t="s">
        <v>916</v>
      </c>
      <c r="K30" s="133" t="s">
        <v>1100</v>
      </c>
    </row>
    <row r="31" spans="1:12" ht="15.6" x14ac:dyDescent="0.25">
      <c r="A31" s="131" t="s">
        <v>115</v>
      </c>
      <c r="B31" s="131"/>
      <c r="C31" s="137" t="s">
        <v>352</v>
      </c>
      <c r="D31" s="134" t="s">
        <v>595</v>
      </c>
      <c r="E31" s="134" t="s">
        <v>737</v>
      </c>
      <c r="F31" s="134" t="s">
        <v>134</v>
      </c>
      <c r="G31" s="131"/>
      <c r="H31" s="142" t="s">
        <v>120</v>
      </c>
      <c r="I31" s="145" t="s">
        <v>1119</v>
      </c>
      <c r="J31" s="134" t="s">
        <v>897</v>
      </c>
      <c r="K31" s="133" t="s">
        <v>1085</v>
      </c>
    </row>
    <row r="32" spans="1:12" ht="15.6" x14ac:dyDescent="0.25">
      <c r="A32" s="131" t="s">
        <v>60</v>
      </c>
      <c r="B32" s="131"/>
      <c r="C32" s="137" t="s">
        <v>353</v>
      </c>
      <c r="D32" s="134" t="s">
        <v>596</v>
      </c>
      <c r="E32" s="134" t="s">
        <v>658</v>
      </c>
      <c r="F32" s="134" t="s">
        <v>138</v>
      </c>
      <c r="G32" s="131"/>
      <c r="H32" s="142" t="s">
        <v>120</v>
      </c>
      <c r="I32" s="145" t="s">
        <v>1120</v>
      </c>
      <c r="J32" s="134" t="s">
        <v>1357</v>
      </c>
      <c r="K32" s="133" t="s">
        <v>1086</v>
      </c>
    </row>
    <row r="33" spans="1:11" ht="15.6" x14ac:dyDescent="0.25">
      <c r="A33" s="131" t="s">
        <v>60</v>
      </c>
      <c r="B33" s="131"/>
      <c r="C33" s="137" t="s">
        <v>353</v>
      </c>
      <c r="D33" s="134" t="s">
        <v>596</v>
      </c>
      <c r="E33" s="134" t="s">
        <v>658</v>
      </c>
      <c r="F33" s="134" t="s">
        <v>134</v>
      </c>
      <c r="G33" s="131"/>
      <c r="H33" s="142" t="s">
        <v>120</v>
      </c>
      <c r="I33" s="145" t="s">
        <v>1120</v>
      </c>
      <c r="J33" s="134" t="s">
        <v>1357</v>
      </c>
      <c r="K33" s="133" t="s">
        <v>1086</v>
      </c>
    </row>
    <row r="34" spans="1:11" ht="15.6" x14ac:dyDescent="0.25">
      <c r="A34" s="131" t="s">
        <v>1204</v>
      </c>
      <c r="B34" s="131"/>
      <c r="C34" s="137" t="s">
        <v>303</v>
      </c>
      <c r="D34" s="134" t="s">
        <v>547</v>
      </c>
      <c r="E34" s="134" t="s">
        <v>648</v>
      </c>
      <c r="F34" s="134" t="s">
        <v>136</v>
      </c>
      <c r="G34" s="131"/>
      <c r="H34" s="142" t="s">
        <v>747</v>
      </c>
      <c r="I34" s="145" t="s">
        <v>1119</v>
      </c>
      <c r="J34" s="134" t="s">
        <v>860</v>
      </c>
      <c r="K34" s="133" t="s">
        <v>937</v>
      </c>
    </row>
    <row r="35" spans="1:11" ht="15.6" x14ac:dyDescent="0.25">
      <c r="A35" s="131" t="s">
        <v>1272</v>
      </c>
      <c r="B35" s="131"/>
      <c r="C35" s="137" t="s">
        <v>201</v>
      </c>
      <c r="D35" s="134" t="s">
        <v>448</v>
      </c>
      <c r="E35" s="134" t="s">
        <v>675</v>
      </c>
      <c r="F35" s="134" t="s">
        <v>126</v>
      </c>
      <c r="G35" s="131"/>
      <c r="H35" s="142" t="s">
        <v>120</v>
      </c>
      <c r="I35" s="145" t="s">
        <v>1119</v>
      </c>
      <c r="J35" s="134" t="s">
        <v>787</v>
      </c>
      <c r="K35" s="133" t="s">
        <v>1144</v>
      </c>
    </row>
    <row r="36" spans="1:11" ht="15.6" x14ac:dyDescent="0.25">
      <c r="A36" s="131" t="s">
        <v>1148</v>
      </c>
      <c r="B36" s="131"/>
      <c r="C36" s="137" t="s">
        <v>246</v>
      </c>
      <c r="D36" s="134" t="s">
        <v>493</v>
      </c>
      <c r="E36" s="134" t="s">
        <v>664</v>
      </c>
      <c r="F36" s="134" t="s">
        <v>127</v>
      </c>
      <c r="G36" s="131"/>
      <c r="H36" s="142" t="s">
        <v>120</v>
      </c>
      <c r="I36" s="145" t="s">
        <v>1119</v>
      </c>
      <c r="J36" s="134" t="s">
        <v>1358</v>
      </c>
      <c r="K36" s="133" t="s">
        <v>961</v>
      </c>
    </row>
    <row r="37" spans="1:11" ht="15.6" x14ac:dyDescent="0.25">
      <c r="A37" s="131" t="s">
        <v>1142</v>
      </c>
      <c r="B37" s="131"/>
      <c r="C37" s="137" t="s">
        <v>247</v>
      </c>
      <c r="D37" s="134" t="s">
        <v>494</v>
      </c>
      <c r="E37" s="134" t="s">
        <v>703</v>
      </c>
      <c r="F37" s="134" t="s">
        <v>127</v>
      </c>
      <c r="G37" s="131"/>
      <c r="H37" s="142" t="s">
        <v>747</v>
      </c>
      <c r="I37" s="146" t="s">
        <v>1120</v>
      </c>
      <c r="J37" s="134" t="s">
        <v>818</v>
      </c>
      <c r="K37" s="133" t="s">
        <v>1013</v>
      </c>
    </row>
    <row r="38" spans="1:11" ht="15.6" x14ac:dyDescent="0.25">
      <c r="A38" s="131" t="s">
        <v>1156</v>
      </c>
      <c r="B38" s="131"/>
      <c r="C38" s="137" t="s">
        <v>251</v>
      </c>
      <c r="D38" s="134" t="s">
        <v>498</v>
      </c>
      <c r="E38" s="134" t="s">
        <v>658</v>
      </c>
      <c r="F38" s="134" t="s">
        <v>128</v>
      </c>
      <c r="G38" s="131"/>
      <c r="H38" s="142" t="s">
        <v>747</v>
      </c>
      <c r="I38" s="145" t="s">
        <v>1120</v>
      </c>
      <c r="J38" s="134" t="s">
        <v>822</v>
      </c>
      <c r="K38" s="133" t="s">
        <v>950</v>
      </c>
    </row>
    <row r="39" spans="1:11" ht="15.6" x14ac:dyDescent="0.25">
      <c r="A39" s="131" t="s">
        <v>1157</v>
      </c>
      <c r="B39" s="131"/>
      <c r="C39" s="137" t="s">
        <v>343</v>
      </c>
      <c r="D39" s="134" t="s">
        <v>586</v>
      </c>
      <c r="E39" s="134" t="s">
        <v>658</v>
      </c>
      <c r="F39" s="134" t="s">
        <v>132</v>
      </c>
      <c r="G39" s="131"/>
      <c r="H39" s="142" t="s">
        <v>747</v>
      </c>
      <c r="I39" s="145" t="s">
        <v>1119</v>
      </c>
      <c r="J39" s="134" t="s">
        <v>889</v>
      </c>
      <c r="K39" s="133" t="s">
        <v>951</v>
      </c>
    </row>
    <row r="40" spans="1:11" ht="15.6" x14ac:dyDescent="0.25">
      <c r="A40" s="131" t="s">
        <v>1313</v>
      </c>
      <c r="B40" s="131"/>
      <c r="C40" s="137" t="s">
        <v>354</v>
      </c>
      <c r="D40" s="134" t="s">
        <v>597</v>
      </c>
      <c r="E40" s="134" t="s">
        <v>647</v>
      </c>
      <c r="F40" s="134" t="s">
        <v>134</v>
      </c>
      <c r="G40" s="131"/>
      <c r="H40" s="142" t="s">
        <v>748</v>
      </c>
      <c r="I40" s="145" t="s">
        <v>1120</v>
      </c>
      <c r="J40" s="134" t="s">
        <v>898</v>
      </c>
      <c r="K40" s="133" t="s">
        <v>949</v>
      </c>
    </row>
    <row r="41" spans="1:11" ht="15.6" x14ac:dyDescent="0.25">
      <c r="A41" s="131" t="s">
        <v>49</v>
      </c>
      <c r="B41" s="131"/>
      <c r="C41" s="137" t="s">
        <v>320</v>
      </c>
      <c r="D41" s="134" t="s">
        <v>563</v>
      </c>
      <c r="E41" s="134" t="s">
        <v>666</v>
      </c>
      <c r="F41" s="134" t="s">
        <v>137</v>
      </c>
      <c r="G41" s="131"/>
      <c r="H41" s="142" t="s">
        <v>120</v>
      </c>
      <c r="I41" s="145" t="s">
        <v>1119</v>
      </c>
      <c r="J41" s="134" t="s">
        <v>875</v>
      </c>
      <c r="K41" s="133" t="s">
        <v>1064</v>
      </c>
    </row>
    <row r="42" spans="1:11" ht="15.6" x14ac:dyDescent="0.25">
      <c r="A42" s="131" t="s">
        <v>1270</v>
      </c>
      <c r="B42" s="131"/>
      <c r="C42" s="137" t="s">
        <v>376</v>
      </c>
      <c r="D42" s="134" t="s">
        <v>619</v>
      </c>
      <c r="E42" s="134" t="s">
        <v>658</v>
      </c>
      <c r="F42" s="134" t="s">
        <v>133</v>
      </c>
      <c r="G42" s="131"/>
      <c r="H42" s="142" t="s">
        <v>120</v>
      </c>
      <c r="I42" s="145" t="s">
        <v>1120</v>
      </c>
      <c r="J42" s="134" t="s">
        <v>917</v>
      </c>
      <c r="K42" s="133" t="s">
        <v>1101</v>
      </c>
    </row>
    <row r="43" spans="1:11" ht="15.6" x14ac:dyDescent="0.25">
      <c r="A43" s="131" t="s">
        <v>1269</v>
      </c>
      <c r="B43" s="131"/>
      <c r="C43" s="137" t="s">
        <v>202</v>
      </c>
      <c r="D43" s="134" t="s">
        <v>449</v>
      </c>
      <c r="E43" s="134" t="s">
        <v>658</v>
      </c>
      <c r="F43" s="134" t="s">
        <v>126</v>
      </c>
      <c r="G43" s="131"/>
      <c r="H43" s="142" t="s">
        <v>27</v>
      </c>
      <c r="I43" s="145" t="s">
        <v>1120</v>
      </c>
      <c r="J43" s="134" t="s">
        <v>788</v>
      </c>
      <c r="K43" s="133" t="s">
        <v>975</v>
      </c>
    </row>
    <row r="44" spans="1:11" ht="15.6" x14ac:dyDescent="0.25">
      <c r="A44" s="131" t="s">
        <v>1122</v>
      </c>
      <c r="B44" s="131"/>
      <c r="C44" s="137" t="s">
        <v>200</v>
      </c>
      <c r="D44" s="134" t="s">
        <v>447</v>
      </c>
      <c r="E44" s="134" t="s">
        <v>674</v>
      </c>
      <c r="F44" s="134" t="s">
        <v>127</v>
      </c>
      <c r="G44" s="131"/>
      <c r="H44" s="142" t="s">
        <v>120</v>
      </c>
      <c r="I44" s="145" t="s">
        <v>1119</v>
      </c>
      <c r="J44" s="134" t="s">
        <v>786</v>
      </c>
      <c r="K44" s="133" t="s">
        <v>974</v>
      </c>
    </row>
    <row r="45" spans="1:11" ht="15.6" x14ac:dyDescent="0.25">
      <c r="A45" s="131" t="s">
        <v>1187</v>
      </c>
      <c r="B45" s="131"/>
      <c r="C45" s="137" t="s">
        <v>203</v>
      </c>
      <c r="D45" s="134" t="s">
        <v>450</v>
      </c>
      <c r="E45" s="134" t="s">
        <v>676</v>
      </c>
      <c r="F45" s="134" t="s">
        <v>126</v>
      </c>
      <c r="G45" s="131"/>
      <c r="H45" s="142" t="s">
        <v>747</v>
      </c>
      <c r="I45" s="145" t="s">
        <v>1119</v>
      </c>
      <c r="J45" s="134" t="s">
        <v>1359</v>
      </c>
      <c r="K45" s="133" t="s">
        <v>976</v>
      </c>
    </row>
    <row r="46" spans="1:11" ht="15.6" x14ac:dyDescent="0.25">
      <c r="A46" s="131" t="s">
        <v>1272</v>
      </c>
      <c r="B46" s="131"/>
      <c r="C46" s="137" t="s">
        <v>201</v>
      </c>
      <c r="D46" s="134" t="s">
        <v>448</v>
      </c>
      <c r="E46" s="134" t="s">
        <v>675</v>
      </c>
      <c r="F46" s="134" t="s">
        <v>127</v>
      </c>
      <c r="G46" s="131"/>
      <c r="H46" s="142" t="s">
        <v>120</v>
      </c>
      <c r="I46" s="142" t="s">
        <v>1119</v>
      </c>
      <c r="J46" s="134" t="s">
        <v>787</v>
      </c>
      <c r="K46" s="133" t="s">
        <v>1144</v>
      </c>
    </row>
    <row r="47" spans="1:11" ht="15.6" x14ac:dyDescent="0.25">
      <c r="A47" s="131" t="s">
        <v>1158</v>
      </c>
      <c r="B47" s="131"/>
      <c r="C47" s="137" t="s">
        <v>190</v>
      </c>
      <c r="D47" s="134" t="s">
        <v>437</v>
      </c>
      <c r="E47" s="134" t="s">
        <v>658</v>
      </c>
      <c r="F47" s="134" t="s">
        <v>640</v>
      </c>
      <c r="G47" s="131"/>
      <c r="H47" s="142" t="s">
        <v>27</v>
      </c>
      <c r="I47" s="145" t="s">
        <v>1120</v>
      </c>
      <c r="J47" s="134" t="s">
        <v>780</v>
      </c>
      <c r="K47" s="133" t="s">
        <v>966</v>
      </c>
    </row>
    <row r="48" spans="1:11" ht="15.6" x14ac:dyDescent="0.25">
      <c r="A48" s="131" t="s">
        <v>46</v>
      </c>
      <c r="B48" s="131"/>
      <c r="C48" s="137" t="s">
        <v>204</v>
      </c>
      <c r="D48" s="134" t="s">
        <v>451</v>
      </c>
      <c r="E48" s="134" t="s">
        <v>666</v>
      </c>
      <c r="F48" s="134" t="s">
        <v>126</v>
      </c>
      <c r="G48" s="131"/>
      <c r="H48" s="142" t="s">
        <v>120</v>
      </c>
      <c r="I48" s="145" t="s">
        <v>1119</v>
      </c>
      <c r="J48" s="134" t="s">
        <v>1360</v>
      </c>
      <c r="K48" s="133" t="s">
        <v>1147</v>
      </c>
    </row>
    <row r="49" spans="1:11" ht="15.6" x14ac:dyDescent="0.25">
      <c r="A49" s="131" t="s">
        <v>1281</v>
      </c>
      <c r="B49" s="131"/>
      <c r="C49" s="137" t="s">
        <v>248</v>
      </c>
      <c r="D49" s="134" t="s">
        <v>495</v>
      </c>
      <c r="E49" s="134" t="s">
        <v>663</v>
      </c>
      <c r="F49" s="134" t="s">
        <v>127</v>
      </c>
      <c r="G49" s="131"/>
      <c r="H49" s="142" t="s">
        <v>747</v>
      </c>
      <c r="I49" s="145" t="s">
        <v>1120</v>
      </c>
      <c r="J49" s="134" t="s">
        <v>819</v>
      </c>
      <c r="K49" s="133" t="s">
        <v>1014</v>
      </c>
    </row>
    <row r="50" spans="1:11" ht="15.6" x14ac:dyDescent="0.25">
      <c r="A50" s="131" t="s">
        <v>1179</v>
      </c>
      <c r="B50" s="131"/>
      <c r="C50" s="137" t="s">
        <v>205</v>
      </c>
      <c r="D50" s="134" t="s">
        <v>452</v>
      </c>
      <c r="E50" s="134" t="s">
        <v>678</v>
      </c>
      <c r="F50" s="134" t="s">
        <v>126</v>
      </c>
      <c r="G50" s="131"/>
      <c r="H50" s="142" t="s">
        <v>747</v>
      </c>
      <c r="I50" s="145" t="s">
        <v>1119</v>
      </c>
      <c r="J50" s="134" t="s">
        <v>789</v>
      </c>
      <c r="K50" s="133" t="s">
        <v>977</v>
      </c>
    </row>
    <row r="51" spans="1:11" ht="15.6" x14ac:dyDescent="0.25">
      <c r="A51" s="131" t="s">
        <v>109</v>
      </c>
      <c r="B51" s="131"/>
      <c r="C51" s="137" t="s">
        <v>249</v>
      </c>
      <c r="D51" s="134" t="s">
        <v>496</v>
      </c>
      <c r="E51" s="134" t="s">
        <v>704</v>
      </c>
      <c r="F51" s="134" t="s">
        <v>127</v>
      </c>
      <c r="G51" s="131"/>
      <c r="H51" s="142" t="s">
        <v>747</v>
      </c>
      <c r="I51" s="145" t="s">
        <v>1119</v>
      </c>
      <c r="J51" s="134" t="s">
        <v>820</v>
      </c>
      <c r="K51" s="133" t="s">
        <v>1015</v>
      </c>
    </row>
    <row r="52" spans="1:11" ht="15.6" x14ac:dyDescent="0.25">
      <c r="A52" s="131" t="s">
        <v>1160</v>
      </c>
      <c r="B52" s="131"/>
      <c r="C52" s="137" t="s">
        <v>396</v>
      </c>
      <c r="D52" s="134" t="s">
        <v>637</v>
      </c>
      <c r="E52" s="134" t="s">
        <v>658</v>
      </c>
      <c r="F52" s="134" t="s">
        <v>135</v>
      </c>
      <c r="G52" s="131"/>
      <c r="H52" s="142" t="s">
        <v>747</v>
      </c>
      <c r="I52" s="145" t="s">
        <v>1120</v>
      </c>
      <c r="J52" s="134" t="s">
        <v>931</v>
      </c>
      <c r="K52" s="133" t="s">
        <v>1117</v>
      </c>
    </row>
    <row r="53" spans="1:11" ht="15.6" x14ac:dyDescent="0.25">
      <c r="A53" s="131"/>
      <c r="B53" s="131"/>
      <c r="C53" s="137" t="s">
        <v>170</v>
      </c>
      <c r="D53" s="134" t="s">
        <v>417</v>
      </c>
      <c r="E53" s="134" t="s">
        <v>658</v>
      </c>
      <c r="F53" s="134" t="s">
        <v>639</v>
      </c>
      <c r="G53" s="131"/>
      <c r="H53" s="142" t="s">
        <v>747</v>
      </c>
      <c r="I53" s="142" t="s">
        <v>1119</v>
      </c>
      <c r="J53" s="134" t="s">
        <v>1361</v>
      </c>
      <c r="K53" s="133" t="s">
        <v>950</v>
      </c>
    </row>
    <row r="54" spans="1:11" ht="15.6" x14ac:dyDescent="0.25">
      <c r="A54" s="131" t="s">
        <v>1220</v>
      </c>
      <c r="B54" s="131"/>
      <c r="C54" s="137" t="s">
        <v>250</v>
      </c>
      <c r="D54" s="134" t="s">
        <v>497</v>
      </c>
      <c r="E54" s="134" t="s">
        <v>648</v>
      </c>
      <c r="F54" s="134" t="s">
        <v>127</v>
      </c>
      <c r="G54" s="131"/>
      <c r="H54" s="142" t="s">
        <v>120</v>
      </c>
      <c r="I54" s="145" t="s">
        <v>1120</v>
      </c>
      <c r="J54" s="134" t="s">
        <v>821</v>
      </c>
      <c r="K54" s="133" t="s">
        <v>956</v>
      </c>
    </row>
    <row r="55" spans="1:11" ht="15.6" x14ac:dyDescent="0.25">
      <c r="A55" s="131" t="s">
        <v>62</v>
      </c>
      <c r="B55" s="131"/>
      <c r="C55" s="137" t="s">
        <v>157</v>
      </c>
      <c r="D55" s="134" t="s">
        <v>404</v>
      </c>
      <c r="E55" s="134" t="s">
        <v>650</v>
      </c>
      <c r="F55" s="134" t="s">
        <v>639</v>
      </c>
      <c r="G55" s="131"/>
      <c r="H55" s="142" t="s">
        <v>747</v>
      </c>
      <c r="I55" s="145" t="s">
        <v>1119</v>
      </c>
      <c r="J55" s="134" t="s">
        <v>756</v>
      </c>
      <c r="K55" s="133" t="s">
        <v>939</v>
      </c>
    </row>
    <row r="56" spans="1:11" ht="15.6" x14ac:dyDescent="0.25">
      <c r="A56" s="131" t="s">
        <v>1143</v>
      </c>
      <c r="B56" s="131"/>
      <c r="C56" s="137" t="s">
        <v>195</v>
      </c>
      <c r="D56" s="134" t="s">
        <v>442</v>
      </c>
      <c r="E56" s="134" t="s">
        <v>650</v>
      </c>
      <c r="F56" s="134" t="s">
        <v>640</v>
      </c>
      <c r="G56" s="131"/>
      <c r="H56" s="142" t="s">
        <v>120</v>
      </c>
      <c r="I56" s="145" t="s">
        <v>1119</v>
      </c>
      <c r="J56" s="134" t="s">
        <v>756</v>
      </c>
      <c r="K56" s="133" t="s">
        <v>970</v>
      </c>
    </row>
    <row r="57" spans="1:11" ht="15.6" x14ac:dyDescent="0.25">
      <c r="A57" s="131" t="s">
        <v>1163</v>
      </c>
      <c r="B57" s="131"/>
      <c r="C57" s="137" t="s">
        <v>171</v>
      </c>
      <c r="D57" s="134" t="s">
        <v>418</v>
      </c>
      <c r="E57" s="134" t="s">
        <v>659</v>
      </c>
      <c r="F57" s="134" t="s">
        <v>639</v>
      </c>
      <c r="G57" s="131"/>
      <c r="H57" s="142" t="s">
        <v>747</v>
      </c>
      <c r="I57" s="145" t="s">
        <v>1120</v>
      </c>
      <c r="J57" s="134" t="s">
        <v>766</v>
      </c>
      <c r="K57" s="133" t="s">
        <v>951</v>
      </c>
    </row>
    <row r="58" spans="1:11" ht="15.6" x14ac:dyDescent="0.25">
      <c r="A58" s="131" t="s">
        <v>1210</v>
      </c>
      <c r="B58" s="131"/>
      <c r="C58" s="137" t="s">
        <v>355</v>
      </c>
      <c r="D58" s="134" t="s">
        <v>598</v>
      </c>
      <c r="E58" s="134" t="s">
        <v>648</v>
      </c>
      <c r="F58" s="134" t="s">
        <v>134</v>
      </c>
      <c r="G58" s="131"/>
      <c r="H58" s="142" t="s">
        <v>120</v>
      </c>
      <c r="I58" s="145" t="s">
        <v>1120</v>
      </c>
      <c r="J58" s="134" t="s">
        <v>899</v>
      </c>
      <c r="K58" s="133" t="s">
        <v>956</v>
      </c>
    </row>
    <row r="59" spans="1:11" ht="15.6" x14ac:dyDescent="0.25">
      <c r="A59" s="131" t="s">
        <v>58</v>
      </c>
      <c r="B59" s="131"/>
      <c r="C59" s="137" t="s">
        <v>252</v>
      </c>
      <c r="D59" s="134" t="s">
        <v>499</v>
      </c>
      <c r="E59" s="134" t="s">
        <v>705</v>
      </c>
      <c r="F59" s="134" t="s">
        <v>138</v>
      </c>
      <c r="G59" s="131"/>
      <c r="H59" s="142" t="s">
        <v>749</v>
      </c>
      <c r="I59" s="145" t="s">
        <v>1119</v>
      </c>
      <c r="J59" s="134" t="s">
        <v>823</v>
      </c>
      <c r="K59" s="133" t="s">
        <v>1016</v>
      </c>
    </row>
    <row r="60" spans="1:11" ht="15.6" x14ac:dyDescent="0.25">
      <c r="A60" s="131" t="s">
        <v>1278</v>
      </c>
      <c r="B60" s="131"/>
      <c r="C60" s="137" t="s">
        <v>174</v>
      </c>
      <c r="D60" s="134" t="s">
        <v>421</v>
      </c>
      <c r="E60" s="134" t="s">
        <v>661</v>
      </c>
      <c r="F60" s="134" t="s">
        <v>640</v>
      </c>
      <c r="G60" s="131"/>
      <c r="H60" s="142" t="s">
        <v>747</v>
      </c>
      <c r="I60" s="145" t="s">
        <v>1119</v>
      </c>
      <c r="J60" s="134" t="s">
        <v>768</v>
      </c>
      <c r="K60" s="133" t="s">
        <v>954</v>
      </c>
    </row>
    <row r="61" spans="1:11" ht="15.6" x14ac:dyDescent="0.25">
      <c r="A61" s="131" t="s">
        <v>1153</v>
      </c>
      <c r="B61" s="131"/>
      <c r="C61" s="137" t="s">
        <v>179</v>
      </c>
      <c r="D61" s="134" t="s">
        <v>426</v>
      </c>
      <c r="E61" s="134" t="s">
        <v>662</v>
      </c>
      <c r="F61" s="134" t="s">
        <v>640</v>
      </c>
      <c r="G61" s="131"/>
      <c r="H61" s="142" t="s">
        <v>120</v>
      </c>
      <c r="I61" s="145" t="s">
        <v>1119</v>
      </c>
      <c r="J61" s="134" t="s">
        <v>771</v>
      </c>
      <c r="K61" s="133" t="s">
        <v>957</v>
      </c>
    </row>
    <row r="62" spans="1:11" ht="15.6" x14ac:dyDescent="0.25">
      <c r="A62" s="131" t="s">
        <v>1129</v>
      </c>
      <c r="B62" s="131"/>
      <c r="C62" s="137" t="s">
        <v>186</v>
      </c>
      <c r="D62" s="134" t="s">
        <v>433</v>
      </c>
      <c r="E62" s="134" t="s">
        <v>665</v>
      </c>
      <c r="F62" s="134" t="s">
        <v>640</v>
      </c>
      <c r="G62" s="131"/>
      <c r="H62" s="142" t="s">
        <v>28</v>
      </c>
      <c r="I62" s="145" t="s">
        <v>1119</v>
      </c>
      <c r="J62" s="134" t="s">
        <v>777</v>
      </c>
      <c r="K62" s="133" t="s">
        <v>963</v>
      </c>
    </row>
    <row r="63" spans="1:11" ht="15.6" x14ac:dyDescent="0.25">
      <c r="A63" s="131" t="s">
        <v>1130</v>
      </c>
      <c r="B63" s="131"/>
      <c r="C63" s="137" t="s">
        <v>297</v>
      </c>
      <c r="D63" s="134" t="s">
        <v>541</v>
      </c>
      <c r="E63" s="134" t="s">
        <v>665</v>
      </c>
      <c r="F63" s="134" t="s">
        <v>145</v>
      </c>
      <c r="G63" s="131"/>
      <c r="H63" s="142" t="s">
        <v>120</v>
      </c>
      <c r="I63" s="145" t="s">
        <v>1119</v>
      </c>
      <c r="J63" s="134" t="s">
        <v>855</v>
      </c>
      <c r="K63" s="133" t="s">
        <v>963</v>
      </c>
    </row>
    <row r="64" spans="1:11" ht="15.6" x14ac:dyDescent="0.25">
      <c r="A64" s="131" t="s">
        <v>1131</v>
      </c>
      <c r="B64" s="131"/>
      <c r="C64" s="137" t="s">
        <v>348</v>
      </c>
      <c r="D64" s="134" t="s">
        <v>591</v>
      </c>
      <c r="E64" s="134" t="s">
        <v>665</v>
      </c>
      <c r="F64" s="134" t="s">
        <v>132</v>
      </c>
      <c r="G64" s="131"/>
      <c r="H64" s="142" t="s">
        <v>747</v>
      </c>
      <c r="I64" s="145" t="s">
        <v>1119</v>
      </c>
      <c r="J64" s="134" t="s">
        <v>894</v>
      </c>
      <c r="K64" s="133" t="s">
        <v>1081</v>
      </c>
    </row>
    <row r="65" spans="1:11" ht="15.6" x14ac:dyDescent="0.25">
      <c r="A65" s="131" t="s">
        <v>1308</v>
      </c>
      <c r="B65" s="131"/>
      <c r="C65" s="137" t="s">
        <v>206</v>
      </c>
      <c r="D65" s="134" t="s">
        <v>453</v>
      </c>
      <c r="E65" s="134" t="s">
        <v>679</v>
      </c>
      <c r="F65" s="134" t="s">
        <v>126</v>
      </c>
      <c r="G65" s="131"/>
      <c r="H65" s="142" t="s">
        <v>120</v>
      </c>
      <c r="I65" s="145" t="s">
        <v>1119</v>
      </c>
      <c r="J65" s="134" t="s">
        <v>1362</v>
      </c>
      <c r="K65" s="133" t="s">
        <v>978</v>
      </c>
    </row>
    <row r="66" spans="1:11" ht="15.6" x14ac:dyDescent="0.25">
      <c r="A66" s="131" t="s">
        <v>1128</v>
      </c>
      <c r="B66" s="131"/>
      <c r="C66" s="137" t="s">
        <v>151</v>
      </c>
      <c r="D66" s="134" t="s">
        <v>398</v>
      </c>
      <c r="E66" s="134" t="s">
        <v>644</v>
      </c>
      <c r="F66" s="134" t="s">
        <v>639</v>
      </c>
      <c r="G66" s="131"/>
      <c r="H66" s="142" t="s">
        <v>747</v>
      </c>
      <c r="I66" s="145" t="s">
        <v>1119</v>
      </c>
      <c r="J66" s="134" t="s">
        <v>750</v>
      </c>
      <c r="K66" s="133" t="s">
        <v>933</v>
      </c>
    </row>
    <row r="67" spans="1:11" ht="15.6" x14ac:dyDescent="0.25">
      <c r="A67" s="131" t="s">
        <v>1128</v>
      </c>
      <c r="B67" s="131"/>
      <c r="C67" s="137" t="s">
        <v>151</v>
      </c>
      <c r="D67" s="134" t="s">
        <v>398</v>
      </c>
      <c r="E67" s="134" t="s">
        <v>644</v>
      </c>
      <c r="F67" s="134" t="s">
        <v>643</v>
      </c>
      <c r="G67" s="131"/>
      <c r="H67" s="142" t="s">
        <v>747</v>
      </c>
      <c r="I67" s="145" t="s">
        <v>1119</v>
      </c>
      <c r="J67" s="134" t="s">
        <v>750</v>
      </c>
      <c r="K67" s="133" t="s">
        <v>933</v>
      </c>
    </row>
    <row r="68" spans="1:11" ht="15.6" x14ac:dyDescent="0.25">
      <c r="A68" s="131" t="s">
        <v>106</v>
      </c>
      <c r="B68" s="131"/>
      <c r="C68" s="137" t="s">
        <v>160</v>
      </c>
      <c r="D68" s="134" t="s">
        <v>407</v>
      </c>
      <c r="E68" s="134" t="s">
        <v>653</v>
      </c>
      <c r="F68" s="134" t="s">
        <v>639</v>
      </c>
      <c r="G68" s="131"/>
      <c r="H68" s="142" t="s">
        <v>120</v>
      </c>
      <c r="I68" s="145" t="s">
        <v>1119</v>
      </c>
      <c r="J68" s="134" t="s">
        <v>759</v>
      </c>
      <c r="K68" s="133" t="s">
        <v>941</v>
      </c>
    </row>
    <row r="69" spans="1:11" ht="15.6" x14ac:dyDescent="0.25">
      <c r="A69" s="131" t="s">
        <v>107</v>
      </c>
      <c r="B69" s="131"/>
      <c r="C69" s="137" t="s">
        <v>162</v>
      </c>
      <c r="D69" s="134" t="s">
        <v>409</v>
      </c>
      <c r="E69" s="134" t="s">
        <v>653</v>
      </c>
      <c r="F69" s="134" t="s">
        <v>639</v>
      </c>
      <c r="G69" s="131"/>
      <c r="H69" s="142" t="s">
        <v>120</v>
      </c>
      <c r="I69" s="145" t="s">
        <v>1119</v>
      </c>
      <c r="J69" s="134" t="s">
        <v>759</v>
      </c>
      <c r="K69" s="133" t="s">
        <v>943</v>
      </c>
    </row>
    <row r="70" spans="1:11" ht="15.6" x14ac:dyDescent="0.25">
      <c r="A70" s="131" t="s">
        <v>1164</v>
      </c>
      <c r="B70" s="131"/>
      <c r="C70" s="137" t="s">
        <v>223</v>
      </c>
      <c r="D70" s="134" t="s">
        <v>470</v>
      </c>
      <c r="E70" s="134" t="s">
        <v>680</v>
      </c>
      <c r="F70" s="134" t="s">
        <v>130</v>
      </c>
      <c r="G70" s="131"/>
      <c r="H70" s="142" t="s">
        <v>747</v>
      </c>
      <c r="I70" s="145" t="s">
        <v>1119</v>
      </c>
      <c r="J70" s="134" t="s">
        <v>1363</v>
      </c>
      <c r="K70" s="133" t="s">
        <v>992</v>
      </c>
    </row>
    <row r="71" spans="1:11" ht="15.6" x14ac:dyDescent="0.25">
      <c r="A71" s="131" t="s">
        <v>1165</v>
      </c>
      <c r="B71" s="131"/>
      <c r="C71" s="137" t="s">
        <v>397</v>
      </c>
      <c r="D71" s="134" t="s">
        <v>638</v>
      </c>
      <c r="E71" s="134" t="s">
        <v>680</v>
      </c>
      <c r="F71" s="134" t="s">
        <v>643</v>
      </c>
      <c r="G71" s="131"/>
      <c r="H71" s="142" t="s">
        <v>27</v>
      </c>
      <c r="I71" s="145" t="s">
        <v>1119</v>
      </c>
      <c r="J71" s="134" t="s">
        <v>932</v>
      </c>
      <c r="K71" s="133" t="s">
        <v>1118</v>
      </c>
    </row>
    <row r="72" spans="1:11" ht="15.6" x14ac:dyDescent="0.25">
      <c r="A72" s="131" t="s">
        <v>1166</v>
      </c>
      <c r="B72" s="131"/>
      <c r="C72" s="137" t="s">
        <v>268</v>
      </c>
      <c r="D72" s="134" t="s">
        <v>513</v>
      </c>
      <c r="E72" s="134" t="s">
        <v>680</v>
      </c>
      <c r="F72" s="134" t="s">
        <v>128</v>
      </c>
      <c r="G72" s="131"/>
      <c r="H72" s="142" t="s">
        <v>120</v>
      </c>
      <c r="I72" s="145" t="s">
        <v>1119</v>
      </c>
      <c r="J72" s="134" t="s">
        <v>1364</v>
      </c>
      <c r="K72" s="133" t="s">
        <v>1028</v>
      </c>
    </row>
    <row r="73" spans="1:11" ht="15.6" x14ac:dyDescent="0.25">
      <c r="A73" s="131" t="s">
        <v>1166</v>
      </c>
      <c r="B73" s="131"/>
      <c r="C73" s="137" t="s">
        <v>268</v>
      </c>
      <c r="D73" s="134" t="s">
        <v>513</v>
      </c>
      <c r="E73" s="134" t="s">
        <v>680</v>
      </c>
      <c r="F73" s="134" t="s">
        <v>643</v>
      </c>
      <c r="G73" s="131"/>
      <c r="H73" s="142" t="s">
        <v>120</v>
      </c>
      <c r="I73" s="145" t="s">
        <v>1119</v>
      </c>
      <c r="J73" s="134" t="s">
        <v>1364</v>
      </c>
      <c r="K73" s="133" t="s">
        <v>1028</v>
      </c>
    </row>
    <row r="74" spans="1:11" ht="15.6" x14ac:dyDescent="0.25">
      <c r="A74" s="131" t="s">
        <v>1167</v>
      </c>
      <c r="B74" s="131"/>
      <c r="C74" s="137" t="s">
        <v>270</v>
      </c>
      <c r="D74" s="134" t="s">
        <v>515</v>
      </c>
      <c r="E74" s="134" t="s">
        <v>680</v>
      </c>
      <c r="F74" s="134" t="s">
        <v>128</v>
      </c>
      <c r="G74" s="131"/>
      <c r="H74" s="142" t="s">
        <v>748</v>
      </c>
      <c r="I74" s="145" t="s">
        <v>1119</v>
      </c>
      <c r="J74" s="134" t="s">
        <v>834</v>
      </c>
      <c r="K74" s="133" t="s">
        <v>1028</v>
      </c>
    </row>
    <row r="75" spans="1:11" ht="15.6" x14ac:dyDescent="0.25">
      <c r="A75" s="131" t="s">
        <v>1167</v>
      </c>
      <c r="B75" s="131"/>
      <c r="C75" s="137" t="s">
        <v>270</v>
      </c>
      <c r="D75" s="134" t="s">
        <v>515</v>
      </c>
      <c r="E75" s="134" t="s">
        <v>680</v>
      </c>
      <c r="F75" s="134" t="s">
        <v>129</v>
      </c>
      <c r="G75" s="131"/>
      <c r="H75" s="142" t="s">
        <v>748</v>
      </c>
      <c r="I75" s="145" t="s">
        <v>1119</v>
      </c>
      <c r="J75" s="134" t="s">
        <v>834</v>
      </c>
      <c r="K75" s="133" t="s">
        <v>1028</v>
      </c>
    </row>
    <row r="76" spans="1:11" ht="15.6" x14ac:dyDescent="0.25">
      <c r="A76" s="131" t="s">
        <v>1167</v>
      </c>
      <c r="B76" s="131"/>
      <c r="C76" s="137" t="s">
        <v>270</v>
      </c>
      <c r="D76" s="134" t="s">
        <v>515</v>
      </c>
      <c r="E76" s="134" t="s">
        <v>680</v>
      </c>
      <c r="F76" s="134" t="s">
        <v>643</v>
      </c>
      <c r="G76" s="131"/>
      <c r="H76" s="142" t="s">
        <v>748</v>
      </c>
      <c r="I76" s="145" t="s">
        <v>1119</v>
      </c>
      <c r="J76" s="134" t="s">
        <v>834</v>
      </c>
      <c r="K76" s="133" t="s">
        <v>1028</v>
      </c>
    </row>
    <row r="77" spans="1:11" ht="15.6" x14ac:dyDescent="0.25">
      <c r="A77" s="131"/>
      <c r="B77" s="131"/>
      <c r="C77" s="137" t="s">
        <v>207</v>
      </c>
      <c r="D77" s="134" t="s">
        <v>454</v>
      </c>
      <c r="E77" s="134" t="s">
        <v>648</v>
      </c>
      <c r="F77" s="134" t="s">
        <v>126</v>
      </c>
      <c r="G77" s="131"/>
      <c r="H77" s="142" t="s">
        <v>120</v>
      </c>
      <c r="I77" s="142" t="s">
        <v>1119</v>
      </c>
      <c r="J77" s="134" t="s">
        <v>790</v>
      </c>
      <c r="K77" s="133" t="s">
        <v>956</v>
      </c>
    </row>
    <row r="78" spans="1:11" ht="15.6" x14ac:dyDescent="0.25">
      <c r="A78" s="131"/>
      <c r="B78" s="131"/>
      <c r="C78" s="137" t="s">
        <v>202</v>
      </c>
      <c r="D78" s="134" t="s">
        <v>449</v>
      </c>
      <c r="E78" s="134" t="s">
        <v>658</v>
      </c>
      <c r="F78" s="134" t="s">
        <v>127</v>
      </c>
      <c r="G78" s="131"/>
      <c r="H78" s="142" t="s">
        <v>27</v>
      </c>
      <c r="I78" s="142" t="s">
        <v>1120</v>
      </c>
      <c r="J78" s="134" t="s">
        <v>788</v>
      </c>
      <c r="K78" s="133" t="s">
        <v>975</v>
      </c>
    </row>
    <row r="79" spans="1:11" ht="15.6" x14ac:dyDescent="0.25">
      <c r="A79" s="131" t="s">
        <v>1168</v>
      </c>
      <c r="B79" s="131"/>
      <c r="C79" s="137" t="s">
        <v>208</v>
      </c>
      <c r="D79" s="134" t="s">
        <v>455</v>
      </c>
      <c r="E79" s="134" t="s">
        <v>680</v>
      </c>
      <c r="F79" s="134" t="s">
        <v>643</v>
      </c>
      <c r="G79" s="131"/>
      <c r="H79" s="142" t="s">
        <v>120</v>
      </c>
      <c r="I79" s="145" t="s">
        <v>1119</v>
      </c>
      <c r="J79" s="134" t="s">
        <v>1365</v>
      </c>
      <c r="K79" s="133" t="s">
        <v>979</v>
      </c>
    </row>
    <row r="80" spans="1:11" ht="15.6" x14ac:dyDescent="0.25">
      <c r="A80" s="131" t="s">
        <v>1169</v>
      </c>
      <c r="B80" s="131"/>
      <c r="C80" s="137" t="s">
        <v>276</v>
      </c>
      <c r="D80" s="134" t="s">
        <v>521</v>
      </c>
      <c r="E80" s="134" t="s">
        <v>680</v>
      </c>
      <c r="F80" s="134" t="s">
        <v>128</v>
      </c>
      <c r="G80" s="131"/>
      <c r="H80" s="142" t="s">
        <v>120</v>
      </c>
      <c r="I80" s="145" t="s">
        <v>1119</v>
      </c>
      <c r="J80" s="140" t="s">
        <v>1364</v>
      </c>
      <c r="K80" s="133" t="s">
        <v>1028</v>
      </c>
    </row>
    <row r="81" spans="1:11" ht="15.6" x14ac:dyDescent="0.25">
      <c r="A81" s="131" t="s">
        <v>1169</v>
      </c>
      <c r="B81" s="131"/>
      <c r="C81" s="137" t="s">
        <v>276</v>
      </c>
      <c r="D81" s="134" t="s">
        <v>521</v>
      </c>
      <c r="E81" s="134" t="s">
        <v>680</v>
      </c>
      <c r="F81" s="134" t="s">
        <v>643</v>
      </c>
      <c r="G81" s="131"/>
      <c r="H81" s="142" t="s">
        <v>120</v>
      </c>
      <c r="I81" s="145" t="s">
        <v>1119</v>
      </c>
      <c r="J81" s="140" t="s">
        <v>1364</v>
      </c>
      <c r="K81" s="133" t="s">
        <v>1028</v>
      </c>
    </row>
    <row r="82" spans="1:11" ht="15.6" x14ac:dyDescent="0.25">
      <c r="A82" s="131"/>
      <c r="B82" s="131"/>
      <c r="C82" s="137" t="s">
        <v>294</v>
      </c>
      <c r="D82" s="134" t="s">
        <v>538</v>
      </c>
      <c r="E82" s="134" t="s">
        <v>680</v>
      </c>
      <c r="F82" s="134" t="s">
        <v>129</v>
      </c>
      <c r="G82" s="131"/>
      <c r="H82" s="142" t="s">
        <v>120</v>
      </c>
      <c r="I82" s="142" t="s">
        <v>1119</v>
      </c>
      <c r="J82" s="134" t="s">
        <v>853</v>
      </c>
      <c r="K82" s="133" t="s">
        <v>1045</v>
      </c>
    </row>
    <row r="83" spans="1:11" ht="15.6" x14ac:dyDescent="0.25">
      <c r="A83" s="131"/>
      <c r="B83" s="131"/>
      <c r="C83" s="137" t="s">
        <v>294</v>
      </c>
      <c r="D83" s="134" t="s">
        <v>538</v>
      </c>
      <c r="E83" s="134" t="s">
        <v>680</v>
      </c>
      <c r="F83" s="134" t="s">
        <v>643</v>
      </c>
      <c r="G83" s="131"/>
      <c r="H83" s="142" t="s">
        <v>120</v>
      </c>
      <c r="I83" s="142" t="s">
        <v>1119</v>
      </c>
      <c r="J83" s="134" t="s">
        <v>853</v>
      </c>
      <c r="K83" s="133" t="s">
        <v>1045</v>
      </c>
    </row>
    <row r="84" spans="1:11" ht="15.6" x14ac:dyDescent="0.25">
      <c r="A84" s="131" t="s">
        <v>1121</v>
      </c>
      <c r="B84" s="131"/>
      <c r="C84" s="137" t="s">
        <v>342</v>
      </c>
      <c r="D84" s="134" t="s">
        <v>585</v>
      </c>
      <c r="E84" s="134" t="s">
        <v>733</v>
      </c>
      <c r="F84" s="134" t="s">
        <v>132</v>
      </c>
      <c r="G84" s="131"/>
      <c r="H84" s="142" t="s">
        <v>747</v>
      </c>
      <c r="I84" s="145" t="s">
        <v>1119</v>
      </c>
      <c r="J84" s="134" t="s">
        <v>888</v>
      </c>
      <c r="K84" s="133" t="s">
        <v>1077</v>
      </c>
    </row>
    <row r="85" spans="1:11" ht="15.6" x14ac:dyDescent="0.25">
      <c r="A85" s="131" t="s">
        <v>1140</v>
      </c>
      <c r="B85" s="131"/>
      <c r="C85" s="137" t="s">
        <v>344</v>
      </c>
      <c r="D85" s="134" t="s">
        <v>587</v>
      </c>
      <c r="E85" s="134" t="s">
        <v>734</v>
      </c>
      <c r="F85" s="134" t="s">
        <v>132</v>
      </c>
      <c r="G85" s="131"/>
      <c r="H85" s="142" t="s">
        <v>748</v>
      </c>
      <c r="I85" s="145" t="s">
        <v>1119</v>
      </c>
      <c r="J85" s="134" t="s">
        <v>890</v>
      </c>
      <c r="K85" s="133" t="s">
        <v>1078</v>
      </c>
    </row>
    <row r="86" spans="1:11" ht="15.6" x14ac:dyDescent="0.25">
      <c r="A86" s="131" t="s">
        <v>1278</v>
      </c>
      <c r="B86" s="131"/>
      <c r="C86" s="137" t="s">
        <v>174</v>
      </c>
      <c r="D86" s="134" t="s">
        <v>421</v>
      </c>
      <c r="E86" s="134" t="s">
        <v>661</v>
      </c>
      <c r="F86" s="134" t="s">
        <v>643</v>
      </c>
      <c r="G86" s="131"/>
      <c r="H86" s="142" t="s">
        <v>747</v>
      </c>
      <c r="I86" s="145" t="s">
        <v>1119</v>
      </c>
      <c r="J86" s="134" t="s">
        <v>768</v>
      </c>
      <c r="K86" s="133" t="s">
        <v>954</v>
      </c>
    </row>
    <row r="87" spans="1:11" ht="15.6" x14ac:dyDescent="0.25">
      <c r="A87" s="131" t="s">
        <v>1300</v>
      </c>
      <c r="B87" s="131"/>
      <c r="C87" s="137" t="s">
        <v>393</v>
      </c>
      <c r="D87" s="134" t="s">
        <v>634</v>
      </c>
      <c r="E87" s="134" t="s">
        <v>736</v>
      </c>
      <c r="F87" s="134" t="s">
        <v>135</v>
      </c>
      <c r="G87" s="131"/>
      <c r="H87" s="142" t="s">
        <v>747</v>
      </c>
      <c r="I87" s="145" t="s">
        <v>1119</v>
      </c>
      <c r="J87" s="134" t="s">
        <v>1375</v>
      </c>
      <c r="K87" s="133" t="s">
        <v>1114</v>
      </c>
    </row>
    <row r="88" spans="1:11" ht="15.6" x14ac:dyDescent="0.25">
      <c r="A88" s="131" t="s">
        <v>1312</v>
      </c>
      <c r="B88" s="131"/>
      <c r="C88" s="137" t="s">
        <v>225</v>
      </c>
      <c r="D88" s="134" t="s">
        <v>472</v>
      </c>
      <c r="E88" s="134" t="s">
        <v>685</v>
      </c>
      <c r="F88" s="134" t="s">
        <v>130</v>
      </c>
      <c r="G88" s="131"/>
      <c r="H88" s="142" t="s">
        <v>120</v>
      </c>
      <c r="I88" s="145" t="s">
        <v>1120</v>
      </c>
      <c r="J88" s="134" t="s">
        <v>800</v>
      </c>
      <c r="K88" s="133" t="s">
        <v>994</v>
      </c>
    </row>
    <row r="89" spans="1:11" ht="15.6" x14ac:dyDescent="0.25">
      <c r="A89" s="131" t="s">
        <v>1312</v>
      </c>
      <c r="B89" s="131"/>
      <c r="C89" s="137" t="s">
        <v>225</v>
      </c>
      <c r="D89" s="134" t="s">
        <v>472</v>
      </c>
      <c r="E89" s="134" t="s">
        <v>685</v>
      </c>
      <c r="F89" s="134" t="s">
        <v>641</v>
      </c>
      <c r="G89" s="131"/>
      <c r="H89" s="142" t="s">
        <v>120</v>
      </c>
      <c r="I89" s="145" t="s">
        <v>1120</v>
      </c>
      <c r="J89" s="134" t="s">
        <v>800</v>
      </c>
      <c r="K89" s="133" t="s">
        <v>994</v>
      </c>
    </row>
    <row r="90" spans="1:11" ht="15.6" x14ac:dyDescent="0.25">
      <c r="A90" s="131" t="s">
        <v>1301</v>
      </c>
      <c r="B90" s="131"/>
      <c r="C90" s="137" t="s">
        <v>356</v>
      </c>
      <c r="D90" s="134" t="s">
        <v>599</v>
      </c>
      <c r="E90" s="134" t="s">
        <v>706</v>
      </c>
      <c r="F90" s="134" t="s">
        <v>134</v>
      </c>
      <c r="G90" s="131"/>
      <c r="H90" s="142" t="s">
        <v>747</v>
      </c>
      <c r="I90" s="145" t="s">
        <v>1119</v>
      </c>
      <c r="J90" s="134" t="s">
        <v>900</v>
      </c>
      <c r="K90" s="133" t="s">
        <v>1057</v>
      </c>
    </row>
    <row r="91" spans="1:11" ht="15.6" x14ac:dyDescent="0.25">
      <c r="A91" s="131" t="s">
        <v>1314</v>
      </c>
      <c r="B91" s="131"/>
      <c r="C91" s="137" t="s">
        <v>261</v>
      </c>
      <c r="D91" s="134" t="s">
        <v>507</v>
      </c>
      <c r="E91" s="134" t="s">
        <v>647</v>
      </c>
      <c r="F91" s="134" t="s">
        <v>128</v>
      </c>
      <c r="G91" s="131"/>
      <c r="H91" s="142" t="s">
        <v>120</v>
      </c>
      <c r="I91" s="145" t="s">
        <v>1120</v>
      </c>
      <c r="J91" s="134" t="s">
        <v>1376</v>
      </c>
      <c r="K91" s="133" t="s">
        <v>960</v>
      </c>
    </row>
    <row r="92" spans="1:11" ht="15.6" x14ac:dyDescent="0.25">
      <c r="A92" s="131" t="s">
        <v>1314</v>
      </c>
      <c r="B92" s="131"/>
      <c r="C92" s="137" t="s">
        <v>261</v>
      </c>
      <c r="D92" s="134" t="s">
        <v>507</v>
      </c>
      <c r="E92" s="134" t="s">
        <v>647</v>
      </c>
      <c r="F92" s="134" t="s">
        <v>643</v>
      </c>
      <c r="G92" s="131"/>
      <c r="H92" s="142" t="s">
        <v>120</v>
      </c>
      <c r="I92" s="145" t="s">
        <v>1120</v>
      </c>
      <c r="J92" s="134" t="s">
        <v>1377</v>
      </c>
      <c r="K92" s="133" t="s">
        <v>960</v>
      </c>
    </row>
    <row r="93" spans="1:11" ht="15.6" x14ac:dyDescent="0.25">
      <c r="A93" s="131" t="s">
        <v>1206</v>
      </c>
      <c r="B93" s="131"/>
      <c r="C93" s="137" t="s">
        <v>304</v>
      </c>
      <c r="D93" s="134" t="s">
        <v>548</v>
      </c>
      <c r="E93" s="134" t="s">
        <v>655</v>
      </c>
      <c r="F93" s="134" t="s">
        <v>136</v>
      </c>
      <c r="G93" s="131"/>
      <c r="H93" s="142" t="s">
        <v>747</v>
      </c>
      <c r="I93" s="145" t="s">
        <v>1119</v>
      </c>
      <c r="J93" s="134" t="s">
        <v>861</v>
      </c>
      <c r="K93" s="133" t="s">
        <v>1053</v>
      </c>
    </row>
    <row r="94" spans="1:11" ht="15.6" x14ac:dyDescent="0.25">
      <c r="A94" s="131" t="s">
        <v>1315</v>
      </c>
      <c r="B94" s="131"/>
      <c r="C94" s="137" t="s">
        <v>154</v>
      </c>
      <c r="D94" s="134" t="s">
        <v>401</v>
      </c>
      <c r="E94" s="134" t="s">
        <v>647</v>
      </c>
      <c r="F94" s="134" t="s">
        <v>639</v>
      </c>
      <c r="G94" s="131"/>
      <c r="H94" s="142" t="s">
        <v>747</v>
      </c>
      <c r="I94" s="145" t="s">
        <v>1120</v>
      </c>
      <c r="J94" s="134" t="s">
        <v>753</v>
      </c>
      <c r="K94" s="133" t="s">
        <v>936</v>
      </c>
    </row>
    <row r="95" spans="1:11" ht="15.6" x14ac:dyDescent="0.25">
      <c r="A95" s="131" t="s">
        <v>1303</v>
      </c>
      <c r="B95" s="131"/>
      <c r="C95" s="137" t="s">
        <v>394</v>
      </c>
      <c r="D95" s="134" t="s">
        <v>635</v>
      </c>
      <c r="E95" s="134" t="s">
        <v>695</v>
      </c>
      <c r="F95" s="134" t="s">
        <v>135</v>
      </c>
      <c r="G95" s="131"/>
      <c r="H95" s="142" t="s">
        <v>747</v>
      </c>
      <c r="I95" s="145" t="s">
        <v>1119</v>
      </c>
      <c r="J95" s="134" t="s">
        <v>929</v>
      </c>
      <c r="K95" s="133" t="s">
        <v>1115</v>
      </c>
    </row>
    <row r="96" spans="1:11" ht="15.6" x14ac:dyDescent="0.25">
      <c r="A96" s="131" t="s">
        <v>1178</v>
      </c>
      <c r="B96" s="131"/>
      <c r="C96" s="137" t="s">
        <v>305</v>
      </c>
      <c r="D96" s="134" t="s">
        <v>549</v>
      </c>
      <c r="E96" s="134" t="s">
        <v>725</v>
      </c>
      <c r="F96" s="134" t="s">
        <v>136</v>
      </c>
      <c r="G96" s="131"/>
      <c r="H96" s="142" t="s">
        <v>747</v>
      </c>
      <c r="I96" s="145" t="s">
        <v>1119</v>
      </c>
      <c r="J96" s="134" t="s">
        <v>862</v>
      </c>
      <c r="K96" s="133" t="s">
        <v>1054</v>
      </c>
    </row>
    <row r="97" spans="1:11" ht="15.6" x14ac:dyDescent="0.25">
      <c r="A97" s="131" t="s">
        <v>1316</v>
      </c>
      <c r="B97" s="131"/>
      <c r="C97" s="137" t="s">
        <v>385</v>
      </c>
      <c r="D97" s="134" t="s">
        <v>628</v>
      </c>
      <c r="E97" s="134" t="s">
        <v>647</v>
      </c>
      <c r="F97" s="134" t="s">
        <v>138</v>
      </c>
      <c r="G97" s="131"/>
      <c r="H97" s="142" t="s">
        <v>747</v>
      </c>
      <c r="I97" s="145" t="s">
        <v>1120</v>
      </c>
      <c r="J97" s="134" t="s">
        <v>924</v>
      </c>
      <c r="K97" s="133" t="s">
        <v>1109</v>
      </c>
    </row>
    <row r="98" spans="1:11" ht="15.6" x14ac:dyDescent="0.25">
      <c r="A98" s="131" t="s">
        <v>1154</v>
      </c>
      <c r="B98" s="131"/>
      <c r="C98" s="137" t="s">
        <v>357</v>
      </c>
      <c r="D98" s="134" t="s">
        <v>600</v>
      </c>
      <c r="E98" s="134" t="s">
        <v>658</v>
      </c>
      <c r="F98" s="134" t="s">
        <v>134</v>
      </c>
      <c r="G98" s="131"/>
      <c r="H98" s="142" t="s">
        <v>747</v>
      </c>
      <c r="I98" s="145" t="s">
        <v>1120</v>
      </c>
      <c r="J98" s="134" t="s">
        <v>901</v>
      </c>
      <c r="K98" s="133" t="s">
        <v>951</v>
      </c>
    </row>
    <row r="99" spans="1:11" ht="15.6" x14ac:dyDescent="0.25">
      <c r="A99" s="131" t="s">
        <v>1317</v>
      </c>
      <c r="B99" s="131"/>
      <c r="C99" s="137" t="s">
        <v>266</v>
      </c>
      <c r="D99" s="134" t="s">
        <v>511</v>
      </c>
      <c r="E99" s="134" t="s">
        <v>647</v>
      </c>
      <c r="F99" s="134" t="s">
        <v>128</v>
      </c>
      <c r="G99" s="131"/>
      <c r="H99" s="142" t="s">
        <v>747</v>
      </c>
      <c r="I99" s="142" t="s">
        <v>1120</v>
      </c>
      <c r="J99" s="134" t="s">
        <v>832</v>
      </c>
      <c r="K99" s="133" t="s">
        <v>960</v>
      </c>
    </row>
    <row r="100" spans="1:11" ht="15.6" x14ac:dyDescent="0.25">
      <c r="A100" s="131" t="s">
        <v>1317</v>
      </c>
      <c r="B100" s="131"/>
      <c r="C100" s="137" t="s">
        <v>266</v>
      </c>
      <c r="D100" s="134" t="s">
        <v>511</v>
      </c>
      <c r="E100" s="134" t="s">
        <v>647</v>
      </c>
      <c r="F100" s="134" t="s">
        <v>643</v>
      </c>
      <c r="G100" s="131"/>
      <c r="H100" s="142" t="s">
        <v>747</v>
      </c>
      <c r="I100" s="142" t="s">
        <v>1120</v>
      </c>
      <c r="J100" s="134" t="s">
        <v>832</v>
      </c>
      <c r="K100" s="133" t="s">
        <v>960</v>
      </c>
    </row>
    <row r="101" spans="1:11" ht="15.6" x14ac:dyDescent="0.25">
      <c r="A101" s="131" t="s">
        <v>1286</v>
      </c>
      <c r="B101" s="131"/>
      <c r="C101" s="137" t="s">
        <v>330</v>
      </c>
      <c r="D101" s="134" t="s">
        <v>573</v>
      </c>
      <c r="E101" s="134" t="s">
        <v>663</v>
      </c>
      <c r="F101" s="134" t="s">
        <v>148</v>
      </c>
      <c r="G101" s="131"/>
      <c r="H101" s="142" t="s">
        <v>747</v>
      </c>
      <c r="I101" s="145" t="s">
        <v>1120</v>
      </c>
      <c r="J101" s="134" t="s">
        <v>121</v>
      </c>
      <c r="K101" s="133" t="s">
        <v>1071</v>
      </c>
    </row>
    <row r="102" spans="1:11" ht="15.6" x14ac:dyDescent="0.25">
      <c r="A102" s="131" t="s">
        <v>1168</v>
      </c>
      <c r="B102" s="131"/>
      <c r="C102" s="137" t="s">
        <v>208</v>
      </c>
      <c r="D102" s="134" t="s">
        <v>455</v>
      </c>
      <c r="E102" s="134" t="s">
        <v>680</v>
      </c>
      <c r="F102" s="134" t="s">
        <v>126</v>
      </c>
      <c r="G102" s="131"/>
      <c r="H102" s="142" t="s">
        <v>120</v>
      </c>
      <c r="I102" s="145" t="s">
        <v>1119</v>
      </c>
      <c r="J102" s="134" t="s">
        <v>1365</v>
      </c>
      <c r="K102" s="133" t="s">
        <v>979</v>
      </c>
    </row>
    <row r="103" spans="1:11" ht="15.6" x14ac:dyDescent="0.25">
      <c r="A103" s="131" t="s">
        <v>1156</v>
      </c>
      <c r="B103" s="131"/>
      <c r="C103" s="137" t="s">
        <v>251</v>
      </c>
      <c r="D103" s="134" t="s">
        <v>498</v>
      </c>
      <c r="E103" s="134" t="s">
        <v>658</v>
      </c>
      <c r="F103" s="134" t="s">
        <v>127</v>
      </c>
      <c r="G103" s="131"/>
      <c r="H103" s="142" t="s">
        <v>747</v>
      </c>
      <c r="I103" s="145" t="s">
        <v>1120</v>
      </c>
      <c r="J103" s="134" t="s">
        <v>822</v>
      </c>
      <c r="K103" s="133" t="s">
        <v>950</v>
      </c>
    </row>
    <row r="104" spans="1:11" ht="15.6" x14ac:dyDescent="0.25">
      <c r="A104" s="131" t="s">
        <v>1298</v>
      </c>
      <c r="B104" s="131"/>
      <c r="C104" s="137" t="s">
        <v>321</v>
      </c>
      <c r="D104" s="134" t="s">
        <v>564</v>
      </c>
      <c r="E104" s="134" t="s">
        <v>721</v>
      </c>
      <c r="F104" s="134" t="s">
        <v>137</v>
      </c>
      <c r="G104" s="131"/>
      <c r="H104" s="142" t="s">
        <v>120</v>
      </c>
      <c r="I104" s="145" t="s">
        <v>1119</v>
      </c>
      <c r="J104" s="134" t="s">
        <v>876</v>
      </c>
      <c r="K104" s="133" t="s">
        <v>1065</v>
      </c>
    </row>
    <row r="105" spans="1:11" ht="15.6" x14ac:dyDescent="0.25">
      <c r="A105" s="131" t="s">
        <v>1318</v>
      </c>
      <c r="B105" s="131"/>
      <c r="C105" s="137" t="s">
        <v>373</v>
      </c>
      <c r="D105" s="134" t="s">
        <v>616</v>
      </c>
      <c r="E105" s="134" t="s">
        <v>647</v>
      </c>
      <c r="F105" s="134" t="s">
        <v>133</v>
      </c>
      <c r="G105" s="131"/>
      <c r="H105" s="142" t="s">
        <v>747</v>
      </c>
      <c r="I105" s="145" t="s">
        <v>1120</v>
      </c>
      <c r="J105" s="134" t="s">
        <v>1378</v>
      </c>
      <c r="K105" s="133" t="s">
        <v>962</v>
      </c>
    </row>
    <row r="106" spans="1:11" ht="15.6" x14ac:dyDescent="0.25">
      <c r="A106" s="131" t="s">
        <v>1319</v>
      </c>
      <c r="B106" s="131"/>
      <c r="C106" s="137" t="s">
        <v>182</v>
      </c>
      <c r="D106" s="134" t="s">
        <v>429</v>
      </c>
      <c r="E106" s="134" t="s">
        <v>647</v>
      </c>
      <c r="F106" s="134" t="s">
        <v>640</v>
      </c>
      <c r="G106" s="131"/>
      <c r="H106" s="142" t="s">
        <v>120</v>
      </c>
      <c r="I106" s="145" t="s">
        <v>1120</v>
      </c>
      <c r="J106" s="134" t="s">
        <v>774</v>
      </c>
      <c r="K106" s="133" t="s">
        <v>960</v>
      </c>
    </row>
    <row r="107" spans="1:11" ht="15.6" x14ac:dyDescent="0.25">
      <c r="A107" s="131" t="s">
        <v>1319</v>
      </c>
      <c r="B107" s="131"/>
      <c r="C107" s="137" t="s">
        <v>182</v>
      </c>
      <c r="D107" s="134" t="s">
        <v>429</v>
      </c>
      <c r="E107" s="134" t="s">
        <v>647</v>
      </c>
      <c r="F107" s="134" t="s">
        <v>643</v>
      </c>
      <c r="G107" s="131"/>
      <c r="H107" s="142" t="s">
        <v>120</v>
      </c>
      <c r="I107" s="145" t="s">
        <v>1120</v>
      </c>
      <c r="J107" s="134" t="s">
        <v>774</v>
      </c>
      <c r="K107" s="133" t="s">
        <v>960</v>
      </c>
    </row>
    <row r="108" spans="1:11" ht="15.6" x14ac:dyDescent="0.25">
      <c r="A108" s="131" t="s">
        <v>1285</v>
      </c>
      <c r="B108" s="131"/>
      <c r="C108" s="137" t="s">
        <v>184</v>
      </c>
      <c r="D108" s="134" t="s">
        <v>431</v>
      </c>
      <c r="E108" s="134" t="s">
        <v>661</v>
      </c>
      <c r="F108" s="134" t="s">
        <v>640</v>
      </c>
      <c r="G108" s="131"/>
      <c r="H108" s="142" t="s">
        <v>749</v>
      </c>
      <c r="I108" s="145" t="s">
        <v>1119</v>
      </c>
      <c r="J108" s="134" t="s">
        <v>768</v>
      </c>
      <c r="K108" s="133" t="s">
        <v>954</v>
      </c>
    </row>
    <row r="109" spans="1:11" ht="15.6" x14ac:dyDescent="0.25">
      <c r="A109" s="131" t="s">
        <v>1320</v>
      </c>
      <c r="B109" s="131"/>
      <c r="C109" s="137" t="s">
        <v>296</v>
      </c>
      <c r="D109" s="134" t="s">
        <v>540</v>
      </c>
      <c r="E109" s="134" t="s">
        <v>722</v>
      </c>
      <c r="F109" s="134" t="s">
        <v>145</v>
      </c>
      <c r="G109" s="131"/>
      <c r="H109" s="142" t="s">
        <v>748</v>
      </c>
      <c r="I109" s="145" t="s">
        <v>1120</v>
      </c>
      <c r="J109" s="134" t="s">
        <v>1379</v>
      </c>
      <c r="K109" s="133" t="s">
        <v>1047</v>
      </c>
    </row>
    <row r="110" spans="1:11" ht="15.6" x14ac:dyDescent="0.25">
      <c r="A110" s="131" t="s">
        <v>1302</v>
      </c>
      <c r="B110" s="131"/>
      <c r="C110" s="137" t="s">
        <v>254</v>
      </c>
      <c r="D110" s="134" t="s">
        <v>501</v>
      </c>
      <c r="E110" s="134" t="s">
        <v>706</v>
      </c>
      <c r="F110" s="134" t="s">
        <v>128</v>
      </c>
      <c r="G110" s="131"/>
      <c r="H110" s="142" t="s">
        <v>748</v>
      </c>
      <c r="I110" s="145" t="s">
        <v>1119</v>
      </c>
      <c r="J110" s="134" t="s">
        <v>1380</v>
      </c>
      <c r="K110" s="133" t="s">
        <v>1018</v>
      </c>
    </row>
    <row r="111" spans="1:11" ht="15.6" x14ac:dyDescent="0.25">
      <c r="A111" s="131" t="s">
        <v>1288</v>
      </c>
      <c r="B111" s="131"/>
      <c r="C111" s="137" t="s">
        <v>331</v>
      </c>
      <c r="D111" s="134" t="s">
        <v>574</v>
      </c>
      <c r="E111" s="134" t="s">
        <v>663</v>
      </c>
      <c r="F111" s="134" t="s">
        <v>148</v>
      </c>
      <c r="G111" s="131"/>
      <c r="H111" s="142" t="s">
        <v>120</v>
      </c>
      <c r="I111" s="145" t="s">
        <v>1119</v>
      </c>
      <c r="J111" s="134" t="s">
        <v>121</v>
      </c>
      <c r="K111" s="133" t="s">
        <v>1072</v>
      </c>
    </row>
    <row r="112" spans="1:11" ht="15.6" x14ac:dyDescent="0.25">
      <c r="A112" s="131" t="s">
        <v>1155</v>
      </c>
      <c r="B112" s="131"/>
      <c r="C112" s="137" t="s">
        <v>319</v>
      </c>
      <c r="D112" s="134" t="s">
        <v>562</v>
      </c>
      <c r="E112" s="134" t="s">
        <v>658</v>
      </c>
      <c r="F112" s="134" t="s">
        <v>136</v>
      </c>
      <c r="G112" s="131"/>
      <c r="H112" s="142" t="s">
        <v>120</v>
      </c>
      <c r="I112" s="145" t="s">
        <v>1120</v>
      </c>
      <c r="J112" s="134" t="s">
        <v>1381</v>
      </c>
      <c r="K112" s="133" t="s">
        <v>951</v>
      </c>
    </row>
    <row r="113" spans="1:11" ht="15.6" x14ac:dyDescent="0.25">
      <c r="A113" s="131" t="s">
        <v>1302</v>
      </c>
      <c r="B113" s="131"/>
      <c r="C113" s="137" t="s">
        <v>254</v>
      </c>
      <c r="D113" s="134" t="s">
        <v>501</v>
      </c>
      <c r="E113" s="134" t="s">
        <v>706</v>
      </c>
      <c r="F113" s="134" t="s">
        <v>127</v>
      </c>
      <c r="G113" s="131"/>
      <c r="H113" s="142" t="s">
        <v>748</v>
      </c>
      <c r="I113" s="145" t="s">
        <v>1119</v>
      </c>
      <c r="J113" s="134" t="s">
        <v>1380</v>
      </c>
      <c r="K113" s="133" t="s">
        <v>1018</v>
      </c>
    </row>
    <row r="114" spans="1:11" ht="15.6" x14ac:dyDescent="0.25">
      <c r="A114" s="131" t="s">
        <v>1321</v>
      </c>
      <c r="B114" s="131"/>
      <c r="C114" s="137" t="s">
        <v>185</v>
      </c>
      <c r="D114" s="134" t="s">
        <v>432</v>
      </c>
      <c r="E114" s="134" t="s">
        <v>647</v>
      </c>
      <c r="F114" s="134" t="s">
        <v>640</v>
      </c>
      <c r="G114" s="131"/>
      <c r="H114" s="142" t="s">
        <v>120</v>
      </c>
      <c r="I114" s="145" t="s">
        <v>1120</v>
      </c>
      <c r="J114" s="134" t="s">
        <v>776</v>
      </c>
      <c r="K114" s="133" t="s">
        <v>962</v>
      </c>
    </row>
    <row r="115" spans="1:11" ht="15.6" x14ac:dyDescent="0.25">
      <c r="A115" s="131" t="s">
        <v>1321</v>
      </c>
      <c r="B115" s="131"/>
      <c r="C115" s="137" t="s">
        <v>185</v>
      </c>
      <c r="D115" s="134" t="s">
        <v>432</v>
      </c>
      <c r="E115" s="134" t="s">
        <v>647</v>
      </c>
      <c r="F115" s="134" t="s">
        <v>128</v>
      </c>
      <c r="G115" s="131"/>
      <c r="H115" s="142" t="s">
        <v>120</v>
      </c>
      <c r="I115" s="145" t="s">
        <v>1120</v>
      </c>
      <c r="J115" s="134" t="s">
        <v>776</v>
      </c>
      <c r="K115" s="133" t="s">
        <v>962</v>
      </c>
    </row>
    <row r="116" spans="1:11" ht="15.6" x14ac:dyDescent="0.25">
      <c r="A116" s="131" t="s">
        <v>1321</v>
      </c>
      <c r="B116" s="131"/>
      <c r="C116" s="137" t="s">
        <v>185</v>
      </c>
      <c r="D116" s="134" t="s">
        <v>432</v>
      </c>
      <c r="E116" s="134" t="s">
        <v>647</v>
      </c>
      <c r="F116" s="134" t="s">
        <v>643</v>
      </c>
      <c r="G116" s="131"/>
      <c r="H116" s="142" t="s">
        <v>120</v>
      </c>
      <c r="I116" s="145" t="s">
        <v>1120</v>
      </c>
      <c r="J116" s="134" t="s">
        <v>776</v>
      </c>
      <c r="K116" s="133" t="s">
        <v>962</v>
      </c>
    </row>
    <row r="117" spans="1:11" ht="15.6" x14ac:dyDescent="0.25">
      <c r="A117" s="131" t="s">
        <v>1221</v>
      </c>
      <c r="B117" s="131"/>
      <c r="C117" s="137" t="s">
        <v>306</v>
      </c>
      <c r="D117" s="134" t="s">
        <v>550</v>
      </c>
      <c r="E117" s="134" t="s">
        <v>726</v>
      </c>
      <c r="F117" s="134" t="s">
        <v>136</v>
      </c>
      <c r="G117" s="131"/>
      <c r="H117" s="142" t="s">
        <v>747</v>
      </c>
      <c r="I117" s="145" t="s">
        <v>1119</v>
      </c>
      <c r="J117" s="134" t="s">
        <v>863</v>
      </c>
      <c r="K117" s="133" t="s">
        <v>956</v>
      </c>
    </row>
    <row r="118" spans="1:11" ht="15.6" x14ac:dyDescent="0.25">
      <c r="A118" s="131" t="s">
        <v>91</v>
      </c>
      <c r="B118" s="131"/>
      <c r="C118" s="137" t="s">
        <v>360</v>
      </c>
      <c r="D118" s="134" t="s">
        <v>603</v>
      </c>
      <c r="E118" s="134" t="s">
        <v>738</v>
      </c>
      <c r="F118" s="134" t="s">
        <v>138</v>
      </c>
      <c r="G118" s="131"/>
      <c r="H118" s="142" t="s">
        <v>120</v>
      </c>
      <c r="I118" s="145" t="s">
        <v>1119</v>
      </c>
      <c r="J118" s="134" t="s">
        <v>903</v>
      </c>
      <c r="K118" s="133" t="s">
        <v>1088</v>
      </c>
    </row>
    <row r="119" spans="1:11" ht="15.6" x14ac:dyDescent="0.25">
      <c r="A119" s="131" t="s">
        <v>1284</v>
      </c>
      <c r="B119" s="131"/>
      <c r="C119" s="137" t="s">
        <v>307</v>
      </c>
      <c r="D119" s="134" t="s">
        <v>551</v>
      </c>
      <c r="E119" s="134" t="s">
        <v>663</v>
      </c>
      <c r="F119" s="134" t="s">
        <v>136</v>
      </c>
      <c r="G119" s="131"/>
      <c r="H119" s="142" t="s">
        <v>749</v>
      </c>
      <c r="I119" s="145" t="s">
        <v>1120</v>
      </c>
      <c r="J119" s="134" t="s">
        <v>864</v>
      </c>
      <c r="K119" s="133" t="s">
        <v>1055</v>
      </c>
    </row>
    <row r="120" spans="1:11" ht="15.6" x14ac:dyDescent="0.25">
      <c r="A120" s="131" t="s">
        <v>1151</v>
      </c>
      <c r="B120" s="131"/>
      <c r="C120" s="137" t="s">
        <v>358</v>
      </c>
      <c r="D120" s="134" t="s">
        <v>601</v>
      </c>
      <c r="E120" s="134" t="s">
        <v>673</v>
      </c>
      <c r="F120" s="134" t="s">
        <v>134</v>
      </c>
      <c r="G120" s="131"/>
      <c r="H120" s="142" t="s">
        <v>120</v>
      </c>
      <c r="I120" s="145" t="s">
        <v>1119</v>
      </c>
      <c r="J120" s="134" t="s">
        <v>902</v>
      </c>
      <c r="K120" s="133" t="s">
        <v>973</v>
      </c>
    </row>
    <row r="121" spans="1:11" ht="15.6" x14ac:dyDescent="0.25">
      <c r="A121" s="131" t="s">
        <v>1190</v>
      </c>
      <c r="B121" s="131"/>
      <c r="C121" s="137" t="s">
        <v>279</v>
      </c>
      <c r="D121" s="134" t="s">
        <v>524</v>
      </c>
      <c r="E121" s="134" t="s">
        <v>715</v>
      </c>
      <c r="F121" s="134" t="s">
        <v>641</v>
      </c>
      <c r="G121" s="131"/>
      <c r="H121" s="142" t="s">
        <v>748</v>
      </c>
      <c r="I121" s="145" t="s">
        <v>1119</v>
      </c>
      <c r="J121" s="134" t="s">
        <v>840</v>
      </c>
      <c r="K121" s="133" t="s">
        <v>1034</v>
      </c>
    </row>
    <row r="122" spans="1:11" ht="15.6" x14ac:dyDescent="0.25">
      <c r="A122" s="131" t="s">
        <v>1322</v>
      </c>
      <c r="B122" s="131"/>
      <c r="C122" s="137" t="s">
        <v>280</v>
      </c>
      <c r="D122" s="134" t="s">
        <v>525</v>
      </c>
      <c r="E122" s="134" t="s">
        <v>647</v>
      </c>
      <c r="F122" s="134" t="s">
        <v>641</v>
      </c>
      <c r="G122" s="131"/>
      <c r="H122" s="142" t="s">
        <v>748</v>
      </c>
      <c r="I122" s="145" t="s">
        <v>1120</v>
      </c>
      <c r="J122" s="134" t="s">
        <v>841</v>
      </c>
      <c r="K122" s="133" t="s">
        <v>949</v>
      </c>
    </row>
    <row r="123" spans="1:11" ht="15.6" x14ac:dyDescent="0.25">
      <c r="A123" s="131" t="s">
        <v>1170</v>
      </c>
      <c r="B123" s="131"/>
      <c r="C123" s="137" t="s">
        <v>332</v>
      </c>
      <c r="D123" s="134" t="s">
        <v>575</v>
      </c>
      <c r="E123" s="134" t="s">
        <v>671</v>
      </c>
      <c r="F123" s="134" t="s">
        <v>148</v>
      </c>
      <c r="G123" s="131"/>
      <c r="H123" s="142" t="s">
        <v>748</v>
      </c>
      <c r="I123" s="145" t="s">
        <v>1119</v>
      </c>
      <c r="J123" s="134" t="s">
        <v>866</v>
      </c>
      <c r="K123" s="133" t="s">
        <v>962</v>
      </c>
    </row>
    <row r="124" spans="1:11" ht="15.6" x14ac:dyDescent="0.25">
      <c r="A124" s="131" t="s">
        <v>1283</v>
      </c>
      <c r="B124" s="131"/>
      <c r="C124" s="137" t="s">
        <v>359</v>
      </c>
      <c r="D124" s="134" t="s">
        <v>602</v>
      </c>
      <c r="E124" s="134" t="s">
        <v>712</v>
      </c>
      <c r="F124" s="134" t="s">
        <v>134</v>
      </c>
      <c r="G124" s="131"/>
      <c r="H124" s="142" t="s">
        <v>120</v>
      </c>
      <c r="I124" s="145" t="s">
        <v>1119</v>
      </c>
      <c r="J124" s="134" t="s">
        <v>1382</v>
      </c>
      <c r="K124" s="133" t="s">
        <v>1087</v>
      </c>
    </row>
    <row r="125" spans="1:11" ht="15.6" x14ac:dyDescent="0.25">
      <c r="A125" s="131" t="s">
        <v>1212</v>
      </c>
      <c r="B125" s="131"/>
      <c r="C125" s="137" t="s">
        <v>253</v>
      </c>
      <c r="D125" s="134" t="s">
        <v>500</v>
      </c>
      <c r="E125" s="134" t="s">
        <v>648</v>
      </c>
      <c r="F125" s="134" t="s">
        <v>127</v>
      </c>
      <c r="G125" s="131"/>
      <c r="H125" s="142" t="s">
        <v>120</v>
      </c>
      <c r="I125" s="145" t="s">
        <v>1202</v>
      </c>
      <c r="J125" s="134" t="s">
        <v>824</v>
      </c>
      <c r="K125" s="133" t="s">
        <v>1017</v>
      </c>
    </row>
    <row r="126" spans="1:11" ht="15.6" x14ac:dyDescent="0.25">
      <c r="A126" s="131" t="s">
        <v>1311</v>
      </c>
      <c r="B126" s="131"/>
      <c r="C126" s="137" t="s">
        <v>308</v>
      </c>
      <c r="D126" s="134" t="s">
        <v>552</v>
      </c>
      <c r="E126" s="134" t="s">
        <v>691</v>
      </c>
      <c r="F126" s="134" t="s">
        <v>136</v>
      </c>
      <c r="G126" s="131"/>
      <c r="H126" s="142" t="s">
        <v>748</v>
      </c>
      <c r="I126" s="145" t="s">
        <v>1120</v>
      </c>
      <c r="J126" s="134" t="s">
        <v>1383</v>
      </c>
      <c r="K126" s="133" t="s">
        <v>1056</v>
      </c>
    </row>
    <row r="127" spans="1:11" ht="15.6" x14ac:dyDescent="0.25">
      <c r="A127" s="131" t="s">
        <v>1216</v>
      </c>
      <c r="B127" s="131"/>
      <c r="C127" s="137" t="s">
        <v>164</v>
      </c>
      <c r="D127" s="134" t="s">
        <v>411</v>
      </c>
      <c r="E127" s="134" t="s">
        <v>655</v>
      </c>
      <c r="F127" s="134" t="s">
        <v>639</v>
      </c>
      <c r="G127" s="131"/>
      <c r="H127" s="142" t="s">
        <v>747</v>
      </c>
      <c r="I127" s="145" t="s">
        <v>1119</v>
      </c>
      <c r="J127" s="134" t="s">
        <v>762</v>
      </c>
      <c r="K127" s="133" t="s">
        <v>944</v>
      </c>
    </row>
    <row r="128" spans="1:11" ht="15.6" x14ac:dyDescent="0.25">
      <c r="A128" s="131" t="s">
        <v>1216</v>
      </c>
      <c r="B128" s="131"/>
      <c r="C128" s="137" t="s">
        <v>164</v>
      </c>
      <c r="D128" s="134" t="s">
        <v>411</v>
      </c>
      <c r="E128" s="134" t="s">
        <v>655</v>
      </c>
      <c r="F128" s="134" t="s">
        <v>642</v>
      </c>
      <c r="G128" s="131"/>
      <c r="H128" s="142" t="s">
        <v>747</v>
      </c>
      <c r="I128" s="145" t="s">
        <v>1119</v>
      </c>
      <c r="J128" s="134" t="s">
        <v>762</v>
      </c>
      <c r="K128" s="133" t="s">
        <v>944</v>
      </c>
    </row>
    <row r="129" spans="1:11" ht="15.6" x14ac:dyDescent="0.25">
      <c r="A129" s="147" t="s">
        <v>1216</v>
      </c>
      <c r="B129" s="131"/>
      <c r="C129" s="137" t="s">
        <v>164</v>
      </c>
      <c r="D129" s="134" t="s">
        <v>411</v>
      </c>
      <c r="E129" s="134" t="s">
        <v>655</v>
      </c>
      <c r="F129" s="134" t="s">
        <v>127</v>
      </c>
      <c r="G129" s="131"/>
      <c r="H129" s="142" t="s">
        <v>747</v>
      </c>
      <c r="I129" s="142"/>
      <c r="J129" s="134" t="s">
        <v>762</v>
      </c>
      <c r="K129" s="133" t="s">
        <v>944</v>
      </c>
    </row>
    <row r="130" spans="1:11" ht="15.6" x14ac:dyDescent="0.25">
      <c r="A130" s="131" t="s">
        <v>1180</v>
      </c>
      <c r="B130" s="131"/>
      <c r="C130" s="137" t="s">
        <v>333</v>
      </c>
      <c r="D130" s="134" t="s">
        <v>576</v>
      </c>
      <c r="E130" s="134" t="s">
        <v>725</v>
      </c>
      <c r="F130" s="134" t="s">
        <v>148</v>
      </c>
      <c r="G130" s="131"/>
      <c r="H130" s="142" t="s">
        <v>120</v>
      </c>
      <c r="I130" s="145" t="s">
        <v>1119</v>
      </c>
      <c r="J130" s="134" t="s">
        <v>881</v>
      </c>
      <c r="K130" s="133" t="s">
        <v>1054</v>
      </c>
    </row>
    <row r="131" spans="1:11" ht="15.6" x14ac:dyDescent="0.25">
      <c r="A131" s="131" t="s">
        <v>1323</v>
      </c>
      <c r="B131" s="131"/>
      <c r="C131" s="137" t="s">
        <v>233</v>
      </c>
      <c r="D131" s="134" t="s">
        <v>480</v>
      </c>
      <c r="E131" s="134" t="s">
        <v>691</v>
      </c>
      <c r="F131" s="134" t="s">
        <v>130</v>
      </c>
      <c r="G131" s="131"/>
      <c r="H131" s="142" t="s">
        <v>120</v>
      </c>
      <c r="I131" s="145" t="s">
        <v>1120</v>
      </c>
      <c r="J131" s="134" t="s">
        <v>808</v>
      </c>
      <c r="K131" s="133" t="s">
        <v>1001</v>
      </c>
    </row>
    <row r="132" spans="1:11" ht="15.6" x14ac:dyDescent="0.25">
      <c r="A132" s="131" t="s">
        <v>1323</v>
      </c>
      <c r="B132" s="131"/>
      <c r="C132" s="137" t="s">
        <v>233</v>
      </c>
      <c r="D132" s="134" t="s">
        <v>480</v>
      </c>
      <c r="E132" s="134" t="s">
        <v>691</v>
      </c>
      <c r="F132" s="134" t="s">
        <v>641</v>
      </c>
      <c r="G132" s="131"/>
      <c r="H132" s="142" t="s">
        <v>120</v>
      </c>
      <c r="I132" s="145" t="s">
        <v>1120</v>
      </c>
      <c r="J132" s="134" t="s">
        <v>808</v>
      </c>
      <c r="K132" s="133" t="s">
        <v>1001</v>
      </c>
    </row>
    <row r="133" spans="1:11" ht="15.6" x14ac:dyDescent="0.25">
      <c r="A133" s="131" t="s">
        <v>92</v>
      </c>
      <c r="B133" s="131"/>
      <c r="C133" s="137" t="s">
        <v>388</v>
      </c>
      <c r="D133" s="134" t="s">
        <v>630</v>
      </c>
      <c r="E133" s="134" t="s">
        <v>738</v>
      </c>
      <c r="F133" s="134" t="s">
        <v>138</v>
      </c>
      <c r="G133" s="131"/>
      <c r="H133" s="142" t="s">
        <v>747</v>
      </c>
      <c r="I133" s="145" t="s">
        <v>1119</v>
      </c>
      <c r="J133" s="134" t="s">
        <v>1384</v>
      </c>
      <c r="K133" s="133" t="s">
        <v>1110</v>
      </c>
    </row>
    <row r="134" spans="1:11" ht="15.6" x14ac:dyDescent="0.25">
      <c r="A134" s="131" t="s">
        <v>1310</v>
      </c>
      <c r="B134" s="131"/>
      <c r="C134" s="137" t="s">
        <v>309</v>
      </c>
      <c r="D134" s="134" t="s">
        <v>553</v>
      </c>
      <c r="E134" s="134" t="s">
        <v>647</v>
      </c>
      <c r="F134" s="134" t="s">
        <v>136</v>
      </c>
      <c r="G134" s="131"/>
      <c r="H134" s="142" t="s">
        <v>747</v>
      </c>
      <c r="I134" s="145" t="s">
        <v>1120</v>
      </c>
      <c r="J134" s="134" t="s">
        <v>865</v>
      </c>
      <c r="K134" s="133" t="s">
        <v>1057</v>
      </c>
    </row>
    <row r="135" spans="1:11" ht="15.6" x14ac:dyDescent="0.25">
      <c r="A135" s="131" t="s">
        <v>1171</v>
      </c>
      <c r="B135" s="131"/>
      <c r="C135" s="137" t="s">
        <v>310</v>
      </c>
      <c r="D135" s="134" t="s">
        <v>554</v>
      </c>
      <c r="E135" s="134" t="s">
        <v>671</v>
      </c>
      <c r="F135" s="134" t="s">
        <v>136</v>
      </c>
      <c r="G135" s="131"/>
      <c r="H135" s="142" t="s">
        <v>748</v>
      </c>
      <c r="I135" s="145" t="s">
        <v>1119</v>
      </c>
      <c r="J135" s="134" t="s">
        <v>866</v>
      </c>
      <c r="K135" s="133" t="s">
        <v>962</v>
      </c>
    </row>
    <row r="136" spans="1:11" ht="15.6" x14ac:dyDescent="0.25">
      <c r="A136" s="131" t="s">
        <v>1324</v>
      </c>
      <c r="B136" s="131"/>
      <c r="C136" s="137" t="s">
        <v>336</v>
      </c>
      <c r="D136" s="134" t="s">
        <v>579</v>
      </c>
      <c r="E136" s="134" t="s">
        <v>647</v>
      </c>
      <c r="F136" s="134" t="s">
        <v>148</v>
      </c>
      <c r="G136" s="131"/>
      <c r="H136" s="142" t="s">
        <v>747</v>
      </c>
      <c r="I136" s="145" t="s">
        <v>1120</v>
      </c>
      <c r="J136" s="134" t="s">
        <v>884</v>
      </c>
      <c r="K136" s="133" t="s">
        <v>949</v>
      </c>
    </row>
    <row r="137" spans="1:11" ht="15.6" x14ac:dyDescent="0.25">
      <c r="A137" s="131" t="s">
        <v>1330</v>
      </c>
      <c r="B137" s="131"/>
      <c r="C137" s="137" t="s">
        <v>322</v>
      </c>
      <c r="D137" s="134" t="s">
        <v>565</v>
      </c>
      <c r="E137" s="134" t="s">
        <v>658</v>
      </c>
      <c r="F137" s="134" t="s">
        <v>137</v>
      </c>
      <c r="G137" s="131"/>
      <c r="H137" s="142" t="s">
        <v>120</v>
      </c>
      <c r="I137" s="145" t="s">
        <v>1119</v>
      </c>
      <c r="J137" s="134" t="s">
        <v>931</v>
      </c>
      <c r="K137" s="133" t="s">
        <v>951</v>
      </c>
    </row>
    <row r="138" spans="1:11" ht="15.6" x14ac:dyDescent="0.25">
      <c r="A138" s="131" t="s">
        <v>1258</v>
      </c>
      <c r="B138" s="131"/>
      <c r="C138" s="137" t="s">
        <v>191</v>
      </c>
      <c r="D138" s="134" t="s">
        <v>438</v>
      </c>
      <c r="E138" s="134" t="s">
        <v>668</v>
      </c>
      <c r="F138" s="134" t="s">
        <v>640</v>
      </c>
      <c r="G138" s="131"/>
      <c r="H138" s="142" t="s">
        <v>748</v>
      </c>
      <c r="I138" s="145" t="s">
        <v>1119</v>
      </c>
      <c r="J138" s="134" t="s">
        <v>781</v>
      </c>
      <c r="K138" s="133" t="s">
        <v>967</v>
      </c>
    </row>
    <row r="139" spans="1:11" ht="15.6" x14ac:dyDescent="0.25">
      <c r="A139" s="131" t="s">
        <v>1182</v>
      </c>
      <c r="B139" s="131"/>
      <c r="C139" s="137" t="s">
        <v>312</v>
      </c>
      <c r="D139" s="134" t="s">
        <v>556</v>
      </c>
      <c r="E139" s="134" t="s">
        <v>725</v>
      </c>
      <c r="F139" s="134" t="s">
        <v>136</v>
      </c>
      <c r="G139" s="131"/>
      <c r="H139" s="142" t="s">
        <v>120</v>
      </c>
      <c r="I139" s="145" t="s">
        <v>1119</v>
      </c>
      <c r="J139" s="134" t="s">
        <v>868</v>
      </c>
      <c r="K139" s="133" t="s">
        <v>1054</v>
      </c>
    </row>
    <row r="140" spans="1:11" ht="15.6" x14ac:dyDescent="0.25">
      <c r="A140" s="131" t="s">
        <v>1183</v>
      </c>
      <c r="B140" s="131"/>
      <c r="C140" s="137" t="s">
        <v>337</v>
      </c>
      <c r="D140" s="134" t="s">
        <v>580</v>
      </c>
      <c r="E140" s="134" t="s">
        <v>725</v>
      </c>
      <c r="F140" s="134" t="s">
        <v>148</v>
      </c>
      <c r="G140" s="131"/>
      <c r="H140" s="142" t="s">
        <v>747</v>
      </c>
      <c r="I140" s="145" t="s">
        <v>1119</v>
      </c>
      <c r="J140" s="134" t="s">
        <v>885</v>
      </c>
      <c r="K140" s="133" t="s">
        <v>1054</v>
      </c>
    </row>
    <row r="141" spans="1:11" ht="15.6" x14ac:dyDescent="0.25">
      <c r="A141" s="131"/>
      <c r="B141" s="131"/>
      <c r="C141" s="137" t="s">
        <v>237</v>
      </c>
      <c r="D141" s="134" t="s">
        <v>484</v>
      </c>
      <c r="E141" s="134" t="s">
        <v>695</v>
      </c>
      <c r="F141" s="134" t="s">
        <v>130</v>
      </c>
      <c r="G141" s="131"/>
      <c r="H141" s="142" t="s">
        <v>120</v>
      </c>
      <c r="I141" s="145" t="s">
        <v>1119</v>
      </c>
      <c r="J141" s="134" t="s">
        <v>811</v>
      </c>
      <c r="K141" s="133" t="s">
        <v>1005</v>
      </c>
    </row>
    <row r="142" spans="1:11" ht="15.6" x14ac:dyDescent="0.25">
      <c r="A142" s="131" t="s">
        <v>1304</v>
      </c>
      <c r="B142" s="131"/>
      <c r="C142" s="137" t="s">
        <v>237</v>
      </c>
      <c r="D142" s="134" t="s">
        <v>484</v>
      </c>
      <c r="E142" s="134" t="s">
        <v>695</v>
      </c>
      <c r="F142" s="134" t="s">
        <v>128</v>
      </c>
      <c r="G142" s="131"/>
      <c r="H142" s="142" t="s">
        <v>120</v>
      </c>
      <c r="I142" s="142" t="s">
        <v>1120</v>
      </c>
      <c r="J142" s="134" t="s">
        <v>811</v>
      </c>
      <c r="K142" s="133" t="s">
        <v>1005</v>
      </c>
    </row>
    <row r="143" spans="1:11" ht="15.6" x14ac:dyDescent="0.25">
      <c r="A143" s="131" t="s">
        <v>1304</v>
      </c>
      <c r="B143" s="131"/>
      <c r="C143" s="137" t="s">
        <v>237</v>
      </c>
      <c r="D143" s="134" t="s">
        <v>484</v>
      </c>
      <c r="E143" s="134" t="s">
        <v>695</v>
      </c>
      <c r="F143" s="134" t="s">
        <v>129</v>
      </c>
      <c r="G143" s="131"/>
      <c r="H143" s="142" t="s">
        <v>120</v>
      </c>
      <c r="I143" s="145" t="s">
        <v>1119</v>
      </c>
      <c r="J143" s="134" t="s">
        <v>811</v>
      </c>
      <c r="K143" s="133" t="s">
        <v>1005</v>
      </c>
    </row>
    <row r="144" spans="1:11" ht="15.6" x14ac:dyDescent="0.25">
      <c r="A144" s="131"/>
      <c r="B144" s="131"/>
      <c r="C144" s="137" t="s">
        <v>237</v>
      </c>
      <c r="D144" s="134" t="s">
        <v>484</v>
      </c>
      <c r="E144" s="134" t="s">
        <v>695</v>
      </c>
      <c r="F144" s="134" t="s">
        <v>643</v>
      </c>
      <c r="G144" s="131"/>
      <c r="H144" s="142" t="s">
        <v>120</v>
      </c>
      <c r="I144" s="142" t="s">
        <v>1120</v>
      </c>
      <c r="J144" s="134" t="s">
        <v>811</v>
      </c>
      <c r="K144" s="133" t="s">
        <v>1005</v>
      </c>
    </row>
    <row r="145" spans="1:11" ht="15.6" x14ac:dyDescent="0.25">
      <c r="A145" s="131"/>
      <c r="B145" s="131"/>
      <c r="C145" s="137" t="s">
        <v>212</v>
      </c>
      <c r="D145" s="134" t="s">
        <v>459</v>
      </c>
      <c r="E145" s="134" t="s">
        <v>647</v>
      </c>
      <c r="F145" s="134" t="s">
        <v>642</v>
      </c>
      <c r="G145" s="131"/>
      <c r="H145" s="142" t="s">
        <v>748</v>
      </c>
      <c r="I145" s="142" t="s">
        <v>1120</v>
      </c>
      <c r="J145" s="134" t="s">
        <v>793</v>
      </c>
      <c r="K145" s="133" t="s">
        <v>982</v>
      </c>
    </row>
    <row r="146" spans="1:11" ht="15.6" x14ac:dyDescent="0.25">
      <c r="A146" s="131" t="s">
        <v>1309</v>
      </c>
      <c r="B146" s="131"/>
      <c r="C146" s="137" t="s">
        <v>212</v>
      </c>
      <c r="D146" s="134" t="s">
        <v>459</v>
      </c>
      <c r="E146" s="134" t="s">
        <v>647</v>
      </c>
      <c r="F146" s="134" t="s">
        <v>126</v>
      </c>
      <c r="G146" s="131"/>
      <c r="H146" s="142" t="s">
        <v>748</v>
      </c>
      <c r="I146" s="145" t="s">
        <v>1120</v>
      </c>
      <c r="J146" s="134" t="s">
        <v>793</v>
      </c>
      <c r="K146" s="133" t="s">
        <v>982</v>
      </c>
    </row>
    <row r="147" spans="1:11" ht="15.6" x14ac:dyDescent="0.25">
      <c r="A147" s="131" t="s">
        <v>1309</v>
      </c>
      <c r="B147" s="131"/>
      <c r="C147" s="137" t="s">
        <v>212</v>
      </c>
      <c r="D147" s="134" t="s">
        <v>459</v>
      </c>
      <c r="E147" s="134" t="s">
        <v>647</v>
      </c>
      <c r="F147" s="134" t="s">
        <v>127</v>
      </c>
      <c r="G147" s="131"/>
      <c r="H147" s="142" t="s">
        <v>748</v>
      </c>
      <c r="I147" s="145" t="s">
        <v>1120</v>
      </c>
      <c r="J147" s="134" t="s">
        <v>793</v>
      </c>
      <c r="K147" s="133" t="s">
        <v>982</v>
      </c>
    </row>
    <row r="148" spans="1:11" ht="15.6" x14ac:dyDescent="0.25">
      <c r="A148" s="131" t="s">
        <v>1280</v>
      </c>
      <c r="B148" s="131"/>
      <c r="C148" s="137" t="s">
        <v>372</v>
      </c>
      <c r="D148" s="134" t="s">
        <v>615</v>
      </c>
      <c r="E148" s="134" t="s">
        <v>663</v>
      </c>
      <c r="F148" s="134" t="s">
        <v>133</v>
      </c>
      <c r="G148" s="131"/>
      <c r="H148" s="142" t="s">
        <v>747</v>
      </c>
      <c r="I148" s="145" t="s">
        <v>1120</v>
      </c>
      <c r="J148" s="134" t="s">
        <v>914</v>
      </c>
      <c r="K148" s="133" t="s">
        <v>1098</v>
      </c>
    </row>
    <row r="149" spans="1:11" ht="15.6" x14ac:dyDescent="0.25">
      <c r="A149" s="131" t="s">
        <v>1213</v>
      </c>
      <c r="B149" s="131"/>
      <c r="C149" s="137" t="s">
        <v>255</v>
      </c>
      <c r="D149" s="134" t="s">
        <v>502</v>
      </c>
      <c r="E149" s="134" t="s">
        <v>648</v>
      </c>
      <c r="F149" s="134" t="s">
        <v>127</v>
      </c>
      <c r="G149" s="131"/>
      <c r="H149" s="142" t="s">
        <v>120</v>
      </c>
      <c r="I149" s="145" t="s">
        <v>1119</v>
      </c>
      <c r="J149" s="134" t="s">
        <v>825</v>
      </c>
      <c r="K149" s="133" t="s">
        <v>1019</v>
      </c>
    </row>
    <row r="150" spans="1:11" ht="15.6" x14ac:dyDescent="0.25">
      <c r="A150" s="131" t="s">
        <v>1281</v>
      </c>
      <c r="B150" s="131"/>
      <c r="C150" s="137" t="s">
        <v>248</v>
      </c>
      <c r="D150" s="134" t="s">
        <v>495</v>
      </c>
      <c r="E150" s="134" t="s">
        <v>663</v>
      </c>
      <c r="F150" s="134" t="s">
        <v>128</v>
      </c>
      <c r="G150" s="131"/>
      <c r="H150" s="142" t="s">
        <v>747</v>
      </c>
      <c r="I150" s="145" t="s">
        <v>1120</v>
      </c>
      <c r="J150" s="134" t="s">
        <v>819</v>
      </c>
      <c r="K150" s="133" t="s">
        <v>1014</v>
      </c>
    </row>
    <row r="151" spans="1:11" ht="15.6" x14ac:dyDescent="0.25">
      <c r="A151" s="131" t="s">
        <v>1281</v>
      </c>
      <c r="B151" s="131"/>
      <c r="C151" s="137" t="s">
        <v>248</v>
      </c>
      <c r="D151" s="134" t="s">
        <v>495</v>
      </c>
      <c r="E151" s="134" t="s">
        <v>663</v>
      </c>
      <c r="F151" s="134" t="s">
        <v>642</v>
      </c>
      <c r="G151" s="131"/>
      <c r="H151" s="142" t="s">
        <v>747</v>
      </c>
      <c r="I151" s="145" t="s">
        <v>1120</v>
      </c>
      <c r="J151" s="134" t="s">
        <v>819</v>
      </c>
      <c r="K151" s="133" t="s">
        <v>1014</v>
      </c>
    </row>
    <row r="152" spans="1:11" ht="15.6" x14ac:dyDescent="0.25">
      <c r="A152" s="131" t="s">
        <v>1281</v>
      </c>
      <c r="B152" s="131"/>
      <c r="C152" s="137" t="s">
        <v>248</v>
      </c>
      <c r="D152" s="134" t="s">
        <v>495</v>
      </c>
      <c r="E152" s="134" t="s">
        <v>663</v>
      </c>
      <c r="F152" s="134" t="s">
        <v>643</v>
      </c>
      <c r="G152" s="131"/>
      <c r="H152" s="142" t="s">
        <v>747</v>
      </c>
      <c r="I152" s="142" t="s">
        <v>1119</v>
      </c>
      <c r="J152" s="134" t="s">
        <v>819</v>
      </c>
      <c r="K152" s="133" t="s">
        <v>1014</v>
      </c>
    </row>
    <row r="153" spans="1:11" ht="15.6" x14ac:dyDescent="0.25">
      <c r="A153" s="131" t="s">
        <v>1282</v>
      </c>
      <c r="B153" s="131"/>
      <c r="C153" s="137" t="s">
        <v>181</v>
      </c>
      <c r="D153" s="134" t="s">
        <v>428</v>
      </c>
      <c r="E153" s="134" t="s">
        <v>663</v>
      </c>
      <c r="F153" s="134" t="s">
        <v>640</v>
      </c>
      <c r="G153" s="131"/>
      <c r="H153" s="142" t="s">
        <v>120</v>
      </c>
      <c r="I153" s="145" t="s">
        <v>1120</v>
      </c>
      <c r="J153" s="134" t="s">
        <v>773</v>
      </c>
      <c r="K153" s="133" t="s">
        <v>959</v>
      </c>
    </row>
    <row r="154" spans="1:11" ht="15.6" x14ac:dyDescent="0.25">
      <c r="A154" s="131" t="s">
        <v>1282</v>
      </c>
      <c r="B154" s="131"/>
      <c r="C154" s="137" t="s">
        <v>181</v>
      </c>
      <c r="D154" s="134" t="s">
        <v>428</v>
      </c>
      <c r="E154" s="134" t="s">
        <v>663</v>
      </c>
      <c r="F154" s="134" t="s">
        <v>128</v>
      </c>
      <c r="G154" s="131"/>
      <c r="H154" s="142" t="s">
        <v>120</v>
      </c>
      <c r="I154" s="145" t="s">
        <v>1120</v>
      </c>
      <c r="J154" s="134" t="s">
        <v>773</v>
      </c>
      <c r="K154" s="133" t="s">
        <v>959</v>
      </c>
    </row>
    <row r="155" spans="1:11" ht="15.6" x14ac:dyDescent="0.25">
      <c r="A155" s="131" t="s">
        <v>1282</v>
      </c>
      <c r="B155" s="131"/>
      <c r="C155" s="137" t="s">
        <v>181</v>
      </c>
      <c r="D155" s="134" t="s">
        <v>428</v>
      </c>
      <c r="E155" s="134" t="s">
        <v>663</v>
      </c>
      <c r="F155" s="134" t="s">
        <v>643</v>
      </c>
      <c r="G155" s="131"/>
      <c r="H155" s="142" t="s">
        <v>120</v>
      </c>
      <c r="I155" s="145" t="s">
        <v>1120</v>
      </c>
      <c r="J155" s="134" t="s">
        <v>773</v>
      </c>
      <c r="K155" s="133" t="s">
        <v>959</v>
      </c>
    </row>
    <row r="156" spans="1:11" ht="15.6" x14ac:dyDescent="0.25">
      <c r="A156" s="131" t="s">
        <v>1240</v>
      </c>
      <c r="B156" s="131"/>
      <c r="C156" s="137" t="s">
        <v>311</v>
      </c>
      <c r="D156" s="134" t="s">
        <v>555</v>
      </c>
      <c r="E156" s="134" t="s">
        <v>727</v>
      </c>
      <c r="F156" s="134" t="s">
        <v>136</v>
      </c>
      <c r="G156" s="131"/>
      <c r="H156" s="142" t="s">
        <v>120</v>
      </c>
      <c r="I156" s="145" t="s">
        <v>1119</v>
      </c>
      <c r="J156" s="134" t="s">
        <v>867</v>
      </c>
      <c r="K156" s="133" t="s">
        <v>1058</v>
      </c>
    </row>
    <row r="157" spans="1:11" ht="15.6" x14ac:dyDescent="0.25">
      <c r="A157" s="131" t="s">
        <v>1255</v>
      </c>
      <c r="B157" s="131"/>
      <c r="C157" s="137" t="s">
        <v>334</v>
      </c>
      <c r="D157" s="134" t="s">
        <v>577</v>
      </c>
      <c r="E157" s="134" t="s">
        <v>656</v>
      </c>
      <c r="F157" s="134" t="s">
        <v>148</v>
      </c>
      <c r="G157" s="131"/>
      <c r="H157" s="142" t="s">
        <v>748</v>
      </c>
      <c r="I157" s="145" t="s">
        <v>1119</v>
      </c>
      <c r="J157" s="134" t="s">
        <v>882</v>
      </c>
      <c r="K157" s="133" t="s">
        <v>1073</v>
      </c>
    </row>
    <row r="158" spans="1:11" ht="15.6" x14ac:dyDescent="0.25">
      <c r="A158" s="131" t="s">
        <v>1276</v>
      </c>
      <c r="B158" s="131"/>
      <c r="C158" s="137" t="s">
        <v>335</v>
      </c>
      <c r="D158" s="134" t="s">
        <v>578</v>
      </c>
      <c r="E158" s="134" t="s">
        <v>732</v>
      </c>
      <c r="F158" s="134" t="s">
        <v>148</v>
      </c>
      <c r="G158" s="131"/>
      <c r="H158" s="142" t="s">
        <v>747</v>
      </c>
      <c r="I158" s="142" t="s">
        <v>1119</v>
      </c>
      <c r="J158" s="134" t="s">
        <v>883</v>
      </c>
      <c r="K158" s="133" t="s">
        <v>1074</v>
      </c>
    </row>
    <row r="159" spans="1:11" ht="15.6" x14ac:dyDescent="0.25">
      <c r="A159" s="131" t="s">
        <v>1232</v>
      </c>
      <c r="B159" s="131"/>
      <c r="C159" s="137" t="s">
        <v>323</v>
      </c>
      <c r="D159" s="134" t="s">
        <v>566</v>
      </c>
      <c r="E159" s="134" t="s">
        <v>720</v>
      </c>
      <c r="F159" s="134" t="s">
        <v>137</v>
      </c>
      <c r="G159" s="131"/>
      <c r="H159" s="142" t="s">
        <v>120</v>
      </c>
      <c r="I159" s="145" t="s">
        <v>1119</v>
      </c>
      <c r="J159" s="134" t="s">
        <v>877</v>
      </c>
      <c r="K159" s="133" t="s">
        <v>1066</v>
      </c>
    </row>
    <row r="160" spans="1:11" ht="15.6" x14ac:dyDescent="0.25">
      <c r="A160" s="131" t="s">
        <v>1184</v>
      </c>
      <c r="B160" s="131"/>
      <c r="C160" s="137" t="s">
        <v>315</v>
      </c>
      <c r="D160" s="134" t="s">
        <v>558</v>
      </c>
      <c r="E160" s="134" t="s">
        <v>725</v>
      </c>
      <c r="F160" s="134" t="s">
        <v>136</v>
      </c>
      <c r="G160" s="131"/>
      <c r="H160" s="142" t="s">
        <v>748</v>
      </c>
      <c r="I160" s="145" t="s">
        <v>1119</v>
      </c>
      <c r="J160" s="134" t="s">
        <v>871</v>
      </c>
      <c r="K160" s="133" t="s">
        <v>1061</v>
      </c>
    </row>
    <row r="161" spans="1:11" ht="15.6" x14ac:dyDescent="0.25">
      <c r="A161" s="131" t="s">
        <v>1294</v>
      </c>
      <c r="B161" s="131"/>
      <c r="C161" s="137" t="s">
        <v>293</v>
      </c>
      <c r="D161" s="134" t="s">
        <v>537</v>
      </c>
      <c r="E161" s="134" t="s">
        <v>663</v>
      </c>
      <c r="F161" s="134" t="s">
        <v>129</v>
      </c>
      <c r="G161" s="131"/>
      <c r="H161" s="142" t="s">
        <v>747</v>
      </c>
      <c r="I161" s="145" t="s">
        <v>1120</v>
      </c>
      <c r="J161" s="134" t="s">
        <v>852</v>
      </c>
      <c r="K161" s="133" t="s">
        <v>1044</v>
      </c>
    </row>
    <row r="162" spans="1:11" ht="15.6" x14ac:dyDescent="0.25">
      <c r="A162" s="131" t="s">
        <v>1325</v>
      </c>
      <c r="B162" s="131"/>
      <c r="C162" s="137" t="s">
        <v>169</v>
      </c>
      <c r="D162" s="134" t="s">
        <v>416</v>
      </c>
      <c r="E162" s="134" t="s">
        <v>647</v>
      </c>
      <c r="F162" s="134" t="s">
        <v>639</v>
      </c>
      <c r="G162" s="131"/>
      <c r="H162" s="142" t="s">
        <v>120</v>
      </c>
      <c r="I162" s="145" t="s">
        <v>1120</v>
      </c>
      <c r="J162" s="134" t="s">
        <v>1385</v>
      </c>
      <c r="K162" s="133" t="s">
        <v>949</v>
      </c>
    </row>
    <row r="163" spans="1:11" ht="15.6" x14ac:dyDescent="0.25">
      <c r="A163" s="131" t="s">
        <v>1296</v>
      </c>
      <c r="B163" s="131"/>
      <c r="C163" s="137" t="s">
        <v>382</v>
      </c>
      <c r="D163" s="134" t="s">
        <v>625</v>
      </c>
      <c r="E163" s="134" t="s">
        <v>663</v>
      </c>
      <c r="F163" s="134" t="s">
        <v>133</v>
      </c>
      <c r="G163" s="131"/>
      <c r="H163" s="142" t="s">
        <v>120</v>
      </c>
      <c r="I163" s="145" t="s">
        <v>1120</v>
      </c>
      <c r="J163" s="134" t="s">
        <v>914</v>
      </c>
      <c r="K163" s="133" t="s">
        <v>1098</v>
      </c>
    </row>
    <row r="164" spans="1:11" ht="15.6" x14ac:dyDescent="0.25">
      <c r="A164" s="131" t="s">
        <v>86</v>
      </c>
      <c r="B164" s="131"/>
      <c r="C164" s="137" t="s">
        <v>284</v>
      </c>
      <c r="D164" s="134" t="s">
        <v>529</v>
      </c>
      <c r="E164" s="134" t="s">
        <v>696</v>
      </c>
      <c r="F164" s="134" t="s">
        <v>129</v>
      </c>
      <c r="G164" s="131"/>
      <c r="H164" s="142" t="s">
        <v>120</v>
      </c>
      <c r="I164" s="145" t="s">
        <v>1119</v>
      </c>
      <c r="J164" s="134" t="s">
        <v>794</v>
      </c>
      <c r="K164" s="133" t="s">
        <v>1038</v>
      </c>
    </row>
    <row r="165" spans="1:11" ht="15.6" x14ac:dyDescent="0.25">
      <c r="A165" s="131" t="s">
        <v>97</v>
      </c>
      <c r="B165" s="131"/>
      <c r="C165" s="137" t="s">
        <v>238</v>
      </c>
      <c r="D165" s="134" t="s">
        <v>485</v>
      </c>
      <c r="E165" s="134" t="s">
        <v>696</v>
      </c>
      <c r="F165" s="134" t="s">
        <v>130</v>
      </c>
      <c r="G165" s="131"/>
      <c r="H165" s="142" t="s">
        <v>747</v>
      </c>
      <c r="I165" s="145" t="s">
        <v>1119</v>
      </c>
      <c r="J165" s="134" t="s">
        <v>812</v>
      </c>
      <c r="K165" s="133" t="s">
        <v>1006</v>
      </c>
    </row>
    <row r="166" spans="1:11" ht="15.6" x14ac:dyDescent="0.25">
      <c r="A166" s="131" t="s">
        <v>1142</v>
      </c>
      <c r="B166" s="131"/>
      <c r="C166" s="137" t="s">
        <v>247</v>
      </c>
      <c r="D166" s="134" t="s">
        <v>494</v>
      </c>
      <c r="E166" s="134" t="s">
        <v>703</v>
      </c>
      <c r="F166" s="134" t="s">
        <v>128</v>
      </c>
      <c r="G166" s="131"/>
      <c r="H166" s="142" t="s">
        <v>747</v>
      </c>
      <c r="I166" s="145" t="s">
        <v>1119</v>
      </c>
      <c r="J166" s="134" t="s">
        <v>818</v>
      </c>
      <c r="K166" s="133" t="s">
        <v>1013</v>
      </c>
    </row>
    <row r="167" spans="1:11" ht="15.6" x14ac:dyDescent="0.25">
      <c r="A167" s="131" t="s">
        <v>1187</v>
      </c>
      <c r="B167" s="131"/>
      <c r="C167" s="137" t="s">
        <v>203</v>
      </c>
      <c r="D167" s="134" t="s">
        <v>450</v>
      </c>
      <c r="E167" s="134" t="s">
        <v>676</v>
      </c>
      <c r="F167" s="134" t="s">
        <v>127</v>
      </c>
      <c r="G167" s="131"/>
      <c r="H167" s="142" t="s">
        <v>747</v>
      </c>
      <c r="I167" s="145" t="s">
        <v>1119</v>
      </c>
      <c r="J167" s="134" t="s">
        <v>1359</v>
      </c>
      <c r="K167" s="133" t="s">
        <v>976</v>
      </c>
    </row>
    <row r="168" spans="1:11" ht="15.6" x14ac:dyDescent="0.25">
      <c r="A168" s="131" t="s">
        <v>1247</v>
      </c>
      <c r="B168" s="131"/>
      <c r="C168" s="137" t="s">
        <v>282</v>
      </c>
      <c r="D168" s="134" t="s">
        <v>527</v>
      </c>
      <c r="E168" s="134" t="s">
        <v>717</v>
      </c>
      <c r="F168" s="134" t="s">
        <v>641</v>
      </c>
      <c r="G168" s="131"/>
      <c r="H168" s="142" t="s">
        <v>747</v>
      </c>
      <c r="I168" s="145" t="s">
        <v>1119</v>
      </c>
      <c r="J168" s="134" t="s">
        <v>843</v>
      </c>
      <c r="K168" s="133" t="s">
        <v>1036</v>
      </c>
    </row>
    <row r="169" spans="1:11" ht="15.6" x14ac:dyDescent="0.25">
      <c r="A169" s="131"/>
      <c r="B169" s="131"/>
      <c r="C169" s="137" t="s">
        <v>209</v>
      </c>
      <c r="D169" s="134" t="s">
        <v>456</v>
      </c>
      <c r="E169" s="134" t="s">
        <v>658</v>
      </c>
      <c r="F169" s="134" t="s">
        <v>126</v>
      </c>
      <c r="G169" s="131"/>
      <c r="H169" s="142" t="s">
        <v>27</v>
      </c>
      <c r="I169" s="142" t="s">
        <v>1120</v>
      </c>
      <c r="J169" s="134" t="s">
        <v>788</v>
      </c>
      <c r="K169" s="133" t="s">
        <v>980</v>
      </c>
    </row>
    <row r="170" spans="1:11" ht="15.6" x14ac:dyDescent="0.25">
      <c r="A170" s="131" t="s">
        <v>1259</v>
      </c>
      <c r="B170" s="131"/>
      <c r="C170" s="137" t="s">
        <v>227</v>
      </c>
      <c r="D170" s="134" t="s">
        <v>474</v>
      </c>
      <c r="E170" s="134" t="s">
        <v>686</v>
      </c>
      <c r="F170" s="134" t="s">
        <v>130</v>
      </c>
      <c r="G170" s="131"/>
      <c r="H170" s="142" t="s">
        <v>747</v>
      </c>
      <c r="I170" s="145" t="s">
        <v>1119</v>
      </c>
      <c r="J170" s="134" t="s">
        <v>802</v>
      </c>
      <c r="K170" s="133" t="s">
        <v>995</v>
      </c>
    </row>
    <row r="171" spans="1:11" ht="15.6" x14ac:dyDescent="0.25">
      <c r="A171" s="131" t="s">
        <v>1279</v>
      </c>
      <c r="B171" s="131"/>
      <c r="C171" s="137" t="s">
        <v>371</v>
      </c>
      <c r="D171" s="134" t="s">
        <v>614</v>
      </c>
      <c r="E171" s="134" t="s">
        <v>731</v>
      </c>
      <c r="F171" s="134" t="s">
        <v>133</v>
      </c>
      <c r="G171" s="131"/>
      <c r="H171" s="142" t="s">
        <v>747</v>
      </c>
      <c r="I171" s="145" t="s">
        <v>1119</v>
      </c>
      <c r="J171" s="134" t="s">
        <v>1353</v>
      </c>
      <c r="K171" s="133" t="s">
        <v>1097</v>
      </c>
    </row>
    <row r="172" spans="1:11" ht="15.6" x14ac:dyDescent="0.25">
      <c r="A172" s="131" t="s">
        <v>1306</v>
      </c>
      <c r="B172" s="131"/>
      <c r="C172" s="137" t="s">
        <v>324</v>
      </c>
      <c r="D172" s="134" t="s">
        <v>567</v>
      </c>
      <c r="E172" s="134" t="s">
        <v>690</v>
      </c>
      <c r="F172" s="134" t="s">
        <v>137</v>
      </c>
      <c r="G172" s="131"/>
      <c r="H172" s="142" t="s">
        <v>27</v>
      </c>
      <c r="I172" s="145" t="s">
        <v>1119</v>
      </c>
      <c r="J172" s="134" t="s">
        <v>878</v>
      </c>
      <c r="K172" s="133" t="s">
        <v>1000</v>
      </c>
    </row>
    <row r="173" spans="1:11" ht="15.6" x14ac:dyDescent="0.25">
      <c r="A173" s="131" t="s">
        <v>1293</v>
      </c>
      <c r="B173" s="131"/>
      <c r="C173" s="137" t="s">
        <v>338</v>
      </c>
      <c r="D173" s="134" t="s">
        <v>581</v>
      </c>
      <c r="E173" s="134" t="s">
        <v>663</v>
      </c>
      <c r="F173" s="134" t="s">
        <v>148</v>
      </c>
      <c r="G173" s="131"/>
      <c r="H173" s="142" t="s">
        <v>747</v>
      </c>
      <c r="I173" s="145" t="s">
        <v>1120</v>
      </c>
      <c r="J173" s="134" t="s">
        <v>864</v>
      </c>
      <c r="K173" s="133" t="s">
        <v>1075</v>
      </c>
    </row>
    <row r="174" spans="1:11" ht="15.6" x14ac:dyDescent="0.25">
      <c r="A174" s="131" t="s">
        <v>1252</v>
      </c>
      <c r="B174" s="131"/>
      <c r="C174" s="137" t="s">
        <v>173</v>
      </c>
      <c r="D174" s="134" t="s">
        <v>420</v>
      </c>
      <c r="E174" s="134" t="s">
        <v>656</v>
      </c>
      <c r="F174" s="134" t="s">
        <v>640</v>
      </c>
      <c r="G174" s="131"/>
      <c r="H174" s="142" t="s">
        <v>747</v>
      </c>
      <c r="I174" s="145" t="s">
        <v>1119</v>
      </c>
      <c r="J174" s="134" t="s">
        <v>767</v>
      </c>
      <c r="K174" s="133" t="s">
        <v>953</v>
      </c>
    </row>
    <row r="175" spans="1:11" ht="15.6" x14ac:dyDescent="0.25">
      <c r="A175" s="131" t="s">
        <v>1254</v>
      </c>
      <c r="B175" s="131"/>
      <c r="C175" s="137" t="s">
        <v>165</v>
      </c>
      <c r="D175" s="134" t="s">
        <v>412</v>
      </c>
      <c r="E175" s="134" t="s">
        <v>656</v>
      </c>
      <c r="F175" s="134" t="s">
        <v>639</v>
      </c>
      <c r="G175" s="131"/>
      <c r="H175" s="142" t="s">
        <v>748</v>
      </c>
      <c r="I175" s="145" t="s">
        <v>1119</v>
      </c>
      <c r="J175" s="134" t="s">
        <v>763</v>
      </c>
      <c r="K175" s="133" t="s">
        <v>945</v>
      </c>
    </row>
    <row r="176" spans="1:11" ht="15.6" x14ac:dyDescent="0.25">
      <c r="A176" s="131" t="s">
        <v>1327</v>
      </c>
      <c r="B176" s="131"/>
      <c r="C176" s="137" t="s">
        <v>339</v>
      </c>
      <c r="D176" s="134" t="s">
        <v>582</v>
      </c>
      <c r="E176" s="134" t="s">
        <v>731</v>
      </c>
      <c r="F176" s="134" t="s">
        <v>148</v>
      </c>
      <c r="G176" s="131"/>
      <c r="H176" s="142" t="s">
        <v>748</v>
      </c>
      <c r="I176" s="145" t="s">
        <v>1119</v>
      </c>
      <c r="J176" s="134" t="s">
        <v>121</v>
      </c>
      <c r="K176" s="133" t="s">
        <v>1070</v>
      </c>
    </row>
    <row r="177" spans="1:11" ht="15.6" x14ac:dyDescent="0.25">
      <c r="A177" s="131" t="s">
        <v>1257</v>
      </c>
      <c r="B177" s="131"/>
      <c r="C177" s="137" t="s">
        <v>349</v>
      </c>
      <c r="D177" s="134" t="s">
        <v>592</v>
      </c>
      <c r="E177" s="134" t="s">
        <v>656</v>
      </c>
      <c r="F177" s="134" t="s">
        <v>132</v>
      </c>
      <c r="G177" s="131"/>
      <c r="H177" s="142" t="s">
        <v>747</v>
      </c>
      <c r="I177" s="145" t="s">
        <v>1119</v>
      </c>
      <c r="J177" s="134" t="s">
        <v>895</v>
      </c>
      <c r="K177" s="133" t="s">
        <v>1082</v>
      </c>
    </row>
    <row r="178" spans="1:11" ht="15.6" x14ac:dyDescent="0.25">
      <c r="A178" s="131" t="s">
        <v>1227</v>
      </c>
      <c r="B178" s="131"/>
      <c r="C178" s="137" t="s">
        <v>239</v>
      </c>
      <c r="D178" s="134" t="s">
        <v>486</v>
      </c>
      <c r="E178" s="134" t="s">
        <v>697</v>
      </c>
      <c r="F178" s="134" t="s">
        <v>130</v>
      </c>
      <c r="G178" s="131"/>
      <c r="H178" s="142" t="s">
        <v>747</v>
      </c>
      <c r="I178" s="145" t="s">
        <v>1119</v>
      </c>
      <c r="J178" s="134" t="s">
        <v>846</v>
      </c>
      <c r="K178" s="133" t="s">
        <v>1007</v>
      </c>
    </row>
    <row r="179" spans="1:11" ht="15.6" x14ac:dyDescent="0.25">
      <c r="A179" s="131" t="s">
        <v>1227</v>
      </c>
      <c r="B179" s="131"/>
      <c r="C179" s="137" t="s">
        <v>239</v>
      </c>
      <c r="D179" s="134" t="s">
        <v>486</v>
      </c>
      <c r="E179" s="134" t="s">
        <v>697</v>
      </c>
      <c r="F179" s="134" t="s">
        <v>641</v>
      </c>
      <c r="G179" s="131"/>
      <c r="H179" s="142" t="s">
        <v>747</v>
      </c>
      <c r="I179" s="145" t="s">
        <v>1119</v>
      </c>
      <c r="J179" s="134" t="s">
        <v>846</v>
      </c>
      <c r="K179" s="133" t="s">
        <v>1007</v>
      </c>
    </row>
    <row r="180" spans="1:11" ht="15.6" x14ac:dyDescent="0.25">
      <c r="A180" s="131" t="s">
        <v>58</v>
      </c>
      <c r="B180" s="131"/>
      <c r="C180" s="137" t="s">
        <v>252</v>
      </c>
      <c r="D180" s="134" t="s">
        <v>499</v>
      </c>
      <c r="E180" s="134" t="s">
        <v>705</v>
      </c>
      <c r="F180" s="134" t="s">
        <v>134</v>
      </c>
      <c r="G180" s="131"/>
      <c r="H180" s="142" t="s">
        <v>749</v>
      </c>
      <c r="I180" s="145" t="s">
        <v>1119</v>
      </c>
      <c r="J180" s="134" t="s">
        <v>823</v>
      </c>
      <c r="K180" s="133" t="s">
        <v>1016</v>
      </c>
    </row>
    <row r="181" spans="1:11" ht="15.6" x14ac:dyDescent="0.25">
      <c r="A181" s="131" t="s">
        <v>1133</v>
      </c>
      <c r="B181" s="131"/>
      <c r="C181" s="137" t="s">
        <v>272</v>
      </c>
      <c r="D181" s="134" t="s">
        <v>517</v>
      </c>
      <c r="E181" s="134" t="s">
        <v>712</v>
      </c>
      <c r="F181" s="134" t="s">
        <v>128</v>
      </c>
      <c r="G181" s="131"/>
      <c r="H181" s="142" t="s">
        <v>748</v>
      </c>
      <c r="I181" s="145" t="s">
        <v>1119</v>
      </c>
      <c r="J181" s="134" t="s">
        <v>835</v>
      </c>
      <c r="K181" s="133" t="s">
        <v>1030</v>
      </c>
    </row>
    <row r="182" spans="1:11" ht="15.6" x14ac:dyDescent="0.25">
      <c r="A182" s="131" t="s">
        <v>1235</v>
      </c>
      <c r="B182" s="131"/>
      <c r="C182" s="137" t="s">
        <v>389</v>
      </c>
      <c r="D182" s="134" t="s">
        <v>631</v>
      </c>
      <c r="E182" s="134" t="s">
        <v>745</v>
      </c>
      <c r="F182" s="134" t="s">
        <v>138</v>
      </c>
      <c r="G182" s="131"/>
      <c r="H182" s="142" t="s">
        <v>120</v>
      </c>
      <c r="I182" s="145" t="s">
        <v>1119</v>
      </c>
      <c r="J182" s="134" t="s">
        <v>926</v>
      </c>
      <c r="K182" s="133" t="s">
        <v>1111</v>
      </c>
    </row>
    <row r="183" spans="1:11" ht="15.6" x14ac:dyDescent="0.25">
      <c r="A183" s="131" t="s">
        <v>1271</v>
      </c>
      <c r="B183" s="131"/>
      <c r="C183" s="137" t="s">
        <v>285</v>
      </c>
      <c r="D183" s="134" t="s">
        <v>443</v>
      </c>
      <c r="E183" s="134" t="s">
        <v>718</v>
      </c>
      <c r="F183" s="134" t="s">
        <v>129</v>
      </c>
      <c r="G183" s="131"/>
      <c r="H183" s="142" t="s">
        <v>747</v>
      </c>
      <c r="I183" s="145" t="s">
        <v>1119</v>
      </c>
      <c r="J183" s="134" t="s">
        <v>845</v>
      </c>
      <c r="K183" s="133" t="s">
        <v>1039</v>
      </c>
    </row>
    <row r="184" spans="1:11" ht="15.6" x14ac:dyDescent="0.25">
      <c r="A184" s="131" t="s">
        <v>1287</v>
      </c>
      <c r="B184" s="131"/>
      <c r="C184" s="137" t="s">
        <v>269</v>
      </c>
      <c r="D184" s="134" t="s">
        <v>514</v>
      </c>
      <c r="E184" s="134" t="s">
        <v>711</v>
      </c>
      <c r="F184" s="134" t="s">
        <v>128</v>
      </c>
      <c r="G184" s="131"/>
      <c r="H184" s="142" t="s">
        <v>120</v>
      </c>
      <c r="I184" s="145" t="s">
        <v>1120</v>
      </c>
      <c r="J184" s="134" t="s">
        <v>833</v>
      </c>
      <c r="K184" s="133" t="s">
        <v>1029</v>
      </c>
    </row>
    <row r="185" spans="1:11" ht="15.6" x14ac:dyDescent="0.25">
      <c r="A185" s="131" t="s">
        <v>1287</v>
      </c>
      <c r="B185" s="131"/>
      <c r="C185" s="137" t="s">
        <v>269</v>
      </c>
      <c r="D185" s="134" t="s">
        <v>514</v>
      </c>
      <c r="E185" s="134" t="s">
        <v>711</v>
      </c>
      <c r="F185" s="134" t="s">
        <v>643</v>
      </c>
      <c r="G185" s="131"/>
      <c r="H185" s="142" t="s">
        <v>120</v>
      </c>
      <c r="I185" s="145" t="s">
        <v>1120</v>
      </c>
      <c r="J185" s="134" t="s">
        <v>833</v>
      </c>
      <c r="K185" s="133" t="s">
        <v>1029</v>
      </c>
    </row>
    <row r="186" spans="1:11" ht="15.6" x14ac:dyDescent="0.25">
      <c r="A186" s="131" t="s">
        <v>1289</v>
      </c>
      <c r="B186" s="131"/>
      <c r="C186" s="137" t="s">
        <v>236</v>
      </c>
      <c r="D186" s="134" t="s">
        <v>483</v>
      </c>
      <c r="E186" s="134" t="s">
        <v>694</v>
      </c>
      <c r="F186" s="134" t="s">
        <v>130</v>
      </c>
      <c r="G186" s="131"/>
      <c r="H186" s="142" t="s">
        <v>120</v>
      </c>
      <c r="I186" s="145" t="s">
        <v>1120</v>
      </c>
      <c r="J186" s="134" t="s">
        <v>810</v>
      </c>
      <c r="K186" s="133" t="s">
        <v>1004</v>
      </c>
    </row>
    <row r="187" spans="1:11" ht="15.6" x14ac:dyDescent="0.25">
      <c r="A187" s="131" t="s">
        <v>1291</v>
      </c>
      <c r="B187" s="131"/>
      <c r="C187" s="137" t="s">
        <v>395</v>
      </c>
      <c r="D187" s="134" t="s">
        <v>636</v>
      </c>
      <c r="E187" s="134" t="s">
        <v>746</v>
      </c>
      <c r="F187" s="134" t="s">
        <v>135</v>
      </c>
      <c r="G187" s="131"/>
      <c r="H187" s="142" t="s">
        <v>748</v>
      </c>
      <c r="I187" s="145" t="s">
        <v>1119</v>
      </c>
      <c r="J187" s="134" t="s">
        <v>930</v>
      </c>
      <c r="K187" s="133" t="s">
        <v>1116</v>
      </c>
    </row>
    <row r="188" spans="1:11" ht="15.6" x14ac:dyDescent="0.25">
      <c r="A188" s="131" t="s">
        <v>1261</v>
      </c>
      <c r="B188" s="131"/>
      <c r="C188" s="137" t="s">
        <v>228</v>
      </c>
      <c r="D188" s="134" t="s">
        <v>475</v>
      </c>
      <c r="E188" s="134" t="s">
        <v>687</v>
      </c>
      <c r="F188" s="134" t="s">
        <v>130</v>
      </c>
      <c r="G188" s="131"/>
      <c r="H188" s="142" t="s">
        <v>748</v>
      </c>
      <c r="I188" s="145" t="s">
        <v>1119</v>
      </c>
      <c r="J188" s="134" t="s">
        <v>803</v>
      </c>
      <c r="K188" s="133" t="s">
        <v>996</v>
      </c>
    </row>
    <row r="189" spans="1:11" ht="15.6" x14ac:dyDescent="0.25">
      <c r="A189" s="131" t="s">
        <v>1261</v>
      </c>
      <c r="B189" s="131"/>
      <c r="C189" s="137" t="s">
        <v>228</v>
      </c>
      <c r="D189" s="134" t="s">
        <v>475</v>
      </c>
      <c r="E189" s="134" t="s">
        <v>687</v>
      </c>
      <c r="F189" s="134" t="s">
        <v>641</v>
      </c>
      <c r="G189" s="131"/>
      <c r="H189" s="142" t="s">
        <v>748</v>
      </c>
      <c r="I189" s="145" t="s">
        <v>1119</v>
      </c>
      <c r="J189" s="134" t="s">
        <v>803</v>
      </c>
      <c r="K189" s="133" t="s">
        <v>996</v>
      </c>
    </row>
    <row r="190" spans="1:11" ht="15.6" x14ac:dyDescent="0.25">
      <c r="A190" s="131" t="s">
        <v>1261</v>
      </c>
      <c r="B190" s="131"/>
      <c r="C190" s="137" t="s">
        <v>228</v>
      </c>
      <c r="D190" s="134" t="s">
        <v>475</v>
      </c>
      <c r="E190" s="134" t="s">
        <v>687</v>
      </c>
      <c r="F190" s="134" t="s">
        <v>129</v>
      </c>
      <c r="G190" s="131"/>
      <c r="H190" s="142" t="s">
        <v>748</v>
      </c>
      <c r="I190" s="145" t="s">
        <v>1119</v>
      </c>
      <c r="J190" s="134" t="s">
        <v>803</v>
      </c>
      <c r="K190" s="133" t="s">
        <v>996</v>
      </c>
    </row>
    <row r="191" spans="1:11" ht="15.6" x14ac:dyDescent="0.25">
      <c r="A191" s="131" t="s">
        <v>1159</v>
      </c>
      <c r="B191" s="131"/>
      <c r="C191" s="137" t="s">
        <v>210</v>
      </c>
      <c r="D191" s="134" t="s">
        <v>457</v>
      </c>
      <c r="E191" s="134" t="s">
        <v>658</v>
      </c>
      <c r="F191" s="134" t="s">
        <v>126</v>
      </c>
      <c r="G191" s="131"/>
      <c r="H191" s="142" t="s">
        <v>748</v>
      </c>
      <c r="I191" s="145" t="s">
        <v>1119</v>
      </c>
      <c r="J191" s="134" t="s">
        <v>791</v>
      </c>
      <c r="K191" s="133" t="s">
        <v>950</v>
      </c>
    </row>
    <row r="192" spans="1:11" ht="15.6" x14ac:dyDescent="0.25">
      <c r="A192" s="131" t="s">
        <v>46</v>
      </c>
      <c r="B192" s="131"/>
      <c r="C192" s="137" t="s">
        <v>204</v>
      </c>
      <c r="D192" s="134" t="s">
        <v>451</v>
      </c>
      <c r="E192" s="134" t="s">
        <v>666</v>
      </c>
      <c r="F192" s="134" t="s">
        <v>127</v>
      </c>
      <c r="G192" s="131"/>
      <c r="H192" s="142" t="s">
        <v>120</v>
      </c>
      <c r="I192" s="145" t="s">
        <v>1119</v>
      </c>
      <c r="J192" s="134" t="s">
        <v>1360</v>
      </c>
      <c r="K192" s="133" t="s">
        <v>1147</v>
      </c>
    </row>
    <row r="193" spans="1:11" ht="15.6" x14ac:dyDescent="0.25">
      <c r="A193" s="131" t="s">
        <v>1174</v>
      </c>
      <c r="B193" s="131"/>
      <c r="C193" s="137" t="s">
        <v>161</v>
      </c>
      <c r="D193" s="134" t="s">
        <v>408</v>
      </c>
      <c r="E193" s="134" t="s">
        <v>654</v>
      </c>
      <c r="F193" s="134" t="s">
        <v>639</v>
      </c>
      <c r="G193" s="131"/>
      <c r="H193" s="142" t="s">
        <v>747</v>
      </c>
      <c r="I193" s="145" t="s">
        <v>1119</v>
      </c>
      <c r="J193" s="134" t="s">
        <v>760</v>
      </c>
      <c r="K193" s="133" t="s">
        <v>942</v>
      </c>
    </row>
    <row r="194" spans="1:11" ht="15.6" x14ac:dyDescent="0.25">
      <c r="A194" s="131" t="s">
        <v>99</v>
      </c>
      <c r="B194" s="131"/>
      <c r="C194" s="137" t="s">
        <v>230</v>
      </c>
      <c r="D194" s="134" t="s">
        <v>477</v>
      </c>
      <c r="E194" s="134" t="s">
        <v>689</v>
      </c>
      <c r="F194" s="134" t="s">
        <v>130</v>
      </c>
      <c r="G194" s="131"/>
      <c r="H194" s="142" t="s">
        <v>747</v>
      </c>
      <c r="I194" s="145" t="s">
        <v>1119</v>
      </c>
      <c r="J194" s="134" t="s">
        <v>805</v>
      </c>
      <c r="K194" s="133" t="s">
        <v>998</v>
      </c>
    </row>
    <row r="195" spans="1:11" ht="15.6" x14ac:dyDescent="0.25">
      <c r="A195" s="131" t="s">
        <v>105</v>
      </c>
      <c r="B195" s="131"/>
      <c r="C195" s="137" t="s">
        <v>291</v>
      </c>
      <c r="D195" s="134" t="s">
        <v>535</v>
      </c>
      <c r="E195" s="134" t="s">
        <v>689</v>
      </c>
      <c r="F195" s="134" t="s">
        <v>129</v>
      </c>
      <c r="G195" s="131"/>
      <c r="H195" s="142" t="s">
        <v>120</v>
      </c>
      <c r="I195" s="145" t="s">
        <v>1119</v>
      </c>
      <c r="J195" s="134" t="s">
        <v>850</v>
      </c>
      <c r="K195" s="133" t="s">
        <v>998</v>
      </c>
    </row>
    <row r="196" spans="1:11" ht="15.6" x14ac:dyDescent="0.25">
      <c r="A196" s="131" t="s">
        <v>1181</v>
      </c>
      <c r="B196" s="131"/>
      <c r="C196" s="137" t="s">
        <v>234</v>
      </c>
      <c r="D196" s="134" t="s">
        <v>481</v>
      </c>
      <c r="E196" s="134" t="s">
        <v>692</v>
      </c>
      <c r="F196" s="134" t="s">
        <v>130</v>
      </c>
      <c r="G196" s="131"/>
      <c r="H196" s="142" t="s">
        <v>747</v>
      </c>
      <c r="I196" s="145" t="s">
        <v>1119</v>
      </c>
      <c r="J196" s="140" t="s">
        <v>1197</v>
      </c>
      <c r="K196" s="133" t="s">
        <v>1002</v>
      </c>
    </row>
    <row r="197" spans="1:11" ht="15.6" x14ac:dyDescent="0.25">
      <c r="A197" s="131" t="s">
        <v>1181</v>
      </c>
      <c r="B197" s="131"/>
      <c r="C197" s="137" t="s">
        <v>234</v>
      </c>
      <c r="D197" s="134" t="s">
        <v>481</v>
      </c>
      <c r="E197" s="134" t="s">
        <v>692</v>
      </c>
      <c r="F197" s="134" t="s">
        <v>129</v>
      </c>
      <c r="G197" s="131"/>
      <c r="H197" s="142" t="s">
        <v>747</v>
      </c>
      <c r="I197" s="145" t="s">
        <v>1119</v>
      </c>
      <c r="J197" s="140" t="s">
        <v>1197</v>
      </c>
      <c r="K197" s="133" t="s">
        <v>1002</v>
      </c>
    </row>
    <row r="198" spans="1:11" ht="15.6" x14ac:dyDescent="0.25">
      <c r="A198" s="131" t="s">
        <v>1248</v>
      </c>
      <c r="B198" s="131"/>
      <c r="C198" s="137" t="s">
        <v>211</v>
      </c>
      <c r="D198" s="134" t="s">
        <v>458</v>
      </c>
      <c r="E198" s="134" t="s">
        <v>649</v>
      </c>
      <c r="F198" s="134" t="s">
        <v>126</v>
      </c>
      <c r="G198" s="131"/>
      <c r="H198" s="142" t="s">
        <v>747</v>
      </c>
      <c r="I198" s="145" t="s">
        <v>1119</v>
      </c>
      <c r="J198" s="134" t="s">
        <v>792</v>
      </c>
      <c r="K198" s="133" t="s">
        <v>981</v>
      </c>
    </row>
    <row r="199" spans="1:11" ht="15.6" x14ac:dyDescent="0.25">
      <c r="A199" s="131" t="s">
        <v>1179</v>
      </c>
      <c r="B199" s="131"/>
      <c r="C199" s="137" t="s">
        <v>205</v>
      </c>
      <c r="D199" s="134" t="s">
        <v>452</v>
      </c>
      <c r="E199" s="134" t="s">
        <v>678</v>
      </c>
      <c r="F199" s="134" t="s">
        <v>127</v>
      </c>
      <c r="G199" s="131"/>
      <c r="H199" s="142" t="s">
        <v>747</v>
      </c>
      <c r="I199" s="145" t="s">
        <v>1119</v>
      </c>
      <c r="J199" s="134" t="s">
        <v>789</v>
      </c>
      <c r="K199" s="133" t="s">
        <v>977</v>
      </c>
    </row>
    <row r="200" spans="1:11" ht="15.6" x14ac:dyDescent="0.25">
      <c r="A200" s="131" t="s">
        <v>1241</v>
      </c>
      <c r="B200" s="131"/>
      <c r="C200" s="137" t="s">
        <v>260</v>
      </c>
      <c r="D200" s="134" t="s">
        <v>506</v>
      </c>
      <c r="E200" s="134" t="s">
        <v>649</v>
      </c>
      <c r="F200" s="134" t="s">
        <v>128</v>
      </c>
      <c r="G200" s="131"/>
      <c r="H200" s="142" t="s">
        <v>120</v>
      </c>
      <c r="I200" s="145" t="s">
        <v>1119</v>
      </c>
      <c r="J200" s="134" t="s">
        <v>829</v>
      </c>
      <c r="K200" s="133" t="s">
        <v>1023</v>
      </c>
    </row>
    <row r="201" spans="1:11" ht="15.6" x14ac:dyDescent="0.25">
      <c r="A201" s="131" t="s">
        <v>1241</v>
      </c>
      <c r="B201" s="131"/>
      <c r="C201" s="137" t="s">
        <v>260</v>
      </c>
      <c r="D201" s="134" t="s">
        <v>506</v>
      </c>
      <c r="E201" s="134" t="s">
        <v>649</v>
      </c>
      <c r="F201" s="134" t="s">
        <v>643</v>
      </c>
      <c r="G201" s="131"/>
      <c r="H201" s="142" t="s">
        <v>120</v>
      </c>
      <c r="I201" s="145" t="s">
        <v>1119</v>
      </c>
      <c r="J201" s="134" t="s">
        <v>829</v>
      </c>
      <c r="K201" s="133" t="s">
        <v>1023</v>
      </c>
    </row>
    <row r="202" spans="1:11" ht="15.6" x14ac:dyDescent="0.25">
      <c r="A202" s="131" t="s">
        <v>1242</v>
      </c>
      <c r="B202" s="131"/>
      <c r="C202" s="137" t="s">
        <v>262</v>
      </c>
      <c r="D202" s="134" t="s">
        <v>434</v>
      </c>
      <c r="E202" s="134" t="s">
        <v>649</v>
      </c>
      <c r="F202" s="134" t="s">
        <v>128</v>
      </c>
      <c r="G202" s="131"/>
      <c r="H202" s="142" t="s">
        <v>747</v>
      </c>
      <c r="I202" s="145" t="s">
        <v>1119</v>
      </c>
      <c r="J202" s="134" t="s">
        <v>798</v>
      </c>
      <c r="K202" s="133" t="s">
        <v>1024</v>
      </c>
    </row>
    <row r="203" spans="1:11" ht="15.6" x14ac:dyDescent="0.25">
      <c r="A203" s="131" t="s">
        <v>1242</v>
      </c>
      <c r="B203" s="131"/>
      <c r="C203" s="137" t="s">
        <v>262</v>
      </c>
      <c r="D203" s="134" t="s">
        <v>434</v>
      </c>
      <c r="E203" s="134" t="s">
        <v>649</v>
      </c>
      <c r="F203" s="134" t="s">
        <v>642</v>
      </c>
      <c r="G203" s="131"/>
      <c r="H203" s="142" t="s">
        <v>747</v>
      </c>
      <c r="I203" s="145" t="s">
        <v>1119</v>
      </c>
      <c r="J203" s="134" t="s">
        <v>798</v>
      </c>
      <c r="K203" s="133" t="s">
        <v>1024</v>
      </c>
    </row>
    <row r="204" spans="1:11" ht="15.6" x14ac:dyDescent="0.25">
      <c r="A204" s="131" t="s">
        <v>1242</v>
      </c>
      <c r="B204" s="131"/>
      <c r="C204" s="137" t="s">
        <v>262</v>
      </c>
      <c r="D204" s="134" t="s">
        <v>434</v>
      </c>
      <c r="E204" s="134" t="s">
        <v>649</v>
      </c>
      <c r="F204" s="134" t="s">
        <v>643</v>
      </c>
      <c r="G204" s="131"/>
      <c r="H204" s="142" t="s">
        <v>747</v>
      </c>
      <c r="I204" s="145" t="s">
        <v>1119</v>
      </c>
      <c r="J204" s="134" t="s">
        <v>798</v>
      </c>
      <c r="K204" s="133" t="s">
        <v>1024</v>
      </c>
    </row>
    <row r="205" spans="1:11" ht="15.6" x14ac:dyDescent="0.25">
      <c r="A205" s="131" t="s">
        <v>1243</v>
      </c>
      <c r="B205" s="131"/>
      <c r="C205" s="137" t="s">
        <v>156</v>
      </c>
      <c r="D205" s="134" t="s">
        <v>403</v>
      </c>
      <c r="E205" s="134" t="s">
        <v>649</v>
      </c>
      <c r="F205" s="134" t="s">
        <v>639</v>
      </c>
      <c r="G205" s="131"/>
      <c r="H205" s="142" t="s">
        <v>747</v>
      </c>
      <c r="I205" s="145" t="s">
        <v>1119</v>
      </c>
      <c r="J205" s="134" t="s">
        <v>755</v>
      </c>
      <c r="K205" s="133" t="s">
        <v>938</v>
      </c>
    </row>
    <row r="206" spans="1:11" ht="15.6" x14ac:dyDescent="0.25">
      <c r="A206" s="131" t="s">
        <v>1243</v>
      </c>
      <c r="B206" s="131"/>
      <c r="C206" s="137" t="s">
        <v>156</v>
      </c>
      <c r="D206" s="134" t="s">
        <v>403</v>
      </c>
      <c r="E206" s="134" t="s">
        <v>649</v>
      </c>
      <c r="F206" s="134" t="s">
        <v>642</v>
      </c>
      <c r="G206" s="131"/>
      <c r="H206" s="142" t="s">
        <v>747</v>
      </c>
      <c r="I206" s="145" t="s">
        <v>1119</v>
      </c>
      <c r="J206" s="134" t="s">
        <v>755</v>
      </c>
      <c r="K206" s="133" t="s">
        <v>946</v>
      </c>
    </row>
    <row r="207" spans="1:11" ht="15.6" x14ac:dyDescent="0.25">
      <c r="A207" s="131" t="s">
        <v>1244</v>
      </c>
      <c r="B207" s="131"/>
      <c r="C207" s="137" t="s">
        <v>271</v>
      </c>
      <c r="D207" s="134" t="s">
        <v>516</v>
      </c>
      <c r="E207" s="134" t="s">
        <v>649</v>
      </c>
      <c r="F207" s="134" t="s">
        <v>128</v>
      </c>
      <c r="G207" s="131"/>
      <c r="H207" s="142" t="s">
        <v>120</v>
      </c>
      <c r="I207" s="145" t="s">
        <v>1119</v>
      </c>
      <c r="J207" s="134" t="s">
        <v>798</v>
      </c>
      <c r="K207" s="133" t="s">
        <v>1024</v>
      </c>
    </row>
    <row r="208" spans="1:11" ht="15.6" x14ac:dyDescent="0.25">
      <c r="A208" s="131" t="s">
        <v>1244</v>
      </c>
      <c r="B208" s="131"/>
      <c r="C208" s="137" t="s">
        <v>271</v>
      </c>
      <c r="D208" s="134" t="s">
        <v>516</v>
      </c>
      <c r="E208" s="134" t="s">
        <v>649</v>
      </c>
      <c r="F208" s="134" t="s">
        <v>642</v>
      </c>
      <c r="G208" s="131"/>
      <c r="H208" s="142" t="s">
        <v>120</v>
      </c>
      <c r="I208" s="145" t="s">
        <v>1119</v>
      </c>
      <c r="J208" s="134" t="s">
        <v>798</v>
      </c>
      <c r="K208" s="133" t="s">
        <v>1024</v>
      </c>
    </row>
    <row r="209" spans="1:11" ht="15.6" x14ac:dyDescent="0.25">
      <c r="A209" s="131" t="s">
        <v>1244</v>
      </c>
      <c r="B209" s="131"/>
      <c r="C209" s="137" t="s">
        <v>271</v>
      </c>
      <c r="D209" s="134" t="s">
        <v>516</v>
      </c>
      <c r="E209" s="134" t="s">
        <v>649</v>
      </c>
      <c r="F209" s="134" t="s">
        <v>643</v>
      </c>
      <c r="G209" s="131"/>
      <c r="H209" s="142" t="s">
        <v>120</v>
      </c>
      <c r="I209" s="145" t="s">
        <v>1119</v>
      </c>
      <c r="J209" s="134" t="s">
        <v>798</v>
      </c>
      <c r="K209" s="133" t="s">
        <v>1024</v>
      </c>
    </row>
    <row r="210" spans="1:11" ht="15.6" x14ac:dyDescent="0.25">
      <c r="A210" s="131" t="s">
        <v>1245</v>
      </c>
      <c r="B210" s="131"/>
      <c r="C210" s="137" t="s">
        <v>274</v>
      </c>
      <c r="D210" s="134" t="s">
        <v>519</v>
      </c>
      <c r="E210" s="134" t="s">
        <v>649</v>
      </c>
      <c r="F210" s="134" t="s">
        <v>128</v>
      </c>
      <c r="G210" s="131"/>
      <c r="H210" s="142" t="s">
        <v>120</v>
      </c>
      <c r="I210" s="145" t="s">
        <v>1119</v>
      </c>
      <c r="J210" s="134" t="s">
        <v>837</v>
      </c>
      <c r="K210" s="133" t="s">
        <v>1031</v>
      </c>
    </row>
    <row r="211" spans="1:11" ht="15.6" x14ac:dyDescent="0.25">
      <c r="A211" s="131" t="s">
        <v>1245</v>
      </c>
      <c r="B211" s="131"/>
      <c r="C211" s="137" t="s">
        <v>274</v>
      </c>
      <c r="D211" s="134" t="s">
        <v>519</v>
      </c>
      <c r="E211" s="134" t="s">
        <v>649</v>
      </c>
      <c r="F211" s="134" t="s">
        <v>643</v>
      </c>
      <c r="G211" s="131"/>
      <c r="H211" s="142" t="s">
        <v>120</v>
      </c>
      <c r="I211" s="145" t="s">
        <v>1119</v>
      </c>
      <c r="J211" s="134" t="s">
        <v>837</v>
      </c>
      <c r="K211" s="133" t="s">
        <v>1031</v>
      </c>
    </row>
    <row r="212" spans="1:11" ht="15.6" x14ac:dyDescent="0.25">
      <c r="A212" s="131" t="s">
        <v>1246</v>
      </c>
      <c r="B212" s="131"/>
      <c r="C212" s="137" t="s">
        <v>166</v>
      </c>
      <c r="D212" s="134" t="s">
        <v>413</v>
      </c>
      <c r="E212" s="134" t="s">
        <v>649</v>
      </c>
      <c r="F212" s="134" t="s">
        <v>639</v>
      </c>
      <c r="G212" s="131"/>
      <c r="H212" s="142" t="s">
        <v>747</v>
      </c>
      <c r="I212" s="145" t="s">
        <v>1119</v>
      </c>
      <c r="J212" s="134" t="s">
        <v>1386</v>
      </c>
      <c r="K212" s="133" t="s">
        <v>946</v>
      </c>
    </row>
    <row r="213" spans="1:11" ht="15.6" x14ac:dyDescent="0.25">
      <c r="A213" s="131" t="s">
        <v>1246</v>
      </c>
      <c r="B213" s="131"/>
      <c r="C213" s="137" t="s">
        <v>166</v>
      </c>
      <c r="D213" s="134" t="s">
        <v>413</v>
      </c>
      <c r="E213" s="134" t="s">
        <v>649</v>
      </c>
      <c r="F213" s="134" t="s">
        <v>642</v>
      </c>
      <c r="G213" s="131"/>
      <c r="H213" s="142" t="s">
        <v>747</v>
      </c>
      <c r="I213" s="145" t="s">
        <v>1119</v>
      </c>
      <c r="J213" s="134" t="s">
        <v>1386</v>
      </c>
      <c r="K213" s="133" t="s">
        <v>946</v>
      </c>
    </row>
    <row r="214" spans="1:11" ht="15.6" x14ac:dyDescent="0.25">
      <c r="A214" s="131" t="s">
        <v>1325</v>
      </c>
      <c r="B214" s="131"/>
      <c r="C214" s="137" t="s">
        <v>169</v>
      </c>
      <c r="D214" s="134" t="s">
        <v>416</v>
      </c>
      <c r="E214" s="134" t="s">
        <v>647</v>
      </c>
      <c r="F214" s="134" t="s">
        <v>642</v>
      </c>
      <c r="G214" s="131"/>
      <c r="H214" s="142" t="s">
        <v>120</v>
      </c>
      <c r="I214" s="145" t="s">
        <v>1120</v>
      </c>
      <c r="J214" s="134" t="s">
        <v>1385</v>
      </c>
      <c r="K214" s="133" t="s">
        <v>949</v>
      </c>
    </row>
    <row r="215" spans="1:11" ht="15.6" x14ac:dyDescent="0.25">
      <c r="A215" s="131" t="s">
        <v>1215</v>
      </c>
      <c r="B215" s="131"/>
      <c r="C215" s="138" t="s">
        <v>256</v>
      </c>
      <c r="D215" s="139" t="s">
        <v>471</v>
      </c>
      <c r="E215" s="134" t="s">
        <v>648</v>
      </c>
      <c r="F215" s="139" t="s">
        <v>127</v>
      </c>
      <c r="G215" s="131"/>
      <c r="H215" s="144" t="s">
        <v>748</v>
      </c>
      <c r="I215" s="145" t="s">
        <v>1119</v>
      </c>
      <c r="J215" s="139" t="s">
        <v>826</v>
      </c>
      <c r="K215" s="133" t="s">
        <v>956</v>
      </c>
    </row>
    <row r="216" spans="1:11" ht="15.6" x14ac:dyDescent="0.25">
      <c r="A216" s="131" t="s">
        <v>1248</v>
      </c>
      <c r="B216" s="131"/>
      <c r="C216" s="137" t="s">
        <v>211</v>
      </c>
      <c r="D216" s="134" t="s">
        <v>458</v>
      </c>
      <c r="E216" s="134" t="s">
        <v>649</v>
      </c>
      <c r="F216" s="134" t="s">
        <v>642</v>
      </c>
      <c r="G216" s="131"/>
      <c r="H216" s="142" t="s">
        <v>747</v>
      </c>
      <c r="I216" s="145" t="s">
        <v>1119</v>
      </c>
      <c r="J216" s="134" t="s">
        <v>792</v>
      </c>
      <c r="K216" s="133" t="s">
        <v>981</v>
      </c>
    </row>
    <row r="217" spans="1:11" ht="15.6" x14ac:dyDescent="0.25">
      <c r="A217" s="131" t="s">
        <v>1126</v>
      </c>
      <c r="B217" s="131"/>
      <c r="C217" s="137" t="s">
        <v>214</v>
      </c>
      <c r="D217" s="134" t="s">
        <v>461</v>
      </c>
      <c r="E217" s="134" t="s">
        <v>681</v>
      </c>
      <c r="F217" s="134" t="s">
        <v>126</v>
      </c>
      <c r="G217" s="131"/>
      <c r="H217" s="142" t="s">
        <v>747</v>
      </c>
      <c r="I217" s="145" t="s">
        <v>1119</v>
      </c>
      <c r="J217" s="134" t="s">
        <v>1387</v>
      </c>
      <c r="K217" s="133" t="s">
        <v>984</v>
      </c>
    </row>
    <row r="218" spans="1:11" ht="15.6" x14ac:dyDescent="0.25">
      <c r="A218" s="131" t="s">
        <v>1299</v>
      </c>
      <c r="B218" s="131"/>
      <c r="C218" s="137" t="s">
        <v>350</v>
      </c>
      <c r="D218" s="134" t="s">
        <v>593</v>
      </c>
      <c r="E218" s="134" t="s">
        <v>736</v>
      </c>
      <c r="F218" s="134" t="s">
        <v>132</v>
      </c>
      <c r="G218" s="131"/>
      <c r="H218" s="142" t="s">
        <v>748</v>
      </c>
      <c r="I218" s="145" t="s">
        <v>1119</v>
      </c>
      <c r="J218" s="134" t="s">
        <v>1388</v>
      </c>
      <c r="K218" s="133" t="s">
        <v>1083</v>
      </c>
    </row>
    <row r="219" spans="1:11" ht="15.6" x14ac:dyDescent="0.25">
      <c r="A219" s="131" t="s">
        <v>1250</v>
      </c>
      <c r="B219" s="131"/>
      <c r="C219" s="137" t="s">
        <v>220</v>
      </c>
      <c r="D219" s="134" t="s">
        <v>467</v>
      </c>
      <c r="E219" s="134" t="s">
        <v>649</v>
      </c>
      <c r="F219" s="134" t="s">
        <v>642</v>
      </c>
      <c r="G219" s="131"/>
      <c r="H219" s="142" t="s">
        <v>120</v>
      </c>
      <c r="I219" s="145" t="s">
        <v>1119</v>
      </c>
      <c r="J219" s="134" t="s">
        <v>798</v>
      </c>
      <c r="K219" s="133" t="s">
        <v>989</v>
      </c>
    </row>
    <row r="220" spans="1:11" ht="15.6" x14ac:dyDescent="0.25">
      <c r="A220" s="131" t="s">
        <v>1172</v>
      </c>
      <c r="B220" s="131"/>
      <c r="C220" s="137" t="s">
        <v>196</v>
      </c>
      <c r="D220" s="134" t="s">
        <v>443</v>
      </c>
      <c r="E220" s="134" t="s">
        <v>671</v>
      </c>
      <c r="F220" s="134" t="s">
        <v>640</v>
      </c>
      <c r="G220" s="131"/>
      <c r="H220" s="142" t="s">
        <v>120</v>
      </c>
      <c r="I220" s="145" t="s">
        <v>1119</v>
      </c>
      <c r="J220" s="134" t="s">
        <v>783</v>
      </c>
      <c r="K220" s="133" t="s">
        <v>971</v>
      </c>
    </row>
    <row r="221" spans="1:11" ht="15.6" x14ac:dyDescent="0.25">
      <c r="A221" s="131" t="s">
        <v>1134</v>
      </c>
      <c r="B221" s="131"/>
      <c r="C221" s="137" t="s">
        <v>302</v>
      </c>
      <c r="D221" s="134" t="s">
        <v>546</v>
      </c>
      <c r="E221" s="134" t="s">
        <v>677</v>
      </c>
      <c r="F221" s="134" t="s">
        <v>135</v>
      </c>
      <c r="G221" s="131"/>
      <c r="H221" s="142" t="s">
        <v>120</v>
      </c>
      <c r="I221" s="145" t="s">
        <v>1119</v>
      </c>
      <c r="J221" s="134" t="s">
        <v>859</v>
      </c>
      <c r="K221" s="133" t="s">
        <v>1052</v>
      </c>
    </row>
    <row r="222" spans="1:11" ht="15.6" x14ac:dyDescent="0.25">
      <c r="A222" s="131" t="s">
        <v>1135</v>
      </c>
      <c r="B222" s="131"/>
      <c r="C222" s="137" t="s">
        <v>265</v>
      </c>
      <c r="D222" s="134" t="s">
        <v>510</v>
      </c>
      <c r="E222" s="134" t="s">
        <v>677</v>
      </c>
      <c r="F222" s="134" t="s">
        <v>128</v>
      </c>
      <c r="G222" s="131"/>
      <c r="H222" s="142" t="s">
        <v>28</v>
      </c>
      <c r="I222" s="145" t="s">
        <v>1119</v>
      </c>
      <c r="J222" s="134" t="s">
        <v>831</v>
      </c>
      <c r="K222" s="133" t="s">
        <v>1027</v>
      </c>
    </row>
    <row r="223" spans="1:11" ht="15.6" x14ac:dyDescent="0.25">
      <c r="A223" s="131" t="s">
        <v>1136</v>
      </c>
      <c r="B223" s="131"/>
      <c r="C223" s="137" t="s">
        <v>374</v>
      </c>
      <c r="D223" s="134" t="s">
        <v>617</v>
      </c>
      <c r="E223" s="134" t="s">
        <v>677</v>
      </c>
      <c r="F223" s="134" t="s">
        <v>133</v>
      </c>
      <c r="G223" s="131"/>
      <c r="H223" s="142" t="s">
        <v>747</v>
      </c>
      <c r="I223" s="145" t="s">
        <v>1119</v>
      </c>
      <c r="J223" s="134" t="s">
        <v>915</v>
      </c>
      <c r="K223" s="133" t="s">
        <v>1099</v>
      </c>
    </row>
    <row r="224" spans="1:11" ht="15.6" x14ac:dyDescent="0.25">
      <c r="A224" s="131" t="s">
        <v>1137</v>
      </c>
      <c r="B224" s="131"/>
      <c r="C224" s="137" t="s">
        <v>346</v>
      </c>
      <c r="D224" s="134" t="s">
        <v>589</v>
      </c>
      <c r="E224" s="134" t="s">
        <v>677</v>
      </c>
      <c r="F224" s="134" t="s">
        <v>132</v>
      </c>
      <c r="G224" s="131"/>
      <c r="H224" s="142" t="s">
        <v>747</v>
      </c>
      <c r="I224" s="145" t="s">
        <v>1119</v>
      </c>
      <c r="J224" s="134" t="s">
        <v>892</v>
      </c>
      <c r="K224" s="133" t="s">
        <v>1079</v>
      </c>
    </row>
    <row r="225" spans="1:11" ht="15.6" x14ac:dyDescent="0.25">
      <c r="A225" s="131" t="s">
        <v>1138</v>
      </c>
      <c r="B225" s="131"/>
      <c r="C225" s="137" t="s">
        <v>379</v>
      </c>
      <c r="D225" s="134" t="s">
        <v>622</v>
      </c>
      <c r="E225" s="134" t="s">
        <v>677</v>
      </c>
      <c r="F225" s="134" t="s">
        <v>133</v>
      </c>
      <c r="G225" s="131"/>
      <c r="H225" s="142" t="s">
        <v>120</v>
      </c>
      <c r="I225" s="145" t="s">
        <v>1119</v>
      </c>
      <c r="J225" s="134" t="s">
        <v>920</v>
      </c>
      <c r="K225" s="133" t="s">
        <v>1104</v>
      </c>
    </row>
    <row r="226" spans="1:11" ht="15.6" x14ac:dyDescent="0.25">
      <c r="A226" s="131" t="s">
        <v>1139</v>
      </c>
      <c r="B226" s="131"/>
      <c r="C226" s="137" t="s">
        <v>380</v>
      </c>
      <c r="D226" s="134" t="s">
        <v>623</v>
      </c>
      <c r="E226" s="134" t="s">
        <v>677</v>
      </c>
      <c r="F226" s="134" t="s">
        <v>133</v>
      </c>
      <c r="G226" s="131"/>
      <c r="H226" s="142" t="s">
        <v>27</v>
      </c>
      <c r="I226" s="145" t="s">
        <v>1119</v>
      </c>
      <c r="J226" s="134" t="s">
        <v>760</v>
      </c>
      <c r="K226" s="133" t="s">
        <v>1105</v>
      </c>
    </row>
    <row r="227" spans="1:11" ht="15.6" x14ac:dyDescent="0.25">
      <c r="A227" s="131"/>
      <c r="B227" s="131"/>
      <c r="C227" s="137" t="s">
        <v>313</v>
      </c>
      <c r="D227" s="134" t="s">
        <v>557</v>
      </c>
      <c r="E227" s="134" t="s">
        <v>666</v>
      </c>
      <c r="F227" s="134" t="s">
        <v>136</v>
      </c>
      <c r="G227" s="131"/>
      <c r="H227" s="142" t="s">
        <v>27</v>
      </c>
      <c r="I227" s="142" t="s">
        <v>1120</v>
      </c>
      <c r="J227" s="134" t="s">
        <v>869</v>
      </c>
      <c r="K227" s="133" t="s">
        <v>1059</v>
      </c>
    </row>
    <row r="228" spans="1:11" ht="15.6" x14ac:dyDescent="0.25">
      <c r="A228" s="131" t="s">
        <v>1161</v>
      </c>
      <c r="B228" s="131"/>
      <c r="C228" s="137" t="s">
        <v>213</v>
      </c>
      <c r="D228" s="134" t="s">
        <v>460</v>
      </c>
      <c r="E228" s="134" t="s">
        <v>658</v>
      </c>
      <c r="F228" s="134" t="s">
        <v>126</v>
      </c>
      <c r="G228" s="131"/>
      <c r="H228" s="142" t="s">
        <v>120</v>
      </c>
      <c r="I228" s="145" t="s">
        <v>1120</v>
      </c>
      <c r="J228" s="134" t="s">
        <v>794</v>
      </c>
      <c r="K228" s="133" t="s">
        <v>983</v>
      </c>
    </row>
    <row r="229" spans="1:11" ht="15.6" x14ac:dyDescent="0.25">
      <c r="A229" s="131" t="s">
        <v>18</v>
      </c>
      <c r="B229" s="131"/>
      <c r="C229" s="137" t="s">
        <v>257</v>
      </c>
      <c r="D229" s="134" t="s">
        <v>503</v>
      </c>
      <c r="E229" s="134" t="s">
        <v>707</v>
      </c>
      <c r="F229" s="134" t="s">
        <v>127</v>
      </c>
      <c r="G229" s="131"/>
      <c r="H229" s="142" t="s">
        <v>747</v>
      </c>
      <c r="I229" s="145" t="s">
        <v>1119</v>
      </c>
      <c r="J229" s="134" t="s">
        <v>827</v>
      </c>
      <c r="K229" s="133" t="s">
        <v>1020</v>
      </c>
    </row>
    <row r="230" spans="1:11" ht="15.6" x14ac:dyDescent="0.25">
      <c r="A230" s="131" t="s">
        <v>83</v>
      </c>
      <c r="B230" s="131"/>
      <c r="C230" s="137" t="s">
        <v>300</v>
      </c>
      <c r="D230" s="134" t="s">
        <v>544</v>
      </c>
      <c r="E230" s="134" t="s">
        <v>724</v>
      </c>
      <c r="F230" s="134" t="s">
        <v>145</v>
      </c>
      <c r="G230" s="131"/>
      <c r="H230" s="142" t="s">
        <v>120</v>
      </c>
      <c r="I230" s="145" t="s">
        <v>1119</v>
      </c>
      <c r="J230" s="134" t="s">
        <v>1389</v>
      </c>
      <c r="K230" s="133" t="s">
        <v>1050</v>
      </c>
    </row>
    <row r="231" spans="1:11" ht="15.6" x14ac:dyDescent="0.25">
      <c r="A231" s="131" t="s">
        <v>1191</v>
      </c>
      <c r="B231" s="131"/>
      <c r="C231" s="137" t="s">
        <v>242</v>
      </c>
      <c r="D231" s="134" t="s">
        <v>489</v>
      </c>
      <c r="E231" s="134" t="s">
        <v>699</v>
      </c>
      <c r="F231" s="134" t="s">
        <v>130</v>
      </c>
      <c r="G231" s="131"/>
      <c r="H231" s="142" t="s">
        <v>747</v>
      </c>
      <c r="I231" s="145" t="s">
        <v>1119</v>
      </c>
      <c r="J231" s="134" t="s">
        <v>814</v>
      </c>
      <c r="K231" s="133" t="s">
        <v>1009</v>
      </c>
    </row>
    <row r="232" spans="1:11" ht="15.6" x14ac:dyDescent="0.25">
      <c r="A232" s="131" t="s">
        <v>1191</v>
      </c>
      <c r="B232" s="131"/>
      <c r="C232" s="137" t="s">
        <v>242</v>
      </c>
      <c r="D232" s="134" t="s">
        <v>489</v>
      </c>
      <c r="E232" s="134" t="s">
        <v>699</v>
      </c>
      <c r="F232" s="134" t="s">
        <v>129</v>
      </c>
      <c r="G232" s="131"/>
      <c r="H232" s="142" t="s">
        <v>747</v>
      </c>
      <c r="I232" s="145" t="s">
        <v>1119</v>
      </c>
      <c r="J232" s="134" t="s">
        <v>814</v>
      </c>
      <c r="K232" s="133" t="s">
        <v>1009</v>
      </c>
    </row>
    <row r="233" spans="1:11" ht="15.6" x14ac:dyDescent="0.25">
      <c r="A233" s="131" t="s">
        <v>1162</v>
      </c>
      <c r="B233" s="131"/>
      <c r="C233" s="137" t="s">
        <v>215</v>
      </c>
      <c r="D233" s="134" t="s">
        <v>462</v>
      </c>
      <c r="E233" s="134" t="s">
        <v>658</v>
      </c>
      <c r="F233" s="134" t="s">
        <v>126</v>
      </c>
      <c r="G233" s="131"/>
      <c r="H233" s="142" t="s">
        <v>27</v>
      </c>
      <c r="I233" s="145" t="s">
        <v>1120</v>
      </c>
      <c r="J233" s="134" t="s">
        <v>780</v>
      </c>
      <c r="K233" s="133" t="s">
        <v>966</v>
      </c>
    </row>
    <row r="234" spans="1:11" ht="15.6" x14ac:dyDescent="0.25">
      <c r="A234" s="131" t="s">
        <v>1308</v>
      </c>
      <c r="B234" s="131"/>
      <c r="C234" s="137" t="s">
        <v>206</v>
      </c>
      <c r="D234" s="134" t="s">
        <v>453</v>
      </c>
      <c r="E234" s="134" t="s">
        <v>679</v>
      </c>
      <c r="F234" s="134" t="s">
        <v>127</v>
      </c>
      <c r="G234" s="131"/>
      <c r="H234" s="142" t="s">
        <v>120</v>
      </c>
      <c r="I234" s="145" t="s">
        <v>1119</v>
      </c>
      <c r="J234" s="134" t="s">
        <v>1362</v>
      </c>
      <c r="K234" s="133" t="s">
        <v>978</v>
      </c>
    </row>
    <row r="235" spans="1:11" ht="15.6" x14ac:dyDescent="0.25">
      <c r="A235" s="131" t="s">
        <v>1274</v>
      </c>
      <c r="B235" s="131"/>
      <c r="C235" s="137" t="s">
        <v>361</v>
      </c>
      <c r="D235" s="134" t="s">
        <v>604</v>
      </c>
      <c r="E235" s="134" t="s">
        <v>728</v>
      </c>
      <c r="F235" s="134" t="s">
        <v>134</v>
      </c>
      <c r="G235" s="131"/>
      <c r="H235" s="142" t="s">
        <v>747</v>
      </c>
      <c r="I235" s="142" t="s">
        <v>1119</v>
      </c>
      <c r="J235" s="134" t="s">
        <v>904</v>
      </c>
      <c r="K235" s="133" t="s">
        <v>1089</v>
      </c>
    </row>
    <row r="236" spans="1:11" ht="15.6" x14ac:dyDescent="0.25">
      <c r="A236" s="131" t="s">
        <v>1151</v>
      </c>
      <c r="B236" s="131"/>
      <c r="C236" s="137" t="s">
        <v>358</v>
      </c>
      <c r="D236" s="134" t="s">
        <v>601</v>
      </c>
      <c r="E236" s="134" t="s">
        <v>673</v>
      </c>
      <c r="F236" s="134" t="s">
        <v>138</v>
      </c>
      <c r="G236" s="131"/>
      <c r="H236" s="142" t="s">
        <v>120</v>
      </c>
      <c r="I236" s="145" t="s">
        <v>1119</v>
      </c>
      <c r="J236" s="134" t="s">
        <v>902</v>
      </c>
      <c r="K236" s="133" t="s">
        <v>973</v>
      </c>
    </row>
    <row r="237" spans="1:11" ht="15.6" x14ac:dyDescent="0.25">
      <c r="A237" s="131" t="s">
        <v>14</v>
      </c>
      <c r="B237" s="131"/>
      <c r="C237" s="137" t="s">
        <v>362</v>
      </c>
      <c r="D237" s="134" t="s">
        <v>605</v>
      </c>
      <c r="E237" s="134" t="s">
        <v>658</v>
      </c>
      <c r="F237" s="134" t="s">
        <v>134</v>
      </c>
      <c r="G237" s="131"/>
      <c r="H237" s="142" t="s">
        <v>747</v>
      </c>
      <c r="I237" s="145" t="s">
        <v>1119</v>
      </c>
      <c r="J237" s="134" t="s">
        <v>905</v>
      </c>
      <c r="K237" s="133" t="s">
        <v>1090</v>
      </c>
    </row>
    <row r="238" spans="1:11" ht="15.6" x14ac:dyDescent="0.25">
      <c r="A238" s="131" t="s">
        <v>115</v>
      </c>
      <c r="B238" s="131"/>
      <c r="C238" s="137" t="s">
        <v>352</v>
      </c>
      <c r="D238" s="134" t="s">
        <v>595</v>
      </c>
      <c r="E238" s="134" t="s">
        <v>737</v>
      </c>
      <c r="F238" s="134" t="s">
        <v>138</v>
      </c>
      <c r="G238" s="131"/>
      <c r="H238" s="142" t="s">
        <v>120</v>
      </c>
      <c r="I238" s="145" t="s">
        <v>1119</v>
      </c>
      <c r="J238" s="134" t="s">
        <v>897</v>
      </c>
      <c r="K238" s="133" t="s">
        <v>1085</v>
      </c>
    </row>
    <row r="239" spans="1:11" ht="15.6" x14ac:dyDescent="0.25">
      <c r="A239" s="131" t="s">
        <v>1175</v>
      </c>
      <c r="B239" s="131"/>
      <c r="C239" s="137" t="s">
        <v>152</v>
      </c>
      <c r="D239" s="134" t="s">
        <v>399</v>
      </c>
      <c r="E239" s="134" t="s">
        <v>645</v>
      </c>
      <c r="F239" s="134" t="s">
        <v>639</v>
      </c>
      <c r="G239" s="131"/>
      <c r="H239" s="142" t="s">
        <v>747</v>
      </c>
      <c r="I239" s="145" t="s">
        <v>1119</v>
      </c>
      <c r="J239" s="134" t="s">
        <v>751</v>
      </c>
      <c r="K239" s="133" t="s">
        <v>934</v>
      </c>
    </row>
    <row r="240" spans="1:11" ht="15.6" x14ac:dyDescent="0.25">
      <c r="A240" s="131" t="s">
        <v>75</v>
      </c>
      <c r="B240" s="131"/>
      <c r="C240" s="137" t="s">
        <v>363</v>
      </c>
      <c r="D240" s="134" t="s">
        <v>606</v>
      </c>
      <c r="E240" s="134" t="s">
        <v>739</v>
      </c>
      <c r="F240" s="134" t="s">
        <v>134</v>
      </c>
      <c r="G240" s="131"/>
      <c r="H240" s="142" t="s">
        <v>120</v>
      </c>
      <c r="I240" s="142" t="s">
        <v>1120</v>
      </c>
      <c r="J240" s="134" t="s">
        <v>906</v>
      </c>
      <c r="K240" s="133" t="s">
        <v>1091</v>
      </c>
    </row>
    <row r="241" spans="1:11" ht="15.6" x14ac:dyDescent="0.25">
      <c r="A241" s="131" t="s">
        <v>1177</v>
      </c>
      <c r="B241" s="131"/>
      <c r="C241" s="137" t="s">
        <v>292</v>
      </c>
      <c r="D241" s="134" t="s">
        <v>536</v>
      </c>
      <c r="E241" s="134" t="s">
        <v>645</v>
      </c>
      <c r="F241" s="134" t="s">
        <v>129</v>
      </c>
      <c r="G241" s="131"/>
      <c r="H241" s="142" t="s">
        <v>748</v>
      </c>
      <c r="I241" s="145" t="s">
        <v>1119</v>
      </c>
      <c r="J241" s="134" t="s">
        <v>851</v>
      </c>
      <c r="K241" s="133" t="s">
        <v>1043</v>
      </c>
    </row>
    <row r="242" spans="1:11" ht="15.6" x14ac:dyDescent="0.25">
      <c r="A242" s="131" t="s">
        <v>1192</v>
      </c>
      <c r="B242" s="131"/>
      <c r="C242" s="137" t="s">
        <v>1193</v>
      </c>
      <c r="D242" s="134" t="s">
        <v>1194</v>
      </c>
      <c r="E242" s="134" t="s">
        <v>1195</v>
      </c>
      <c r="F242" s="134" t="s">
        <v>639</v>
      </c>
      <c r="G242" s="131"/>
      <c r="H242" s="142" t="s">
        <v>120</v>
      </c>
      <c r="I242" s="145" t="s">
        <v>1120</v>
      </c>
      <c r="J242" s="134" t="s">
        <v>1196</v>
      </c>
      <c r="K242" s="133" t="s">
        <v>1197</v>
      </c>
    </row>
    <row r="243" spans="1:11" ht="15.6" x14ac:dyDescent="0.25">
      <c r="A243" s="131" t="s">
        <v>1297</v>
      </c>
      <c r="B243" s="131"/>
      <c r="C243" s="137" t="s">
        <v>295</v>
      </c>
      <c r="D243" s="134" t="s">
        <v>539</v>
      </c>
      <c r="E243" s="134" t="s">
        <v>721</v>
      </c>
      <c r="F243" s="134" t="s">
        <v>145</v>
      </c>
      <c r="G243" s="131"/>
      <c r="H243" s="142" t="s">
        <v>748</v>
      </c>
      <c r="I243" s="145" t="s">
        <v>1119</v>
      </c>
      <c r="J243" s="134" t="s">
        <v>854</v>
      </c>
      <c r="K243" s="133" t="s">
        <v>1046</v>
      </c>
    </row>
    <row r="244" spans="1:11" ht="15.6" x14ac:dyDescent="0.25">
      <c r="A244" s="131" t="s">
        <v>1240</v>
      </c>
      <c r="B244" s="131"/>
      <c r="C244" s="137" t="s">
        <v>311</v>
      </c>
      <c r="D244" s="134" t="s">
        <v>555</v>
      </c>
      <c r="E244" s="134" t="s">
        <v>727</v>
      </c>
      <c r="F244" s="134" t="s">
        <v>137</v>
      </c>
      <c r="G244" s="131"/>
      <c r="H244" s="142" t="s">
        <v>120</v>
      </c>
      <c r="I244" s="145" t="s">
        <v>1119</v>
      </c>
      <c r="J244" s="134" t="s">
        <v>867</v>
      </c>
      <c r="K244" s="133" t="s">
        <v>1058</v>
      </c>
    </row>
    <row r="245" spans="1:11" ht="15.6" x14ac:dyDescent="0.25">
      <c r="A245" s="131" t="s">
        <v>1251</v>
      </c>
      <c r="B245" s="131"/>
      <c r="C245" s="137" t="s">
        <v>392</v>
      </c>
      <c r="D245" s="134" t="s">
        <v>633</v>
      </c>
      <c r="E245" s="134" t="s">
        <v>741</v>
      </c>
      <c r="F245" s="134" t="s">
        <v>135</v>
      </c>
      <c r="G245" s="131"/>
      <c r="H245" s="142" t="s">
        <v>749</v>
      </c>
      <c r="I245" s="145" t="s">
        <v>1119</v>
      </c>
      <c r="J245" s="134" t="s">
        <v>928</v>
      </c>
      <c r="K245" s="133" t="s">
        <v>1113</v>
      </c>
    </row>
    <row r="246" spans="1:11" ht="15.6" x14ac:dyDescent="0.25">
      <c r="A246" s="131" t="s">
        <v>1253</v>
      </c>
      <c r="B246" s="131"/>
      <c r="C246" s="137" t="s">
        <v>383</v>
      </c>
      <c r="D246" s="134" t="s">
        <v>626</v>
      </c>
      <c r="E246" s="134" t="s">
        <v>741</v>
      </c>
      <c r="F246" s="134" t="s">
        <v>138</v>
      </c>
      <c r="G246" s="131"/>
      <c r="H246" s="142" t="s">
        <v>747</v>
      </c>
      <c r="I246" s="145" t="s">
        <v>1119</v>
      </c>
      <c r="J246" s="134" t="s">
        <v>922</v>
      </c>
      <c r="K246" s="133" t="s">
        <v>1107</v>
      </c>
    </row>
    <row r="247" spans="1:11" ht="15.6" x14ac:dyDescent="0.25">
      <c r="A247" s="131" t="s">
        <v>1141</v>
      </c>
      <c r="B247" s="131"/>
      <c r="C247" s="137" t="s">
        <v>364</v>
      </c>
      <c r="D247" s="134" t="s">
        <v>607</v>
      </c>
      <c r="E247" s="134" t="s">
        <v>740</v>
      </c>
      <c r="F247" s="134" t="s">
        <v>134</v>
      </c>
      <c r="G247" s="131"/>
      <c r="H247" s="142" t="s">
        <v>747</v>
      </c>
      <c r="I247" s="145" t="s">
        <v>1119</v>
      </c>
      <c r="J247" s="134" t="s">
        <v>907</v>
      </c>
      <c r="K247" s="133" t="s">
        <v>1092</v>
      </c>
    </row>
    <row r="248" spans="1:11" ht="15.6" x14ac:dyDescent="0.25">
      <c r="A248" s="131" t="s">
        <v>1256</v>
      </c>
      <c r="B248" s="131"/>
      <c r="C248" s="137" t="s">
        <v>367</v>
      </c>
      <c r="D248" s="134" t="s">
        <v>610</v>
      </c>
      <c r="E248" s="134" t="s">
        <v>741</v>
      </c>
      <c r="F248" s="134" t="s">
        <v>138</v>
      </c>
      <c r="G248" s="131"/>
      <c r="H248" s="142" t="s">
        <v>120</v>
      </c>
      <c r="I248" s="145" t="s">
        <v>1119</v>
      </c>
      <c r="J248" s="134" t="s">
        <v>910</v>
      </c>
      <c r="K248" s="133" t="s">
        <v>1094</v>
      </c>
    </row>
    <row r="249" spans="1:11" ht="15.6" x14ac:dyDescent="0.25">
      <c r="A249" s="131"/>
      <c r="B249" s="131"/>
      <c r="C249" s="137" t="s">
        <v>341</v>
      </c>
      <c r="D249" s="134" t="s">
        <v>584</v>
      </c>
      <c r="E249" s="134" t="s">
        <v>648</v>
      </c>
      <c r="F249" s="134" t="s">
        <v>132</v>
      </c>
      <c r="G249" s="131"/>
      <c r="H249" s="142" t="s">
        <v>747</v>
      </c>
      <c r="I249" s="142"/>
      <c r="J249" s="134" t="s">
        <v>887</v>
      </c>
      <c r="K249" s="133" t="s">
        <v>956</v>
      </c>
    </row>
    <row r="250" spans="1:11" ht="15.6" x14ac:dyDescent="0.25">
      <c r="A250" s="131" t="s">
        <v>1200</v>
      </c>
      <c r="B250" s="131"/>
      <c r="C250" s="137" t="s">
        <v>286</v>
      </c>
      <c r="D250" s="134" t="s">
        <v>530</v>
      </c>
      <c r="E250" s="134" t="s">
        <v>648</v>
      </c>
      <c r="F250" s="134" t="s">
        <v>129</v>
      </c>
      <c r="G250" s="131"/>
      <c r="H250" s="142" t="s">
        <v>747</v>
      </c>
      <c r="I250" s="145" t="s">
        <v>1120</v>
      </c>
      <c r="J250" s="134" t="s">
        <v>846</v>
      </c>
      <c r="K250" s="133" t="s">
        <v>937</v>
      </c>
    </row>
    <row r="251" spans="1:11" ht="15.6" x14ac:dyDescent="0.25">
      <c r="A251" s="131" t="s">
        <v>1200</v>
      </c>
      <c r="B251" s="131"/>
      <c r="C251" s="137" t="s">
        <v>286</v>
      </c>
      <c r="D251" s="134" t="s">
        <v>530</v>
      </c>
      <c r="E251" s="134" t="s">
        <v>648</v>
      </c>
      <c r="F251" s="134" t="s">
        <v>643</v>
      </c>
      <c r="G251" s="131"/>
      <c r="H251" s="142" t="s">
        <v>747</v>
      </c>
      <c r="I251" s="145" t="s">
        <v>1120</v>
      </c>
      <c r="J251" s="134" t="s">
        <v>846</v>
      </c>
      <c r="K251" s="133" t="s">
        <v>937</v>
      </c>
    </row>
    <row r="252" spans="1:11" ht="15.6" x14ac:dyDescent="0.25">
      <c r="A252" s="131" t="s">
        <v>1201</v>
      </c>
      <c r="B252" s="131"/>
      <c r="C252" s="137" t="s">
        <v>226</v>
      </c>
      <c r="D252" s="134" t="s">
        <v>473</v>
      </c>
      <c r="E252" s="134" t="s">
        <v>648</v>
      </c>
      <c r="F252" s="134" t="s">
        <v>130</v>
      </c>
      <c r="G252" s="131"/>
      <c r="H252" s="142" t="s">
        <v>747</v>
      </c>
      <c r="I252" s="145" t="s">
        <v>1120</v>
      </c>
      <c r="J252" s="134" t="s">
        <v>801</v>
      </c>
      <c r="K252" s="133" t="s">
        <v>956</v>
      </c>
    </row>
    <row r="253" spans="1:11" ht="15.6" x14ac:dyDescent="0.25">
      <c r="A253" s="131" t="s">
        <v>1173</v>
      </c>
      <c r="B253" s="131"/>
      <c r="C253" s="137" t="s">
        <v>325</v>
      </c>
      <c r="D253" s="134" t="s">
        <v>568</v>
      </c>
      <c r="E253" s="134" t="s">
        <v>729</v>
      </c>
      <c r="F253" s="134" t="s">
        <v>137</v>
      </c>
      <c r="G253" s="131"/>
      <c r="H253" s="142" t="s">
        <v>747</v>
      </c>
      <c r="I253" s="145" t="s">
        <v>1119</v>
      </c>
      <c r="J253" s="134" t="s">
        <v>1390</v>
      </c>
      <c r="K253" s="133" t="s">
        <v>1067</v>
      </c>
    </row>
    <row r="254" spans="1:11" ht="15.6" x14ac:dyDescent="0.25">
      <c r="A254" s="131" t="s">
        <v>1277</v>
      </c>
      <c r="B254" s="131"/>
      <c r="C254" s="137" t="s">
        <v>314</v>
      </c>
      <c r="D254" s="134" t="s">
        <v>417</v>
      </c>
      <c r="E254" s="134" t="s">
        <v>675</v>
      </c>
      <c r="F254" s="134" t="s">
        <v>136</v>
      </c>
      <c r="G254" s="131"/>
      <c r="H254" s="142" t="s">
        <v>120</v>
      </c>
      <c r="I254" s="145" t="s">
        <v>1119</v>
      </c>
      <c r="J254" s="134" t="s">
        <v>870</v>
      </c>
      <c r="K254" s="133" t="s">
        <v>1060</v>
      </c>
    </row>
    <row r="255" spans="1:11" ht="15.6" x14ac:dyDescent="0.25">
      <c r="A255" s="131" t="s">
        <v>1204</v>
      </c>
      <c r="B255" s="131"/>
      <c r="C255" s="137" t="s">
        <v>303</v>
      </c>
      <c r="D255" s="134" t="s">
        <v>547</v>
      </c>
      <c r="E255" s="134" t="s">
        <v>648</v>
      </c>
      <c r="F255" s="134" t="s">
        <v>135</v>
      </c>
      <c r="G255" s="131"/>
      <c r="H255" s="142" t="s">
        <v>747</v>
      </c>
      <c r="I255" s="145" t="s">
        <v>1119</v>
      </c>
      <c r="J255" s="134" t="s">
        <v>860</v>
      </c>
      <c r="K255" s="133" t="s">
        <v>937</v>
      </c>
    </row>
    <row r="256" spans="1:11" ht="15.6" x14ac:dyDescent="0.25">
      <c r="A256" s="131" t="s">
        <v>1205</v>
      </c>
      <c r="B256" s="131"/>
      <c r="C256" s="137" t="s">
        <v>177</v>
      </c>
      <c r="D256" s="134" t="s">
        <v>424</v>
      </c>
      <c r="E256" s="134" t="s">
        <v>648</v>
      </c>
      <c r="F256" s="134" t="s">
        <v>640</v>
      </c>
      <c r="G256" s="131"/>
      <c r="H256" s="142" t="s">
        <v>120</v>
      </c>
      <c r="I256" s="145" t="s">
        <v>1120</v>
      </c>
      <c r="J256" s="134" t="s">
        <v>754</v>
      </c>
      <c r="K256" s="133" t="s">
        <v>955</v>
      </c>
    </row>
    <row r="257" spans="1:11" ht="15.6" x14ac:dyDescent="0.25">
      <c r="A257" s="131" t="s">
        <v>1205</v>
      </c>
      <c r="B257" s="131"/>
      <c r="C257" s="137" t="s">
        <v>177</v>
      </c>
      <c r="D257" s="134" t="s">
        <v>424</v>
      </c>
      <c r="E257" s="134" t="s">
        <v>648</v>
      </c>
      <c r="F257" s="134" t="s">
        <v>643</v>
      </c>
      <c r="G257" s="131"/>
      <c r="H257" s="142" t="s">
        <v>120</v>
      </c>
      <c r="I257" s="145" t="s">
        <v>1120</v>
      </c>
      <c r="J257" s="134" t="s">
        <v>754</v>
      </c>
      <c r="K257" s="133" t="s">
        <v>955</v>
      </c>
    </row>
    <row r="258" spans="1:11" ht="15.6" x14ac:dyDescent="0.25">
      <c r="A258" s="131"/>
      <c r="B258" s="131"/>
      <c r="C258" s="137" t="s">
        <v>178</v>
      </c>
      <c r="D258" s="134" t="s">
        <v>425</v>
      </c>
      <c r="E258" s="134" t="s">
        <v>648</v>
      </c>
      <c r="F258" s="134" t="s">
        <v>640</v>
      </c>
      <c r="G258" s="131"/>
      <c r="H258" s="142" t="s">
        <v>747</v>
      </c>
      <c r="I258" s="142" t="s">
        <v>1119</v>
      </c>
      <c r="J258" s="134" t="s">
        <v>770</v>
      </c>
      <c r="K258" s="133" t="s">
        <v>956</v>
      </c>
    </row>
    <row r="259" spans="1:11" ht="15.6" x14ac:dyDescent="0.25">
      <c r="A259" s="131"/>
      <c r="B259" s="131"/>
      <c r="C259" s="137" t="s">
        <v>178</v>
      </c>
      <c r="D259" s="134" t="s">
        <v>425</v>
      </c>
      <c r="E259" s="134" t="s">
        <v>648</v>
      </c>
      <c r="F259" s="134" t="s">
        <v>643</v>
      </c>
      <c r="G259" s="131"/>
      <c r="H259" s="142" t="s">
        <v>747</v>
      </c>
      <c r="I259" s="142" t="s">
        <v>1119</v>
      </c>
      <c r="J259" s="134" t="s">
        <v>770</v>
      </c>
      <c r="K259" s="133" t="s">
        <v>956</v>
      </c>
    </row>
    <row r="260" spans="1:11" ht="15.6" x14ac:dyDescent="0.25">
      <c r="A260" s="131" t="s">
        <v>1292</v>
      </c>
      <c r="B260" s="131"/>
      <c r="C260" s="137" t="s">
        <v>216</v>
      </c>
      <c r="D260" s="134" t="s">
        <v>463</v>
      </c>
      <c r="E260" s="134" t="s">
        <v>682</v>
      </c>
      <c r="F260" s="134" t="s">
        <v>126</v>
      </c>
      <c r="G260" s="131"/>
      <c r="H260" s="142" t="s">
        <v>747</v>
      </c>
      <c r="I260" s="145" t="s">
        <v>1120</v>
      </c>
      <c r="J260" s="134" t="s">
        <v>1391</v>
      </c>
      <c r="K260" s="133" t="s">
        <v>985</v>
      </c>
    </row>
    <row r="261" spans="1:11" ht="15.6" x14ac:dyDescent="0.25">
      <c r="A261" s="131" t="s">
        <v>1207</v>
      </c>
      <c r="B261" s="131"/>
      <c r="C261" s="137" t="s">
        <v>199</v>
      </c>
      <c r="D261" s="134" t="s">
        <v>446</v>
      </c>
      <c r="E261" s="134" t="s">
        <v>648</v>
      </c>
      <c r="F261" s="134" t="s">
        <v>642</v>
      </c>
      <c r="G261" s="131"/>
      <c r="H261" s="142" t="s">
        <v>747</v>
      </c>
      <c r="I261" s="145" t="s">
        <v>1119</v>
      </c>
      <c r="J261" s="134" t="s">
        <v>785</v>
      </c>
      <c r="K261" s="133" t="s">
        <v>956</v>
      </c>
    </row>
    <row r="262" spans="1:11" ht="15.6" x14ac:dyDescent="0.25">
      <c r="A262" s="131" t="s">
        <v>1208</v>
      </c>
      <c r="B262" s="131"/>
      <c r="C262" s="137" t="s">
        <v>155</v>
      </c>
      <c r="D262" s="134" t="s">
        <v>402</v>
      </c>
      <c r="E262" s="134" t="s">
        <v>648</v>
      </c>
      <c r="F262" s="134" t="s">
        <v>639</v>
      </c>
      <c r="G262" s="131"/>
      <c r="H262" s="142" t="s">
        <v>120</v>
      </c>
      <c r="I262" s="145" t="s">
        <v>1120</v>
      </c>
      <c r="J262" s="134" t="s">
        <v>754</v>
      </c>
      <c r="K262" s="133" t="s">
        <v>937</v>
      </c>
    </row>
    <row r="263" spans="1:11" ht="15.6" x14ac:dyDescent="0.25">
      <c r="A263" s="131" t="s">
        <v>1208</v>
      </c>
      <c r="B263" s="131"/>
      <c r="C263" s="137" t="s">
        <v>155</v>
      </c>
      <c r="D263" s="134" t="s">
        <v>402</v>
      </c>
      <c r="E263" s="134" t="s">
        <v>648</v>
      </c>
      <c r="F263" s="134" t="s">
        <v>642</v>
      </c>
      <c r="G263" s="131"/>
      <c r="H263" s="142" t="s">
        <v>120</v>
      </c>
      <c r="I263" s="145" t="s">
        <v>1120</v>
      </c>
      <c r="J263" s="134" t="s">
        <v>754</v>
      </c>
      <c r="K263" s="133" t="s">
        <v>937</v>
      </c>
    </row>
    <row r="264" spans="1:11" ht="15.6" x14ac:dyDescent="0.25">
      <c r="A264" s="131" t="s">
        <v>1209</v>
      </c>
      <c r="B264" s="131"/>
      <c r="C264" s="137" t="s">
        <v>384</v>
      </c>
      <c r="D264" s="134" t="s">
        <v>627</v>
      </c>
      <c r="E264" s="134" t="s">
        <v>648</v>
      </c>
      <c r="F264" s="134" t="s">
        <v>138</v>
      </c>
      <c r="G264" s="131"/>
      <c r="H264" s="142" t="s">
        <v>748</v>
      </c>
      <c r="I264" s="145" t="s">
        <v>1120</v>
      </c>
      <c r="J264" s="134" t="s">
        <v>923</v>
      </c>
      <c r="K264" s="133" t="s">
        <v>1108</v>
      </c>
    </row>
    <row r="265" spans="1:11" ht="15.6" x14ac:dyDescent="0.25">
      <c r="A265" s="131" t="s">
        <v>1222</v>
      </c>
      <c r="B265" s="131"/>
      <c r="C265" s="137" t="s">
        <v>365</v>
      </c>
      <c r="D265" s="134" t="s">
        <v>608</v>
      </c>
      <c r="E265" s="134" t="s">
        <v>648</v>
      </c>
      <c r="F265" s="134" t="s">
        <v>134</v>
      </c>
      <c r="G265" s="131"/>
      <c r="H265" s="142" t="s">
        <v>120</v>
      </c>
      <c r="I265" s="145" t="s">
        <v>1120</v>
      </c>
      <c r="J265" s="134" t="s">
        <v>908</v>
      </c>
      <c r="K265" s="133" t="s">
        <v>1093</v>
      </c>
    </row>
    <row r="266" spans="1:11" ht="15.6" x14ac:dyDescent="0.25">
      <c r="A266" s="131" t="s">
        <v>1290</v>
      </c>
      <c r="B266" s="131"/>
      <c r="C266" s="137" t="s">
        <v>326</v>
      </c>
      <c r="D266" s="134" t="s">
        <v>569</v>
      </c>
      <c r="E266" s="134" t="s">
        <v>663</v>
      </c>
      <c r="F266" s="134" t="s">
        <v>137</v>
      </c>
      <c r="G266" s="131"/>
      <c r="H266" s="142" t="s">
        <v>120</v>
      </c>
      <c r="I266" s="145" t="s">
        <v>1120</v>
      </c>
      <c r="J266" s="134" t="s">
        <v>879</v>
      </c>
      <c r="K266" s="133" t="s">
        <v>1007</v>
      </c>
    </row>
    <row r="267" spans="1:11" ht="15.6" x14ac:dyDescent="0.25">
      <c r="A267" s="131"/>
      <c r="B267" s="131"/>
      <c r="C267" s="137" t="s">
        <v>207</v>
      </c>
      <c r="D267" s="134" t="s">
        <v>454</v>
      </c>
      <c r="E267" s="134" t="s">
        <v>648</v>
      </c>
      <c r="F267" s="134" t="s">
        <v>127</v>
      </c>
      <c r="G267" s="131"/>
      <c r="H267" s="142" t="s">
        <v>120</v>
      </c>
      <c r="I267" s="142" t="s">
        <v>1119</v>
      </c>
      <c r="J267" s="134" t="s">
        <v>790</v>
      </c>
      <c r="K267" s="133" t="s">
        <v>956</v>
      </c>
    </row>
    <row r="268" spans="1:11" ht="15.6" x14ac:dyDescent="0.25">
      <c r="A268" s="131" t="s">
        <v>1220</v>
      </c>
      <c r="B268" s="131"/>
      <c r="C268" s="137" t="s">
        <v>250</v>
      </c>
      <c r="D268" s="134" t="s">
        <v>497</v>
      </c>
      <c r="E268" s="134" t="s">
        <v>648</v>
      </c>
      <c r="F268" s="134" t="s">
        <v>128</v>
      </c>
      <c r="G268" s="131"/>
      <c r="H268" s="142" t="s">
        <v>120</v>
      </c>
      <c r="I268" s="145" t="s">
        <v>1120</v>
      </c>
      <c r="J268" s="134" t="s">
        <v>821</v>
      </c>
      <c r="K268" s="133" t="s">
        <v>956</v>
      </c>
    </row>
    <row r="269" spans="1:11" ht="15.6" x14ac:dyDescent="0.25">
      <c r="A269" s="131" t="s">
        <v>1220</v>
      </c>
      <c r="B269" s="131"/>
      <c r="C269" s="137" t="s">
        <v>250</v>
      </c>
      <c r="D269" s="134" t="s">
        <v>497</v>
      </c>
      <c r="E269" s="134" t="s">
        <v>648</v>
      </c>
      <c r="F269" s="134" t="s">
        <v>643</v>
      </c>
      <c r="G269" s="131"/>
      <c r="H269" s="142" t="s">
        <v>120</v>
      </c>
      <c r="I269" s="145" t="s">
        <v>1120</v>
      </c>
      <c r="J269" s="134" t="s">
        <v>821</v>
      </c>
      <c r="K269" s="133" t="s">
        <v>956</v>
      </c>
    </row>
    <row r="270" spans="1:11" ht="15.6" x14ac:dyDescent="0.25">
      <c r="A270" s="131" t="s">
        <v>1211</v>
      </c>
      <c r="B270" s="131"/>
      <c r="C270" s="137" t="s">
        <v>289</v>
      </c>
      <c r="D270" s="134" t="s">
        <v>533</v>
      </c>
      <c r="E270" s="134" t="s">
        <v>648</v>
      </c>
      <c r="F270" s="134" t="s">
        <v>129</v>
      </c>
      <c r="G270" s="131"/>
      <c r="H270" s="142" t="s">
        <v>747</v>
      </c>
      <c r="I270" s="145" t="s">
        <v>1120</v>
      </c>
      <c r="J270" s="134" t="s">
        <v>848</v>
      </c>
      <c r="K270" s="133" t="s">
        <v>956</v>
      </c>
    </row>
    <row r="271" spans="1:11" ht="15.6" x14ac:dyDescent="0.25">
      <c r="A271" s="131" t="s">
        <v>1211</v>
      </c>
      <c r="B271" s="131"/>
      <c r="C271" s="137" t="s">
        <v>289</v>
      </c>
      <c r="D271" s="134" t="s">
        <v>533</v>
      </c>
      <c r="E271" s="134" t="s">
        <v>648</v>
      </c>
      <c r="F271" s="134" t="s">
        <v>643</v>
      </c>
      <c r="G271" s="131"/>
      <c r="H271" s="142" t="s">
        <v>747</v>
      </c>
      <c r="I271" s="145" t="s">
        <v>1120</v>
      </c>
      <c r="J271" s="134" t="s">
        <v>848</v>
      </c>
      <c r="K271" s="133" t="s">
        <v>956</v>
      </c>
    </row>
    <row r="272" spans="1:11" ht="15.6" x14ac:dyDescent="0.25">
      <c r="A272" s="131"/>
      <c r="B272" s="131"/>
      <c r="C272" s="137" t="s">
        <v>386</v>
      </c>
      <c r="D272" s="134" t="s">
        <v>527</v>
      </c>
      <c r="E272" s="134" t="s">
        <v>648</v>
      </c>
      <c r="F272" s="134" t="s">
        <v>138</v>
      </c>
      <c r="G272" s="131"/>
      <c r="H272" s="142" t="s">
        <v>747</v>
      </c>
      <c r="I272" s="142" t="s">
        <v>1120</v>
      </c>
      <c r="J272" s="134" t="s">
        <v>1392</v>
      </c>
      <c r="K272" s="133" t="s">
        <v>956</v>
      </c>
    </row>
    <row r="273" spans="1:11" ht="15.6" x14ac:dyDescent="0.25">
      <c r="A273" s="131" t="s">
        <v>1125</v>
      </c>
      <c r="B273" s="131"/>
      <c r="C273" s="137" t="s">
        <v>258</v>
      </c>
      <c r="D273" s="134" t="s">
        <v>504</v>
      </c>
      <c r="E273" s="134" t="s">
        <v>674</v>
      </c>
      <c r="F273" s="134" t="s">
        <v>127</v>
      </c>
      <c r="G273" s="131"/>
      <c r="H273" s="142" t="s">
        <v>120</v>
      </c>
      <c r="I273" s="145" t="s">
        <v>1119</v>
      </c>
      <c r="J273" s="134" t="s">
        <v>828</v>
      </c>
      <c r="K273" s="133" t="s">
        <v>1021</v>
      </c>
    </row>
    <row r="274" spans="1:11" ht="15.6" x14ac:dyDescent="0.25">
      <c r="A274" s="131" t="s">
        <v>1212</v>
      </c>
      <c r="B274" s="131"/>
      <c r="C274" s="137" t="s">
        <v>253</v>
      </c>
      <c r="D274" s="134" t="s">
        <v>500</v>
      </c>
      <c r="E274" s="134" t="s">
        <v>648</v>
      </c>
      <c r="F274" s="134" t="s">
        <v>128</v>
      </c>
      <c r="G274" s="131"/>
      <c r="H274" s="142" t="s">
        <v>120</v>
      </c>
      <c r="I274" s="145" t="s">
        <v>1120</v>
      </c>
      <c r="J274" s="134" t="s">
        <v>1393</v>
      </c>
      <c r="K274" s="133" t="s">
        <v>1017</v>
      </c>
    </row>
    <row r="275" spans="1:11" ht="15.6" x14ac:dyDescent="0.25">
      <c r="A275" s="131" t="s">
        <v>1212</v>
      </c>
      <c r="B275" s="131"/>
      <c r="C275" s="137" t="s">
        <v>253</v>
      </c>
      <c r="D275" s="134" t="s">
        <v>500</v>
      </c>
      <c r="E275" s="134" t="s">
        <v>648</v>
      </c>
      <c r="F275" s="134" t="s">
        <v>643</v>
      </c>
      <c r="G275" s="131"/>
      <c r="H275" s="142" t="s">
        <v>120</v>
      </c>
      <c r="I275" s="145" t="s">
        <v>1120</v>
      </c>
      <c r="J275" s="134" t="s">
        <v>1394</v>
      </c>
      <c r="K275" s="133" t="s">
        <v>1017</v>
      </c>
    </row>
    <row r="276" spans="1:11" ht="15.6" x14ac:dyDescent="0.25">
      <c r="A276" s="131" t="s">
        <v>1168</v>
      </c>
      <c r="B276" s="131"/>
      <c r="C276" s="137" t="s">
        <v>208</v>
      </c>
      <c r="D276" s="134" t="s">
        <v>455</v>
      </c>
      <c r="E276" s="134" t="s">
        <v>680</v>
      </c>
      <c r="F276" s="134" t="s">
        <v>127</v>
      </c>
      <c r="G276" s="131"/>
      <c r="H276" s="142" t="s">
        <v>120</v>
      </c>
      <c r="I276" s="145" t="s">
        <v>1119</v>
      </c>
      <c r="J276" s="134" t="s">
        <v>1365</v>
      </c>
      <c r="K276" s="133" t="s">
        <v>979</v>
      </c>
    </row>
    <row r="277" spans="1:11" ht="15.6" x14ac:dyDescent="0.25">
      <c r="A277" s="131" t="s">
        <v>1213</v>
      </c>
      <c r="B277" s="131"/>
      <c r="C277" s="137" t="s">
        <v>255</v>
      </c>
      <c r="D277" s="134" t="s">
        <v>502</v>
      </c>
      <c r="E277" s="134" t="s">
        <v>648</v>
      </c>
      <c r="F277" s="134" t="s">
        <v>128</v>
      </c>
      <c r="G277" s="131"/>
      <c r="H277" s="142" t="s">
        <v>120</v>
      </c>
      <c r="I277" s="145" t="s">
        <v>1119</v>
      </c>
      <c r="J277" s="134" t="s">
        <v>825</v>
      </c>
      <c r="K277" s="133" t="s">
        <v>1019</v>
      </c>
    </row>
    <row r="278" spans="1:11" ht="15.6" x14ac:dyDescent="0.25">
      <c r="A278" s="131" t="s">
        <v>1213</v>
      </c>
      <c r="B278" s="131"/>
      <c r="C278" s="137" t="s">
        <v>255</v>
      </c>
      <c r="D278" s="134" t="s">
        <v>502</v>
      </c>
      <c r="E278" s="134" t="s">
        <v>648</v>
      </c>
      <c r="F278" s="134" t="s">
        <v>643</v>
      </c>
      <c r="G278" s="131"/>
      <c r="H278" s="142" t="s">
        <v>120</v>
      </c>
      <c r="I278" s="145" t="s">
        <v>1119</v>
      </c>
      <c r="J278" s="134" t="s">
        <v>825</v>
      </c>
      <c r="K278" s="133" t="s">
        <v>1019</v>
      </c>
    </row>
    <row r="279" spans="1:11" ht="15.6" x14ac:dyDescent="0.25">
      <c r="A279" s="131" t="s">
        <v>1214</v>
      </c>
      <c r="B279" s="131"/>
      <c r="C279" s="137" t="s">
        <v>187</v>
      </c>
      <c r="D279" s="134" t="s">
        <v>434</v>
      </c>
      <c r="E279" s="134" t="s">
        <v>648</v>
      </c>
      <c r="F279" s="134" t="s">
        <v>640</v>
      </c>
      <c r="G279" s="131"/>
      <c r="H279" s="142" t="s">
        <v>120</v>
      </c>
      <c r="I279" s="145" t="s">
        <v>1120</v>
      </c>
      <c r="J279" s="134" t="s">
        <v>778</v>
      </c>
      <c r="K279" s="133" t="s">
        <v>956</v>
      </c>
    </row>
    <row r="280" spans="1:11" ht="15.6" x14ac:dyDescent="0.25">
      <c r="A280" s="131" t="s">
        <v>1214</v>
      </c>
      <c r="B280" s="131"/>
      <c r="C280" s="137" t="s">
        <v>187</v>
      </c>
      <c r="D280" s="134" t="s">
        <v>434</v>
      </c>
      <c r="E280" s="134" t="s">
        <v>648</v>
      </c>
      <c r="F280" s="134" t="s">
        <v>643</v>
      </c>
      <c r="G280" s="131"/>
      <c r="H280" s="142" t="s">
        <v>120</v>
      </c>
      <c r="I280" s="145" t="s">
        <v>1120</v>
      </c>
      <c r="J280" s="134" t="s">
        <v>778</v>
      </c>
      <c r="K280" s="133" t="s">
        <v>956</v>
      </c>
    </row>
    <row r="281" spans="1:11" ht="15.6" x14ac:dyDescent="0.25">
      <c r="A281" s="131"/>
      <c r="B281" s="131"/>
      <c r="C281" s="137" t="s">
        <v>209</v>
      </c>
      <c r="D281" s="134" t="s">
        <v>456</v>
      </c>
      <c r="E281" s="134" t="s">
        <v>658</v>
      </c>
      <c r="F281" s="134" t="s">
        <v>127</v>
      </c>
      <c r="G281" s="131"/>
      <c r="H281" s="142" t="s">
        <v>27</v>
      </c>
      <c r="I281" s="142" t="s">
        <v>1120</v>
      </c>
      <c r="J281" s="134" t="s">
        <v>788</v>
      </c>
      <c r="K281" s="133" t="s">
        <v>980</v>
      </c>
    </row>
    <row r="282" spans="1:11" ht="15.6" x14ac:dyDescent="0.25">
      <c r="A282" s="131" t="s">
        <v>1215</v>
      </c>
      <c r="B282" s="131"/>
      <c r="C282" s="138" t="s">
        <v>256</v>
      </c>
      <c r="D282" s="139" t="s">
        <v>471</v>
      </c>
      <c r="E282" s="134" t="s">
        <v>648</v>
      </c>
      <c r="F282" s="139" t="s">
        <v>643</v>
      </c>
      <c r="G282" s="131"/>
      <c r="H282" s="144" t="s">
        <v>748</v>
      </c>
      <c r="I282" s="145" t="s">
        <v>1119</v>
      </c>
      <c r="J282" s="139" t="s">
        <v>826</v>
      </c>
      <c r="K282" s="133" t="s">
        <v>956</v>
      </c>
    </row>
    <row r="283" spans="1:11" ht="15.6" x14ac:dyDescent="0.25">
      <c r="A283" s="131" t="s">
        <v>1267</v>
      </c>
      <c r="B283" s="131"/>
      <c r="C283" s="137" t="s">
        <v>217</v>
      </c>
      <c r="D283" s="134" t="s">
        <v>464</v>
      </c>
      <c r="E283" s="134" t="s">
        <v>646</v>
      </c>
      <c r="F283" s="134" t="s">
        <v>126</v>
      </c>
      <c r="G283" s="131"/>
      <c r="H283" s="142" t="s">
        <v>120</v>
      </c>
      <c r="I283" s="145" t="s">
        <v>1119</v>
      </c>
      <c r="J283" s="134" t="s">
        <v>795</v>
      </c>
      <c r="K283" s="133" t="s">
        <v>986</v>
      </c>
    </row>
    <row r="284" spans="1:11" ht="15.6" x14ac:dyDescent="0.25">
      <c r="A284" s="131" t="s">
        <v>1159</v>
      </c>
      <c r="B284" s="131"/>
      <c r="C284" s="137" t="s">
        <v>210</v>
      </c>
      <c r="D284" s="134" t="s">
        <v>457</v>
      </c>
      <c r="E284" s="134" t="s">
        <v>658</v>
      </c>
      <c r="F284" s="134" t="s">
        <v>127</v>
      </c>
      <c r="G284" s="131"/>
      <c r="H284" s="142" t="s">
        <v>748</v>
      </c>
      <c r="I284" s="145" t="s">
        <v>1119</v>
      </c>
      <c r="J284" s="134" t="s">
        <v>791</v>
      </c>
      <c r="K284" s="133" t="s">
        <v>950</v>
      </c>
    </row>
    <row r="285" spans="1:11" ht="15.6" x14ac:dyDescent="0.25">
      <c r="A285" s="131"/>
      <c r="B285" s="131"/>
      <c r="C285" s="137" t="s">
        <v>207</v>
      </c>
      <c r="D285" s="134" t="s">
        <v>454</v>
      </c>
      <c r="E285" s="134" t="s">
        <v>648</v>
      </c>
      <c r="F285" s="134" t="s">
        <v>642</v>
      </c>
      <c r="G285" s="131"/>
      <c r="H285" s="142" t="s">
        <v>120</v>
      </c>
      <c r="I285" s="142" t="s">
        <v>1119</v>
      </c>
      <c r="J285" s="134" t="s">
        <v>790</v>
      </c>
      <c r="K285" s="133" t="s">
        <v>956</v>
      </c>
    </row>
    <row r="286" spans="1:11" ht="15.6" x14ac:dyDescent="0.25">
      <c r="A286" s="131"/>
      <c r="B286" s="131"/>
      <c r="C286" s="137" t="s">
        <v>366</v>
      </c>
      <c r="D286" s="134" t="s">
        <v>609</v>
      </c>
      <c r="E286" s="134" t="s">
        <v>648</v>
      </c>
      <c r="F286" s="134" t="s">
        <v>134</v>
      </c>
      <c r="G286" s="131"/>
      <c r="H286" s="142" t="s">
        <v>120</v>
      </c>
      <c r="I286" s="142" t="s">
        <v>1120</v>
      </c>
      <c r="J286" s="134" t="s">
        <v>909</v>
      </c>
      <c r="K286" s="133" t="s">
        <v>956</v>
      </c>
    </row>
    <row r="287" spans="1:11" ht="15.6" x14ac:dyDescent="0.25">
      <c r="A287" s="131" t="s">
        <v>1256</v>
      </c>
      <c r="B287" s="131"/>
      <c r="C287" s="137" t="s">
        <v>367</v>
      </c>
      <c r="D287" s="134" t="s">
        <v>610</v>
      </c>
      <c r="E287" s="134" t="s">
        <v>741</v>
      </c>
      <c r="F287" s="134" t="s">
        <v>134</v>
      </c>
      <c r="G287" s="131"/>
      <c r="H287" s="142" t="s">
        <v>120</v>
      </c>
      <c r="I287" s="145" t="s">
        <v>1119</v>
      </c>
      <c r="J287" s="134" t="s">
        <v>910</v>
      </c>
      <c r="K287" s="133" t="s">
        <v>1094</v>
      </c>
    </row>
    <row r="288" spans="1:11" ht="15.6" x14ac:dyDescent="0.25">
      <c r="A288" s="131"/>
      <c r="B288" s="131"/>
      <c r="C288" s="137" t="s">
        <v>366</v>
      </c>
      <c r="D288" s="134" t="s">
        <v>609</v>
      </c>
      <c r="E288" s="134" t="s">
        <v>648</v>
      </c>
      <c r="F288" s="134" t="s">
        <v>138</v>
      </c>
      <c r="G288" s="131"/>
      <c r="H288" s="142" t="s">
        <v>120</v>
      </c>
      <c r="I288" s="142" t="s">
        <v>1120</v>
      </c>
      <c r="J288" s="134" t="s">
        <v>909</v>
      </c>
      <c r="K288" s="133" t="s">
        <v>956</v>
      </c>
    </row>
    <row r="289" spans="1:11" ht="15.6" x14ac:dyDescent="0.25">
      <c r="A289" s="131" t="s">
        <v>1176</v>
      </c>
      <c r="B289" s="131"/>
      <c r="C289" s="137" t="s">
        <v>368</v>
      </c>
      <c r="D289" s="134" t="s">
        <v>611</v>
      </c>
      <c r="E289" s="134" t="s">
        <v>645</v>
      </c>
      <c r="F289" s="134" t="s">
        <v>134</v>
      </c>
      <c r="G289" s="131"/>
      <c r="H289" s="142" t="s">
        <v>747</v>
      </c>
      <c r="I289" s="145" t="s">
        <v>1119</v>
      </c>
      <c r="J289" s="134" t="s">
        <v>911</v>
      </c>
      <c r="K289" s="133" t="s">
        <v>1095</v>
      </c>
    </row>
    <row r="290" spans="1:11" ht="15.6" x14ac:dyDescent="0.25">
      <c r="A290" s="131" t="s">
        <v>1226</v>
      </c>
      <c r="B290" s="131"/>
      <c r="C290" s="137" t="s">
        <v>277</v>
      </c>
      <c r="D290" s="134" t="s">
        <v>522</v>
      </c>
      <c r="E290" s="134" t="s">
        <v>648</v>
      </c>
      <c r="F290" s="134" t="s">
        <v>128</v>
      </c>
      <c r="G290" s="131"/>
      <c r="H290" s="142" t="s">
        <v>747</v>
      </c>
      <c r="I290" s="145" t="s">
        <v>1120</v>
      </c>
      <c r="J290" s="134" t="s">
        <v>839</v>
      </c>
      <c r="K290" s="133" t="s">
        <v>937</v>
      </c>
    </row>
    <row r="291" spans="1:11" ht="15.6" x14ac:dyDescent="0.25">
      <c r="A291" s="131" t="s">
        <v>1226</v>
      </c>
      <c r="B291" s="131"/>
      <c r="C291" s="137" t="s">
        <v>277</v>
      </c>
      <c r="D291" s="134" t="s">
        <v>522</v>
      </c>
      <c r="E291" s="134" t="s">
        <v>648</v>
      </c>
      <c r="F291" s="134" t="s">
        <v>643</v>
      </c>
      <c r="G291" s="131"/>
      <c r="H291" s="142" t="s">
        <v>747</v>
      </c>
      <c r="I291" s="145" t="s">
        <v>1120</v>
      </c>
      <c r="J291" s="134" t="s">
        <v>839</v>
      </c>
      <c r="K291" s="133" t="s">
        <v>937</v>
      </c>
    </row>
    <row r="292" spans="1:11" ht="15.6" x14ac:dyDescent="0.25">
      <c r="A292" s="131" t="s">
        <v>1230</v>
      </c>
      <c r="B292" s="131"/>
      <c r="C292" s="137" t="s">
        <v>241</v>
      </c>
      <c r="D292" s="134" t="s">
        <v>488</v>
      </c>
      <c r="E292" s="134" t="s">
        <v>648</v>
      </c>
      <c r="F292" s="134" t="s">
        <v>130</v>
      </c>
      <c r="G292" s="131"/>
      <c r="H292" s="142" t="s">
        <v>747</v>
      </c>
      <c r="I292" s="145" t="s">
        <v>1119</v>
      </c>
      <c r="J292" s="134" t="s">
        <v>1403</v>
      </c>
      <c r="K292" s="133" t="s">
        <v>937</v>
      </c>
    </row>
    <row r="293" spans="1:11" ht="15.6" x14ac:dyDescent="0.25">
      <c r="A293" s="131" t="s">
        <v>1230</v>
      </c>
      <c r="B293" s="131"/>
      <c r="C293" s="137" t="s">
        <v>241</v>
      </c>
      <c r="D293" s="134" t="s">
        <v>488</v>
      </c>
      <c r="E293" s="134" t="s">
        <v>648</v>
      </c>
      <c r="F293" s="134" t="s">
        <v>129</v>
      </c>
      <c r="G293" s="131"/>
      <c r="H293" s="142" t="s">
        <v>747</v>
      </c>
      <c r="I293" s="145" t="s">
        <v>1119</v>
      </c>
      <c r="J293" s="134" t="s">
        <v>1403</v>
      </c>
      <c r="K293" s="133" t="s">
        <v>937</v>
      </c>
    </row>
    <row r="294" spans="1:11" ht="15.6" x14ac:dyDescent="0.25">
      <c r="A294" s="131" t="s">
        <v>1231</v>
      </c>
      <c r="B294" s="131"/>
      <c r="C294" s="137" t="s">
        <v>391</v>
      </c>
      <c r="D294" s="134" t="s">
        <v>632</v>
      </c>
      <c r="E294" s="134" t="s">
        <v>648</v>
      </c>
      <c r="F294" s="134" t="s">
        <v>138</v>
      </c>
      <c r="G294" s="131"/>
      <c r="H294" s="142" t="s">
        <v>120</v>
      </c>
      <c r="I294" s="145" t="s">
        <v>1120</v>
      </c>
      <c r="J294" s="134" t="s">
        <v>912</v>
      </c>
      <c r="K294" s="133" t="s">
        <v>956</v>
      </c>
    </row>
    <row r="295" spans="1:11" ht="15.6" x14ac:dyDescent="0.25">
      <c r="A295" s="131" t="s">
        <v>1248</v>
      </c>
      <c r="B295" s="131"/>
      <c r="C295" s="137" t="s">
        <v>211</v>
      </c>
      <c r="D295" s="134" t="s">
        <v>458</v>
      </c>
      <c r="E295" s="134" t="s">
        <v>649</v>
      </c>
      <c r="F295" s="134" t="s">
        <v>127</v>
      </c>
      <c r="G295" s="131"/>
      <c r="H295" s="142" t="s">
        <v>747</v>
      </c>
      <c r="I295" s="145" t="s">
        <v>1119</v>
      </c>
      <c r="J295" s="134" t="s">
        <v>792</v>
      </c>
      <c r="K295" s="133" t="s">
        <v>981</v>
      </c>
    </row>
    <row r="296" spans="1:11" ht="15.6" x14ac:dyDescent="0.25">
      <c r="A296" s="131" t="s">
        <v>87</v>
      </c>
      <c r="B296" s="131"/>
      <c r="C296" s="137" t="s">
        <v>243</v>
      </c>
      <c r="D296" s="134" t="s">
        <v>490</v>
      </c>
      <c r="E296" s="134" t="s">
        <v>700</v>
      </c>
      <c r="F296" s="134" t="s">
        <v>128</v>
      </c>
      <c r="G296" s="131"/>
      <c r="H296" s="142" t="s">
        <v>747</v>
      </c>
      <c r="I296" s="145" t="s">
        <v>1119</v>
      </c>
      <c r="J296" s="134" t="s">
        <v>815</v>
      </c>
      <c r="K296" s="133" t="s">
        <v>1010</v>
      </c>
    </row>
    <row r="297" spans="1:11" ht="15.6" x14ac:dyDescent="0.25">
      <c r="A297" s="131" t="s">
        <v>1307</v>
      </c>
      <c r="B297" s="131"/>
      <c r="C297" s="137" t="s">
        <v>327</v>
      </c>
      <c r="D297" s="134" t="s">
        <v>570</v>
      </c>
      <c r="E297" s="134" t="s">
        <v>730</v>
      </c>
      <c r="F297" s="134" t="s">
        <v>137</v>
      </c>
      <c r="G297" s="131"/>
      <c r="H297" s="142" t="s">
        <v>749</v>
      </c>
      <c r="I297" s="145" t="s">
        <v>1119</v>
      </c>
      <c r="J297" s="134" t="s">
        <v>878</v>
      </c>
      <c r="K297" s="133" t="s">
        <v>1068</v>
      </c>
    </row>
    <row r="298" spans="1:11" ht="15.6" x14ac:dyDescent="0.25">
      <c r="A298" s="131" t="s">
        <v>1132</v>
      </c>
      <c r="B298" s="131"/>
      <c r="C298" s="137" t="s">
        <v>218</v>
      </c>
      <c r="D298" s="134" t="s">
        <v>465</v>
      </c>
      <c r="E298" s="134" t="s">
        <v>665</v>
      </c>
      <c r="F298" s="134" t="s">
        <v>126</v>
      </c>
      <c r="G298" s="131"/>
      <c r="H298" s="142" t="s">
        <v>120</v>
      </c>
      <c r="I298" s="145" t="s">
        <v>1119</v>
      </c>
      <c r="J298" s="134" t="s">
        <v>796</v>
      </c>
      <c r="K298" s="133" t="s">
        <v>987</v>
      </c>
    </row>
    <row r="299" spans="1:11" ht="15.6" x14ac:dyDescent="0.25">
      <c r="A299" s="131" t="s">
        <v>1229</v>
      </c>
      <c r="B299" s="131"/>
      <c r="C299" s="137" t="s">
        <v>222</v>
      </c>
      <c r="D299" s="134" t="s">
        <v>469</v>
      </c>
      <c r="E299" s="134" t="s">
        <v>684</v>
      </c>
      <c r="F299" s="134" t="s">
        <v>642</v>
      </c>
      <c r="G299" s="131"/>
      <c r="H299" s="142" t="s">
        <v>747</v>
      </c>
      <c r="I299" s="145" t="s">
        <v>1119</v>
      </c>
      <c r="J299" s="134" t="s">
        <v>762</v>
      </c>
      <c r="K299" s="133" t="s">
        <v>991</v>
      </c>
    </row>
    <row r="300" spans="1:11" ht="15.6" x14ac:dyDescent="0.25">
      <c r="A300" s="131"/>
      <c r="B300" s="131"/>
      <c r="C300" s="137" t="s">
        <v>219</v>
      </c>
      <c r="D300" s="134" t="s">
        <v>466</v>
      </c>
      <c r="E300" s="134" t="s">
        <v>666</v>
      </c>
      <c r="F300" s="134" t="s">
        <v>126</v>
      </c>
      <c r="G300" s="131"/>
      <c r="H300" s="142" t="s">
        <v>120</v>
      </c>
      <c r="I300" s="142" t="s">
        <v>1120</v>
      </c>
      <c r="J300" s="134" t="s">
        <v>797</v>
      </c>
      <c r="K300" s="133" t="s">
        <v>988</v>
      </c>
    </row>
    <row r="301" spans="1:11" ht="15.6" x14ac:dyDescent="0.25">
      <c r="A301" s="131" t="s">
        <v>98</v>
      </c>
      <c r="B301" s="131"/>
      <c r="C301" s="137" t="s">
        <v>381</v>
      </c>
      <c r="D301" s="134" t="s">
        <v>624</v>
      </c>
      <c r="E301" s="134" t="s">
        <v>738</v>
      </c>
      <c r="F301" s="134" t="s">
        <v>133</v>
      </c>
      <c r="G301" s="131"/>
      <c r="H301" s="142" t="s">
        <v>747</v>
      </c>
      <c r="I301" s="145" t="s">
        <v>1119</v>
      </c>
      <c r="J301" s="134" t="s">
        <v>921</v>
      </c>
      <c r="K301" s="133" t="s">
        <v>1106</v>
      </c>
    </row>
    <row r="302" spans="1:11" ht="15.6" x14ac:dyDescent="0.25">
      <c r="A302" s="131" t="s">
        <v>73</v>
      </c>
      <c r="B302" s="131"/>
      <c r="C302" s="137" t="s">
        <v>197</v>
      </c>
      <c r="D302" s="134" t="s">
        <v>444</v>
      </c>
      <c r="E302" s="134" t="s">
        <v>672</v>
      </c>
      <c r="F302" s="134" t="s">
        <v>642</v>
      </c>
      <c r="G302" s="131"/>
      <c r="H302" s="142" t="s">
        <v>120</v>
      </c>
      <c r="I302" s="145" t="s">
        <v>1120</v>
      </c>
      <c r="J302" s="134" t="s">
        <v>784</v>
      </c>
      <c r="K302" s="133" t="s">
        <v>972</v>
      </c>
    </row>
    <row r="303" spans="1:11" ht="15.6" x14ac:dyDescent="0.25">
      <c r="A303" s="131" t="s">
        <v>73</v>
      </c>
      <c r="B303" s="131"/>
      <c r="C303" s="137" t="s">
        <v>197</v>
      </c>
      <c r="D303" s="134" t="s">
        <v>444</v>
      </c>
      <c r="E303" s="134" t="s">
        <v>672</v>
      </c>
      <c r="F303" s="134" t="s">
        <v>643</v>
      </c>
      <c r="G303" s="131"/>
      <c r="H303" s="142" t="s">
        <v>120</v>
      </c>
      <c r="I303" s="145" t="s">
        <v>1120</v>
      </c>
      <c r="J303" s="134" t="s">
        <v>784</v>
      </c>
      <c r="K303" s="133" t="s">
        <v>972</v>
      </c>
    </row>
    <row r="304" spans="1:11" ht="15.6" x14ac:dyDescent="0.25">
      <c r="A304" s="131" t="s">
        <v>1185</v>
      </c>
      <c r="B304" s="131"/>
      <c r="C304" s="137" t="s">
        <v>194</v>
      </c>
      <c r="D304" s="134" t="s">
        <v>441</v>
      </c>
      <c r="E304" s="134" t="s">
        <v>670</v>
      </c>
      <c r="F304" s="134" t="s">
        <v>640</v>
      </c>
      <c r="G304" s="131"/>
      <c r="H304" s="142" t="s">
        <v>747</v>
      </c>
      <c r="I304" s="145" t="s">
        <v>1119</v>
      </c>
      <c r="J304" s="134" t="s">
        <v>782</v>
      </c>
      <c r="K304" s="133" t="s">
        <v>969</v>
      </c>
    </row>
    <row r="305" spans="1:11" ht="15.6" x14ac:dyDescent="0.25">
      <c r="A305" s="131" t="s">
        <v>1185</v>
      </c>
      <c r="B305" s="131"/>
      <c r="C305" s="137" t="s">
        <v>194</v>
      </c>
      <c r="D305" s="134" t="s">
        <v>441</v>
      </c>
      <c r="E305" s="134" t="s">
        <v>670</v>
      </c>
      <c r="F305" s="134" t="s">
        <v>643</v>
      </c>
      <c r="G305" s="131"/>
      <c r="H305" s="142" t="s">
        <v>747</v>
      </c>
      <c r="I305" s="145" t="s">
        <v>1119</v>
      </c>
      <c r="J305" s="134" t="s">
        <v>782</v>
      </c>
      <c r="K305" s="133" t="s">
        <v>969</v>
      </c>
    </row>
    <row r="306" spans="1:11" ht="15.6" x14ac:dyDescent="0.25">
      <c r="A306" s="131" t="s">
        <v>1224</v>
      </c>
      <c r="B306" s="131"/>
      <c r="C306" s="137" t="s">
        <v>192</v>
      </c>
      <c r="D306" s="134" t="s">
        <v>439</v>
      </c>
      <c r="E306" s="134" t="s">
        <v>660</v>
      </c>
      <c r="F306" s="134" t="s">
        <v>640</v>
      </c>
      <c r="G306" s="131"/>
      <c r="H306" s="142" t="s">
        <v>120</v>
      </c>
      <c r="I306" s="145" t="s">
        <v>1120</v>
      </c>
      <c r="J306" s="134" t="s">
        <v>1356</v>
      </c>
      <c r="K306" s="133" t="s">
        <v>956</v>
      </c>
    </row>
    <row r="307" spans="1:11" ht="15.6" x14ac:dyDescent="0.25">
      <c r="A307" s="131" t="s">
        <v>1224</v>
      </c>
      <c r="B307" s="131"/>
      <c r="C307" s="137" t="s">
        <v>192</v>
      </c>
      <c r="D307" s="134" t="s">
        <v>439</v>
      </c>
      <c r="E307" s="134" t="s">
        <v>660</v>
      </c>
      <c r="F307" s="134" t="s">
        <v>128</v>
      </c>
      <c r="G307" s="131"/>
      <c r="H307" s="142" t="s">
        <v>120</v>
      </c>
      <c r="I307" s="145" t="s">
        <v>1120</v>
      </c>
      <c r="J307" s="134" t="s">
        <v>1356</v>
      </c>
      <c r="K307" s="133" t="s">
        <v>956</v>
      </c>
    </row>
    <row r="308" spans="1:11" ht="15.6" x14ac:dyDescent="0.25">
      <c r="A308" s="131" t="s">
        <v>1224</v>
      </c>
      <c r="B308" s="131"/>
      <c r="C308" s="137" t="s">
        <v>192</v>
      </c>
      <c r="D308" s="134" t="s">
        <v>439</v>
      </c>
      <c r="E308" s="134" t="s">
        <v>660</v>
      </c>
      <c r="F308" s="134" t="s">
        <v>643</v>
      </c>
      <c r="G308" s="131"/>
      <c r="H308" s="142" t="s">
        <v>120</v>
      </c>
      <c r="I308" s="145" t="s">
        <v>1120</v>
      </c>
      <c r="J308" s="134" t="s">
        <v>1356</v>
      </c>
      <c r="K308" s="133" t="s">
        <v>956</v>
      </c>
    </row>
    <row r="309" spans="1:11" ht="15.6" x14ac:dyDescent="0.25">
      <c r="A309" s="131"/>
      <c r="B309" s="131"/>
      <c r="C309" s="137" t="s">
        <v>172</v>
      </c>
      <c r="D309" s="134" t="s">
        <v>419</v>
      </c>
      <c r="E309" s="134" t="s">
        <v>660</v>
      </c>
      <c r="F309" s="134" t="s">
        <v>639</v>
      </c>
      <c r="G309" s="131"/>
      <c r="H309" s="142" t="s">
        <v>120</v>
      </c>
      <c r="I309" s="142" t="s">
        <v>1119</v>
      </c>
      <c r="J309" s="134" t="s">
        <v>1396</v>
      </c>
      <c r="K309" s="133" t="s">
        <v>952</v>
      </c>
    </row>
    <row r="310" spans="1:11" ht="15.6" x14ac:dyDescent="0.25">
      <c r="A310" s="131" t="s">
        <v>1126</v>
      </c>
      <c r="B310" s="131"/>
      <c r="C310" s="137" t="s">
        <v>214</v>
      </c>
      <c r="D310" s="134" t="s">
        <v>461</v>
      </c>
      <c r="E310" s="134" t="s">
        <v>681</v>
      </c>
      <c r="F310" s="134" t="s">
        <v>127</v>
      </c>
      <c r="G310" s="131"/>
      <c r="H310" s="142" t="s">
        <v>747</v>
      </c>
      <c r="I310" s="145" t="s">
        <v>1119</v>
      </c>
      <c r="J310" s="134" t="s">
        <v>1402</v>
      </c>
      <c r="K310" s="133" t="s">
        <v>984</v>
      </c>
    </row>
    <row r="311" spans="1:11" ht="15.6" x14ac:dyDescent="0.25">
      <c r="A311" s="131"/>
      <c r="B311" s="131"/>
      <c r="C311" s="137" t="s">
        <v>172</v>
      </c>
      <c r="D311" s="134" t="s">
        <v>419</v>
      </c>
      <c r="E311" s="134" t="s">
        <v>660</v>
      </c>
      <c r="F311" s="134" t="s">
        <v>642</v>
      </c>
      <c r="G311" s="131"/>
      <c r="H311" s="142" t="s">
        <v>120</v>
      </c>
      <c r="I311" s="142" t="s">
        <v>1119</v>
      </c>
      <c r="J311" s="134" t="s">
        <v>1396</v>
      </c>
      <c r="K311" s="133" t="s">
        <v>952</v>
      </c>
    </row>
    <row r="312" spans="1:11" ht="15.6" x14ac:dyDescent="0.25">
      <c r="A312" s="131" t="s">
        <v>1218</v>
      </c>
      <c r="B312" s="131"/>
      <c r="C312" s="137" t="s">
        <v>235</v>
      </c>
      <c r="D312" s="134" t="s">
        <v>482</v>
      </c>
      <c r="E312" s="134" t="s">
        <v>693</v>
      </c>
      <c r="F312" s="134" t="s">
        <v>130</v>
      </c>
      <c r="G312" s="131"/>
      <c r="H312" s="142" t="s">
        <v>120</v>
      </c>
      <c r="I312" s="145" t="s">
        <v>1120</v>
      </c>
      <c r="J312" s="134" t="s">
        <v>809</v>
      </c>
      <c r="K312" s="133" t="s">
        <v>1003</v>
      </c>
    </row>
    <row r="313" spans="1:11" ht="15.6" x14ac:dyDescent="0.25">
      <c r="A313" s="131" t="s">
        <v>1161</v>
      </c>
      <c r="B313" s="131"/>
      <c r="C313" s="137" t="s">
        <v>213</v>
      </c>
      <c r="D313" s="134" t="s">
        <v>460</v>
      </c>
      <c r="E313" s="134" t="s">
        <v>658</v>
      </c>
      <c r="F313" s="134" t="s">
        <v>127</v>
      </c>
      <c r="G313" s="131"/>
      <c r="H313" s="142" t="s">
        <v>120</v>
      </c>
      <c r="I313" s="145" t="s">
        <v>1120</v>
      </c>
      <c r="J313" s="134" t="s">
        <v>812</v>
      </c>
      <c r="K313" s="133" t="s">
        <v>983</v>
      </c>
    </row>
    <row r="314" spans="1:11" ht="15.6" x14ac:dyDescent="0.25">
      <c r="A314" s="131" t="s">
        <v>1217</v>
      </c>
      <c r="B314" s="131"/>
      <c r="C314" s="138" t="s">
        <v>189</v>
      </c>
      <c r="D314" s="139" t="s">
        <v>436</v>
      </c>
      <c r="E314" s="134" t="s">
        <v>667</v>
      </c>
      <c r="F314" s="139" t="s">
        <v>640</v>
      </c>
      <c r="G314" s="131"/>
      <c r="H314" s="144" t="s">
        <v>747</v>
      </c>
      <c r="I314" s="145" t="s">
        <v>1120</v>
      </c>
      <c r="J314" s="139" t="s">
        <v>1401</v>
      </c>
      <c r="K314" s="133" t="s">
        <v>965</v>
      </c>
    </row>
    <row r="315" spans="1:11" ht="15.6" x14ac:dyDescent="0.25">
      <c r="A315" s="131" t="s">
        <v>1217</v>
      </c>
      <c r="B315" s="131"/>
      <c r="C315" s="138" t="s">
        <v>189</v>
      </c>
      <c r="D315" s="139" t="s">
        <v>436</v>
      </c>
      <c r="E315" s="134" t="s">
        <v>667</v>
      </c>
      <c r="F315" s="139" t="s">
        <v>643</v>
      </c>
      <c r="G315" s="131"/>
      <c r="H315" s="144" t="s">
        <v>747</v>
      </c>
      <c r="I315" s="145" t="s">
        <v>1120</v>
      </c>
      <c r="J315" s="139" t="s">
        <v>1401</v>
      </c>
      <c r="K315" s="133" t="s">
        <v>965</v>
      </c>
    </row>
    <row r="316" spans="1:11" ht="15.6" x14ac:dyDescent="0.25">
      <c r="A316" s="131" t="s">
        <v>117</v>
      </c>
      <c r="B316" s="131"/>
      <c r="C316" s="137" t="s">
        <v>267</v>
      </c>
      <c r="D316" s="134" t="s">
        <v>512</v>
      </c>
      <c r="E316" s="134" t="s">
        <v>688</v>
      </c>
      <c r="F316" s="134" t="s">
        <v>128</v>
      </c>
      <c r="G316" s="131"/>
      <c r="H316" s="142" t="s">
        <v>747</v>
      </c>
      <c r="I316" s="145" t="s">
        <v>1119</v>
      </c>
      <c r="J316" s="134" t="s">
        <v>1400</v>
      </c>
      <c r="K316" s="133" t="s">
        <v>997</v>
      </c>
    </row>
    <row r="317" spans="1:11" ht="15.6" x14ac:dyDescent="0.25">
      <c r="A317" s="131" t="s">
        <v>119</v>
      </c>
      <c r="B317" s="131"/>
      <c r="C317" s="137" t="s">
        <v>229</v>
      </c>
      <c r="D317" s="134" t="s">
        <v>476</v>
      </c>
      <c r="E317" s="134" t="s">
        <v>688</v>
      </c>
      <c r="F317" s="134" t="s">
        <v>130</v>
      </c>
      <c r="G317" s="131"/>
      <c r="H317" s="142" t="s">
        <v>747</v>
      </c>
      <c r="I317" s="145" t="s">
        <v>1119</v>
      </c>
      <c r="J317" s="134" t="s">
        <v>804</v>
      </c>
      <c r="K317" s="133" t="s">
        <v>997</v>
      </c>
    </row>
    <row r="318" spans="1:11" ht="15.6" x14ac:dyDescent="0.25">
      <c r="A318" s="131" t="s">
        <v>119</v>
      </c>
      <c r="B318" s="131"/>
      <c r="C318" s="137" t="s">
        <v>229</v>
      </c>
      <c r="D318" s="134" t="s">
        <v>476</v>
      </c>
      <c r="E318" s="134" t="s">
        <v>688</v>
      </c>
      <c r="F318" s="134" t="s">
        <v>139</v>
      </c>
      <c r="G318" s="131"/>
      <c r="H318" s="142" t="s">
        <v>747</v>
      </c>
      <c r="I318" s="145" t="s">
        <v>1119</v>
      </c>
      <c r="J318" s="134" t="s">
        <v>804</v>
      </c>
      <c r="K318" s="133" t="s">
        <v>997</v>
      </c>
    </row>
    <row r="319" spans="1:11" ht="15.6" x14ac:dyDescent="0.25">
      <c r="A319" s="131" t="s">
        <v>1127</v>
      </c>
      <c r="B319" s="131"/>
      <c r="C319" s="137" t="s">
        <v>299</v>
      </c>
      <c r="D319" s="134" t="s">
        <v>543</v>
      </c>
      <c r="E319" s="134" t="s">
        <v>688</v>
      </c>
      <c r="F319" s="134" t="s">
        <v>145</v>
      </c>
      <c r="G319" s="131"/>
      <c r="H319" s="142" t="s">
        <v>747</v>
      </c>
      <c r="I319" s="145" t="s">
        <v>1119</v>
      </c>
      <c r="J319" s="134" t="s">
        <v>857</v>
      </c>
      <c r="K319" s="133" t="s">
        <v>1049</v>
      </c>
    </row>
    <row r="320" spans="1:11" ht="15.6" x14ac:dyDescent="0.25">
      <c r="A320" s="131" t="s">
        <v>108</v>
      </c>
      <c r="B320" s="131"/>
      <c r="C320" s="137" t="s">
        <v>193</v>
      </c>
      <c r="D320" s="134" t="s">
        <v>440</v>
      </c>
      <c r="E320" s="134" t="s">
        <v>669</v>
      </c>
      <c r="F320" s="134" t="s">
        <v>640</v>
      </c>
      <c r="G320" s="131"/>
      <c r="H320" s="142" t="s">
        <v>747</v>
      </c>
      <c r="I320" s="145" t="s">
        <v>1119</v>
      </c>
      <c r="J320" s="134" t="s">
        <v>1399</v>
      </c>
      <c r="K320" s="133" t="s">
        <v>968</v>
      </c>
    </row>
    <row r="321" spans="1:11" ht="15.6" x14ac:dyDescent="0.25">
      <c r="A321" s="131" t="s">
        <v>1295</v>
      </c>
      <c r="B321" s="131"/>
      <c r="C321" s="137" t="s">
        <v>340</v>
      </c>
      <c r="D321" s="134" t="s">
        <v>583</v>
      </c>
      <c r="E321" s="134" t="s">
        <v>663</v>
      </c>
      <c r="F321" s="134" t="s">
        <v>148</v>
      </c>
      <c r="G321" s="131"/>
      <c r="H321" s="142" t="s">
        <v>747</v>
      </c>
      <c r="I321" s="145" t="s">
        <v>1120</v>
      </c>
      <c r="J321" s="134" t="s">
        <v>886</v>
      </c>
      <c r="K321" s="133" t="s">
        <v>1076</v>
      </c>
    </row>
    <row r="322" spans="1:11" ht="15.6" x14ac:dyDescent="0.25">
      <c r="A322" s="131" t="s">
        <v>118</v>
      </c>
      <c r="B322" s="131"/>
      <c r="C322" s="137" t="s">
        <v>180</v>
      </c>
      <c r="D322" s="134" t="s">
        <v>427</v>
      </c>
      <c r="E322" s="134" t="s">
        <v>1332</v>
      </c>
      <c r="F322" s="134" t="s">
        <v>640</v>
      </c>
      <c r="G322" s="131"/>
      <c r="H322" s="142" t="s">
        <v>120</v>
      </c>
      <c r="I322" s="145" t="s">
        <v>1119</v>
      </c>
      <c r="J322" s="134" t="s">
        <v>772</v>
      </c>
      <c r="K322" s="133" t="s">
        <v>958</v>
      </c>
    </row>
    <row r="323" spans="1:11" ht="15.6" x14ac:dyDescent="0.25">
      <c r="A323" s="131" t="s">
        <v>118</v>
      </c>
      <c r="B323" s="131"/>
      <c r="C323" s="137" t="s">
        <v>180</v>
      </c>
      <c r="D323" s="134" t="s">
        <v>427</v>
      </c>
      <c r="E323" s="134" t="s">
        <v>1332</v>
      </c>
      <c r="F323" s="134" t="s">
        <v>128</v>
      </c>
      <c r="G323" s="131"/>
      <c r="H323" s="142" t="s">
        <v>120</v>
      </c>
      <c r="I323" s="145" t="s">
        <v>1119</v>
      </c>
      <c r="J323" s="134" t="s">
        <v>772</v>
      </c>
      <c r="K323" s="133" t="s">
        <v>958</v>
      </c>
    </row>
    <row r="324" spans="1:11" ht="15.6" x14ac:dyDescent="0.25">
      <c r="A324" s="131" t="s">
        <v>1250</v>
      </c>
      <c r="B324" s="131"/>
      <c r="C324" s="137" t="s">
        <v>220</v>
      </c>
      <c r="D324" s="134" t="s">
        <v>467</v>
      </c>
      <c r="E324" s="134" t="s">
        <v>649</v>
      </c>
      <c r="F324" s="134" t="s">
        <v>126</v>
      </c>
      <c r="G324" s="131"/>
      <c r="H324" s="142" t="s">
        <v>120</v>
      </c>
      <c r="I324" s="145" t="s">
        <v>1119</v>
      </c>
      <c r="J324" s="134" t="s">
        <v>798</v>
      </c>
      <c r="K324" s="133" t="s">
        <v>989</v>
      </c>
    </row>
    <row r="325" spans="1:11" ht="15.6" x14ac:dyDescent="0.25">
      <c r="A325" s="131" t="s">
        <v>1162</v>
      </c>
      <c r="B325" s="131"/>
      <c r="C325" s="137" t="s">
        <v>215</v>
      </c>
      <c r="D325" s="134" t="s">
        <v>462</v>
      </c>
      <c r="E325" s="134" t="s">
        <v>658</v>
      </c>
      <c r="F325" s="134" t="s">
        <v>127</v>
      </c>
      <c r="G325" s="131"/>
      <c r="H325" s="142" t="s">
        <v>27</v>
      </c>
      <c r="I325" s="145" t="s">
        <v>1120</v>
      </c>
      <c r="J325" s="134" t="s">
        <v>780</v>
      </c>
      <c r="K325" s="133" t="s">
        <v>966</v>
      </c>
    </row>
    <row r="326" spans="1:11" ht="15.6" x14ac:dyDescent="0.25">
      <c r="A326" s="131" t="s">
        <v>116</v>
      </c>
      <c r="B326" s="131"/>
      <c r="C326" s="137" t="s">
        <v>259</v>
      </c>
      <c r="D326" s="134" t="s">
        <v>505</v>
      </c>
      <c r="E326" s="134" t="s">
        <v>708</v>
      </c>
      <c r="F326" s="134" t="s">
        <v>128</v>
      </c>
      <c r="G326" s="131"/>
      <c r="H326" s="142" t="s">
        <v>749</v>
      </c>
      <c r="I326" s="145" t="s">
        <v>1119</v>
      </c>
      <c r="J326" s="134" t="s">
        <v>1398</v>
      </c>
      <c r="K326" s="133" t="s">
        <v>1022</v>
      </c>
    </row>
    <row r="327" spans="1:11" ht="15.6" x14ac:dyDescent="0.25">
      <c r="A327" s="131" t="s">
        <v>1266</v>
      </c>
      <c r="B327" s="131"/>
      <c r="C327" s="137" t="s">
        <v>328</v>
      </c>
      <c r="D327" s="134" t="s">
        <v>571</v>
      </c>
      <c r="E327" s="134" t="s">
        <v>646</v>
      </c>
      <c r="F327" s="134" t="s">
        <v>137</v>
      </c>
      <c r="G327" s="131"/>
      <c r="H327" s="142" t="s">
        <v>747</v>
      </c>
      <c r="I327" s="145" t="s">
        <v>1119</v>
      </c>
      <c r="J327" s="134" t="s">
        <v>880</v>
      </c>
      <c r="K327" s="133" t="s">
        <v>1069</v>
      </c>
    </row>
    <row r="328" spans="1:11" ht="15.6" x14ac:dyDescent="0.25">
      <c r="A328" s="131" t="s">
        <v>1233</v>
      </c>
      <c r="B328" s="131"/>
      <c r="C328" s="137" t="s">
        <v>345</v>
      </c>
      <c r="D328" s="134" t="s">
        <v>588</v>
      </c>
      <c r="E328" s="134" t="s">
        <v>720</v>
      </c>
      <c r="F328" s="134" t="s">
        <v>132</v>
      </c>
      <c r="G328" s="131"/>
      <c r="H328" s="142" t="s">
        <v>747</v>
      </c>
      <c r="I328" s="145" t="s">
        <v>1119</v>
      </c>
      <c r="J328" s="134" t="s">
        <v>891</v>
      </c>
      <c r="K328" s="133" t="s">
        <v>1066</v>
      </c>
    </row>
    <row r="329" spans="1:11" ht="15.6" x14ac:dyDescent="0.25">
      <c r="A329" s="131" t="s">
        <v>1234</v>
      </c>
      <c r="B329" s="131"/>
      <c r="C329" s="137" t="s">
        <v>290</v>
      </c>
      <c r="D329" s="134" t="s">
        <v>534</v>
      </c>
      <c r="E329" s="134" t="s">
        <v>720</v>
      </c>
      <c r="F329" s="134" t="s">
        <v>129</v>
      </c>
      <c r="G329" s="131"/>
      <c r="H329" s="142" t="s">
        <v>120</v>
      </c>
      <c r="I329" s="145" t="s">
        <v>1119</v>
      </c>
      <c r="J329" s="134" t="s">
        <v>849</v>
      </c>
      <c r="K329" s="133" t="s">
        <v>1042</v>
      </c>
    </row>
    <row r="330" spans="1:11" ht="15.6" x14ac:dyDescent="0.25">
      <c r="A330" s="131" t="s">
        <v>1236</v>
      </c>
      <c r="B330" s="131"/>
      <c r="C330" s="137" t="s">
        <v>390</v>
      </c>
      <c r="D330" s="134" t="s">
        <v>588</v>
      </c>
      <c r="E330" s="134" t="s">
        <v>720</v>
      </c>
      <c r="F330" s="134" t="s">
        <v>138</v>
      </c>
      <c r="G330" s="131"/>
      <c r="H330" s="142" t="s">
        <v>120</v>
      </c>
      <c r="I330" s="145" t="s">
        <v>1119</v>
      </c>
      <c r="J330" s="134" t="s">
        <v>927</v>
      </c>
      <c r="K330" s="133" t="s">
        <v>1112</v>
      </c>
    </row>
    <row r="331" spans="1:11" ht="15.6" x14ac:dyDescent="0.25">
      <c r="A331" s="131" t="s">
        <v>1238</v>
      </c>
      <c r="B331" s="131"/>
      <c r="C331" s="137" t="s">
        <v>221</v>
      </c>
      <c r="D331" s="134" t="s">
        <v>468</v>
      </c>
      <c r="E331" s="134" t="s">
        <v>683</v>
      </c>
      <c r="F331" s="134" t="s">
        <v>126</v>
      </c>
      <c r="G331" s="131"/>
      <c r="H331" s="142" t="s">
        <v>747</v>
      </c>
      <c r="I331" s="145" t="s">
        <v>1119</v>
      </c>
      <c r="J331" s="134" t="s">
        <v>1397</v>
      </c>
      <c r="K331" s="133" t="s">
        <v>990</v>
      </c>
    </row>
    <row r="332" spans="1:11" ht="15.6" x14ac:dyDescent="0.25">
      <c r="A332" s="131" t="s">
        <v>1267</v>
      </c>
      <c r="B332" s="131"/>
      <c r="C332" s="137" t="s">
        <v>217</v>
      </c>
      <c r="D332" s="134" t="s">
        <v>464</v>
      </c>
      <c r="E332" s="134" t="s">
        <v>646</v>
      </c>
      <c r="F332" s="134" t="s">
        <v>127</v>
      </c>
      <c r="G332" s="131"/>
      <c r="H332" s="142" t="s">
        <v>120</v>
      </c>
      <c r="I332" s="142" t="s">
        <v>1119</v>
      </c>
      <c r="J332" s="134" t="s">
        <v>795</v>
      </c>
      <c r="K332" s="133" t="s">
        <v>986</v>
      </c>
    </row>
    <row r="333" spans="1:11" ht="15.6" x14ac:dyDescent="0.25">
      <c r="A333" s="131" t="s">
        <v>1275</v>
      </c>
      <c r="B333" s="131"/>
      <c r="C333" s="137" t="s">
        <v>387</v>
      </c>
      <c r="D333" s="134" t="s">
        <v>629</v>
      </c>
      <c r="E333" s="134" t="s">
        <v>675</v>
      </c>
      <c r="F333" s="134" t="s">
        <v>138</v>
      </c>
      <c r="G333" s="131"/>
      <c r="H333" s="142" t="s">
        <v>120</v>
      </c>
      <c r="I333" s="142" t="s">
        <v>1119</v>
      </c>
      <c r="J333" s="134" t="s">
        <v>925</v>
      </c>
      <c r="K333" s="133" t="s">
        <v>1146</v>
      </c>
    </row>
    <row r="334" spans="1:11" ht="15.6" x14ac:dyDescent="0.25">
      <c r="A334" s="131" t="s">
        <v>1326</v>
      </c>
      <c r="B334" s="131"/>
      <c r="C334" s="137" t="s">
        <v>351</v>
      </c>
      <c r="D334" s="134" t="s">
        <v>594</v>
      </c>
      <c r="E334" s="134" t="s">
        <v>647</v>
      </c>
      <c r="F334" s="134" t="s">
        <v>132</v>
      </c>
      <c r="G334" s="131"/>
      <c r="H334" s="142" t="s">
        <v>747</v>
      </c>
      <c r="I334" s="145" t="s">
        <v>1120</v>
      </c>
      <c r="J334" s="134" t="s">
        <v>896</v>
      </c>
      <c r="K334" s="133" t="s">
        <v>1084</v>
      </c>
    </row>
    <row r="335" spans="1:11" ht="15.6" x14ac:dyDescent="0.25">
      <c r="A335" s="131"/>
      <c r="B335" s="131"/>
      <c r="C335" s="137" t="s">
        <v>167</v>
      </c>
      <c r="D335" s="134" t="s">
        <v>414</v>
      </c>
      <c r="E335" s="134" t="s">
        <v>657</v>
      </c>
      <c r="F335" s="134" t="s">
        <v>639</v>
      </c>
      <c r="G335" s="131"/>
      <c r="H335" s="142" t="s">
        <v>747</v>
      </c>
      <c r="I335" s="142" t="s">
        <v>1119</v>
      </c>
      <c r="J335" s="134" t="s">
        <v>764</v>
      </c>
      <c r="K335" s="133" t="s">
        <v>947</v>
      </c>
    </row>
    <row r="336" spans="1:11" ht="15.6" x14ac:dyDescent="0.25">
      <c r="A336" s="131" t="s">
        <v>1249</v>
      </c>
      <c r="B336" s="131"/>
      <c r="C336" s="137" t="s">
        <v>298</v>
      </c>
      <c r="D336" s="134" t="s">
        <v>542</v>
      </c>
      <c r="E336" s="134" t="s">
        <v>723</v>
      </c>
      <c r="F336" s="134" t="s">
        <v>145</v>
      </c>
      <c r="G336" s="131"/>
      <c r="H336" s="142" t="s">
        <v>748</v>
      </c>
      <c r="I336" s="145" t="s">
        <v>1119</v>
      </c>
      <c r="J336" s="134" t="s">
        <v>856</v>
      </c>
      <c r="K336" s="133" t="s">
        <v>1048</v>
      </c>
    </row>
    <row r="337" spans="1:11" ht="15.6" x14ac:dyDescent="0.25">
      <c r="A337" s="131"/>
      <c r="B337" s="131"/>
      <c r="C337" s="137" t="s">
        <v>219</v>
      </c>
      <c r="D337" s="134" t="s">
        <v>466</v>
      </c>
      <c r="E337" s="134" t="s">
        <v>666</v>
      </c>
      <c r="F337" s="134" t="s">
        <v>127</v>
      </c>
      <c r="G337" s="131"/>
      <c r="H337" s="142" t="s">
        <v>120</v>
      </c>
      <c r="I337" s="142" t="s">
        <v>1120</v>
      </c>
      <c r="J337" s="134" t="s">
        <v>797</v>
      </c>
      <c r="K337" s="133" t="s">
        <v>988</v>
      </c>
    </row>
    <row r="338" spans="1:11" ht="15.6" x14ac:dyDescent="0.25">
      <c r="A338" s="131"/>
      <c r="B338" s="131"/>
      <c r="C338" s="137" t="s">
        <v>245</v>
      </c>
      <c r="D338" s="134" t="s">
        <v>492</v>
      </c>
      <c r="E338" s="134" t="s">
        <v>702</v>
      </c>
      <c r="F338" s="134" t="s">
        <v>128</v>
      </c>
      <c r="G338" s="131"/>
      <c r="H338" s="142" t="s">
        <v>120</v>
      </c>
      <c r="I338" s="142" t="s">
        <v>1119</v>
      </c>
      <c r="J338" s="134" t="s">
        <v>817</v>
      </c>
      <c r="K338" s="133" t="s">
        <v>1012</v>
      </c>
    </row>
    <row r="339" spans="1:11" ht="15.6" x14ac:dyDescent="0.25">
      <c r="A339" s="131" t="s">
        <v>1239</v>
      </c>
      <c r="B339" s="131"/>
      <c r="C339" s="137" t="s">
        <v>283</v>
      </c>
      <c r="D339" s="134" t="s">
        <v>528</v>
      </c>
      <c r="E339" s="134" t="s">
        <v>702</v>
      </c>
      <c r="F339" s="134" t="s">
        <v>641</v>
      </c>
      <c r="G339" s="131"/>
      <c r="H339" s="142" t="s">
        <v>120</v>
      </c>
      <c r="I339" s="145" t="s">
        <v>1119</v>
      </c>
      <c r="J339" s="134" t="s">
        <v>844</v>
      </c>
      <c r="K339" s="133" t="s">
        <v>1037</v>
      </c>
    </row>
    <row r="340" spans="1:11" ht="15.6" x14ac:dyDescent="0.25">
      <c r="A340" s="131" t="s">
        <v>1229</v>
      </c>
      <c r="B340" s="131"/>
      <c r="C340" s="137" t="s">
        <v>222</v>
      </c>
      <c r="D340" s="134" t="s">
        <v>469</v>
      </c>
      <c r="E340" s="134" t="s">
        <v>684</v>
      </c>
      <c r="F340" s="134" t="s">
        <v>126</v>
      </c>
      <c r="G340" s="131"/>
      <c r="H340" s="142" t="s">
        <v>747</v>
      </c>
      <c r="I340" s="145" t="s">
        <v>1119</v>
      </c>
      <c r="J340" s="134" t="s">
        <v>762</v>
      </c>
      <c r="K340" s="133" t="s">
        <v>991</v>
      </c>
    </row>
    <row r="341" spans="1:11" ht="15.6" x14ac:dyDescent="0.25">
      <c r="A341" s="131" t="s">
        <v>1250</v>
      </c>
      <c r="B341" s="131"/>
      <c r="C341" s="137" t="s">
        <v>220</v>
      </c>
      <c r="D341" s="134" t="s">
        <v>467</v>
      </c>
      <c r="E341" s="134" t="s">
        <v>649</v>
      </c>
      <c r="F341" s="134" t="s">
        <v>127</v>
      </c>
      <c r="G341" s="131"/>
      <c r="H341" s="142" t="s">
        <v>120</v>
      </c>
      <c r="I341" s="145" t="s">
        <v>1119</v>
      </c>
      <c r="J341" s="134" t="s">
        <v>798</v>
      </c>
      <c r="K341" s="133" t="s">
        <v>989</v>
      </c>
    </row>
    <row r="342" spans="1:11" ht="15.6" x14ac:dyDescent="0.25">
      <c r="A342" s="131" t="s">
        <v>1123</v>
      </c>
      <c r="B342" s="131"/>
      <c r="C342" s="137" t="s">
        <v>288</v>
      </c>
      <c r="D342" s="134" t="s">
        <v>532</v>
      </c>
      <c r="E342" s="134" t="s">
        <v>674</v>
      </c>
      <c r="F342" s="134" t="s">
        <v>129</v>
      </c>
      <c r="G342" s="131"/>
      <c r="H342" s="142" t="s">
        <v>120</v>
      </c>
      <c r="I342" s="145" t="s">
        <v>1119</v>
      </c>
      <c r="J342" s="134" t="s">
        <v>847</v>
      </c>
      <c r="K342" s="133" t="s">
        <v>1041</v>
      </c>
    </row>
    <row r="343" spans="1:11" ht="15.6" x14ac:dyDescent="0.25">
      <c r="A343" s="131" t="s">
        <v>1124</v>
      </c>
      <c r="B343" s="131"/>
      <c r="C343" s="137" t="s">
        <v>273</v>
      </c>
      <c r="D343" s="134" t="s">
        <v>518</v>
      </c>
      <c r="E343" s="134" t="s">
        <v>674</v>
      </c>
      <c r="F343" s="134" t="s">
        <v>128</v>
      </c>
      <c r="G343" s="131"/>
      <c r="H343" s="142" t="s">
        <v>120</v>
      </c>
      <c r="I343" s="145" t="s">
        <v>1119</v>
      </c>
      <c r="J343" s="134" t="s">
        <v>836</v>
      </c>
      <c r="K343" s="133" t="s">
        <v>974</v>
      </c>
    </row>
    <row r="344" spans="1:11" ht="15.6" x14ac:dyDescent="0.25">
      <c r="A344" s="131" t="s">
        <v>1238</v>
      </c>
      <c r="B344" s="131"/>
      <c r="C344" s="137" t="s">
        <v>221</v>
      </c>
      <c r="D344" s="134" t="s">
        <v>468</v>
      </c>
      <c r="E344" s="134" t="s">
        <v>683</v>
      </c>
      <c r="F344" s="134" t="s">
        <v>127</v>
      </c>
      <c r="G344" s="131"/>
      <c r="H344" s="142" t="s">
        <v>747</v>
      </c>
      <c r="I344" s="145" t="s">
        <v>1119</v>
      </c>
      <c r="J344" s="134" t="s">
        <v>1397</v>
      </c>
      <c r="K344" s="133" t="s">
        <v>990</v>
      </c>
    </row>
    <row r="345" spans="1:11" ht="15.6" x14ac:dyDescent="0.25">
      <c r="A345" s="131" t="s">
        <v>1198</v>
      </c>
      <c r="B345" s="131"/>
      <c r="C345" s="137" t="s">
        <v>281</v>
      </c>
      <c r="D345" s="134" t="s">
        <v>526</v>
      </c>
      <c r="E345" s="134" t="s">
        <v>716</v>
      </c>
      <c r="F345" s="134" t="s">
        <v>641</v>
      </c>
      <c r="G345" s="131"/>
      <c r="H345" s="142" t="s">
        <v>748</v>
      </c>
      <c r="I345" s="145" t="s">
        <v>1119</v>
      </c>
      <c r="J345" s="134" t="s">
        <v>842</v>
      </c>
      <c r="K345" s="133" t="s">
        <v>1035</v>
      </c>
    </row>
    <row r="346" spans="1:11" ht="15.6" x14ac:dyDescent="0.25">
      <c r="A346" s="131"/>
      <c r="B346" s="131"/>
      <c r="C346" s="137" t="s">
        <v>172</v>
      </c>
      <c r="D346" s="134" t="s">
        <v>419</v>
      </c>
      <c r="E346" s="134" t="s">
        <v>660</v>
      </c>
      <c r="F346" s="134" t="s">
        <v>127</v>
      </c>
      <c r="G346" s="131"/>
      <c r="H346" s="142" t="s">
        <v>120</v>
      </c>
      <c r="I346" s="142" t="s">
        <v>1119</v>
      </c>
      <c r="J346" s="134" t="s">
        <v>1396</v>
      </c>
      <c r="K346" s="133" t="s">
        <v>952</v>
      </c>
    </row>
    <row r="347" spans="1:11" ht="15.6" x14ac:dyDescent="0.25">
      <c r="A347" s="131" t="s">
        <v>1148</v>
      </c>
      <c r="B347" s="131"/>
      <c r="C347" s="137" t="s">
        <v>246</v>
      </c>
      <c r="D347" s="134" t="s">
        <v>493</v>
      </c>
      <c r="E347" s="134" t="s">
        <v>664</v>
      </c>
      <c r="F347" s="134" t="s">
        <v>128</v>
      </c>
      <c r="G347" s="131"/>
      <c r="H347" s="142" t="s">
        <v>120</v>
      </c>
      <c r="I347" s="145" t="s">
        <v>1119</v>
      </c>
      <c r="J347" s="134" t="s">
        <v>1358</v>
      </c>
      <c r="K347" s="133" t="s">
        <v>961</v>
      </c>
    </row>
    <row r="348" spans="1:11" ht="15.6" x14ac:dyDescent="0.25">
      <c r="A348" s="131" t="s">
        <v>1149</v>
      </c>
      <c r="B348" s="131"/>
      <c r="C348" s="137" t="s">
        <v>183</v>
      </c>
      <c r="D348" s="134" t="s">
        <v>430</v>
      </c>
      <c r="E348" s="134" t="s">
        <v>664</v>
      </c>
      <c r="F348" s="134" t="s">
        <v>640</v>
      </c>
      <c r="G348" s="131"/>
      <c r="H348" s="142" t="s">
        <v>747</v>
      </c>
      <c r="I348" s="145" t="s">
        <v>1119</v>
      </c>
      <c r="J348" s="134" t="s">
        <v>775</v>
      </c>
      <c r="K348" s="133" t="s">
        <v>961</v>
      </c>
    </row>
    <row r="349" spans="1:11" ht="15.6" x14ac:dyDescent="0.25">
      <c r="A349" s="131" t="s">
        <v>1225</v>
      </c>
      <c r="B349" s="131"/>
      <c r="C349" s="137" t="s">
        <v>369</v>
      </c>
      <c r="D349" s="134" t="s">
        <v>612</v>
      </c>
      <c r="E349" s="134" t="s">
        <v>648</v>
      </c>
      <c r="F349" s="134" t="s">
        <v>134</v>
      </c>
      <c r="G349" s="131"/>
      <c r="H349" s="142" t="s">
        <v>748</v>
      </c>
      <c r="I349" s="145" t="s">
        <v>1119</v>
      </c>
      <c r="J349" s="134" t="s">
        <v>912</v>
      </c>
      <c r="K349" s="133" t="s">
        <v>956</v>
      </c>
    </row>
    <row r="350" spans="1:11" ht="15.6" x14ac:dyDescent="0.25">
      <c r="A350" s="131" t="s">
        <v>111</v>
      </c>
      <c r="B350" s="131"/>
      <c r="C350" s="137" t="s">
        <v>159</v>
      </c>
      <c r="D350" s="134" t="s">
        <v>406</v>
      </c>
      <c r="E350" s="134" t="s">
        <v>652</v>
      </c>
      <c r="F350" s="134" t="s">
        <v>639</v>
      </c>
      <c r="G350" s="131"/>
      <c r="H350" s="142" t="s">
        <v>120</v>
      </c>
      <c r="I350" s="145" t="s">
        <v>1119</v>
      </c>
      <c r="J350" s="134" t="s">
        <v>758</v>
      </c>
      <c r="K350" s="133" t="s">
        <v>940</v>
      </c>
    </row>
    <row r="351" spans="1:11" ht="15.6" x14ac:dyDescent="0.25">
      <c r="A351" s="131" t="s">
        <v>112</v>
      </c>
      <c r="B351" s="131"/>
      <c r="C351" s="137" t="s">
        <v>163</v>
      </c>
      <c r="D351" s="134" t="s">
        <v>410</v>
      </c>
      <c r="E351" s="134" t="s">
        <v>652</v>
      </c>
      <c r="F351" s="134" t="s">
        <v>639</v>
      </c>
      <c r="G351" s="131"/>
      <c r="H351" s="142" t="s">
        <v>747</v>
      </c>
      <c r="I351" s="145" t="s">
        <v>1119</v>
      </c>
      <c r="J351" s="134" t="s">
        <v>761</v>
      </c>
      <c r="K351" s="133" t="s">
        <v>940</v>
      </c>
    </row>
    <row r="352" spans="1:11" ht="15.6" x14ac:dyDescent="0.25">
      <c r="A352" s="131" t="s">
        <v>113</v>
      </c>
      <c r="B352" s="131"/>
      <c r="C352" s="137" t="s">
        <v>231</v>
      </c>
      <c r="D352" s="134" t="s">
        <v>478</v>
      </c>
      <c r="E352" s="134" t="s">
        <v>652</v>
      </c>
      <c r="F352" s="134" t="s">
        <v>130</v>
      </c>
      <c r="G352" s="131"/>
      <c r="H352" s="142" t="s">
        <v>120</v>
      </c>
      <c r="I352" s="145" t="s">
        <v>1119</v>
      </c>
      <c r="J352" s="134" t="s">
        <v>806</v>
      </c>
      <c r="K352" s="133" t="s">
        <v>999</v>
      </c>
    </row>
    <row r="353" spans="1:11" ht="15.6" x14ac:dyDescent="0.25">
      <c r="A353" s="131"/>
      <c r="B353" s="131"/>
      <c r="C353" s="137" t="s">
        <v>231</v>
      </c>
      <c r="D353" s="134" t="s">
        <v>478</v>
      </c>
      <c r="E353" s="134" t="s">
        <v>652</v>
      </c>
      <c r="F353" s="134" t="s">
        <v>129</v>
      </c>
      <c r="G353" s="131"/>
      <c r="H353" s="142" t="s">
        <v>120</v>
      </c>
      <c r="I353" s="142" t="s">
        <v>1119</v>
      </c>
      <c r="J353" s="134" t="s">
        <v>806</v>
      </c>
      <c r="K353" s="133" t="s">
        <v>999</v>
      </c>
    </row>
    <row r="354" spans="1:11" ht="15.6" x14ac:dyDescent="0.25">
      <c r="A354" s="131" t="s">
        <v>114</v>
      </c>
      <c r="B354" s="131"/>
      <c r="C354" s="137" t="s">
        <v>378</v>
      </c>
      <c r="D354" s="134" t="s">
        <v>621</v>
      </c>
      <c r="E354" s="134" t="s">
        <v>652</v>
      </c>
      <c r="F354" s="134" t="s">
        <v>133</v>
      </c>
      <c r="G354" s="131"/>
      <c r="H354" s="142" t="s">
        <v>747</v>
      </c>
      <c r="I354" s="145" t="s">
        <v>1119</v>
      </c>
      <c r="J354" s="134" t="s">
        <v>919</v>
      </c>
      <c r="K354" s="133" t="s">
        <v>1103</v>
      </c>
    </row>
    <row r="355" spans="1:11" ht="15.6" x14ac:dyDescent="0.25">
      <c r="A355" s="131" t="s">
        <v>110</v>
      </c>
      <c r="B355" s="131"/>
      <c r="C355" s="137" t="s">
        <v>158</v>
      </c>
      <c r="D355" s="134" t="s">
        <v>405</v>
      </c>
      <c r="E355" s="134" t="s">
        <v>651</v>
      </c>
      <c r="F355" s="134" t="s">
        <v>639</v>
      </c>
      <c r="G355" s="131"/>
      <c r="H355" s="142" t="s">
        <v>120</v>
      </c>
      <c r="I355" s="145" t="s">
        <v>1119</v>
      </c>
      <c r="J355" s="134" t="s">
        <v>757</v>
      </c>
      <c r="K355" s="133" t="s">
        <v>1145</v>
      </c>
    </row>
    <row r="356" spans="1:11" ht="15.6" x14ac:dyDescent="0.25">
      <c r="A356" s="131" t="s">
        <v>1260</v>
      </c>
      <c r="B356" s="131"/>
      <c r="C356" s="137" t="s">
        <v>263</v>
      </c>
      <c r="D356" s="134" t="s">
        <v>508</v>
      </c>
      <c r="E356" s="134" t="s">
        <v>709</v>
      </c>
      <c r="F356" s="134" t="s">
        <v>128</v>
      </c>
      <c r="G356" s="131"/>
      <c r="H356" s="142" t="s">
        <v>747</v>
      </c>
      <c r="I356" s="145" t="s">
        <v>1119</v>
      </c>
      <c r="J356" s="134" t="s">
        <v>830</v>
      </c>
      <c r="K356" s="133" t="s">
        <v>1025</v>
      </c>
    </row>
    <row r="357" spans="1:11" ht="15.6" x14ac:dyDescent="0.25">
      <c r="A357" s="131" t="s">
        <v>1260</v>
      </c>
      <c r="B357" s="131"/>
      <c r="C357" s="137" t="s">
        <v>263</v>
      </c>
      <c r="D357" s="134" t="s">
        <v>508</v>
      </c>
      <c r="E357" s="134" t="s">
        <v>709</v>
      </c>
      <c r="F357" s="134" t="s">
        <v>129</v>
      </c>
      <c r="G357" s="131"/>
      <c r="H357" s="142" t="s">
        <v>747</v>
      </c>
      <c r="I357" s="145" t="s">
        <v>1119</v>
      </c>
      <c r="J357" s="134" t="s">
        <v>830</v>
      </c>
      <c r="K357" s="133" t="s">
        <v>1025</v>
      </c>
    </row>
    <row r="358" spans="1:11" ht="15.6" x14ac:dyDescent="0.25">
      <c r="A358" s="131" t="s">
        <v>1305</v>
      </c>
      <c r="B358" s="131"/>
      <c r="C358" s="137" t="s">
        <v>232</v>
      </c>
      <c r="D358" s="134" t="s">
        <v>479</v>
      </c>
      <c r="E358" s="134" t="s">
        <v>690</v>
      </c>
      <c r="F358" s="134" t="s">
        <v>130</v>
      </c>
      <c r="G358" s="131"/>
      <c r="H358" s="142" t="s">
        <v>27</v>
      </c>
      <c r="I358" s="145" t="s">
        <v>1119</v>
      </c>
      <c r="J358" s="134" t="s">
        <v>807</v>
      </c>
      <c r="K358" s="133" t="s">
        <v>1000</v>
      </c>
    </row>
    <row r="359" spans="1:11" ht="15.6" x14ac:dyDescent="0.25">
      <c r="A359" s="131" t="s">
        <v>1305</v>
      </c>
      <c r="B359" s="131"/>
      <c r="C359" s="137" t="s">
        <v>232</v>
      </c>
      <c r="D359" s="134" t="s">
        <v>479</v>
      </c>
      <c r="E359" s="134" t="s">
        <v>690</v>
      </c>
      <c r="F359" s="134" t="s">
        <v>641</v>
      </c>
      <c r="G359" s="131"/>
      <c r="H359" s="142" t="s">
        <v>27</v>
      </c>
      <c r="I359" s="145" t="s">
        <v>1119</v>
      </c>
      <c r="J359" s="134" t="s">
        <v>807</v>
      </c>
      <c r="K359" s="133" t="s">
        <v>1000</v>
      </c>
    </row>
    <row r="360" spans="1:11" ht="15.6" x14ac:dyDescent="0.25">
      <c r="A360" s="131"/>
      <c r="B360" s="131"/>
      <c r="C360" s="137" t="s">
        <v>329</v>
      </c>
      <c r="D360" s="134" t="s">
        <v>572</v>
      </c>
      <c r="E360" s="134" t="s">
        <v>731</v>
      </c>
      <c r="F360" s="134" t="s">
        <v>137</v>
      </c>
      <c r="G360" s="131"/>
      <c r="H360" s="142" t="s">
        <v>747</v>
      </c>
      <c r="I360" s="142" t="s">
        <v>1119</v>
      </c>
      <c r="J360" s="134" t="s">
        <v>1395</v>
      </c>
      <c r="K360" s="133" t="s">
        <v>1070</v>
      </c>
    </row>
    <row r="361" spans="1:11" ht="15.6" x14ac:dyDescent="0.25">
      <c r="A361" s="131" t="s">
        <v>1186</v>
      </c>
      <c r="B361" s="131"/>
      <c r="C361" s="137" t="s">
        <v>264</v>
      </c>
      <c r="D361" s="134" t="s">
        <v>509</v>
      </c>
      <c r="E361" s="134" t="s">
        <v>710</v>
      </c>
      <c r="F361" s="134" t="s">
        <v>128</v>
      </c>
      <c r="G361" s="131"/>
      <c r="H361" s="142" t="s">
        <v>120</v>
      </c>
      <c r="I361" s="145" t="s">
        <v>1119</v>
      </c>
      <c r="J361" s="134" t="s">
        <v>1359</v>
      </c>
      <c r="K361" s="133" t="s">
        <v>1026</v>
      </c>
    </row>
    <row r="362" spans="1:11" ht="15.6" x14ac:dyDescent="0.25">
      <c r="A362" s="131" t="s">
        <v>1186</v>
      </c>
      <c r="B362" s="131"/>
      <c r="C362" s="137" t="s">
        <v>264</v>
      </c>
      <c r="D362" s="134" t="s">
        <v>509</v>
      </c>
      <c r="E362" s="134" t="s">
        <v>710</v>
      </c>
      <c r="F362" s="134" t="s">
        <v>129</v>
      </c>
      <c r="G362" s="131"/>
      <c r="H362" s="142" t="s">
        <v>120</v>
      </c>
      <c r="I362" s="145" t="s">
        <v>1119</v>
      </c>
      <c r="J362" s="134" t="s">
        <v>1359</v>
      </c>
      <c r="K362" s="133" t="s">
        <v>1026</v>
      </c>
    </row>
    <row r="363" spans="1:11" ht="15.6" x14ac:dyDescent="0.25">
      <c r="A363" s="131" t="s">
        <v>1188</v>
      </c>
      <c r="B363" s="131"/>
      <c r="C363" s="137" t="s">
        <v>240</v>
      </c>
      <c r="D363" s="134" t="s">
        <v>487</v>
      </c>
      <c r="E363" s="134" t="s">
        <v>698</v>
      </c>
      <c r="F363" s="134" t="s">
        <v>130</v>
      </c>
      <c r="G363" s="131"/>
      <c r="H363" s="142" t="s">
        <v>120</v>
      </c>
      <c r="I363" s="145" t="s">
        <v>1119</v>
      </c>
      <c r="J363" s="134" t="s">
        <v>813</v>
      </c>
      <c r="K363" s="133" t="s">
        <v>1008</v>
      </c>
    </row>
    <row r="364" spans="1:11" ht="15.6" x14ac:dyDescent="0.25">
      <c r="A364" s="131"/>
      <c r="B364" s="131"/>
      <c r="C364" s="137" t="s">
        <v>370</v>
      </c>
      <c r="D364" s="134" t="s">
        <v>613</v>
      </c>
      <c r="E364" s="134" t="s">
        <v>742</v>
      </c>
      <c r="F364" s="134" t="s">
        <v>133</v>
      </c>
      <c r="G364" s="131"/>
      <c r="H364" s="142" t="s">
        <v>120</v>
      </c>
      <c r="I364" s="142" t="s">
        <v>1119</v>
      </c>
      <c r="J364" s="134" t="s">
        <v>913</v>
      </c>
      <c r="K364" s="133" t="s">
        <v>1096</v>
      </c>
    </row>
    <row r="365" spans="1:11" ht="15.6" x14ac:dyDescent="0.25">
      <c r="A365" s="131"/>
      <c r="B365" s="131"/>
      <c r="C365" s="137"/>
      <c r="D365" s="134"/>
      <c r="E365" s="134"/>
      <c r="F365" s="134"/>
      <c r="G365" s="131"/>
      <c r="H365" s="142"/>
      <c r="I365" s="142"/>
      <c r="J365" s="134"/>
      <c r="K365" s="133"/>
    </row>
    <row r="366" spans="1:11" ht="15.6" x14ac:dyDescent="0.25">
      <c r="A366" s="131"/>
      <c r="B366" s="131"/>
      <c r="C366" s="137"/>
      <c r="D366" s="134"/>
      <c r="E366" s="134"/>
      <c r="F366" s="134"/>
      <c r="G366" s="131"/>
      <c r="H366" s="142"/>
      <c r="I366" s="142"/>
      <c r="J366" s="134"/>
      <c r="K366" s="133"/>
    </row>
  </sheetData>
  <autoFilter ref="A1:L366"/>
  <sortState ref="A31:L349">
    <sortCondition ref="C31:C34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AA80"/>
  <sheetViews>
    <sheetView tabSelected="1" view="pageBreakPreview" zoomScale="115" zoomScaleNormal="90" zoomScaleSheetLayoutView="115" workbookViewId="0">
      <selection activeCell="G14" sqref="G14"/>
    </sheetView>
  </sheetViews>
  <sheetFormatPr defaultColWidth="9.109375" defaultRowHeight="13.2" outlineLevelCol="1" x14ac:dyDescent="0.25"/>
  <cols>
    <col min="1" max="1" width="6.33203125" style="28" customWidth="1"/>
    <col min="2" max="2" width="22.109375" style="8" customWidth="1"/>
    <col min="3" max="3" width="11.44140625" style="11" customWidth="1"/>
    <col min="4" max="4" width="8.44140625" style="11" customWidth="1"/>
    <col min="5" max="5" width="24.33203125" style="8" customWidth="1"/>
    <col min="6" max="6" width="6.88671875" style="8" hidden="1" customWidth="1"/>
    <col min="7" max="7" width="42.88671875" style="8" customWidth="1"/>
    <col min="8" max="8" width="11" style="8" hidden="1" customWidth="1" outlineLevel="1"/>
    <col min="9" max="9" width="6.33203125" style="11" customWidth="1" collapsed="1"/>
    <col min="10" max="10" width="5" style="11" customWidth="1"/>
    <col min="11" max="11" width="12.109375" style="11" hidden="1" customWidth="1" outlineLevel="1"/>
    <col min="12" max="12" width="7" style="11" customWidth="1" collapsed="1"/>
    <col min="13" max="13" width="4.6640625" style="11" customWidth="1"/>
    <col min="14" max="14" width="10.109375" style="8" customWidth="1"/>
    <col min="15" max="15" width="6.109375" style="15" customWidth="1"/>
    <col min="16" max="16" width="31.44140625" style="8" customWidth="1"/>
    <col min="17" max="17" width="8" style="8" hidden="1" customWidth="1" outlineLevel="1"/>
    <col min="18" max="26" width="9.109375" style="8" hidden="1" customWidth="1" outlineLevel="1"/>
    <col min="27" max="27" width="9.109375" style="8" collapsed="1"/>
    <col min="28" max="16384" width="9.109375" style="8"/>
  </cols>
  <sheetData>
    <row r="1" spans="1:26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U1" s="9"/>
      <c r="V1" s="10"/>
    </row>
    <row r="2" spans="1:26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U2" s="9"/>
      <c r="V2" s="10"/>
    </row>
    <row r="3" spans="1:26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U3" s="9"/>
      <c r="V3" s="10"/>
    </row>
    <row r="4" spans="1:26" ht="12.75" customHeight="1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T4" s="8" t="s">
        <v>7</v>
      </c>
      <c r="U4" s="9"/>
      <c r="V4" s="10"/>
    </row>
    <row r="5" spans="1:26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U5" s="9"/>
      <c r="V5" s="10"/>
    </row>
    <row r="6" spans="1:26" ht="12.75" customHeight="1" x14ac:dyDescent="0.3">
      <c r="A6" s="218" t="str">
        <f>d_4</f>
        <v>ЖЕНЩИНЫ</v>
      </c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U6" s="9"/>
      <c r="V6" s="10"/>
    </row>
    <row r="7" spans="1:26" ht="12.75" customHeight="1" x14ac:dyDescent="0.3">
      <c r="A7" s="218" t="s">
        <v>7</v>
      </c>
      <c r="B7" s="218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U7" s="9"/>
      <c r="V7" s="10"/>
    </row>
    <row r="8" spans="1:26" ht="12.75" customHeight="1" x14ac:dyDescent="0.3">
      <c r="A8" s="219" t="s">
        <v>126</v>
      </c>
      <c r="B8" s="218"/>
      <c r="C8" s="218"/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/>
      <c r="P8" s="218"/>
      <c r="U8" s="9"/>
      <c r="V8" s="10"/>
    </row>
    <row r="9" spans="1:26" ht="12.75" customHeight="1" x14ac:dyDescent="0.25">
      <c r="A9" s="215"/>
      <c r="B9" s="215"/>
      <c r="D9" s="12"/>
      <c r="E9" s="13"/>
      <c r="G9" s="128"/>
      <c r="P9" s="19" t="str">
        <f>d_5</f>
        <v>г. Сочи, ул. Бзугу 2, ст. им. Славы Метревели</v>
      </c>
      <c r="U9" s="9"/>
      <c r="V9" s="10"/>
    </row>
    <row r="10" spans="1:26" x14ac:dyDescent="0.25">
      <c r="A10" s="215"/>
      <c r="B10" s="215"/>
      <c r="D10" s="12"/>
      <c r="E10" s="12"/>
      <c r="F10" s="34"/>
      <c r="G10" s="19"/>
      <c r="H10" s="14"/>
      <c r="I10" s="29"/>
      <c r="J10" s="29"/>
      <c r="K10" s="29"/>
      <c r="L10" s="104" t="s">
        <v>103</v>
      </c>
      <c r="M10" s="29"/>
      <c r="N10" s="19" t="str">
        <f>d_1</f>
        <v>28.05.2019г.</v>
      </c>
      <c r="O10" s="38">
        <v>0.72222222222222221</v>
      </c>
      <c r="P10" s="18" t="str">
        <f>d_6</f>
        <v>t° +25 вл. 76%</v>
      </c>
      <c r="Q10" s="20" t="s">
        <v>5</v>
      </c>
      <c r="R10" s="20"/>
      <c r="S10" s="20"/>
      <c r="U10" s="27"/>
      <c r="V10" s="27"/>
    </row>
    <row r="11" spans="1:26" ht="13.8" thickBot="1" x14ac:dyDescent="0.3">
      <c r="A11" s="18" t="s">
        <v>140</v>
      </c>
      <c r="D11" s="12"/>
      <c r="E11" s="12"/>
      <c r="F11" s="34"/>
      <c r="G11" s="19"/>
      <c r="H11" s="12"/>
      <c r="I11" s="33"/>
      <c r="J11" s="33"/>
      <c r="K11" s="33"/>
      <c r="L11" s="104" t="s">
        <v>36</v>
      </c>
      <c r="M11" s="33"/>
      <c r="N11" s="19" t="str">
        <f>d_1</f>
        <v>28.05.2019г.</v>
      </c>
      <c r="O11" s="38">
        <v>0.77430555555555547</v>
      </c>
      <c r="P11" s="18" t="str">
        <f>d_6</f>
        <v>t° +25 вл. 76%</v>
      </c>
      <c r="R11" s="20" t="s">
        <v>65</v>
      </c>
      <c r="S11" s="20" t="s">
        <v>66</v>
      </c>
      <c r="T11" s="20" t="s">
        <v>67</v>
      </c>
      <c r="U11" s="20">
        <v>1</v>
      </c>
      <c r="V11" s="20">
        <v>2</v>
      </c>
      <c r="W11" s="20" t="s">
        <v>29</v>
      </c>
      <c r="X11" s="20" t="s">
        <v>68</v>
      </c>
      <c r="Y11" s="20" t="s">
        <v>69</v>
      </c>
      <c r="Z11" s="20" t="s">
        <v>70</v>
      </c>
    </row>
    <row r="12" spans="1:26" ht="28.95" customHeight="1" thickBot="1" x14ac:dyDescent="0.3">
      <c r="A12" s="148" t="s">
        <v>0</v>
      </c>
      <c r="B12" s="149" t="s">
        <v>38</v>
      </c>
      <c r="C12" s="149" t="s">
        <v>39</v>
      </c>
      <c r="D12" s="149" t="s">
        <v>1</v>
      </c>
      <c r="E12" s="149" t="s">
        <v>61</v>
      </c>
      <c r="F12" s="150" t="s">
        <v>63</v>
      </c>
      <c r="G12" s="151" t="s">
        <v>104</v>
      </c>
      <c r="H12" s="149"/>
      <c r="I12" s="150" t="s">
        <v>2</v>
      </c>
      <c r="J12" s="152" t="s">
        <v>100</v>
      </c>
      <c r="K12" s="150"/>
      <c r="L12" s="150" t="s">
        <v>3</v>
      </c>
      <c r="M12" s="152" t="s">
        <v>100</v>
      </c>
      <c r="N12" s="149" t="s">
        <v>101</v>
      </c>
      <c r="O12" s="149" t="s">
        <v>4</v>
      </c>
      <c r="P12" s="153" t="s">
        <v>102</v>
      </c>
      <c r="R12" s="106">
        <v>1130</v>
      </c>
      <c r="S12" s="106">
        <v>1184</v>
      </c>
      <c r="T12" s="106">
        <v>1264</v>
      </c>
      <c r="U12" s="106">
        <v>1344</v>
      </c>
      <c r="V12" s="106">
        <v>1434</v>
      </c>
      <c r="W12" s="106">
        <v>1534</v>
      </c>
      <c r="X12" s="106">
        <v>1634</v>
      </c>
      <c r="Y12" s="106">
        <v>1744</v>
      </c>
      <c r="Z12" s="107">
        <v>1864</v>
      </c>
    </row>
    <row r="13" spans="1:26" s="193" customFormat="1" ht="41.4" x14ac:dyDescent="0.25">
      <c r="A13" s="185" t="s">
        <v>27</v>
      </c>
      <c r="B13" s="168" t="str">
        <f>VLOOKUP($Q13,УЧАСТНИКИ!$A$2:$L$1099,3,FALSE)</f>
        <v>Смирнова (Вороненкова) Екатерина</v>
      </c>
      <c r="C13" s="169" t="str">
        <f>VLOOKUP($Q13,УЧАСТНИКИ!$A$2:$L$1099,4,FALSE)</f>
        <v>08.09.1988</v>
      </c>
      <c r="D13" s="169" t="str">
        <f>VLOOKUP($Q13,УЧАСТНИКИ!$A$2:$L$1099,8,FALSE)</f>
        <v>МСМК</v>
      </c>
      <c r="E13" s="168" t="str">
        <f>VLOOKUP($Q13,УЧАСТНИКИ!$A$2:$L$1099,5,FALSE)</f>
        <v xml:space="preserve">Москва </v>
      </c>
      <c r="F13" s="169">
        <f>VLOOKUP($Q13,УЧАСТНИКИ!$A$2:$L$1099,7,FALSE)</f>
        <v>0</v>
      </c>
      <c r="G13" s="170" t="str">
        <f>VLOOKUP($Q13,УЧАСТНИКИ!$A$2:$L$1099,11,FALSE)</f>
        <v>ВС, ЦСКА ГБУ "СШОР "Луч" Москомспорта</v>
      </c>
      <c r="H13" s="187">
        <v>1171</v>
      </c>
      <c r="I13" s="172" t="str">
        <f t="shared" ref="I13:I35" si="0">IF(H13=0,0,CONCATENATE(MID(H13,1,2),".",MID(H13,3,2)))</f>
        <v>11.71</v>
      </c>
      <c r="J13" s="172">
        <v>-2.4</v>
      </c>
      <c r="K13" s="187">
        <v>1146</v>
      </c>
      <c r="L13" s="172" t="str">
        <f t="shared" ref="L13:L19" si="1">IF(K13=0,0,CONCATENATE(MID(K13,1,2),".",MID(K13,3,2)))</f>
        <v>11.46</v>
      </c>
      <c r="M13" s="202">
        <v>1</v>
      </c>
      <c r="N13" s="173" t="str">
        <f t="shared" ref="N13:N35" si="2"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170" t="str">
        <f>VLOOKUP($Q13,УЧАСТНИКИ!$A$2:$L$1099,9,FALSE)</f>
        <v>Л</v>
      </c>
      <c r="P13" s="168" t="str">
        <f>VLOOKUP($Q13,УЧАСТНИКИ!$A$2:$L$1099,10,FALSE)</f>
        <v>Михеева В.В., Смирнов Р.П.</v>
      </c>
      <c r="Q13" s="192" t="s">
        <v>1309</v>
      </c>
      <c r="R13" s="197"/>
      <c r="S13" s="194">
        <f t="shared" ref="S13:S35" si="3">MIN(H13,K13)</f>
        <v>1146</v>
      </c>
    </row>
    <row r="14" spans="1:26" s="193" customFormat="1" ht="27.6" x14ac:dyDescent="0.25">
      <c r="A14" s="185" t="s">
        <v>28</v>
      </c>
      <c r="B14" s="168" t="str">
        <f>VLOOKUP($Q14,УЧАСТНИКИ!$A$2:$L$1099,3,FALSE)</f>
        <v>Хорошева Кристина</v>
      </c>
      <c r="C14" s="169" t="str">
        <f>VLOOKUP($Q14,УЧАСТНИКИ!$A$2:$L$1099,4,FALSE)</f>
        <v>05.04.1993</v>
      </c>
      <c r="D14" s="169" t="str">
        <f>VLOOKUP($Q14,УЧАСТНИКИ!$A$2:$L$1099,8,FALSE)</f>
        <v>МС</v>
      </c>
      <c r="E14" s="168" t="str">
        <f>VLOOKUP($Q14,УЧАСТНИКИ!$A$2:$L$1099,5,FALSE)</f>
        <v>Пензенская область Тульская область</v>
      </c>
      <c r="F14" s="169">
        <f>VLOOKUP($Q14,УЧАСТНИКИ!$A$2:$L$1099,7,FALSE)</f>
        <v>0</v>
      </c>
      <c r="G14" s="170" t="str">
        <f>VLOOKUP($Q14,УЧАСТНИКИ!$A$2:$L$1099,11,FALSE)</f>
        <v xml:space="preserve"> ГАУ ЦСП ПО , ГУ ТО ЦСП, МБУ СШОР "Легкая атлетика" г. Тула</v>
      </c>
      <c r="H14" s="174">
        <v>1187</v>
      </c>
      <c r="I14" s="172" t="str">
        <f t="shared" si="0"/>
        <v>11.87</v>
      </c>
      <c r="J14" s="172">
        <v>-0.4</v>
      </c>
      <c r="K14" s="174">
        <v>1168</v>
      </c>
      <c r="L14" s="172" t="str">
        <f t="shared" si="1"/>
        <v>11.68</v>
      </c>
      <c r="M14" s="202">
        <v>1</v>
      </c>
      <c r="N14" s="173" t="str">
        <f t="shared" si="2"/>
        <v>МС</v>
      </c>
      <c r="O14" s="170" t="s">
        <v>1351</v>
      </c>
      <c r="P14" s="168" t="str">
        <f>VLOOKUP($Q14,УЧАСТНИКИ!$A$2:$L$1099,10,FALSE)</f>
        <v>Родионова А.И., Ковтун Н.Н.</v>
      </c>
      <c r="Q14" s="192" t="s">
        <v>1238</v>
      </c>
      <c r="R14" s="197"/>
      <c r="S14" s="194">
        <f t="shared" si="3"/>
        <v>1168</v>
      </c>
    </row>
    <row r="15" spans="1:26" s="193" customFormat="1" ht="27.6" x14ac:dyDescent="0.25">
      <c r="A15" s="185" t="s">
        <v>29</v>
      </c>
      <c r="B15" s="168" t="str">
        <f>VLOOKUP($Q15,УЧАСТНИКИ!$A$2:$L$1099,3,FALSE)</f>
        <v>Сластникова Тамара</v>
      </c>
      <c r="C15" s="169" t="str">
        <f>VLOOKUP($Q15,УЧАСТНИКИ!$A$2:$L$1099,4,FALSE)</f>
        <v>21.05.1993</v>
      </c>
      <c r="D15" s="169" t="str">
        <f>VLOOKUP($Q15,УЧАСТНИКИ!$A$2:$L$1099,8,FALSE)</f>
        <v>МС</v>
      </c>
      <c r="E15" s="168" t="str">
        <f>VLOOKUP($Q15,УЧАСТНИКИ!$A$2:$L$1099,5,FALSE)</f>
        <v xml:space="preserve">Новосибирская область </v>
      </c>
      <c r="F15" s="169">
        <f>VLOOKUP($Q15,УЧАСТНИКИ!$A$2:$L$1099,7,FALSE)</f>
        <v>0</v>
      </c>
      <c r="G15" s="170" t="str">
        <f>VLOOKUP($Q15,УЧАСТНИКИ!$A$2:$L$1099,11,FALSE)</f>
        <v>Динамо ГАУ НСО "РЦСП СК и СР",ФГБОУ ВО Новосибирский ГАУ</v>
      </c>
      <c r="H15" s="174">
        <v>1181</v>
      </c>
      <c r="I15" s="172" t="str">
        <f t="shared" si="0"/>
        <v>11.81</v>
      </c>
      <c r="J15" s="172">
        <v>-1.8</v>
      </c>
      <c r="K15" s="174">
        <v>1169</v>
      </c>
      <c r="L15" s="172" t="str">
        <f t="shared" si="1"/>
        <v>11.69</v>
      </c>
      <c r="M15" s="202">
        <v>1</v>
      </c>
      <c r="N15" s="173" t="str">
        <f t="shared" si="2"/>
        <v>МС</v>
      </c>
      <c r="O15" s="170" t="s">
        <v>1352</v>
      </c>
      <c r="P15" s="168" t="str">
        <f>VLOOKUP($Q15,УЧАСТНИКИ!$A$2:$L$1099,10,FALSE)</f>
        <v>Бухашеев А.Г., Богатов А.М., Боярищева А.А.</v>
      </c>
      <c r="Q15" s="192" t="s">
        <v>1248</v>
      </c>
      <c r="R15" s="203"/>
      <c r="S15" s="194">
        <f t="shared" si="3"/>
        <v>1169</v>
      </c>
    </row>
    <row r="16" spans="1:26" s="193" customFormat="1" ht="13.8" x14ac:dyDescent="0.25">
      <c r="A16" s="185" t="s">
        <v>30</v>
      </c>
      <c r="B16" s="168" t="str">
        <f>VLOOKUP($Q16,УЧАСТНИКИ!$A$2:$L$1099,3,FALSE)</f>
        <v>Погребняк Наталья</v>
      </c>
      <c r="C16" s="169" t="str">
        <f>VLOOKUP($Q16,УЧАСТНИКИ!$A$2:$L$1099,4,FALSE)</f>
        <v>19.02.1988</v>
      </c>
      <c r="D16" s="169" t="str">
        <f>VLOOKUP($Q16,УЧАСТНИКИ!$A$2:$L$1099,8,FALSE)</f>
        <v>МСМК</v>
      </c>
      <c r="E16" s="168" t="str">
        <f>VLOOKUP($Q16,УЧАСТНИКИ!$A$2:$L$1099,5,FALSE)</f>
        <v xml:space="preserve">Краснодарский край </v>
      </c>
      <c r="F16" s="169">
        <f>VLOOKUP($Q16,УЧАСТНИКИ!$A$2:$L$1099,7,FALSE)</f>
        <v>0</v>
      </c>
      <c r="G16" s="170" t="str">
        <f>VLOOKUP($Q16,УЧАСТНИКИ!$A$2:$L$1099,11,FALSE)</f>
        <v xml:space="preserve"> ГБУ КК  "РЦСП по легкой атлетике"</v>
      </c>
      <c r="H16" s="174">
        <v>1175</v>
      </c>
      <c r="I16" s="172" t="str">
        <f t="shared" si="0"/>
        <v>11.75</v>
      </c>
      <c r="J16" s="172">
        <v>-0.4</v>
      </c>
      <c r="K16" s="174">
        <v>1170</v>
      </c>
      <c r="L16" s="172" t="str">
        <f t="shared" si="1"/>
        <v>11.70</v>
      </c>
      <c r="M16" s="202">
        <v>1</v>
      </c>
      <c r="N16" s="173" t="str">
        <f t="shared" si="2"/>
        <v>МС</v>
      </c>
      <c r="O16" s="170" t="s">
        <v>1339</v>
      </c>
      <c r="P16" s="168" t="str">
        <f>VLOOKUP($Q16,УЧАСТНИКИ!$A$2:$L$1099,10,FALSE)</f>
        <v>Смирнов В.Ф., Шульга М.В.</v>
      </c>
      <c r="Q16" s="192" t="s">
        <v>1159</v>
      </c>
      <c r="R16" s="197"/>
      <c r="S16" s="194">
        <f t="shared" si="3"/>
        <v>1170</v>
      </c>
    </row>
    <row r="17" spans="1:19" s="193" customFormat="1" ht="27.6" x14ac:dyDescent="0.25">
      <c r="A17" s="185" t="s">
        <v>31</v>
      </c>
      <c r="B17" s="168" t="str">
        <f>VLOOKUP($Q17,УЧАСТНИКИ!$A$2:$L$1099,3,FALSE)</f>
        <v>Белова (Трифонова) Ирина</v>
      </c>
      <c r="C17" s="169" t="str">
        <f>VLOOKUP($Q17,УЧАСТНИКИ!$A$2:$L$1099,4,FALSE)</f>
        <v>21.01.1994</v>
      </c>
      <c r="D17" s="169" t="str">
        <f>VLOOKUP($Q17,УЧАСТНИКИ!$A$2:$L$1099,8,FALSE)</f>
        <v>МС</v>
      </c>
      <c r="E17" s="168" t="str">
        <f>VLOOKUP($Q17,УЧАСТНИКИ!$A$2:$L$1099,5,FALSE)</f>
        <v xml:space="preserve">Республика Мордовия </v>
      </c>
      <c r="F17" s="169">
        <f>VLOOKUP($Q17,УЧАСТНИКИ!$A$2:$L$1099,7,FALSE)</f>
        <v>0</v>
      </c>
      <c r="G17" s="170" t="str">
        <f>VLOOKUP($Q17,УЧАСТНИКИ!$A$2:$L$1099,11,FALSE)</f>
        <v xml:space="preserve"> ГБУ РМ "КСШОР"</v>
      </c>
      <c r="H17" s="174">
        <v>1185</v>
      </c>
      <c r="I17" s="172" t="str">
        <f t="shared" si="0"/>
        <v>11.85</v>
      </c>
      <c r="J17" s="172">
        <v>-0.4</v>
      </c>
      <c r="K17" s="174">
        <v>1171</v>
      </c>
      <c r="L17" s="172" t="str">
        <f t="shared" si="1"/>
        <v>11.71</v>
      </c>
      <c r="M17" s="202">
        <v>1</v>
      </c>
      <c r="N17" s="173" t="str">
        <f t="shared" si="2"/>
        <v>МС</v>
      </c>
      <c r="O17" s="170" t="s">
        <v>1340</v>
      </c>
      <c r="P17" s="168" t="str">
        <f>VLOOKUP($Q17,УЧАСТНИКИ!$A$2:$L$1099,10,FALSE)</f>
        <v>Бусаров В.М.</v>
      </c>
      <c r="Q17" s="192" t="s">
        <v>1150</v>
      </c>
      <c r="R17" s="197"/>
      <c r="S17" s="194">
        <f t="shared" si="3"/>
        <v>1171</v>
      </c>
    </row>
    <row r="18" spans="1:19" s="193" customFormat="1" ht="27.6" x14ac:dyDescent="0.25">
      <c r="A18" s="185" t="s">
        <v>32</v>
      </c>
      <c r="B18" s="168" t="str">
        <f>VLOOKUP($Q18,УЧАСТНИКИ!$A$2:$L$1099,3,FALSE)</f>
        <v>Соколова (Полищук) Анастасия</v>
      </c>
      <c r="C18" s="169" t="str">
        <f>VLOOKUP($Q18,УЧАСТНИКИ!$A$2:$L$1099,4,FALSE)</f>
        <v>20.05.1994</v>
      </c>
      <c r="D18" s="169" t="str">
        <f>VLOOKUP($Q18,УЧАСТНИКИ!$A$2:$L$1099,8,FALSE)</f>
        <v>МС</v>
      </c>
      <c r="E18" s="168" t="str">
        <f>VLOOKUP($Q18,УЧАСТНИКИ!$A$2:$L$1099,5,FALSE)</f>
        <v>Свердловская область Челябинская область</v>
      </c>
      <c r="F18" s="169">
        <f>VLOOKUP($Q18,УЧАСТНИКИ!$A$2:$L$1099,7,FALSE)</f>
        <v>0</v>
      </c>
      <c r="G18" s="170" t="str">
        <f>VLOOKUP($Q18,УЧАСТНИКИ!$A$2:$L$1099,11,FALSE)</f>
        <v xml:space="preserve"> ГАУ СО "ЦСП", МБУ СШОР № 2 по легкой атлетике имени Л.Н.Мосеева г.Челябинск</v>
      </c>
      <c r="H18" s="174">
        <v>1180</v>
      </c>
      <c r="I18" s="172" t="str">
        <f t="shared" si="0"/>
        <v>11.80</v>
      </c>
      <c r="J18" s="172">
        <v>-0.1</v>
      </c>
      <c r="K18" s="174">
        <v>1173</v>
      </c>
      <c r="L18" s="172" t="str">
        <f t="shared" si="1"/>
        <v>11.73</v>
      </c>
      <c r="M18" s="202">
        <v>1</v>
      </c>
      <c r="N18" s="173" t="str">
        <f t="shared" si="2"/>
        <v>МС</v>
      </c>
      <c r="O18" s="170" t="s">
        <v>1341</v>
      </c>
      <c r="P18" s="168" t="str">
        <f>VLOOKUP($Q18,УЧАСТНИКИ!$A$2:$L$1099,10,FALSE)</f>
        <v>Касаткина Л.В., Хрущелева Н.П., Табабилов Р.Б.</v>
      </c>
      <c r="Q18" s="192" t="s">
        <v>1126</v>
      </c>
      <c r="R18" s="203"/>
      <c r="S18" s="194">
        <f t="shared" si="3"/>
        <v>1173</v>
      </c>
    </row>
    <row r="19" spans="1:19" s="193" customFormat="1" ht="27.6" x14ac:dyDescent="0.25">
      <c r="A19" s="185" t="s">
        <v>33</v>
      </c>
      <c r="B19" s="168" t="str">
        <f>VLOOKUP($Q19,УЧАСТНИКИ!$A$2:$L$1099,3,FALSE)</f>
        <v>Черняева (Козлова) Елена</v>
      </c>
      <c r="C19" s="169" t="str">
        <f>VLOOKUP($Q19,УЧАСТНИКИ!$A$2:$L$1099,4,FALSE)</f>
        <v>19.09.1988</v>
      </c>
      <c r="D19" s="169" t="str">
        <f>VLOOKUP($Q19,УЧАСТНИКИ!$A$2:$L$1099,8,FALSE)</f>
        <v>МС</v>
      </c>
      <c r="E19" s="168" t="str">
        <f>VLOOKUP($Q19,УЧАСТНИКИ!$A$2:$L$1099,5,FALSE)</f>
        <v>Санкт-Петербург Вологодская область</v>
      </c>
      <c r="F19" s="169">
        <f>VLOOKUP($Q19,УЧАСТНИКИ!$A$2:$L$1099,7,FALSE)</f>
        <v>0</v>
      </c>
      <c r="G19" s="170" t="str">
        <f>VLOOKUP($Q19,УЧАСТНИКИ!$A$2:$L$1099,11,FALSE)</f>
        <v>Профсоюзы СПб ГБУ ЦОП "ШВСМ по легкой атлетике", АУ ФКиС ВО "ЦСП"</v>
      </c>
      <c r="H19" s="174">
        <v>1192</v>
      </c>
      <c r="I19" s="172" t="str">
        <f t="shared" si="0"/>
        <v>11.92</v>
      </c>
      <c r="J19" s="172">
        <v>-2.4</v>
      </c>
      <c r="K19" s="174">
        <v>1175</v>
      </c>
      <c r="L19" s="172" t="str">
        <f t="shared" si="1"/>
        <v>11.75</v>
      </c>
      <c r="M19" s="202">
        <v>1</v>
      </c>
      <c r="N19" s="173" t="str">
        <f t="shared" si="2"/>
        <v>МС</v>
      </c>
      <c r="O19" s="170" t="s">
        <v>1366</v>
      </c>
      <c r="P19" s="168" t="str">
        <f>VLOOKUP($Q19,УЧАСТНИКИ!$A$2:$L$1099,10,FALSE)</f>
        <v>Климов А.Г.</v>
      </c>
      <c r="Q19" s="167" t="s">
        <v>1229</v>
      </c>
      <c r="R19" s="197"/>
      <c r="S19" s="194">
        <f t="shared" si="3"/>
        <v>1175</v>
      </c>
    </row>
    <row r="20" spans="1:19" s="193" customFormat="1" ht="13.8" x14ac:dyDescent="0.25">
      <c r="A20" s="185" t="s">
        <v>44</v>
      </c>
      <c r="B20" s="168" t="str">
        <f>VLOOKUP($Q20,УЧАСТНИКИ!$A$2:$L$1099,3,FALSE)</f>
        <v>Григорьева Анастасия</v>
      </c>
      <c r="C20" s="169" t="str">
        <f>VLOOKUP($Q20,УЧАСТНИКИ!$A$2:$L$1099,4,FALSE)</f>
        <v>07.11.1993</v>
      </c>
      <c r="D20" s="169" t="str">
        <f>VLOOKUP($Q20,УЧАСТНИКИ!$A$2:$L$1099,8,FALSE)</f>
        <v>МС</v>
      </c>
      <c r="E20" s="168" t="str">
        <f>VLOOKUP($Q20,УЧАСТНИКИ!$A$2:$L$1099,5,FALSE)</f>
        <v xml:space="preserve">Санкт-Петербург </v>
      </c>
      <c r="F20" s="169">
        <f>VLOOKUP($Q20,УЧАСТНИКИ!$A$2:$L$1099,7,FALSE)</f>
        <v>0</v>
      </c>
      <c r="G20" s="170" t="str">
        <f>VLOOKUP($Q20,УЧАСТНИКИ!$A$2:$L$1099,11,FALSE)</f>
        <v xml:space="preserve"> СПб ГБУ ЦОП "ШВСМ по легкой атлетике"</v>
      </c>
      <c r="H20" s="174">
        <v>1182</v>
      </c>
      <c r="I20" s="172" t="str">
        <f t="shared" si="0"/>
        <v>11.82</v>
      </c>
      <c r="J20" s="172">
        <v>-1.8</v>
      </c>
      <c r="K20" s="174"/>
      <c r="L20" s="195" t="s">
        <v>1367</v>
      </c>
      <c r="M20" s="202"/>
      <c r="N20" s="173" t="str">
        <f t="shared" si="2"/>
        <v>МС</v>
      </c>
      <c r="O20" s="170" t="s">
        <v>1369</v>
      </c>
      <c r="P20" s="168" t="str">
        <f>VLOOKUP($Q20,УЧАСТНИКИ!$A$2:$L$1099,10,FALSE)</f>
        <v>Куликова Е.Ю., Буровцева Н.В.</v>
      </c>
      <c r="Q20" s="192" t="s">
        <v>1207</v>
      </c>
      <c r="R20" s="197"/>
      <c r="S20" s="194">
        <f t="shared" si="3"/>
        <v>1182</v>
      </c>
    </row>
    <row r="21" spans="1:19" s="193" customFormat="1" ht="55.2" x14ac:dyDescent="0.25">
      <c r="A21" s="185" t="s">
        <v>51</v>
      </c>
      <c r="B21" s="168" t="str">
        <f>VLOOKUP($Q21,УЧАСТНИКИ!$A$2:$L$1099,3,FALSE)</f>
        <v>Максимова (Сизова) Марина</v>
      </c>
      <c r="C21" s="169" t="str">
        <f>VLOOKUP($Q21,УЧАСТНИКИ!$A$2:$L$1099,4,FALSE)</f>
        <v>18.02.1997</v>
      </c>
      <c r="D21" s="169" t="str">
        <f>VLOOKUP($Q21,УЧАСТНИКИ!$A$2:$L$1099,8,FALSE)</f>
        <v>МС</v>
      </c>
      <c r="E21" s="168" t="str">
        <f>VLOOKUP($Q21,УЧАСТНИКИ!$A$2:$L$1099,5,FALSE)</f>
        <v>Нижегородская область Чувашская республика</v>
      </c>
      <c r="F21" s="169">
        <f>VLOOKUP($Q21,УЧАСТНИКИ!$A$2:$L$1099,7,FALSE)</f>
        <v>0</v>
      </c>
      <c r="G21" s="170" t="str">
        <f>VLOOKUP($Q21,УЧАСТНИКИ!$A$2:$L$1099,11,FALSE)</f>
        <v xml:space="preserve"> МБУ КСШОР №1 , ГАУ НО "ЦСП", БУ "СШОР № 1 им. В.Егоровой" Минспорта Чувашии, БПОУ "Чебоксарское УОР имени В.М. Краснова" Минспорта Чувашии</v>
      </c>
      <c r="H21" s="174">
        <v>1194</v>
      </c>
      <c r="I21" s="172" t="str">
        <f t="shared" si="0"/>
        <v>11.94</v>
      </c>
      <c r="J21" s="172">
        <v>-2.4</v>
      </c>
      <c r="K21" s="174"/>
      <c r="L21" s="172"/>
      <c r="M21" s="172"/>
      <c r="N21" s="173" t="str">
        <f t="shared" si="2"/>
        <v>КМС</v>
      </c>
      <c r="O21" s="170">
        <v>10</v>
      </c>
      <c r="P21" s="168" t="str">
        <f>VLOOKUP($Q21,УЧАСТНИКИ!$A$2:$L$1099,10,FALSE)</f>
        <v>Смирнов С.В., Смирнова Л.А.</v>
      </c>
      <c r="Q21" s="192" t="s">
        <v>1179</v>
      </c>
      <c r="R21" s="197"/>
      <c r="S21" s="194">
        <f t="shared" si="3"/>
        <v>1194</v>
      </c>
    </row>
    <row r="22" spans="1:19" s="193" customFormat="1" ht="27.6" x14ac:dyDescent="0.25">
      <c r="A22" s="185" t="s">
        <v>50</v>
      </c>
      <c r="B22" s="168" t="str">
        <f>VLOOKUP($Q22,УЧАСТНИКИ!$A$2:$L$1099,3,FALSE)</f>
        <v>Стародубова Ангелина</v>
      </c>
      <c r="C22" s="169" t="str">
        <f>VLOOKUP($Q22,УЧАСТНИКИ!$A$2:$L$1099,4,FALSE)</f>
        <v>11.10.1998</v>
      </c>
      <c r="D22" s="169" t="str">
        <f>VLOOKUP($Q22,УЧАСТНИКИ!$A$2:$L$1099,8,FALSE)</f>
        <v>МС</v>
      </c>
      <c r="E22" s="168" t="str">
        <f>VLOOKUP($Q22,УЧАСТНИКИ!$A$2:$L$1099,5,FALSE)</f>
        <v>Московская область Пензенская область</v>
      </c>
      <c r="F22" s="169">
        <f>VLOOKUP($Q22,УЧАСТНИКИ!$A$2:$L$1099,7,FALSE)</f>
        <v>0</v>
      </c>
      <c r="G22" s="170" t="str">
        <f>VLOOKUP($Q22,УЧАСТНИКИ!$A$2:$L$1099,11,FALSE)</f>
        <v xml:space="preserve"> ГБУ МО "СШОР по легкой атлетике", ГБУ ПО "Комплексная СШОР", ГАУ ЦСП ПО</v>
      </c>
      <c r="H22" s="174">
        <v>1218</v>
      </c>
      <c r="I22" s="172" t="str">
        <f t="shared" si="0"/>
        <v>12.18</v>
      </c>
      <c r="J22" s="172">
        <v>-0.1</v>
      </c>
      <c r="K22" s="174"/>
      <c r="L22" s="172"/>
      <c r="M22" s="172"/>
      <c r="N22" s="173" t="str">
        <f t="shared" si="2"/>
        <v>КМС</v>
      </c>
      <c r="O22" s="170" t="str">
        <f>VLOOKUP($Q22,УЧАСТНИКИ!$A$2:$L$1099,9,FALSE)</f>
        <v>Л</v>
      </c>
      <c r="P22" s="168" t="str">
        <f>VLOOKUP($Q22,УЧАСТНИКИ!$A$2:$L$1099,10,FALSE)</f>
        <v>Краснов Р.Б.</v>
      </c>
      <c r="Q22" s="192" t="s">
        <v>1292</v>
      </c>
      <c r="R22" s="203"/>
      <c r="S22" s="194">
        <f t="shared" si="3"/>
        <v>1218</v>
      </c>
    </row>
    <row r="23" spans="1:19" s="193" customFormat="1" ht="13.8" x14ac:dyDescent="0.25">
      <c r="A23" s="185" t="s">
        <v>49</v>
      </c>
      <c r="B23" s="168" t="str">
        <f>VLOOKUP($Q23,УЧАСТНИКИ!$A$2:$L$1099,3,FALSE)</f>
        <v>Стародубова Виолетта</v>
      </c>
      <c r="C23" s="169" t="str">
        <f>VLOOKUP($Q23,УЧАСТНИКИ!$A$2:$L$1099,4,FALSE)</f>
        <v>15.12.1999</v>
      </c>
      <c r="D23" s="169" t="str">
        <f>VLOOKUP($Q23,УЧАСТНИКИ!$A$2:$L$1099,8,FALSE)</f>
        <v>КМС</v>
      </c>
      <c r="E23" s="168" t="str">
        <f>VLOOKUP($Q23,УЧАСТНИКИ!$A$2:$L$1099,5,FALSE)</f>
        <v xml:space="preserve">Воронежская область </v>
      </c>
      <c r="F23" s="169">
        <f>VLOOKUP($Q23,УЧАСТНИКИ!$A$2:$L$1099,7,FALSE)</f>
        <v>0</v>
      </c>
      <c r="G23" s="170" t="str">
        <f>VLOOKUP($Q23,УЧАСТНИКИ!$A$2:$L$1099,11,FALSE)</f>
        <v xml:space="preserve"> МКУДО Нововоронежская ДЮСШ </v>
      </c>
      <c r="H23" s="174">
        <v>1220</v>
      </c>
      <c r="I23" s="172" t="str">
        <f t="shared" si="0"/>
        <v>12.20</v>
      </c>
      <c r="J23" s="172">
        <v>-1.8</v>
      </c>
      <c r="K23" s="174"/>
      <c r="L23" s="172"/>
      <c r="M23" s="172"/>
      <c r="N23" s="173" t="str">
        <f t="shared" si="2"/>
        <v>КМС</v>
      </c>
      <c r="O23" s="170">
        <v>9</v>
      </c>
      <c r="P23" s="168" t="str">
        <f>VLOOKUP($Q23,УЧАСТНИКИ!$A$2:$L$1099,10,FALSE)</f>
        <v>Мамонов В.В.</v>
      </c>
      <c r="Q23" s="192" t="s">
        <v>1267</v>
      </c>
      <c r="R23" s="203"/>
      <c r="S23" s="194">
        <f t="shared" si="3"/>
        <v>1220</v>
      </c>
    </row>
    <row r="24" spans="1:19" s="193" customFormat="1" ht="41.4" x14ac:dyDescent="0.25">
      <c r="A24" s="185" t="s">
        <v>48</v>
      </c>
      <c r="B24" s="168" t="str">
        <f>VLOOKUP($Q24,УЧАСТНИКИ!$A$2:$L$1099,3,FALSE)</f>
        <v>Кукушкина Анна</v>
      </c>
      <c r="C24" s="169" t="str">
        <f>VLOOKUP($Q24,УЧАСТНИКИ!$A$2:$L$1099,4,FALSE)</f>
        <v>13.12.1992</v>
      </c>
      <c r="D24" s="169" t="str">
        <f>VLOOKUP($Q24,УЧАСТНИКИ!$A$2:$L$1099,8,FALSE)</f>
        <v>МС</v>
      </c>
      <c r="E24" s="168" t="str">
        <f>VLOOKUP($Q24,УЧАСТНИКИ!$A$2:$L$1099,5,FALSE)</f>
        <v>Московская область Ямало-Ненецкий автономный округ</v>
      </c>
      <c r="F24" s="169">
        <f>VLOOKUP($Q24,УЧАСТНИКИ!$A$2:$L$1099,7,FALSE)</f>
        <v>0</v>
      </c>
      <c r="G24" s="170" t="str">
        <f>VLOOKUP($Q24,УЧАСТНИКИ!$A$2:$L$1099,11,FALSE)</f>
        <v xml:space="preserve"> МАУ ДО Пуровская районная СДЮСШОР "АВАНГАРД", СШОР -"ЛИДЕР"</v>
      </c>
      <c r="H24" s="174">
        <v>1222</v>
      </c>
      <c r="I24" s="172" t="str">
        <f t="shared" si="0"/>
        <v>12.22</v>
      </c>
      <c r="J24" s="172">
        <v>-0.1</v>
      </c>
      <c r="K24" s="174"/>
      <c r="L24" s="172"/>
      <c r="M24" s="172"/>
      <c r="N24" s="173" t="str">
        <f t="shared" si="2"/>
        <v>КМС</v>
      </c>
      <c r="O24" s="170">
        <v>8</v>
      </c>
      <c r="P24" s="168" t="str">
        <f>VLOOKUP($Q24,УЧАСТНИКИ!$A$2:$L$1099,10,FALSE)</f>
        <v>Хангельдиев Г.А.</v>
      </c>
      <c r="Q24" s="192" t="s">
        <v>1187</v>
      </c>
      <c r="R24" s="203"/>
      <c r="S24" s="194">
        <f t="shared" si="3"/>
        <v>1222</v>
      </c>
    </row>
    <row r="25" spans="1:19" s="193" customFormat="1" ht="27.6" x14ac:dyDescent="0.25">
      <c r="A25" s="185" t="s">
        <v>47</v>
      </c>
      <c r="B25" s="168" t="str">
        <f>VLOOKUP($Q25,УЧАСТНИКИ!$A$2:$L$1099,3,FALSE)</f>
        <v>Соколова Вера</v>
      </c>
      <c r="C25" s="169" t="str">
        <f>VLOOKUP($Q25,УЧАСТНИКИ!$A$2:$L$1099,4,FALSE)</f>
        <v>27.07.1992</v>
      </c>
      <c r="D25" s="169" t="str">
        <f>VLOOKUP($Q25,УЧАСТНИКИ!$A$2:$L$1099,8,FALSE)</f>
        <v>КМС</v>
      </c>
      <c r="E25" s="168" t="str">
        <f>VLOOKUP($Q25,УЧАСТНИКИ!$A$2:$L$1099,5,FALSE)</f>
        <v xml:space="preserve">Краснодарский край </v>
      </c>
      <c r="F25" s="169">
        <f>VLOOKUP($Q25,УЧАСТНИКИ!$A$2:$L$1099,7,FALSE)</f>
        <v>0</v>
      </c>
      <c r="G25" s="170" t="str">
        <f>VLOOKUP($Q25,УЧАСТНИКИ!$A$2:$L$1099,11,FALSE)</f>
        <v xml:space="preserve"> ГБУ КК "РЦСП по легкой атлетике"</v>
      </c>
      <c r="H25" s="174">
        <v>1227</v>
      </c>
      <c r="I25" s="172" t="str">
        <f t="shared" si="0"/>
        <v>12.27</v>
      </c>
      <c r="J25" s="172">
        <v>-1.8</v>
      </c>
      <c r="K25" s="174"/>
      <c r="L25" s="172"/>
      <c r="M25" s="172"/>
      <c r="N25" s="173" t="str">
        <f t="shared" si="2"/>
        <v>КМС</v>
      </c>
      <c r="O25" s="170" t="str">
        <f>VLOOKUP($Q25,УЧАСТНИКИ!$A$2:$L$1099,9,FALSE)</f>
        <v>Л</v>
      </c>
      <c r="P25" s="168" t="str">
        <f>VLOOKUP($Q25,УЧАСТНИКИ!$A$2:$L$1099,10,FALSE)</f>
        <v>Белова С.И., Белова Е.А., Шармин Е.А.</v>
      </c>
      <c r="Q25" s="192" t="s">
        <v>1161</v>
      </c>
      <c r="R25" s="197"/>
      <c r="S25" s="194">
        <f t="shared" si="3"/>
        <v>1227</v>
      </c>
    </row>
    <row r="26" spans="1:19" s="193" customFormat="1" ht="13.8" x14ac:dyDescent="0.25">
      <c r="A26" s="185" t="s">
        <v>46</v>
      </c>
      <c r="B26" s="168" t="str">
        <f>VLOOKUP($Q26,УЧАСТНИКИ!$A$2:$L$1099,3,FALSE)</f>
        <v>Денисова  Надежда</v>
      </c>
      <c r="C26" s="169" t="str">
        <f>VLOOKUP($Q26,УЧАСТНИКИ!$A$2:$L$1099,4,FALSE)</f>
        <v>16.03.2000</v>
      </c>
      <c r="D26" s="169" t="str">
        <f>VLOOKUP($Q26,УЧАСТНИКИ!$A$2:$L$1099,8,FALSE)</f>
        <v>КМС</v>
      </c>
      <c r="E26" s="168" t="str">
        <f>VLOOKUP($Q26,УЧАСТНИКИ!$A$2:$L$1099,5,FALSE)</f>
        <v xml:space="preserve">Тюменская область </v>
      </c>
      <c r="F26" s="169">
        <f>VLOOKUP($Q26,УЧАСТНИКИ!$A$2:$L$1099,7,FALSE)</f>
        <v>0</v>
      </c>
      <c r="G26" s="170" t="str">
        <f>VLOOKUP($Q26,УЧАСТНИКИ!$A$2:$L$1099,11,FALSE)</f>
        <v xml:space="preserve"> ГАУ ТО "ОСШОР", ТЮМГУ</v>
      </c>
      <c r="H26" s="174">
        <v>1233</v>
      </c>
      <c r="I26" s="172" t="str">
        <f t="shared" si="0"/>
        <v>12.33</v>
      </c>
      <c r="J26" s="172">
        <v>-1.8</v>
      </c>
      <c r="K26" s="174"/>
      <c r="L26" s="172"/>
      <c r="M26" s="172"/>
      <c r="N26" s="173" t="str">
        <f t="shared" si="2"/>
        <v>КМС</v>
      </c>
      <c r="O26" s="170">
        <v>7</v>
      </c>
      <c r="P26" s="168" t="str">
        <f>VLOOKUP($Q26,УЧАСТНИКИ!$A$2:$L$1099,10,FALSE)</f>
        <v>Сергеев О.В., Артемьев Н.И.</v>
      </c>
      <c r="Q26" s="192" t="s">
        <v>1122</v>
      </c>
      <c r="R26" s="203"/>
      <c r="S26" s="194">
        <f t="shared" si="3"/>
        <v>1233</v>
      </c>
    </row>
    <row r="27" spans="1:19" s="193" customFormat="1" ht="41.4" x14ac:dyDescent="0.25">
      <c r="A27" s="185" t="s">
        <v>45</v>
      </c>
      <c r="B27" s="168" t="str">
        <f>VLOOKUP($Q27,УЧАСТНИКИ!$A$2:$L$1099,3,FALSE)</f>
        <v>Кученева Юлия</v>
      </c>
      <c r="C27" s="169" t="str">
        <f>VLOOKUP($Q27,УЧАСТНИКИ!$A$2:$L$1099,4,FALSE)</f>
        <v>11.09.1999</v>
      </c>
      <c r="D27" s="169" t="str">
        <f>VLOOKUP($Q27,УЧАСТНИКИ!$A$2:$L$1099,8,FALSE)</f>
        <v>КМС</v>
      </c>
      <c r="E27" s="168" t="str">
        <f>VLOOKUP($Q27,УЧАСТНИКИ!$A$2:$L$1099,5,FALSE)</f>
        <v xml:space="preserve">Волгоградская область </v>
      </c>
      <c r="F27" s="169">
        <f>VLOOKUP($Q27,УЧАСТНИКИ!$A$2:$L$1099,7,FALSE)</f>
        <v>0</v>
      </c>
      <c r="G27" s="170" t="str">
        <f>VLOOKUP($Q27,УЧАСТНИКИ!$A$2:$L$1099,11,FALSE)</f>
        <v>МБУ СШОР № 10 (г. Волгоград),  ГАПОУ ВО "УОР имени дважды Героя Советского Союза А.И. Родимцева"</v>
      </c>
      <c r="H27" s="174">
        <v>1238</v>
      </c>
      <c r="I27" s="172" t="str">
        <f t="shared" si="0"/>
        <v>12.38</v>
      </c>
      <c r="J27" s="172">
        <v>-0.4</v>
      </c>
      <c r="K27" s="174"/>
      <c r="L27" s="172"/>
      <c r="M27" s="172"/>
      <c r="N27" s="173" t="str">
        <f t="shared" si="2"/>
        <v>КМС</v>
      </c>
      <c r="O27" s="170">
        <v>6</v>
      </c>
      <c r="P27" s="168" t="str">
        <f>VLOOKUP($Q27,УЧАСТНИКИ!$A$2:$L$1099,10,FALSE)</f>
        <v>Арькова Н.В., Невежин В.И.</v>
      </c>
      <c r="Q27" s="192" t="s">
        <v>46</v>
      </c>
      <c r="R27" s="197"/>
      <c r="S27" s="194">
        <f t="shared" si="3"/>
        <v>1238</v>
      </c>
    </row>
    <row r="28" spans="1:19" s="193" customFormat="1" ht="13.8" x14ac:dyDescent="0.25">
      <c r="A28" s="185" t="s">
        <v>52</v>
      </c>
      <c r="B28" s="168" t="str">
        <f>VLOOKUP($Q28,УЧАСТНИКИ!$A$2:$L$1099,3,FALSE)</f>
        <v>Петрищева Юлия</v>
      </c>
      <c r="C28" s="169" t="str">
        <f>VLOOKUP($Q28,УЧАСТНИКИ!$A$2:$L$1099,4,FALSE)</f>
        <v>02.03.1997</v>
      </c>
      <c r="D28" s="169" t="str">
        <f>VLOOKUP($Q28,УЧАСТНИКИ!$A$2:$L$1099,8,FALSE)</f>
        <v>КМС</v>
      </c>
      <c r="E28" s="168" t="str">
        <f>VLOOKUP($Q28,УЧАСТНИКИ!$A$2:$L$1099,5,FALSE)</f>
        <v xml:space="preserve">Курская область </v>
      </c>
      <c r="F28" s="169">
        <f>VLOOKUP($Q28,УЧАСТНИКИ!$A$2:$L$1099,7,FALSE)</f>
        <v>0</v>
      </c>
      <c r="G28" s="170" t="str">
        <f>VLOOKUP($Q28,УЧАСТНИКИ!$A$2:$L$1099,11,FALSE)</f>
        <v xml:space="preserve"> МБУ ДО «ДЮСШ №1»</v>
      </c>
      <c r="H28" s="174">
        <v>1245</v>
      </c>
      <c r="I28" s="172" t="str">
        <f t="shared" si="0"/>
        <v>12.45</v>
      </c>
      <c r="J28" s="172">
        <v>-0.4</v>
      </c>
      <c r="K28" s="174"/>
      <c r="L28" s="172"/>
      <c r="M28" s="172"/>
      <c r="N28" s="173" t="str">
        <f t="shared" si="2"/>
        <v>КМС</v>
      </c>
      <c r="O28" s="170">
        <v>5</v>
      </c>
      <c r="P28" s="168" t="str">
        <f>VLOOKUP($Q28,УЧАСТНИКИ!$A$2:$L$1099,10,FALSE)</f>
        <v>Шумаков Е.Г.</v>
      </c>
      <c r="Q28" s="167" t="s">
        <v>1168</v>
      </c>
      <c r="R28" s="203"/>
      <c r="S28" s="194">
        <f t="shared" si="3"/>
        <v>1245</v>
      </c>
    </row>
    <row r="29" spans="1:19" s="193" customFormat="1" ht="27.6" x14ac:dyDescent="0.25">
      <c r="A29" s="185" t="s">
        <v>53</v>
      </c>
      <c r="B29" s="168" t="str">
        <f>VLOOKUP($Q29,УЧАСТНИКИ!$A$2:$L$1099,3,FALSE)</f>
        <v>Тарасова Алина</v>
      </c>
      <c r="C29" s="169" t="str">
        <f>VLOOKUP($Q29,УЧАСТНИКИ!$A$2:$L$1099,4,FALSE)</f>
        <v>11.05.1999</v>
      </c>
      <c r="D29" s="169" t="str">
        <f>VLOOKUP($Q29,УЧАСТНИКИ!$A$2:$L$1099,8,FALSE)</f>
        <v>КМС</v>
      </c>
      <c r="E29" s="168" t="str">
        <f>VLOOKUP($Q29,УЧАСТНИКИ!$A$2:$L$1099,5,FALSE)</f>
        <v xml:space="preserve">Красноярский край </v>
      </c>
      <c r="F29" s="169">
        <f>VLOOKUP($Q29,УЧАСТНИКИ!$A$2:$L$1099,7,FALSE)</f>
        <v>0</v>
      </c>
      <c r="G29" s="170" t="str">
        <f>VLOOKUP($Q29,УЧАСТНИКИ!$A$2:$L$1099,11,FALSE)</f>
        <v xml:space="preserve"> КГАУ "РЦСП "Академия летних видов спорта", МОУ ДО ДЮСШ</v>
      </c>
      <c r="H29" s="174">
        <v>1247</v>
      </c>
      <c r="I29" s="172" t="str">
        <f t="shared" si="0"/>
        <v>12.47</v>
      </c>
      <c r="J29" s="172">
        <v>-0.4</v>
      </c>
      <c r="K29" s="174"/>
      <c r="L29" s="172"/>
      <c r="M29" s="172"/>
      <c r="N29" s="173" t="str">
        <f t="shared" si="2"/>
        <v>КМС</v>
      </c>
      <c r="O29" s="170">
        <v>4</v>
      </c>
      <c r="P29" s="168" t="str">
        <f>VLOOKUP($Q29,УЧАСТНИКИ!$A$2:$L$1099,10,FALSE)</f>
        <v>Леоненко С.Г., Леоненко Л.С.</v>
      </c>
      <c r="Q29" s="192" t="s">
        <v>1132</v>
      </c>
      <c r="R29" s="203"/>
      <c r="S29" s="194">
        <f t="shared" si="3"/>
        <v>1247</v>
      </c>
    </row>
    <row r="30" spans="1:19" s="193" customFormat="1" ht="13.8" x14ac:dyDescent="0.25">
      <c r="A30" s="185" t="s">
        <v>54</v>
      </c>
      <c r="B30" s="168" t="str">
        <f>VLOOKUP($Q30,УЧАСТНИКИ!$A$2:$L$1099,3,FALSE)</f>
        <v>Довженко Юлия</v>
      </c>
      <c r="C30" s="169" t="str">
        <f>VLOOKUP($Q30,УЧАСТНИКИ!$A$2:$L$1099,4,FALSE)</f>
        <v>23.01.1998</v>
      </c>
      <c r="D30" s="169" t="str">
        <f>VLOOKUP($Q30,УЧАСТНИКИ!$A$2:$L$1099,8,FALSE)</f>
        <v>КМС</v>
      </c>
      <c r="E30" s="168" t="str">
        <f>VLOOKUP($Q30,УЧАСТНИКИ!$A$2:$L$1099,5,FALSE)</f>
        <v xml:space="preserve">Ставропольский край </v>
      </c>
      <c r="F30" s="169">
        <f>VLOOKUP($Q30,УЧАСТНИКИ!$A$2:$L$1099,7,FALSE)</f>
        <v>0</v>
      </c>
      <c r="G30" s="170" t="str">
        <f>VLOOKUP($Q30,УЧАСТНИКИ!$A$2:$L$1099,11,FALSE)</f>
        <v>Динамо ГБУ СК "СШОР по легкой атлетике"</v>
      </c>
      <c r="H30" s="174">
        <v>1253</v>
      </c>
      <c r="I30" s="172" t="str">
        <f t="shared" si="0"/>
        <v>12.53</v>
      </c>
      <c r="J30" s="172">
        <v>-0.1</v>
      </c>
      <c r="K30" s="174"/>
      <c r="L30" s="172"/>
      <c r="M30" s="172"/>
      <c r="N30" s="173" t="str">
        <f t="shared" si="2"/>
        <v>КМС</v>
      </c>
      <c r="O30" s="170">
        <v>3</v>
      </c>
      <c r="P30" s="168" t="str">
        <f>VLOOKUP($Q30,УЧАСТНИКИ!$A$2:$L$1099,10,FALSE)</f>
        <v>Власов А.В., Городовиченко В.А.</v>
      </c>
      <c r="Q30" s="192" t="s">
        <v>1272</v>
      </c>
      <c r="R30" s="203"/>
      <c r="S30" s="194">
        <f t="shared" si="3"/>
        <v>1253</v>
      </c>
    </row>
    <row r="31" spans="1:19" s="193" customFormat="1" ht="27.6" x14ac:dyDescent="0.25">
      <c r="A31" s="185" t="s">
        <v>55</v>
      </c>
      <c r="B31" s="168" t="str">
        <f>VLOOKUP($Q31,УЧАСТНИКИ!$A$2:$L$1099,3,FALSE)</f>
        <v>Алисова Елизавета</v>
      </c>
      <c r="C31" s="169" t="str">
        <f>VLOOKUP($Q31,УЧАСТНИКИ!$A$2:$L$1099,4,FALSE)</f>
        <v>21.06.2000</v>
      </c>
      <c r="D31" s="169" t="str">
        <f>VLOOKUP($Q31,УЧАСТНИКИ!$A$2:$L$1099,8,FALSE)</f>
        <v>КМС</v>
      </c>
      <c r="E31" s="168" t="str">
        <f>VLOOKUP($Q31,УЧАСТНИКИ!$A$2:$L$1099,5,FALSE)</f>
        <v>Санкт-Петербург Липецкая область</v>
      </c>
      <c r="F31" s="169">
        <f>VLOOKUP($Q31,УЧАСТНИКИ!$A$2:$L$1099,7,FALSE)</f>
        <v>0</v>
      </c>
      <c r="G31" s="170" t="str">
        <f>VLOOKUP($Q31,УЧАСТНИКИ!$A$2:$L$1099,11,FALSE)</f>
        <v xml:space="preserve"> ГБУ "СШОР" "Академия легкой атлетики Санкт-Петербурга"</v>
      </c>
      <c r="H31" s="174">
        <v>1255</v>
      </c>
      <c r="I31" s="172" t="str">
        <f t="shared" si="0"/>
        <v>12.55</v>
      </c>
      <c r="J31" s="172">
        <v>-2.4</v>
      </c>
      <c r="K31" s="174"/>
      <c r="L31" s="172"/>
      <c r="M31" s="172"/>
      <c r="N31" s="173" t="str">
        <f t="shared" si="2"/>
        <v>КМС</v>
      </c>
      <c r="O31" s="170" t="str">
        <f>VLOOKUP($Q31,УЧАСТНИКИ!$A$2:$L$1099,9,FALSE)</f>
        <v>Л</v>
      </c>
      <c r="P31" s="168" t="str">
        <f>VLOOKUP($Q31,УЧАСТНИКИ!$A$2:$L$1099,10,FALSE)</f>
        <v>Шекин Д.А., Бахвалова Е.А., Бурмистрова Н.И.</v>
      </c>
      <c r="Q31" s="192" t="s">
        <v>73</v>
      </c>
      <c r="R31" s="197"/>
      <c r="S31" s="194">
        <f t="shared" si="3"/>
        <v>1255</v>
      </c>
    </row>
    <row r="32" spans="1:19" s="193" customFormat="1" ht="27.6" x14ac:dyDescent="0.25">
      <c r="A32" s="185" t="s">
        <v>56</v>
      </c>
      <c r="B32" s="168" t="str">
        <f>VLOOKUP($Q32,УЧАСТНИКИ!$A$2:$L$1099,3,FALSE)</f>
        <v>Ткачёва Екатерина</v>
      </c>
      <c r="C32" s="169" t="str">
        <f>VLOOKUP($Q32,УЧАСТНИКИ!$A$2:$L$1099,4,FALSE)</f>
        <v>15.02.1999</v>
      </c>
      <c r="D32" s="169" t="str">
        <f>VLOOKUP($Q32,УЧАСТНИКИ!$A$2:$L$1099,8,FALSE)</f>
        <v>КМС</v>
      </c>
      <c r="E32" s="168" t="str">
        <f>VLOOKUP($Q32,УЧАСТНИКИ!$A$2:$L$1099,5,FALSE)</f>
        <v xml:space="preserve">Новосибирская область </v>
      </c>
      <c r="F32" s="169">
        <f>VLOOKUP($Q32,УЧАСТНИКИ!$A$2:$L$1099,7,FALSE)</f>
        <v>0</v>
      </c>
      <c r="G32" s="170" t="str">
        <f>VLOOKUP($Q32,УЧАСТНИКИ!$A$2:$L$1099,11,FALSE)</f>
        <v>Динамо ГАУ НСО "РЦСП СК и СР",    ФГБОУ ВО "НГПУ</v>
      </c>
      <c r="H32" s="174">
        <v>1263</v>
      </c>
      <c r="I32" s="172" t="str">
        <f t="shared" si="0"/>
        <v>12.63</v>
      </c>
      <c r="J32" s="172">
        <v>-2.4</v>
      </c>
      <c r="K32" s="174"/>
      <c r="L32" s="172"/>
      <c r="M32" s="172"/>
      <c r="N32" s="173" t="str">
        <f t="shared" si="2"/>
        <v>КМС</v>
      </c>
      <c r="O32" s="170">
        <v>2</v>
      </c>
      <c r="P32" s="168" t="str">
        <f>VLOOKUP($Q32,УЧАСТНИКИ!$A$2:$L$1099,10,FALSE)</f>
        <v>Бухашеев А.Г., Боярищева А.А.</v>
      </c>
      <c r="Q32" s="192" t="s">
        <v>1250</v>
      </c>
      <c r="R32" s="197"/>
      <c r="S32" s="194">
        <f t="shared" si="3"/>
        <v>1263</v>
      </c>
    </row>
    <row r="33" spans="1:19" s="193" customFormat="1" ht="13.8" x14ac:dyDescent="0.25">
      <c r="A33" s="185" t="s">
        <v>57</v>
      </c>
      <c r="B33" s="168" t="str">
        <f>VLOOKUP($Q33,УЧАСТНИКИ!$A$2:$L$1099,3,FALSE)</f>
        <v>Колесникова Дарья</v>
      </c>
      <c r="C33" s="169" t="str">
        <f>VLOOKUP($Q33,УЧАСТНИКИ!$A$2:$L$1099,4,FALSE)</f>
        <v>28.07.2002</v>
      </c>
      <c r="D33" s="169" t="str">
        <f>VLOOKUP($Q33,УЧАСТНИКИ!$A$2:$L$1099,8,FALSE)</f>
        <v>1</v>
      </c>
      <c r="E33" s="168" t="str">
        <f>VLOOKUP($Q33,УЧАСТНИКИ!$A$2:$L$1099,5,FALSE)</f>
        <v xml:space="preserve">Краснодарский край </v>
      </c>
      <c r="F33" s="169">
        <f>VLOOKUP($Q33,УЧАСТНИКИ!$A$2:$L$1099,7,FALSE)</f>
        <v>0</v>
      </c>
      <c r="G33" s="170" t="str">
        <f>VLOOKUP($Q33,УЧАСТНИКИ!$A$2:$L$1099,11,FALSE)</f>
        <v xml:space="preserve"> МБУ СШОР №1 г. Сочи</v>
      </c>
      <c r="H33" s="174">
        <v>1284</v>
      </c>
      <c r="I33" s="172" t="str">
        <f t="shared" si="0"/>
        <v>12.84</v>
      </c>
      <c r="J33" s="172">
        <v>-0.1</v>
      </c>
      <c r="K33" s="174"/>
      <c r="L33" s="172"/>
      <c r="M33" s="172"/>
      <c r="N33" s="173" t="str">
        <f t="shared" si="2"/>
        <v>1</v>
      </c>
      <c r="O33" s="170" t="str">
        <f>VLOOKUP($Q33,УЧАСТНИКИ!$A$2:$L$1099,9,FALSE)</f>
        <v>Л</v>
      </c>
      <c r="P33" s="168" t="str">
        <f>VLOOKUP($Q33,УЧАСТНИКИ!$A$2:$L$1099,10,FALSE)</f>
        <v>Полонников А.В.</v>
      </c>
      <c r="Q33" s="192" t="s">
        <v>1269</v>
      </c>
      <c r="R33" s="203"/>
      <c r="S33" s="194">
        <f t="shared" si="3"/>
        <v>1284</v>
      </c>
    </row>
    <row r="34" spans="1:19" s="193" customFormat="1" ht="13.8" x14ac:dyDescent="0.25">
      <c r="A34" s="185" t="s">
        <v>18</v>
      </c>
      <c r="B34" s="168" t="str">
        <f>VLOOKUP($Q34,УЧАСТНИКИ!$A$2:$L$1099,3,FALSE)</f>
        <v>Навацкая Софья</v>
      </c>
      <c r="C34" s="169" t="str">
        <f>VLOOKUP($Q34,УЧАСТНИКИ!$A$2:$L$1099,4,FALSE)</f>
        <v>11.02.1999</v>
      </c>
      <c r="D34" s="169" t="str">
        <f>VLOOKUP($Q34,УЧАСТНИКИ!$A$2:$L$1099,8,FALSE)</f>
        <v>КМС</v>
      </c>
      <c r="E34" s="168" t="str">
        <f>VLOOKUP($Q34,УЧАСТНИКИ!$A$2:$L$1099,5,FALSE)</f>
        <v xml:space="preserve">Вологодская область </v>
      </c>
      <c r="F34" s="169">
        <f>VLOOKUP($Q34,УЧАСТНИКИ!$A$2:$L$1099,7,FALSE)</f>
        <v>0</v>
      </c>
      <c r="G34" s="170" t="str">
        <f>VLOOKUP($Q34,УЧАСТНИКИ!$A$2:$L$1099,11,FALSE)</f>
        <v xml:space="preserve"> АУ ФКиС ВО "ЦСП"</v>
      </c>
      <c r="H34" s="174">
        <v>1294</v>
      </c>
      <c r="I34" s="172" t="str">
        <f t="shared" si="0"/>
        <v>12.94</v>
      </c>
      <c r="J34" s="172">
        <v>-1.8</v>
      </c>
      <c r="K34" s="174"/>
      <c r="L34" s="172"/>
      <c r="M34" s="172"/>
      <c r="N34" s="173" t="str">
        <f t="shared" si="2"/>
        <v>1</v>
      </c>
      <c r="O34" s="170">
        <v>1</v>
      </c>
      <c r="P34" s="168" t="str">
        <f>VLOOKUP($Q34,УЧАСТНИКИ!$A$2:$L$1099,10,FALSE)</f>
        <v>Селюцкий С.А.</v>
      </c>
      <c r="Q34" s="192" t="s">
        <v>1308</v>
      </c>
      <c r="R34" s="197"/>
      <c r="S34" s="194">
        <f t="shared" si="3"/>
        <v>1294</v>
      </c>
    </row>
    <row r="35" spans="1:19" s="193" customFormat="1" ht="13.8" x14ac:dyDescent="0.25">
      <c r="A35" s="185" t="s">
        <v>81</v>
      </c>
      <c r="B35" s="168" t="str">
        <f>VLOOKUP($Q35,УЧАСТНИКИ!$A$2:$L$1099,3,FALSE)</f>
        <v>Спиридонова Валерия</v>
      </c>
      <c r="C35" s="169" t="str">
        <f>VLOOKUP($Q35,УЧАСТНИКИ!$A$2:$L$1099,4,FALSE)</f>
        <v>27.12.2000</v>
      </c>
      <c r="D35" s="169" t="str">
        <f>VLOOKUP($Q35,УЧАСТНИКИ!$A$2:$L$1099,8,FALSE)</f>
        <v>1</v>
      </c>
      <c r="E35" s="168" t="str">
        <f>VLOOKUP($Q35,УЧАСТНИКИ!$A$2:$L$1099,5,FALSE)</f>
        <v xml:space="preserve">Краснодарский край </v>
      </c>
      <c r="F35" s="169">
        <f>VLOOKUP($Q35,УЧАСТНИКИ!$A$2:$L$1099,7,FALSE)</f>
        <v>0</v>
      </c>
      <c r="G35" s="170" t="str">
        <f>VLOOKUP($Q35,УЧАСТНИКИ!$A$2:$L$1099,11,FALSE)</f>
        <v xml:space="preserve"> МБУ СШ "Лидер"</v>
      </c>
      <c r="H35" s="174">
        <v>1299</v>
      </c>
      <c r="I35" s="172" t="str">
        <f t="shared" si="0"/>
        <v>12.99</v>
      </c>
      <c r="J35" s="172">
        <v>-0.1</v>
      </c>
      <c r="K35" s="174"/>
      <c r="L35" s="172"/>
      <c r="M35" s="172"/>
      <c r="N35" s="173" t="str">
        <f t="shared" si="2"/>
        <v>1</v>
      </c>
      <c r="O35" s="170" t="str">
        <f>VLOOKUP($Q35,УЧАСТНИКИ!$A$2:$L$1099,9,FALSE)</f>
        <v>Л</v>
      </c>
      <c r="P35" s="168" t="str">
        <f>VLOOKUP($Q35,УЧАСТНИКИ!$A$2:$L$1099,10,FALSE)</f>
        <v>Гладкова О.С.</v>
      </c>
      <c r="Q35" s="192" t="s">
        <v>1162</v>
      </c>
      <c r="R35" s="203"/>
      <c r="S35" s="194">
        <f t="shared" si="3"/>
        <v>1299</v>
      </c>
    </row>
    <row r="36" spans="1:19" x14ac:dyDescent="0.25">
      <c r="A36" s="23"/>
    </row>
    <row r="37" spans="1:19" x14ac:dyDescent="0.25">
      <c r="A37" s="23"/>
    </row>
    <row r="38" spans="1:19" x14ac:dyDescent="0.25">
      <c r="A38" s="23"/>
    </row>
    <row r="39" spans="1:19" x14ac:dyDescent="0.25">
      <c r="A39" s="23"/>
      <c r="B39" s="165" t="s">
        <v>1333</v>
      </c>
      <c r="K39" s="8"/>
      <c r="L39" s="166"/>
      <c r="M39" s="8"/>
      <c r="N39" s="166" t="s">
        <v>1335</v>
      </c>
    </row>
    <row r="40" spans="1:19" x14ac:dyDescent="0.25">
      <c r="A40" s="23"/>
      <c r="K40" s="8"/>
      <c r="L40" s="59"/>
      <c r="M40" s="8"/>
      <c r="N40" s="59"/>
    </row>
    <row r="41" spans="1:19" x14ac:dyDescent="0.25">
      <c r="A41" s="23"/>
      <c r="K41" s="8"/>
      <c r="L41" s="59"/>
      <c r="M41" s="8"/>
      <c r="N41" s="59"/>
    </row>
    <row r="42" spans="1:19" x14ac:dyDescent="0.25">
      <c r="A42" s="23"/>
      <c r="B42" s="165" t="s">
        <v>1334</v>
      </c>
      <c r="K42" s="8"/>
      <c r="L42" s="166"/>
      <c r="M42" s="8"/>
      <c r="N42" s="166" t="s">
        <v>1348</v>
      </c>
    </row>
    <row r="43" spans="1:19" ht="13.2" customHeight="1" x14ac:dyDescent="0.25">
      <c r="A43" s="23"/>
    </row>
    <row r="44" spans="1:19" ht="13.2" customHeight="1" x14ac:dyDescent="0.25">
      <c r="A44" s="23"/>
    </row>
    <row r="45" spans="1:19" ht="13.2" customHeight="1" x14ac:dyDescent="0.25">
      <c r="A45" s="23"/>
    </row>
    <row r="46" spans="1:19" ht="13.2" customHeight="1" x14ac:dyDescent="0.25">
      <c r="A46" s="23"/>
    </row>
    <row r="47" spans="1:19" ht="13.2" customHeight="1" x14ac:dyDescent="0.25">
      <c r="A47" s="23"/>
    </row>
    <row r="48" spans="1:19" ht="13.2" customHeight="1" x14ac:dyDescent="0.25">
      <c r="A48" s="23"/>
    </row>
    <row r="49" spans="1:1" ht="13.2" customHeight="1" x14ac:dyDescent="0.25">
      <c r="A49" s="23"/>
    </row>
    <row r="50" spans="1:1" ht="13.2" customHeight="1" x14ac:dyDescent="0.25">
      <c r="A50" s="23"/>
    </row>
    <row r="51" spans="1:1" ht="13.2" customHeight="1" x14ac:dyDescent="0.25">
      <c r="A51" s="23"/>
    </row>
    <row r="52" spans="1:1" ht="13.2" customHeight="1" x14ac:dyDescent="0.25">
      <c r="A52" s="23"/>
    </row>
    <row r="53" spans="1:1" ht="13.2" customHeight="1" x14ac:dyDescent="0.25">
      <c r="A53" s="23"/>
    </row>
    <row r="54" spans="1:1" x14ac:dyDescent="0.25">
      <c r="A54" s="23"/>
    </row>
    <row r="55" spans="1:1" x14ac:dyDescent="0.25">
      <c r="A55" s="23"/>
    </row>
    <row r="56" spans="1:1" x14ac:dyDescent="0.25">
      <c r="A56" s="23"/>
    </row>
    <row r="57" spans="1:1" x14ac:dyDescent="0.25">
      <c r="A57" s="23"/>
    </row>
    <row r="58" spans="1:1" x14ac:dyDescent="0.25">
      <c r="A58" s="23"/>
    </row>
    <row r="59" spans="1:1" x14ac:dyDescent="0.25">
      <c r="A59" s="23"/>
    </row>
    <row r="60" spans="1:1" x14ac:dyDescent="0.25">
      <c r="A60" s="23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</sheetData>
  <sortState ref="A27:AA35">
    <sortCondition ref="H27:H35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0">
    <mergeCell ref="A10:B10"/>
    <mergeCell ref="A1:P1"/>
    <mergeCell ref="A3:P3"/>
    <mergeCell ref="A2:P2"/>
    <mergeCell ref="A5:P5"/>
    <mergeCell ref="A9:B9"/>
    <mergeCell ref="A4:P4"/>
    <mergeCell ref="A6:P6"/>
    <mergeCell ref="A7:P7"/>
    <mergeCell ref="A8:P8"/>
  </mergeCells>
  <phoneticPr fontId="1" type="noConversion"/>
  <pageMargins left="0.39370078740157483" right="0.39370078740157483" top="0.70866141732283472" bottom="0.39370078740157483" header="0" footer="0"/>
  <pageSetup paperSize="9" scale="75" orientation="landscape" r:id="rId2"/>
  <headerFooter alignWithMargins="0"/>
  <cellWatches>
    <cellWatch r="B21"/>
  </cellWatch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X90"/>
  <sheetViews>
    <sheetView view="pageBreakPreview" topLeftCell="A16" zoomScale="115" zoomScaleNormal="90" zoomScaleSheetLayoutView="115" workbookViewId="0">
      <selection activeCell="E30" sqref="E30"/>
    </sheetView>
  </sheetViews>
  <sheetFormatPr defaultColWidth="8.33203125" defaultRowHeight="13.2" outlineLevelCol="1" x14ac:dyDescent="0.25"/>
  <cols>
    <col min="1" max="1" width="6.33203125" style="28" customWidth="1"/>
    <col min="2" max="2" width="21.44140625" style="8" customWidth="1"/>
    <col min="3" max="3" width="11.6640625" style="11" customWidth="1"/>
    <col min="4" max="4" width="7.44140625" style="11" customWidth="1"/>
    <col min="5" max="5" width="27.88671875" style="8" customWidth="1"/>
    <col min="6" max="6" width="8.33203125" style="8" hidden="1" customWidth="1"/>
    <col min="7" max="7" width="43.44140625" style="8" customWidth="1"/>
    <col min="8" max="8" width="13.33203125" style="8" hidden="1" customWidth="1" outlineLevel="1"/>
    <col min="9" max="9" width="7.6640625" style="11" customWidth="1" collapsed="1"/>
    <col min="10" max="10" width="7.33203125" style="11" hidden="1" customWidth="1"/>
    <col min="11" max="11" width="9.88671875" style="8" customWidth="1"/>
    <col min="12" max="12" width="7.33203125" style="15" customWidth="1"/>
    <col min="13" max="13" width="31.109375" style="8" customWidth="1"/>
    <col min="14" max="23" width="8.33203125" style="8" hidden="1" customWidth="1" outlineLevel="1"/>
    <col min="24" max="24" width="8.33203125" style="8" collapsed="1"/>
    <col min="25" max="16384" width="8.33203125" style="8"/>
  </cols>
  <sheetData>
    <row r="1" spans="1:2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S1" s="9"/>
      <c r="T1" s="9"/>
      <c r="U1" s="10"/>
    </row>
    <row r="2" spans="1:2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S2" s="9"/>
      <c r="T2" s="9"/>
      <c r="U2" s="10"/>
    </row>
    <row r="3" spans="1:2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S3" s="9"/>
      <c r="T3" s="9"/>
      <c r="U3" s="10"/>
    </row>
    <row r="4" spans="1:2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S4" s="9"/>
      <c r="T4" s="9"/>
      <c r="U4" s="10"/>
    </row>
    <row r="5" spans="1:2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S5" s="9"/>
      <c r="T5" s="9"/>
      <c r="U5" s="10"/>
    </row>
    <row r="6" spans="1:2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S6" s="9"/>
      <c r="T6" s="9"/>
      <c r="U6" s="10"/>
    </row>
    <row r="7" spans="1:2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S7" s="9"/>
      <c r="T7" s="9"/>
      <c r="U7" s="10"/>
    </row>
    <row r="8" spans="1:23" ht="15.6" x14ac:dyDescent="0.3">
      <c r="A8" s="218" t="s">
        <v>128</v>
      </c>
      <c r="B8" s="218"/>
      <c r="C8" s="218"/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80"/>
      <c r="S8" s="9"/>
      <c r="T8" s="9"/>
      <c r="U8" s="10"/>
    </row>
    <row r="9" spans="1:23" ht="12.75" customHeight="1" x14ac:dyDescent="0.25">
      <c r="A9" s="215"/>
      <c r="B9" s="215"/>
      <c r="D9" s="12"/>
      <c r="E9" s="13"/>
      <c r="F9" s="221"/>
      <c r="G9" s="221"/>
      <c r="H9" s="14"/>
      <c r="I9" s="222"/>
      <c r="J9" s="222"/>
      <c r="K9" s="222"/>
      <c r="M9" s="17"/>
      <c r="S9" s="9"/>
      <c r="T9" s="9"/>
      <c r="U9" s="10"/>
    </row>
    <row r="10" spans="1:23" ht="12.75" customHeight="1" x14ac:dyDescent="0.25">
      <c r="A10" s="215"/>
      <c r="B10" s="215"/>
      <c r="D10" s="12"/>
      <c r="E10" s="13"/>
      <c r="F10" s="220"/>
      <c r="G10" s="220"/>
      <c r="H10" s="12"/>
      <c r="K10" s="19"/>
      <c r="L10" s="38"/>
      <c r="M10" s="19" t="str">
        <f>d_5</f>
        <v>г. Сочи, ул. Бзугу 2, ст. им. Славы Метревели</v>
      </c>
      <c r="S10" s="9"/>
      <c r="T10" s="9"/>
      <c r="U10" s="10"/>
    </row>
    <row r="11" spans="1:23" ht="12.75" customHeight="1" thickBot="1" x14ac:dyDescent="0.3">
      <c r="A11" s="215" t="s">
        <v>1372</v>
      </c>
      <c r="B11" s="215"/>
      <c r="D11" s="12"/>
      <c r="E11" s="12"/>
      <c r="G11" s="105" t="s">
        <v>43</v>
      </c>
      <c r="H11" s="35"/>
      <c r="I11" s="18" t="str">
        <f>d_1</f>
        <v>28.05.2019г.</v>
      </c>
      <c r="J11" s="33"/>
      <c r="L11" s="38">
        <v>0.67361111111111116</v>
      </c>
      <c r="M11" s="18" t="str">
        <f>d_6</f>
        <v>t° +25 вл. 76%</v>
      </c>
      <c r="N11" s="8" t="s">
        <v>5</v>
      </c>
      <c r="O11" s="20" t="s">
        <v>65</v>
      </c>
      <c r="P11" s="20" t="s">
        <v>66</v>
      </c>
      <c r="Q11" s="20" t="s">
        <v>67</v>
      </c>
      <c r="R11" s="20">
        <v>1</v>
      </c>
      <c r="S11" s="20">
        <v>2</v>
      </c>
      <c r="T11" s="20" t="s">
        <v>29</v>
      </c>
      <c r="U11" s="20" t="s">
        <v>68</v>
      </c>
      <c r="V11" s="20" t="s">
        <v>69</v>
      </c>
      <c r="W11" s="20" t="s">
        <v>70</v>
      </c>
    </row>
    <row r="12" spans="1:23" ht="28.95" customHeight="1" thickBot="1" x14ac:dyDescent="0.3">
      <c r="A12" s="148" t="s">
        <v>0</v>
      </c>
      <c r="B12" s="149" t="s">
        <v>38</v>
      </c>
      <c r="C12" s="149" t="s">
        <v>8</v>
      </c>
      <c r="D12" s="149" t="s">
        <v>1</v>
      </c>
      <c r="E12" s="149" t="s">
        <v>61</v>
      </c>
      <c r="F12" s="150" t="s">
        <v>63</v>
      </c>
      <c r="G12" s="151" t="s">
        <v>104</v>
      </c>
      <c r="H12" s="155"/>
      <c r="I12" s="156" t="s">
        <v>2</v>
      </c>
      <c r="J12" s="156" t="s">
        <v>3</v>
      </c>
      <c r="K12" s="149" t="s">
        <v>101</v>
      </c>
      <c r="L12" s="149" t="s">
        <v>4</v>
      </c>
      <c r="M12" s="153" t="s">
        <v>102</v>
      </c>
      <c r="O12" s="108">
        <v>5124</v>
      </c>
      <c r="P12" s="109">
        <v>5424</v>
      </c>
      <c r="Q12" s="109">
        <v>5774</v>
      </c>
      <c r="R12" s="109">
        <v>10174</v>
      </c>
      <c r="S12" s="109">
        <v>10624</v>
      </c>
      <c r="T12" s="109">
        <v>11124</v>
      </c>
      <c r="U12" s="109">
        <v>11724</v>
      </c>
      <c r="V12" s="109">
        <v>12424</v>
      </c>
      <c r="W12" s="110">
        <v>13072</v>
      </c>
    </row>
    <row r="13" spans="1:23" s="193" customFormat="1" ht="27.6" x14ac:dyDescent="0.25">
      <c r="A13" s="185" t="s">
        <v>27</v>
      </c>
      <c r="B13" s="168" t="str">
        <f>VLOOKUP($N13,УЧАСТНИКИ!$A$2:$L$1099,3,FALSE)</f>
        <v>Аксенова (Усталова) Ксения</v>
      </c>
      <c r="C13" s="169" t="str">
        <f>VLOOKUP($N13,УЧАСТНИКИ!$A$2:$L$1099,4,FALSE)</f>
        <v>14.01.1988</v>
      </c>
      <c r="D13" s="169" t="str">
        <f>VLOOKUP($N13,УЧАСТНИКИ!$A$2:$L$1099,8,FALSE)</f>
        <v>ЗМС</v>
      </c>
      <c r="E13" s="168" t="str">
        <f>VLOOKUP($N13,УЧАСТНИКИ!$A$2:$L$1099,5,FALSE)</f>
        <v>Свердловская область Ямало-Ненецкий автономный округ</v>
      </c>
      <c r="F13" s="169">
        <f>VLOOKUP($N13,УЧАСТНИКИ!$A$2:$L$1099,7,FALSE)</f>
        <v>0</v>
      </c>
      <c r="G13" s="170" t="str">
        <f>VLOOKUP($N13,УЧАСТНИКИ!$A$2:$L$1099,11,FALSE)</f>
        <v xml:space="preserve"> МАУ ДО Пуровская районная СДЮСШОР "АВАНГАРД", ЧУ СК"Луч", ЦСП</v>
      </c>
      <c r="H13" s="187">
        <v>5217</v>
      </c>
      <c r="I13" s="172" t="str">
        <f t="shared" ref="I13:I40" si="0">IF(H13=0,0,CONCATENATE(MID(H13,1,2),".",MID(H13,3,2)))</f>
        <v>52.17</v>
      </c>
      <c r="J13" s="175"/>
      <c r="K13" s="173" t="str">
        <f t="shared" ref="K13:K42" si="1">IF(H13&lt;=$O$12,"МСМК",IF(H13&lt;=$P$12,"МС",IF(H13&lt;=$Q$12,"КМС",IF(H13&lt;=$R$12,"1",IF(H13&lt;=$S$12,"2",IF(H13&lt;=$T$12,"3",IF(H13&lt;=$U$12,"1юн",IF(H13&lt;=$V$12,"2юн",IF(H13&lt;=$W$12,"3юн",IF(H13&gt;$W$12,"б/р"))))))))))</f>
        <v>МС</v>
      </c>
      <c r="L13" s="170" t="s">
        <v>1351</v>
      </c>
      <c r="M13" s="168" t="str">
        <f>VLOOKUP($N13,УЧАСТНИКИ!$A$2:$L$1099,10,FALSE)</f>
        <v>Табабилов Р.Б., Хангельдиев Г.А.</v>
      </c>
      <c r="N13" s="192" t="s">
        <v>116</v>
      </c>
    </row>
    <row r="14" spans="1:23" s="193" customFormat="1" ht="13.8" x14ac:dyDescent="0.25">
      <c r="A14" s="185" t="s">
        <v>28</v>
      </c>
      <c r="B14" s="168" t="str">
        <f>VLOOKUP($N14,УЧАСТНИКИ!$A$2:$L$1099,3,FALSE)</f>
        <v>Брагина Анастасия</v>
      </c>
      <c r="C14" s="169" t="str">
        <f>VLOOKUP($N14,УЧАСТНИКИ!$A$2:$L$1099,4,FALSE)</f>
        <v>01.06.1998</v>
      </c>
      <c r="D14" s="169" t="str">
        <f>VLOOKUP($N14,УЧАСТНИКИ!$A$2:$L$1099,8,FALSE)</f>
        <v>МС</v>
      </c>
      <c r="E14" s="168" t="str">
        <f>VLOOKUP($N14,УЧАСТНИКИ!$A$2:$L$1099,5,FALSE)</f>
        <v xml:space="preserve">Новосибирская область </v>
      </c>
      <c r="F14" s="169">
        <f>VLOOKUP($N14,УЧАСТНИКИ!$A$2:$L$1099,7,FALSE)</f>
        <v>0</v>
      </c>
      <c r="G14" s="170" t="str">
        <f>VLOOKUP($N14,УЧАСТНИКИ!$A$2:$L$1099,11,FALSE)</f>
        <v>Динамо ГАУ НСО "РЦСП СК и СР"</v>
      </c>
      <c r="H14" s="174">
        <v>5233</v>
      </c>
      <c r="I14" s="172" t="str">
        <f t="shared" si="0"/>
        <v>52.33</v>
      </c>
      <c r="J14" s="175"/>
      <c r="K14" s="173" t="str">
        <f t="shared" si="1"/>
        <v>МС</v>
      </c>
      <c r="L14" s="170" t="s">
        <v>1352</v>
      </c>
      <c r="M14" s="168" t="str">
        <f>VLOOKUP($N14,УЧАСТНИКИ!$A$2:$L$1099,10,FALSE)</f>
        <v>Бухашеев А.Г., Боярищева А.А.</v>
      </c>
      <c r="N14" s="192" t="s">
        <v>1242</v>
      </c>
    </row>
    <row r="15" spans="1:23" s="193" customFormat="1" ht="27.6" x14ac:dyDescent="0.25">
      <c r="A15" s="185" t="s">
        <v>29</v>
      </c>
      <c r="B15" s="168" t="str">
        <f>VLOOKUP($N15,УЧАСТНИКИ!$A$2:$L$1099,3,FALSE)</f>
        <v>Котлярова Надежда</v>
      </c>
      <c r="C15" s="169" t="str">
        <f>VLOOKUP($N15,УЧАСТНИКИ!$A$2:$L$1099,4,FALSE)</f>
        <v>12.06.1989</v>
      </c>
      <c r="D15" s="169" t="str">
        <f>VLOOKUP($N15,УЧАСТНИКИ!$A$2:$L$1099,8,FALSE)</f>
        <v>МСМК</v>
      </c>
      <c r="E15" s="168" t="str">
        <f>VLOOKUP($N15,УЧАСТНИКИ!$A$2:$L$1099,5,FALSE)</f>
        <v>Москва Республика Карелия</v>
      </c>
      <c r="F15" s="169">
        <f>VLOOKUP($N15,УЧАСТНИКИ!$A$2:$L$1099,7,FALSE)</f>
        <v>0</v>
      </c>
      <c r="G15" s="170" t="str">
        <f>VLOOKUP($N15,УЧАСТНИКИ!$A$2:$L$1099,11,FALSE)</f>
        <v>ВС ГБУ "ЦОП по легкой атлетике" Москомспорта, АУ РК ЦСП "ШВСМ"</v>
      </c>
      <c r="H15" s="174">
        <v>5268</v>
      </c>
      <c r="I15" s="172" t="str">
        <f t="shared" si="0"/>
        <v>52.68</v>
      </c>
      <c r="J15" s="175"/>
      <c r="K15" s="173" t="str">
        <f t="shared" si="1"/>
        <v>МС</v>
      </c>
      <c r="L15" s="170" t="s">
        <v>1339</v>
      </c>
      <c r="M15" s="168" t="str">
        <f>VLOOKUP($N15,УЧАСТНИКИ!$A$2:$L$1099,10,FALSE)</f>
        <v>Маслаков В.М.</v>
      </c>
      <c r="N15" s="192" t="s">
        <v>1302</v>
      </c>
    </row>
    <row r="16" spans="1:23" s="193" customFormat="1" ht="41.4" x14ac:dyDescent="0.25">
      <c r="A16" s="185" t="s">
        <v>30</v>
      </c>
      <c r="B16" s="168" t="str">
        <f>VLOOKUP($N16,УЧАСТНИКИ!$A$2:$L$1099,3,FALSE)</f>
        <v>Мамина (Тамкова) Алена</v>
      </c>
      <c r="C16" s="169" t="str">
        <f>VLOOKUP($N16,УЧАСТНИКИ!$A$2:$L$1099,4,FALSE)</f>
        <v>30.05.1990</v>
      </c>
      <c r="D16" s="169" t="str">
        <f>VLOOKUP($N16,УЧАСТНИКИ!$A$2:$L$1099,8,FALSE)</f>
        <v>МСМК</v>
      </c>
      <c r="E16" s="168" t="str">
        <f>VLOOKUP($N16,УЧАСТНИКИ!$A$2:$L$1099,5,FALSE)</f>
        <v>Московская область Свердловская область</v>
      </c>
      <c r="F16" s="169">
        <f>VLOOKUP($N16,УЧАСТНИКИ!$A$2:$L$1099,7,FALSE)</f>
        <v>0</v>
      </c>
      <c r="G16" s="170" t="str">
        <f>VLOOKUP($N16,УЧАСТНИКИ!$A$2:$L$1099,11,FALSE)</f>
        <v xml:space="preserve"> ГБУ МО "ЦСП ОВС", ГБУ МО "СШОР по легкой атлетике", МОО СК "Спутник" г. Нижнего Тагила</v>
      </c>
      <c r="H16" s="174">
        <v>5312</v>
      </c>
      <c r="I16" s="172" t="str">
        <f t="shared" si="0"/>
        <v>53.12</v>
      </c>
      <c r="J16" s="175"/>
      <c r="K16" s="173" t="str">
        <f t="shared" si="1"/>
        <v>МС</v>
      </c>
      <c r="L16" s="170" t="s">
        <v>1340</v>
      </c>
      <c r="M16" s="168" t="str">
        <f>VLOOKUP($N16,УЧАСТНИКИ!$A$2:$L$1099,10,FALSE)</f>
        <v>Маслаков В.М., Жуликов Н.М., Мерзлякова Н.В.</v>
      </c>
      <c r="N16" s="192" t="s">
        <v>1133</v>
      </c>
    </row>
    <row r="17" spans="1:14" s="193" customFormat="1" ht="13.8" x14ac:dyDescent="0.25">
      <c r="A17" s="185" t="s">
        <v>31</v>
      </c>
      <c r="B17" s="168" t="str">
        <f>VLOOKUP($N17,УЧАСТНИКИ!$A$2:$L$1099,3,FALSE)</f>
        <v>Лебедева Александра</v>
      </c>
      <c r="C17" s="169" t="str">
        <f>VLOOKUP($N17,УЧАСТНИКИ!$A$2:$L$1099,4,FALSE)</f>
        <v>04.02.1996</v>
      </c>
      <c r="D17" s="169" t="str">
        <f>VLOOKUP($N17,УЧАСТНИКИ!$A$2:$L$1099,8,FALSE)</f>
        <v>КМС</v>
      </c>
      <c r="E17" s="168" t="str">
        <f>VLOOKUP($N17,УЧАСТНИКИ!$A$2:$L$1099,5,FALSE)</f>
        <v xml:space="preserve">Новосибирская область </v>
      </c>
      <c r="F17" s="169">
        <f>VLOOKUP($N17,УЧАСТНИКИ!$A$2:$L$1099,7,FALSE)</f>
        <v>0</v>
      </c>
      <c r="G17" s="170" t="str">
        <f>VLOOKUP($N17,УЧАСТНИКИ!$A$2:$L$1099,11,FALSE)</f>
        <v>Динамо ГАУ НСО "РЦСП СК и СР"</v>
      </c>
      <c r="H17" s="174">
        <v>5420</v>
      </c>
      <c r="I17" s="172" t="str">
        <f t="shared" si="0"/>
        <v>54.20</v>
      </c>
      <c r="J17" s="175"/>
      <c r="K17" s="173" t="str">
        <f t="shared" si="1"/>
        <v>МС</v>
      </c>
      <c r="L17" s="170" t="s">
        <v>1341</v>
      </c>
      <c r="M17" s="168" t="str">
        <f>VLOOKUP($N17,УЧАСТНИКИ!$A$2:$L$1099,10,FALSE)</f>
        <v>Бухашеев А.Г., Боярищева А.А.</v>
      </c>
      <c r="N17" s="192" t="s">
        <v>1244</v>
      </c>
    </row>
    <row r="18" spans="1:14" s="193" customFormat="1" ht="27.6" x14ac:dyDescent="0.25">
      <c r="A18" s="185" t="s">
        <v>32</v>
      </c>
      <c r="B18" s="168" t="str">
        <f>VLOOKUP($N18,УЧАСТНИКИ!$A$2:$L$1099,3,FALSE)</f>
        <v>Жданова Анастасия</v>
      </c>
      <c r="C18" s="169" t="str">
        <f>VLOOKUP($N18,УЧАСТНИКИ!$A$2:$L$1099,4,FALSE)</f>
        <v>15.04.1994</v>
      </c>
      <c r="D18" s="169" t="str">
        <f>VLOOKUP($N18,УЧАСТНИКИ!$A$2:$L$1099,8,FALSE)</f>
        <v>МС</v>
      </c>
      <c r="E18" s="168" t="str">
        <f>VLOOKUP($N18,УЧАСТНИКИ!$A$2:$L$1099,5,FALSE)</f>
        <v xml:space="preserve">Свердловская область </v>
      </c>
      <c r="F18" s="169">
        <f>VLOOKUP($N18,УЧАСТНИКИ!$A$2:$L$1099,7,FALSE)</f>
        <v>0</v>
      </c>
      <c r="G18" s="170" t="str">
        <f>VLOOKUP($N18,УЧАСТНИКИ!$A$2:$L$1099,11,FALSE)</f>
        <v xml:space="preserve"> ГАУ СО "ЦСП", СК "Спутник"</v>
      </c>
      <c r="H18" s="174">
        <v>5428</v>
      </c>
      <c r="I18" s="172" t="str">
        <f t="shared" si="0"/>
        <v>54.28</v>
      </c>
      <c r="J18" s="175"/>
      <c r="K18" s="173" t="str">
        <f t="shared" si="1"/>
        <v>КМС</v>
      </c>
      <c r="L18" s="170">
        <v>12</v>
      </c>
      <c r="M18" s="168" t="str">
        <f>VLOOKUP($N18,УЧАСТНИКИ!$A$2:$L$1099,10,FALSE)</f>
        <v>Заикин В.В., Гусаренко В.С., Петренко О.Н.</v>
      </c>
      <c r="N18" s="192" t="s">
        <v>117</v>
      </c>
    </row>
    <row r="19" spans="1:14" s="193" customFormat="1" ht="27.6" x14ac:dyDescent="0.25">
      <c r="A19" s="185" t="s">
        <v>33</v>
      </c>
      <c r="B19" s="168" t="str">
        <f>VLOOKUP($N19,УЧАСТНИКИ!$A$2:$L$1099,3,FALSE)</f>
        <v>Зуйкевич Елена</v>
      </c>
      <c r="C19" s="169" t="str">
        <f>VLOOKUP($N19,УЧАСТНИКИ!$A$2:$L$1099,4,FALSE)</f>
        <v>26.02.1990</v>
      </c>
      <c r="D19" s="169" t="str">
        <f>VLOOKUP($N19,УЧАСТНИКИ!$A$2:$L$1099,8,FALSE)</f>
        <v>МС</v>
      </c>
      <c r="E19" s="168" t="str">
        <f>VLOOKUP($N19,УЧАСТНИКИ!$A$2:$L$1099,5,FALSE)</f>
        <v>Калининградская область Пермский край</v>
      </c>
      <c r="F19" s="169">
        <f>VLOOKUP($N19,УЧАСТНИКИ!$A$2:$L$1099,7,FALSE)</f>
        <v>0</v>
      </c>
      <c r="G19" s="170" t="str">
        <f>VLOOKUP($N19,УЧАСТНИКИ!$A$2:$L$1099,11,FALSE)</f>
        <v xml:space="preserve"> ГАУ КО "ЦСП СК", МБУ "СШОР "Старт"</v>
      </c>
      <c r="H19" s="174">
        <v>5431</v>
      </c>
      <c r="I19" s="172" t="str">
        <f t="shared" si="0"/>
        <v>54.31</v>
      </c>
      <c r="J19" s="175"/>
      <c r="K19" s="173" t="str">
        <f t="shared" si="1"/>
        <v>КМС</v>
      </c>
      <c r="L19" s="170">
        <v>11</v>
      </c>
      <c r="M19" s="168" t="str">
        <f>VLOOKUP($N19,УЧАСТНИКИ!$A$2:$L$1099,10,FALSE)</f>
        <v>Малиновская Н.А., Верещагина З.Г.</v>
      </c>
      <c r="N19" s="192" t="s">
        <v>109</v>
      </c>
    </row>
    <row r="20" spans="1:14" s="193" customFormat="1" ht="13.8" x14ac:dyDescent="0.25">
      <c r="A20" s="185" t="s">
        <v>44</v>
      </c>
      <c r="B20" s="168" t="str">
        <f>VLOOKUP($N20,УЧАСТНИКИ!$A$2:$L$1099,3,FALSE)</f>
        <v>Палиенко Ольга</v>
      </c>
      <c r="C20" s="169" t="str">
        <f>VLOOKUP($N20,УЧАСТНИКИ!$A$2:$L$1099,4,FALSE)</f>
        <v>21.11.1995</v>
      </c>
      <c r="D20" s="169" t="str">
        <f>VLOOKUP($N20,УЧАСТНИКИ!$A$2:$L$1099,8,FALSE)</f>
        <v>КМС</v>
      </c>
      <c r="E20" s="168" t="str">
        <f>VLOOKUP($N20,УЧАСТНИКИ!$A$2:$L$1099,5,FALSE)</f>
        <v xml:space="preserve">Новосибирская область </v>
      </c>
      <c r="F20" s="169">
        <f>VLOOKUP($N20,УЧАСТНИКИ!$A$2:$L$1099,7,FALSE)</f>
        <v>0</v>
      </c>
      <c r="G20" s="170" t="str">
        <f>VLOOKUP($N20,УЧАСТНИКИ!$A$2:$L$1099,11,FALSE)</f>
        <v xml:space="preserve"> МАУ "НЦВСМ" </v>
      </c>
      <c r="H20" s="174">
        <v>5477</v>
      </c>
      <c r="I20" s="172" t="str">
        <f t="shared" si="0"/>
        <v>54.77</v>
      </c>
      <c r="J20" s="175"/>
      <c r="K20" s="173" t="str">
        <f t="shared" si="1"/>
        <v>КМС</v>
      </c>
      <c r="L20" s="170">
        <v>10</v>
      </c>
      <c r="M20" s="168" t="str">
        <f>VLOOKUP($N20,УЧАСТНИКИ!$A$2:$L$1099,10,FALSE)</f>
        <v>Котовский В.Ю., Панов В.С.</v>
      </c>
      <c r="N20" s="167" t="s">
        <v>1245</v>
      </c>
    </row>
    <row r="21" spans="1:14" s="193" customFormat="1" ht="13.8" x14ac:dyDescent="0.25">
      <c r="A21" s="185" t="s">
        <v>51</v>
      </c>
      <c r="B21" s="168" t="str">
        <f>VLOOKUP($N21,УЧАСТНИКИ!$A$2:$L$1099,3,FALSE)</f>
        <v>Миглан Мария</v>
      </c>
      <c r="C21" s="169" t="str">
        <f>VLOOKUP($N21,УЧАСТНИКИ!$A$2:$L$1099,4,FALSE)</f>
        <v>20.02.1997</v>
      </c>
      <c r="D21" s="169" t="str">
        <f>VLOOKUP($N21,УЧАСТНИКИ!$A$2:$L$1099,8,FALSE)</f>
        <v>КМС</v>
      </c>
      <c r="E21" s="168" t="str">
        <f>VLOOKUP($N21,УЧАСТНИКИ!$A$2:$L$1099,5,FALSE)</f>
        <v xml:space="preserve">Тюменская область </v>
      </c>
      <c r="F21" s="169">
        <f>VLOOKUP($N21,УЧАСТНИКИ!$A$2:$L$1099,7,FALSE)</f>
        <v>0</v>
      </c>
      <c r="G21" s="170" t="str">
        <f>VLOOKUP($N21,УЧАСТНИКИ!$A$2:$L$1099,11,FALSE)</f>
        <v xml:space="preserve"> ГАУ ТО "ОСШОР", ТЮМГУ</v>
      </c>
      <c r="H21" s="174">
        <v>5495</v>
      </c>
      <c r="I21" s="172" t="str">
        <f t="shared" si="0"/>
        <v>54.95</v>
      </c>
      <c r="J21" s="175"/>
      <c r="K21" s="173" t="str">
        <f t="shared" si="1"/>
        <v>КМС</v>
      </c>
      <c r="L21" s="170">
        <v>9</v>
      </c>
      <c r="M21" s="168" t="str">
        <f>VLOOKUP($N21,УЧАСТНИКИ!$A$2:$L$1099,10,FALSE)</f>
        <v>Сергеев О.В.</v>
      </c>
      <c r="N21" s="192" t="s">
        <v>1124</v>
      </c>
    </row>
    <row r="22" spans="1:14" s="193" customFormat="1" ht="27.6" x14ac:dyDescent="0.25">
      <c r="A22" s="185" t="s">
        <v>50</v>
      </c>
      <c r="B22" s="168" t="str">
        <f>VLOOKUP($N22,УЧАСТНИКИ!$A$2:$L$1099,3,FALSE)</f>
        <v>Галацкова  (Панасенко) Екатерина</v>
      </c>
      <c r="C22" s="169" t="str">
        <f>VLOOKUP($N22,УЧАСТНИКИ!$A$2:$L$1099,4,FALSE)</f>
        <v>06.01.1995</v>
      </c>
      <c r="D22" s="169" t="str">
        <f>VLOOKUP($N22,УЧАСТНИКИ!$A$2:$L$1099,8,FALSE)</f>
        <v>КМС</v>
      </c>
      <c r="E22" s="168" t="str">
        <f>VLOOKUP($N22,УЧАСТНИКИ!$A$2:$L$1099,5,FALSE)</f>
        <v xml:space="preserve">Ульяновская область </v>
      </c>
      <c r="F22" s="169">
        <f>VLOOKUP($N22,УЧАСТНИКИ!$A$2:$L$1099,7,FALSE)</f>
        <v>0</v>
      </c>
      <c r="G22" s="170" t="str">
        <f>VLOOKUP($N22,УЧАСТНИКИ!$A$2:$L$1099,11,FALSE)</f>
        <v xml:space="preserve"> ОГБУ "ССШОР по легкой атлетике"</v>
      </c>
      <c r="H22" s="174">
        <v>5517</v>
      </c>
      <c r="I22" s="172" t="str">
        <f t="shared" si="0"/>
        <v>55.17</v>
      </c>
      <c r="J22" s="175"/>
      <c r="K22" s="173" t="str">
        <f t="shared" si="1"/>
        <v>КМС</v>
      </c>
      <c r="L22" s="170">
        <v>8</v>
      </c>
      <c r="M22" s="168" t="str">
        <f>VLOOKUP($N22,УЧАСТНИКИ!$A$2:$L$1099,10,FALSE)</f>
        <v>Краснобаев А.А.</v>
      </c>
      <c r="N22" s="192" t="s">
        <v>1148</v>
      </c>
    </row>
    <row r="23" spans="1:14" s="193" customFormat="1" ht="27.6" x14ac:dyDescent="0.25">
      <c r="A23" s="185" t="s">
        <v>49</v>
      </c>
      <c r="B23" s="168" t="str">
        <f>VLOOKUP($N23,УЧАСТНИКИ!$A$2:$L$1099,3,FALSE)</f>
        <v>Глотова Яна</v>
      </c>
      <c r="C23" s="169" t="str">
        <f>VLOOKUP($N23,УЧАСТНИКИ!$A$2:$L$1099,4,FALSE)</f>
        <v>17.01.1995</v>
      </c>
      <c r="D23" s="169" t="str">
        <f>VLOOKUP($N23,УЧАСТНИКИ!$A$2:$L$1099,8,FALSE)</f>
        <v>МС</v>
      </c>
      <c r="E23" s="168" t="str">
        <f>VLOOKUP($N23,УЧАСТНИКИ!$A$2:$L$1099,5,FALSE)</f>
        <v>Московская область Липецкая область</v>
      </c>
      <c r="F23" s="169">
        <f>VLOOKUP($N23,УЧАСТНИКИ!$A$2:$L$1099,7,FALSE)</f>
        <v>0</v>
      </c>
      <c r="G23" s="170" t="str">
        <f>VLOOKUP($N23,УЧАСТНИКИ!$A$2:$L$1099,11,FALSE)</f>
        <v xml:space="preserve"> ГБУ МО "ЦСП ОВС", МБУ "СШОР № 5"</v>
      </c>
      <c r="H23" s="174">
        <v>5518</v>
      </c>
      <c r="I23" s="172" t="str">
        <f t="shared" si="0"/>
        <v>55.18</v>
      </c>
      <c r="J23" s="175"/>
      <c r="K23" s="173" t="str">
        <f t="shared" si="1"/>
        <v>КМС</v>
      </c>
      <c r="L23" s="170">
        <v>7</v>
      </c>
      <c r="M23" s="168" t="str">
        <f>VLOOKUP($N23,УЧАСТНИКИ!$A$2:$L$1099,10,FALSE)</f>
        <v>Непомнящая И.А., Игаева Л.Ф.</v>
      </c>
      <c r="N23" s="192" t="s">
        <v>1142</v>
      </c>
    </row>
    <row r="24" spans="1:14" s="193" customFormat="1" ht="27.6" x14ac:dyDescent="0.25">
      <c r="A24" s="185" t="s">
        <v>48</v>
      </c>
      <c r="B24" s="168" t="str">
        <f>VLOOKUP($N24,УЧАСТНИКИ!$A$2:$L$1099,3,FALSE)</f>
        <v>Цаплина Валерия</v>
      </c>
      <c r="C24" s="169" t="str">
        <f>VLOOKUP($N24,УЧАСТНИКИ!$A$2:$L$1099,4,FALSE)</f>
        <v>19.02.1997</v>
      </c>
      <c r="D24" s="169" t="str">
        <f>VLOOKUP($N24,УЧАСТНИКИ!$A$2:$L$1099,8,FALSE)</f>
        <v>КМС</v>
      </c>
      <c r="E24" s="168" t="str">
        <f>VLOOKUP($N24,УЧАСТНИКИ!$A$2:$L$1099,5,FALSE)</f>
        <v>Кировская область Санкт-Петербург</v>
      </c>
      <c r="F24" s="169">
        <f>VLOOKUP($N24,УЧАСТНИКИ!$A$2:$L$1099,7,FALSE)</f>
        <v>0</v>
      </c>
      <c r="G24" s="170" t="str">
        <f>VLOOKUP($N24,УЧАСТНИКИ!$A$2:$L$1099,11,FALSE)</f>
        <v xml:space="preserve"> КОГАУ "ВятСШОР" ,СПб ГБУ ЦОП "ШВСМ по легкой атлетике" </v>
      </c>
      <c r="H24" s="174">
        <v>5564</v>
      </c>
      <c r="I24" s="172" t="str">
        <f t="shared" si="0"/>
        <v>55.64</v>
      </c>
      <c r="J24" s="175"/>
      <c r="K24" s="173" t="str">
        <f t="shared" si="1"/>
        <v>КМС</v>
      </c>
      <c r="L24" s="170" t="str">
        <f>VLOOKUP($N24,УЧАСТНИКИ!$A$2:$L$1099,9,FALSE)</f>
        <v>Л</v>
      </c>
      <c r="M24" s="168" t="str">
        <f>VLOOKUP($N24,УЧАСТНИКИ!$A$2:$L$1099,10,FALSE)</f>
        <v>Куликова Е.Ю.</v>
      </c>
      <c r="N24" s="192" t="s">
        <v>1228</v>
      </c>
    </row>
    <row r="25" spans="1:14" s="193" customFormat="1" ht="27.6" x14ac:dyDescent="0.25">
      <c r="A25" s="185" t="s">
        <v>47</v>
      </c>
      <c r="B25" s="168" t="str">
        <f>VLOOKUP($N25,УЧАСТНИКИ!$A$2:$L$1099,3,FALSE)</f>
        <v>Паренчук Лика</v>
      </c>
      <c r="C25" s="169" t="str">
        <f>VLOOKUP($N25,УЧАСТНИКИ!$A$2:$L$1099,4,FALSE)</f>
        <v>06.04.2002</v>
      </c>
      <c r="D25" s="169" t="str">
        <f>VLOOKUP($N25,УЧАСТНИКИ!$A$2:$L$1099,8,FALSE)</f>
        <v>КМС</v>
      </c>
      <c r="E25" s="168" t="str">
        <f>VLOOKUP($N25,УЧАСТНИКИ!$A$2:$L$1099,5,FALSE)</f>
        <v xml:space="preserve">Алтайский край </v>
      </c>
      <c r="F25" s="169">
        <f>VLOOKUP($N25,УЧАСТНИКИ!$A$2:$L$1099,7,FALSE)</f>
        <v>0</v>
      </c>
      <c r="G25" s="170" t="str">
        <f>VLOOKUP($N25,УЧАСТНИКИ!$A$2:$L$1099,11,FALSE)</f>
        <v xml:space="preserve"> КГБ ПОУ "Алтайское училище олимпийского резерва"</v>
      </c>
      <c r="H25" s="174">
        <v>5580</v>
      </c>
      <c r="I25" s="172" t="str">
        <f t="shared" si="0"/>
        <v>55.80</v>
      </c>
      <c r="J25" s="175"/>
      <c r="K25" s="173" t="str">
        <f t="shared" si="1"/>
        <v>КМС</v>
      </c>
      <c r="L25" s="170">
        <v>6</v>
      </c>
      <c r="M25" s="168" t="str">
        <f>VLOOKUP($N25,УЧАСТНИКИ!$A$2:$L$1099,10,FALSE)</f>
        <v>Клевцова Н.В., Панина Е.А.</v>
      </c>
      <c r="N25" s="192" t="s">
        <v>56</v>
      </c>
    </row>
    <row r="26" spans="1:14" s="193" customFormat="1" ht="13.8" x14ac:dyDescent="0.25">
      <c r="A26" s="185" t="s">
        <v>46</v>
      </c>
      <c r="B26" s="168" t="str">
        <f>VLOOKUP($N26,УЧАСТНИКИ!$A$2:$L$1099,3,FALSE)</f>
        <v>Котельникова Елена</v>
      </c>
      <c r="C26" s="169" t="str">
        <f>VLOOKUP($N26,УЧАСТНИКИ!$A$2:$L$1099,4,FALSE)</f>
        <v>03.04.1997</v>
      </c>
      <c r="D26" s="169" t="str">
        <f>VLOOKUP($N26,УЧАСТНИКИ!$A$2:$L$1099,8,FALSE)</f>
        <v>КМС</v>
      </c>
      <c r="E26" s="168" t="str">
        <f>VLOOKUP($N26,УЧАСТНИКИ!$A$2:$L$1099,5,FALSE)</f>
        <v xml:space="preserve">Курская область </v>
      </c>
      <c r="F26" s="169">
        <f>VLOOKUP($N26,УЧАСТНИКИ!$A$2:$L$1099,7,FALSE)</f>
        <v>0</v>
      </c>
      <c r="G26" s="170" t="str">
        <f>VLOOKUP($N26,УЧАСТНИКИ!$A$2:$L$1099,11,FALSE)</f>
        <v xml:space="preserve"> ОБУ СШОР "Урожай"</v>
      </c>
      <c r="H26" s="174">
        <v>5593</v>
      </c>
      <c r="I26" s="172" t="str">
        <f t="shared" si="0"/>
        <v>55.93</v>
      </c>
      <c r="J26" s="175"/>
      <c r="K26" s="173" t="str">
        <f t="shared" si="1"/>
        <v>КМС</v>
      </c>
      <c r="L26" s="170">
        <v>5</v>
      </c>
      <c r="M26" s="168" t="str">
        <f>VLOOKUP($N26,УЧАСТНИКИ!$A$2:$L$1099,10,FALSE)</f>
        <v>Руденко В.Д.</v>
      </c>
      <c r="N26" s="192" t="s">
        <v>1166</v>
      </c>
    </row>
    <row r="27" spans="1:14" s="193" customFormat="1" ht="13.8" x14ac:dyDescent="0.25">
      <c r="A27" s="185" t="s">
        <v>45</v>
      </c>
      <c r="B27" s="168" t="str">
        <f>VLOOKUP($N27,УЧАСТНИКИ!$A$2:$L$1099,3,FALSE)</f>
        <v>Кондрашкина Юлия</v>
      </c>
      <c r="C27" s="169" t="str">
        <f>VLOOKUP($N27,УЧАСТНИКИ!$A$2:$L$1099,4,FALSE)</f>
        <v>10.08.1997</v>
      </c>
      <c r="D27" s="169" t="str">
        <f>VLOOKUP($N27,УЧАСТНИКИ!$A$2:$L$1099,8,FALSE)</f>
        <v>МС</v>
      </c>
      <c r="E27" s="168" t="str">
        <f>VLOOKUP($N27,УЧАСТНИКИ!$A$2:$L$1099,5,FALSE)</f>
        <v xml:space="preserve">Краснодарский край </v>
      </c>
      <c r="F27" s="169">
        <f>VLOOKUP($N27,УЧАСТНИКИ!$A$2:$L$1099,7,FALSE)</f>
        <v>0</v>
      </c>
      <c r="G27" s="170" t="str">
        <f>VLOOKUP($N27,УЧАСТНИКИ!$A$2:$L$1099,11,FALSE)</f>
        <v xml:space="preserve"> ГБУ КК  "РЦСП по легкой атлетике"</v>
      </c>
      <c r="H27" s="174">
        <v>5607</v>
      </c>
      <c r="I27" s="172" t="str">
        <f t="shared" si="0"/>
        <v>56.07</v>
      </c>
      <c r="J27" s="175"/>
      <c r="K27" s="173" t="str">
        <f t="shared" si="1"/>
        <v>КМС</v>
      </c>
      <c r="L27" s="170" t="str">
        <f>VLOOKUP($N27,УЧАСТНИКИ!$A$2:$L$1099,9,FALSE)</f>
        <v>Л</v>
      </c>
      <c r="M27" s="168" t="str">
        <f>VLOOKUP($N27,УЧАСТНИКИ!$A$2:$L$1099,10,FALSE)</f>
        <v>Вакарина М.Т., Кудрявцев В.Е.</v>
      </c>
      <c r="N27" s="192" t="s">
        <v>1156</v>
      </c>
    </row>
    <row r="28" spans="1:14" s="193" customFormat="1" ht="13.8" x14ac:dyDescent="0.25">
      <c r="A28" s="185" t="s">
        <v>52</v>
      </c>
      <c r="B28" s="168" t="str">
        <f>VLOOKUP($N28,УЧАСТНИКИ!$A$2:$L$1099,3,FALSE)</f>
        <v>Кузминчук Олеся</v>
      </c>
      <c r="C28" s="169" t="str">
        <f>VLOOKUP($N28,УЧАСТНИКИ!$A$2:$L$1099,4,FALSE)</f>
        <v>04.12.1998</v>
      </c>
      <c r="D28" s="169" t="str">
        <f>VLOOKUP($N28,УЧАСТНИКИ!$A$2:$L$1099,8,FALSE)</f>
        <v>КМС</v>
      </c>
      <c r="E28" s="168" t="str">
        <f>VLOOKUP($N28,УЧАСТНИКИ!$A$2:$L$1099,5,FALSE)</f>
        <v xml:space="preserve">Санкт-Петербург </v>
      </c>
      <c r="F28" s="169">
        <f>VLOOKUP($N28,УЧАСТНИКИ!$A$2:$L$1099,7,FALSE)</f>
        <v>0</v>
      </c>
      <c r="G28" s="170" t="str">
        <f>VLOOKUP($N28,УЧАСТНИКИ!$A$2:$L$1099,11,FALSE)</f>
        <v xml:space="preserve"> ГБУ СШОР № 2 Московского района</v>
      </c>
      <c r="H28" s="174">
        <v>5623</v>
      </c>
      <c r="I28" s="172" t="str">
        <f t="shared" si="0"/>
        <v>56.23</v>
      </c>
      <c r="J28" s="175"/>
      <c r="K28" s="173" t="str">
        <f t="shared" si="1"/>
        <v>КМС</v>
      </c>
      <c r="L28" s="170">
        <v>4</v>
      </c>
      <c r="M28" s="168" t="str">
        <f>VLOOKUP($N28,УЧАСТНИКИ!$A$2:$L$1099,10,FALSE)</f>
        <v>Лотова Э.В.</v>
      </c>
      <c r="N28" s="192" t="s">
        <v>1213</v>
      </c>
    </row>
    <row r="29" spans="1:14" s="193" customFormat="1" ht="13.8" x14ac:dyDescent="0.25">
      <c r="A29" s="185" t="s">
        <v>53</v>
      </c>
      <c r="B29" s="168" t="str">
        <f>VLOOKUP($N29,УЧАСТНИКИ!$A$2:$L$1099,3,FALSE)</f>
        <v>Рыбкина Анастасия</v>
      </c>
      <c r="C29" s="169" t="str">
        <f>VLOOKUP($N29,УЧАСТНИКИ!$A$2:$L$1099,4,FALSE)</f>
        <v>14.04.1999</v>
      </c>
      <c r="D29" s="169" t="str">
        <f>VLOOKUP($N29,УЧАСТНИКИ!$A$2:$L$1099,8,FALSE)</f>
        <v>КМС</v>
      </c>
      <c r="E29" s="168" t="str">
        <f>VLOOKUP($N29,УЧАСТНИКИ!$A$2:$L$1099,5,FALSE)</f>
        <v xml:space="preserve">Курская область </v>
      </c>
      <c r="F29" s="169">
        <f>VLOOKUP($N29,УЧАСТНИКИ!$A$2:$L$1099,7,FALSE)</f>
        <v>0</v>
      </c>
      <c r="G29" s="170" t="str">
        <f>VLOOKUP($N29,УЧАСТНИКИ!$A$2:$L$1099,11,FALSE)</f>
        <v xml:space="preserve"> ОБУ СШОР "Урожай"</v>
      </c>
      <c r="H29" s="174">
        <v>5635</v>
      </c>
      <c r="I29" s="172" t="str">
        <f t="shared" si="0"/>
        <v>56.35</v>
      </c>
      <c r="J29" s="175"/>
      <c r="K29" s="173" t="str">
        <f t="shared" si="1"/>
        <v>КМС</v>
      </c>
      <c r="L29" s="170">
        <v>3</v>
      </c>
      <c r="M29" s="168" t="str">
        <f>VLOOKUP($N29,УЧАСТНИКИ!$A$2:$L$1099,10,FALSE)</f>
        <v>Руденко В.Д.</v>
      </c>
      <c r="N29" s="167" t="s">
        <v>1169</v>
      </c>
    </row>
    <row r="30" spans="1:14" s="193" customFormat="1" ht="41.4" x14ac:dyDescent="0.25">
      <c r="A30" s="185" t="s">
        <v>54</v>
      </c>
      <c r="B30" s="168" t="str">
        <f>VLOOKUP($N30,УЧАСТНИКИ!$A$2:$L$1099,3,FALSE)</f>
        <v>Краснова Карина</v>
      </c>
      <c r="C30" s="169" t="str">
        <f>VLOOKUP($N30,УЧАСТНИКИ!$A$2:$L$1099,4,FALSE)</f>
        <v>09.07.2000</v>
      </c>
      <c r="D30" s="169" t="str">
        <f>VLOOKUP($N30,УЧАСТНИКИ!$A$2:$L$1099,8,FALSE)</f>
        <v>КМС</v>
      </c>
      <c r="E30" s="168" t="str">
        <f>VLOOKUP($N30,УЧАСТНИКИ!$A$2:$L$1099,5,FALSE)</f>
        <v>Московская область Тульская область</v>
      </c>
      <c r="F30" s="169">
        <f>VLOOKUP($N30,УЧАСТНИКИ!$A$2:$L$1099,7,FALSE)</f>
        <v>0</v>
      </c>
      <c r="G30" s="170" t="str">
        <f>VLOOKUP($N30,УЧАСТНИКИ!$A$2:$L$1099,11,FALSE)</f>
        <v xml:space="preserve"> ГБУ МО "ЦСП ОВС", ГБУ МО "СШОР по легкой атлетике", МБУ СШОР «Легкая Атлетика»</v>
      </c>
      <c r="H30" s="174">
        <v>5640</v>
      </c>
      <c r="I30" s="172" t="str">
        <f t="shared" si="0"/>
        <v>56.40</v>
      </c>
      <c r="J30" s="175"/>
      <c r="K30" s="173" t="str">
        <f t="shared" si="1"/>
        <v>КМС</v>
      </c>
      <c r="L30" s="170" t="str">
        <f>VLOOKUP($N30,УЧАСТНИКИ!$A$2:$L$1099,9,FALSE)</f>
        <v>Л</v>
      </c>
      <c r="M30" s="168" t="str">
        <f>VLOOKUP($N30,УЧАСТНИКИ!$A$2:$L$1099,10,FALSE)</f>
        <v>Кузнецов А.В., Соболева Л.И., Чебыкина Т.Г., Матюхин Н.И.</v>
      </c>
      <c r="N30" s="192" t="s">
        <v>1287</v>
      </c>
    </row>
    <row r="31" spans="1:14" s="193" customFormat="1" ht="13.8" x14ac:dyDescent="0.25">
      <c r="A31" s="185" t="s">
        <v>55</v>
      </c>
      <c r="B31" s="168" t="str">
        <f>VLOOKUP($N31,УЧАСТНИКИ!$A$2:$L$1099,3,FALSE)</f>
        <v>Купина Екатерина</v>
      </c>
      <c r="C31" s="169" t="str">
        <f>VLOOKUP($N31,УЧАСТНИКИ!$A$2:$L$1099,4,FALSE)</f>
        <v>02.02.1986</v>
      </c>
      <c r="D31" s="169" t="str">
        <f>VLOOKUP($N31,УЧАСТНИКИ!$A$2:$L$1099,8,FALSE)</f>
        <v>МСМК</v>
      </c>
      <c r="E31" s="168" t="str">
        <f>VLOOKUP($N31,УЧАСТНИКИ!$A$2:$L$1099,5,FALSE)</f>
        <v xml:space="preserve">Курская область </v>
      </c>
      <c r="F31" s="169">
        <f>VLOOKUP($N31,УЧАСТНИКИ!$A$2:$L$1099,7,FALSE)</f>
        <v>0</v>
      </c>
      <c r="G31" s="170" t="str">
        <f>VLOOKUP($N31,УЧАСТНИКИ!$A$2:$L$1099,11,FALSE)</f>
        <v xml:space="preserve"> ОБУ СШОР "Урожай"</v>
      </c>
      <c r="H31" s="174">
        <v>5647</v>
      </c>
      <c r="I31" s="172" t="str">
        <f t="shared" si="0"/>
        <v>56.47</v>
      </c>
      <c r="J31" s="175"/>
      <c r="K31" s="173" t="str">
        <f t="shared" si="1"/>
        <v>КМС</v>
      </c>
      <c r="L31" s="170">
        <v>2</v>
      </c>
      <c r="M31" s="168" t="str">
        <f>VLOOKUP($N31,УЧАСТНИКИ!$A$2:$L$1099,10,FALSE)</f>
        <v>Купин А.Д.</v>
      </c>
      <c r="N31" s="192" t="s">
        <v>1167</v>
      </c>
    </row>
    <row r="32" spans="1:14" s="193" customFormat="1" ht="27.6" x14ac:dyDescent="0.25">
      <c r="A32" s="185" t="s">
        <v>56</v>
      </c>
      <c r="B32" s="168" t="str">
        <f>VLOOKUP($N32,УЧАСТНИКИ!$A$2:$L$1099,3,FALSE)</f>
        <v>Копрова Екатерина</v>
      </c>
      <c r="C32" s="169" t="str">
        <f>VLOOKUP($N32,УЧАСТНИКИ!$A$2:$L$1099,4,FALSE)</f>
        <v>07.02.1999</v>
      </c>
      <c r="D32" s="169" t="str">
        <f>VLOOKUP($N32,УЧАСТНИКИ!$A$2:$L$1099,8,FALSE)</f>
        <v>КМС</v>
      </c>
      <c r="E32" s="168" t="str">
        <f>VLOOKUP($N32,УЧАСТНИКИ!$A$2:$L$1099,5,FALSE)</f>
        <v xml:space="preserve">Санкт-Петербург </v>
      </c>
      <c r="F32" s="169">
        <f>VLOOKUP($N32,УЧАСТНИКИ!$A$2:$L$1099,7,FALSE)</f>
        <v>0</v>
      </c>
      <c r="G32" s="170" t="str">
        <f>VLOOKUP($N32,УЧАСТНИКИ!$A$2:$L$1099,11,FALSE)</f>
        <v xml:space="preserve"> СПб ГБУ ЦОП "ШВСМ по легкой атлетике" </v>
      </c>
      <c r="H32" s="174">
        <v>5665</v>
      </c>
      <c r="I32" s="172" t="str">
        <f t="shared" si="0"/>
        <v>56.65</v>
      </c>
      <c r="J32" s="175"/>
      <c r="K32" s="173" t="str">
        <f t="shared" si="1"/>
        <v>КМС</v>
      </c>
      <c r="L32" s="170" t="str">
        <f>VLOOKUP($N32,УЧАСТНИКИ!$A$2:$L$1099,9,FALSE)</f>
        <v>л</v>
      </c>
      <c r="M32" s="168" t="str">
        <f>VLOOKUP($N32,УЧАСТНИКИ!$A$2:$L$1099,10,FALSE)</f>
        <v>Куликова Е.Ю., Пинчук В.П., Калина Т.В.</v>
      </c>
      <c r="N32" s="192" t="s">
        <v>1212</v>
      </c>
    </row>
    <row r="33" spans="1:14" s="193" customFormat="1" ht="27.6" x14ac:dyDescent="0.25">
      <c r="A33" s="185" t="s">
        <v>57</v>
      </c>
      <c r="B33" s="168" t="str">
        <f>VLOOKUP($N33,УЧАСТНИКИ!$A$2:$L$1099,3,FALSE)</f>
        <v>Богомолова Инесса</v>
      </c>
      <c r="C33" s="169" t="str">
        <f>VLOOKUP($N33,УЧАСТНИКИ!$A$2:$L$1099,4,FALSE)</f>
        <v>24.06.1997</v>
      </c>
      <c r="D33" s="169" t="str">
        <f>VLOOKUP($N33,УЧАСТНИКИ!$A$2:$L$1099,8,FALSE)</f>
        <v>КМС</v>
      </c>
      <c r="E33" s="168" t="str">
        <f>VLOOKUP($N33,УЧАСТНИКИ!$A$2:$L$1099,5,FALSE)</f>
        <v xml:space="preserve">Новосибирская область </v>
      </c>
      <c r="F33" s="169">
        <f>VLOOKUP($N33,УЧАСТНИКИ!$A$2:$L$1099,7,FALSE)</f>
        <v>0</v>
      </c>
      <c r="G33" s="170" t="str">
        <f>VLOOKUP($N33,УЧАСТНИКИ!$A$2:$L$1099,11,FALSE)</f>
        <v xml:space="preserve"> СШОР "МБУ СШОР "Фламинго" по легкой атлетикеФламинго"</v>
      </c>
      <c r="H33" s="174">
        <v>5674</v>
      </c>
      <c r="I33" s="172" t="str">
        <f t="shared" si="0"/>
        <v>56.74</v>
      </c>
      <c r="J33" s="175"/>
      <c r="K33" s="173" t="str">
        <f t="shared" si="1"/>
        <v>КМС</v>
      </c>
      <c r="L33" s="170">
        <v>1</v>
      </c>
      <c r="M33" s="168" t="str">
        <f>VLOOKUP($N33,УЧАСТНИКИ!$A$2:$L$1099,10,FALSE)</f>
        <v>Зайцева О.В., Зюзько Л.В., Шашкова О.О.</v>
      </c>
      <c r="N33" s="192" t="s">
        <v>1241</v>
      </c>
    </row>
    <row r="34" spans="1:14" s="193" customFormat="1" ht="13.8" x14ac:dyDescent="0.25">
      <c r="A34" s="185" t="s">
        <v>18</v>
      </c>
      <c r="B34" s="168" t="str">
        <f>VLOOKUP($N34,УЧАСТНИКИ!$A$2:$L$1099,3,FALSE)</f>
        <v>Кравченко Марта</v>
      </c>
      <c r="C34" s="169" t="str">
        <f>VLOOKUP($N34,УЧАСТНИКИ!$A$2:$L$1099,4,FALSE)</f>
        <v>07.08.2000</v>
      </c>
      <c r="D34" s="169" t="str">
        <f>VLOOKUP($N34,УЧАСТНИКИ!$A$2:$L$1099,8,FALSE)</f>
        <v>КМС</v>
      </c>
      <c r="E34" s="168" t="str">
        <f>VLOOKUP($N34,УЧАСТНИКИ!$A$2:$L$1099,5,FALSE)</f>
        <v xml:space="preserve">Москва </v>
      </c>
      <c r="F34" s="169">
        <f>VLOOKUP($N34,УЧАСТНИКИ!$A$2:$L$1099,7,FALSE)</f>
        <v>0</v>
      </c>
      <c r="G34" s="170" t="str">
        <f>VLOOKUP($N34,УЧАСТНИКИ!$A$2:$L$1099,11,FALSE)</f>
        <v xml:space="preserve"> ГБУ "МГФСО" Москомспорта</v>
      </c>
      <c r="H34" s="174">
        <v>5711</v>
      </c>
      <c r="I34" s="172" t="str">
        <f t="shared" si="0"/>
        <v>57.11</v>
      </c>
      <c r="J34" s="175"/>
      <c r="K34" s="173" t="str">
        <f t="shared" si="1"/>
        <v>КМС</v>
      </c>
      <c r="L34" s="170" t="str">
        <f>VLOOKUP($N34,УЧАСТНИКИ!$A$2:$L$1099,9,FALSE)</f>
        <v>Л</v>
      </c>
      <c r="M34" s="168" t="str">
        <f>VLOOKUP($N34,УЧАСТНИКИ!$A$2:$L$1099,10,FALSE)</f>
        <v>Чемерисов Н.Ф., Лиман В.П.</v>
      </c>
      <c r="N34" s="192" t="s">
        <v>1321</v>
      </c>
    </row>
    <row r="35" spans="1:14" s="193" customFormat="1" ht="27.6" x14ac:dyDescent="0.25">
      <c r="A35" s="185" t="s">
        <v>81</v>
      </c>
      <c r="B35" s="168" t="str">
        <f>VLOOKUP($N35,УЧАСТНИКИ!$A$2:$L$1099,3,FALSE)</f>
        <v>Еремеева Анастасия</v>
      </c>
      <c r="C35" s="169" t="str">
        <f>VLOOKUP($N35,УЧАСТНИКИ!$A$2:$L$1099,4,FALSE)</f>
        <v>01.03.1998</v>
      </c>
      <c r="D35" s="169" t="str">
        <f>VLOOKUP($N35,УЧАСТНИКИ!$A$2:$L$1099,8,FALSE)</f>
        <v>МС</v>
      </c>
      <c r="E35" s="168" t="str">
        <f>VLOOKUP($N35,УЧАСТНИКИ!$A$2:$L$1099,5,FALSE)</f>
        <v xml:space="preserve">Московская область </v>
      </c>
      <c r="F35" s="169">
        <f>VLOOKUP($N35,УЧАСТНИКИ!$A$2:$L$1099,7,FALSE)</f>
        <v>0</v>
      </c>
      <c r="G35" s="170" t="str">
        <f>VLOOKUP($N35,УЧАСТНИКИ!$A$2:$L$1099,11,FALSE)</f>
        <v xml:space="preserve"> ГБУ МО "ЦСП ОВС", ГБУ МО «СШОР по легкой атлетике»</v>
      </c>
      <c r="H35" s="174">
        <v>5733</v>
      </c>
      <c r="I35" s="172" t="str">
        <f t="shared" si="0"/>
        <v>57.33</v>
      </c>
      <c r="J35" s="175"/>
      <c r="K35" s="173" t="str">
        <f t="shared" si="1"/>
        <v>КМС</v>
      </c>
      <c r="L35" s="170" t="str">
        <f>VLOOKUP($N35,УЧАСТНИКИ!$A$2:$L$1099,9,FALSE)</f>
        <v>Л</v>
      </c>
      <c r="M35" s="168" t="str">
        <f>VLOOKUP($N35,УЧАСТНИКИ!$A$2:$L$1099,10,FALSE)</f>
        <v>Чебыкина Т.Г., Матюхин Н.И., Ларюкова Е.М.</v>
      </c>
      <c r="N35" s="192" t="s">
        <v>1281</v>
      </c>
    </row>
    <row r="36" spans="1:14" s="193" customFormat="1" ht="27.6" x14ac:dyDescent="0.25">
      <c r="A36" s="185" t="s">
        <v>82</v>
      </c>
      <c r="B36" s="168" t="str">
        <f>VLOOKUP($N36,УЧАСТНИКИ!$A$2:$L$1099,3,FALSE)</f>
        <v>Иванова Виктория</v>
      </c>
      <c r="C36" s="169" t="str">
        <f>VLOOKUP($N36,УЧАСТНИКИ!$A$2:$L$1099,4,FALSE)</f>
        <v>07.07.2000</v>
      </c>
      <c r="D36" s="169" t="str">
        <f>VLOOKUP($N36,УЧАСТНИКИ!$A$2:$L$1099,8,FALSE)</f>
        <v>КМС</v>
      </c>
      <c r="E36" s="168" t="str">
        <f>VLOOKUP($N36,УЧАСТНИКИ!$A$2:$L$1099,5,FALSE)</f>
        <v xml:space="preserve">Санкт-Петербург </v>
      </c>
      <c r="F36" s="169">
        <f>VLOOKUP($N36,УЧАСТНИКИ!$A$2:$L$1099,7,FALSE)</f>
        <v>0</v>
      </c>
      <c r="G36" s="170" t="str">
        <f>VLOOKUP($N36,УЧАСТНИКИ!$A$2:$L$1099,11,FALSE)</f>
        <v xml:space="preserve"> СПб ГБУ ЦОП "ШВСМ по легкой атлетике"</v>
      </c>
      <c r="H36" s="174">
        <v>5734</v>
      </c>
      <c r="I36" s="172" t="str">
        <f t="shared" si="0"/>
        <v>57.34</v>
      </c>
      <c r="J36" s="175"/>
      <c r="K36" s="173" t="str">
        <f t="shared" si="1"/>
        <v>КМС</v>
      </c>
      <c r="L36" s="170" t="str">
        <f>VLOOKUP($N36,УЧАСТНИКИ!$A$2:$L$1099,9,FALSE)</f>
        <v>Л</v>
      </c>
      <c r="M36" s="168" t="str">
        <f>VLOOKUP($N36,УЧАСТНИКИ!$A$2:$L$1099,10,FALSE)</f>
        <v>Агарков В.Н., Пономарев В.В., Куликова Е.Ю.</v>
      </c>
      <c r="N36" s="192" t="s">
        <v>1220</v>
      </c>
    </row>
    <row r="37" spans="1:14" s="193" customFormat="1" ht="27.6" x14ac:dyDescent="0.25">
      <c r="A37" s="185" t="s">
        <v>83</v>
      </c>
      <c r="B37" s="168" t="str">
        <f>VLOOKUP($N37,УЧАСТНИКИ!$A$2:$L$1099,3,FALSE)</f>
        <v>Завьялова Яника</v>
      </c>
      <c r="C37" s="169" t="str">
        <f>VLOOKUP($N37,УЧАСТНИКИ!$A$2:$L$1099,4,FALSE)</f>
        <v>12.10.1996</v>
      </c>
      <c r="D37" s="169" t="str">
        <f>VLOOKUP($N37,УЧАСТНИКИ!$A$2:$L$1099,8,FALSE)</f>
        <v>КМС</v>
      </c>
      <c r="E37" s="168" t="str">
        <f>VLOOKUP($N37,УЧАСТНИКИ!$A$2:$L$1099,5,FALSE)</f>
        <v>Свердловская область ХМАО - Югра</v>
      </c>
      <c r="F37" s="169">
        <f>VLOOKUP($N37,УЧАСТНИКИ!$A$2:$L$1099,7,FALSE)</f>
        <v>0</v>
      </c>
      <c r="G37" s="170" t="str">
        <f>VLOOKUP($N37,УЧАСТНИКИ!$A$2:$L$1099,11,FALSE)</f>
        <v xml:space="preserve"> МАУ "СШ "Лидер"</v>
      </c>
      <c r="H37" s="174">
        <v>5744</v>
      </c>
      <c r="I37" s="172" t="str">
        <f t="shared" si="0"/>
        <v>57.44</v>
      </c>
      <c r="J37" s="175"/>
      <c r="K37" s="173" t="str">
        <f t="shared" si="1"/>
        <v>КМС</v>
      </c>
      <c r="L37" s="170">
        <v>1</v>
      </c>
      <c r="M37" s="168" t="str">
        <f>VLOOKUP($N37,УЧАСТНИКИ!$A$2:$L$1099,10,FALSE)</f>
        <v>Шитов А.В., Килинкаров Р.М., Кульпин С.Ю.</v>
      </c>
      <c r="N37" s="192" t="s">
        <v>118</v>
      </c>
    </row>
    <row r="38" spans="1:14" s="193" customFormat="1" ht="27.6" x14ac:dyDescent="0.25">
      <c r="A38" s="185" t="s">
        <v>84</v>
      </c>
      <c r="B38" s="168" t="str">
        <f>VLOOKUP($N38,УЧАСТНИКИ!$A$2:$L$1099,3,FALSE)</f>
        <v>Емельянова Анастасия</v>
      </c>
      <c r="C38" s="169" t="str">
        <f>VLOOKUP($N38,УЧАСТНИКИ!$A$2:$L$1099,4,FALSE)</f>
        <v>17.06.1991</v>
      </c>
      <c r="D38" s="169" t="str">
        <f>VLOOKUP($N38,УЧАСТНИКИ!$A$2:$L$1099,8,FALSE)</f>
        <v>МС</v>
      </c>
      <c r="E38" s="168" t="str">
        <f>VLOOKUP($N38,УЧАСТНИКИ!$A$2:$L$1099,5,FALSE)</f>
        <v xml:space="preserve">Москва </v>
      </c>
      <c r="F38" s="169">
        <f>VLOOKUP($N38,УЧАСТНИКИ!$A$2:$L$1099,7,FALSE)</f>
        <v>0</v>
      </c>
      <c r="G38" s="170" t="str">
        <f>VLOOKUP($N38,УЧАСТНИКИ!$A$2:$L$1099,11,FALSE)</f>
        <v>МГФСО ГБУ "МГФСО" Москомспорта</v>
      </c>
      <c r="H38" s="174">
        <v>5745</v>
      </c>
      <c r="I38" s="172" t="str">
        <f t="shared" si="0"/>
        <v>57.45</v>
      </c>
      <c r="J38" s="175"/>
      <c r="K38" s="173" t="str">
        <f t="shared" si="1"/>
        <v>КМС</v>
      </c>
      <c r="L38" s="170" t="str">
        <f>VLOOKUP($N38,УЧАСТНИКИ!$A$2:$L$1099,9,FALSE)</f>
        <v>Л</v>
      </c>
      <c r="M38" s="168" t="str">
        <f>VLOOKUP($N38,УЧАСТНИКИ!$A$2:$L$1099,10,FALSE)</f>
        <v>Богатырева Т.М., Голубенко Ю.И.</v>
      </c>
      <c r="N38" s="167" t="s">
        <v>1317</v>
      </c>
    </row>
    <row r="39" spans="1:14" s="193" customFormat="1" ht="27.6" x14ac:dyDescent="0.25">
      <c r="A39" s="185" t="s">
        <v>85</v>
      </c>
      <c r="B39" s="168" t="str">
        <f>VLOOKUP($N39,УЧАСТНИКИ!$A$2:$L$1099,3,FALSE)</f>
        <v>Зимарева Ксения</v>
      </c>
      <c r="C39" s="169" t="str">
        <f>VLOOKUP($N39,УЧАСТНИКИ!$A$2:$L$1099,4,FALSE)</f>
        <v>11.11.1994</v>
      </c>
      <c r="D39" s="169" t="str">
        <f>VLOOKUP($N39,УЧАСТНИКИ!$A$2:$L$1099,8,FALSE)</f>
        <v>КМС</v>
      </c>
      <c r="E39" s="168" t="str">
        <f>VLOOKUP($N39,УЧАСТНИКИ!$A$2:$L$1099,5,FALSE)</f>
        <v xml:space="preserve">Московская область </v>
      </c>
      <c r="F39" s="169">
        <f>VLOOKUP($N39,УЧАСТНИКИ!$A$2:$L$1099,7,FALSE)</f>
        <v>0</v>
      </c>
      <c r="G39" s="170" t="str">
        <f>VLOOKUP($N39,УЧАСТНИКИ!$A$2:$L$1099,11,FALSE)</f>
        <v xml:space="preserve"> МБУ ФСО "СШОР "Авангард", СК "Химик"</v>
      </c>
      <c r="H39" s="174">
        <v>5771</v>
      </c>
      <c r="I39" s="172" t="str">
        <f t="shared" si="0"/>
        <v>57.71</v>
      </c>
      <c r="J39" s="175"/>
      <c r="K39" s="173" t="str">
        <f t="shared" si="1"/>
        <v>КМС</v>
      </c>
      <c r="L39" s="170" t="str">
        <f>VLOOKUP($N39,УЧАСТНИКИ!$A$2:$L$1099,9,FALSE)</f>
        <v>Л</v>
      </c>
      <c r="M39" s="168" t="str">
        <f>VLOOKUP($N39,УЧАСТНИКИ!$A$2:$L$1099,10,FALSE)</f>
        <v>Журавский Г.А., Зотов А.С., Маслов А.М.</v>
      </c>
      <c r="N39" s="192" t="s">
        <v>1282</v>
      </c>
    </row>
    <row r="40" spans="1:14" s="193" customFormat="1" ht="27.6" x14ac:dyDescent="0.25">
      <c r="A40" s="185" t="s">
        <v>86</v>
      </c>
      <c r="B40" s="168" t="str">
        <f>VLOOKUP($N40,УЧАСТНИКИ!$A$2:$L$1099,3,FALSE)</f>
        <v>Габдуллина Дина</v>
      </c>
      <c r="C40" s="169" t="str">
        <f>VLOOKUP($N40,УЧАСТНИКИ!$A$2:$L$1099,4,FALSE)</f>
        <v>12.03.1995</v>
      </c>
      <c r="D40" s="169" t="str">
        <f>VLOOKUP($N40,УЧАСТНИКИ!$A$2:$L$1099,8,FALSE)</f>
        <v>КМС</v>
      </c>
      <c r="E40" s="168" t="str">
        <f>VLOOKUP($N40,УЧАСТНИКИ!$A$2:$L$1099,5,FALSE)</f>
        <v xml:space="preserve">Ямало-Ненецкий автономный округ </v>
      </c>
      <c r="F40" s="169">
        <f>VLOOKUP($N40,УЧАСТНИКИ!$A$2:$L$1099,7,FALSE)</f>
        <v>0</v>
      </c>
      <c r="G40" s="170" t="str">
        <f>VLOOKUP($N40,УЧАСТНИКИ!$A$2:$L$1099,11,FALSE)</f>
        <v xml:space="preserve"> МАУ ДО Пуровская районная СДЮСШОР "АВАНГАРД"</v>
      </c>
      <c r="H40" s="174">
        <v>5787</v>
      </c>
      <c r="I40" s="172" t="str">
        <f t="shared" si="0"/>
        <v>57.87</v>
      </c>
      <c r="J40" s="175"/>
      <c r="K40" s="173" t="str">
        <f t="shared" si="1"/>
        <v>1</v>
      </c>
      <c r="L40" s="170">
        <v>1</v>
      </c>
      <c r="M40" s="168" t="str">
        <f>VLOOKUP($N40,УЧАСТНИКИ!$A$2:$L$1099,10,FALSE)</f>
        <v>Хангельдиев Г.А.</v>
      </c>
      <c r="N40" s="192" t="s">
        <v>1186</v>
      </c>
    </row>
    <row r="41" spans="1:14" s="193" customFormat="1" ht="27.6" x14ac:dyDescent="0.25">
      <c r="A41" s="185" t="s">
        <v>87</v>
      </c>
      <c r="B41" s="168" t="str">
        <f>VLOOKUP($N41,УЧАСТНИКИ!$A$2:$L$1099,3,FALSE)</f>
        <v>Самуйлова Екатерина</v>
      </c>
      <c r="C41" s="169" t="str">
        <f>VLOOKUP($N41,УЧАСТНИКИ!$A$2:$L$1099,4,FALSE)</f>
        <v>05.11.1999</v>
      </c>
      <c r="D41" s="169" t="str">
        <f>VLOOKUP($N41,УЧАСТНИКИ!$A$2:$L$1099,8,FALSE)</f>
        <v>КМС</v>
      </c>
      <c r="E41" s="168" t="str">
        <f>VLOOKUP($N41,УЧАСТНИКИ!$A$2:$L$1099,5,FALSE)</f>
        <v>Москва Тверская область</v>
      </c>
      <c r="F41" s="169">
        <f>VLOOKUP($N41,УЧАСТНИКИ!$A$2:$L$1099,7,FALSE)</f>
        <v>0</v>
      </c>
      <c r="G41" s="170" t="str">
        <f>VLOOKUP($N41,УЧАСТНИКИ!$A$2:$L$1099,11,FALSE)</f>
        <v xml:space="preserve"> ГБУ "ЦОП по легкой атлетике" Москомспорта, МУДО "КС СДЮСШОР № 1" г. Ржева</v>
      </c>
      <c r="H41" s="174">
        <v>5867</v>
      </c>
      <c r="I41" s="172" t="str">
        <f>IF(H41=0,0,CONCATENATE(MID(H41,1,2),".",MID(H41,3,2)))</f>
        <v>58.67</v>
      </c>
      <c r="J41" s="175"/>
      <c r="K41" s="173" t="str">
        <f t="shared" si="1"/>
        <v>1</v>
      </c>
      <c r="L41" s="170">
        <v>1</v>
      </c>
      <c r="M41" s="168" t="str">
        <f>VLOOKUP($N41,УЧАСТНИКИ!$A$2:$L$1099,10,FALSE)</f>
        <v>Фролова Т.С., Комолов В.А.</v>
      </c>
      <c r="N41" s="192" t="s">
        <v>1304</v>
      </c>
    </row>
    <row r="42" spans="1:14" s="193" customFormat="1" ht="27.6" x14ac:dyDescent="0.25">
      <c r="A42" s="185" t="s">
        <v>88</v>
      </c>
      <c r="B42" s="168" t="str">
        <f>VLOOKUP($N42,УЧАСТНИКИ!$A$2:$L$1099,3,FALSE)</f>
        <v>Гудожникова Екатерина</v>
      </c>
      <c r="C42" s="169" t="str">
        <f>VLOOKUP($N42,УЧАСТНИКИ!$A$2:$L$1099,4,FALSE)</f>
        <v>28.10.2000</v>
      </c>
      <c r="D42" s="169" t="str">
        <f>VLOOKUP($N42,УЧАСТНИКИ!$A$2:$L$1099,8,FALSE)</f>
        <v>2</v>
      </c>
      <c r="E42" s="168" t="str">
        <f>VLOOKUP($N42,УЧАСТНИКИ!$A$2:$L$1099,5,FALSE)</f>
        <v xml:space="preserve">Омская область </v>
      </c>
      <c r="F42" s="169">
        <f>VLOOKUP($N42,УЧАСТНИКИ!$A$2:$L$1099,7,FALSE)</f>
        <v>0</v>
      </c>
      <c r="G42" s="170" t="str">
        <f>VLOOKUP($N42,УЧАСТНИКИ!$A$2:$L$1099,11,FALSE)</f>
        <v xml:space="preserve"> БУ ОО "СШОР"</v>
      </c>
      <c r="H42" s="174">
        <v>10120</v>
      </c>
      <c r="I42" s="172" t="str">
        <f>IF(H42=0,0,CONCATENATE(MID(H42,1,1),":",MID(H42,2,2),",",MID(H42,4,2)))</f>
        <v>1:01,20</v>
      </c>
      <c r="J42" s="175"/>
      <c r="K42" s="173" t="str">
        <f t="shared" si="1"/>
        <v>1</v>
      </c>
      <c r="L42" s="170">
        <v>1</v>
      </c>
      <c r="M42" s="168" t="str">
        <f>VLOOKUP($N42,УЧАСТНИКИ!$A$2:$L$1099,10,FALSE)</f>
        <v>Наместникова Л.В.</v>
      </c>
      <c r="N42" s="192" t="s">
        <v>1135</v>
      </c>
    </row>
    <row r="43" spans="1:14" s="193" customFormat="1" ht="55.2" x14ac:dyDescent="0.25">
      <c r="A43" s="167"/>
      <c r="B43" s="168" t="str">
        <f>VLOOKUP($N43,УЧАСТНИКИ!$A$2:$L$1099,3,FALSE)</f>
        <v>Алымова Вера</v>
      </c>
      <c r="C43" s="169" t="str">
        <f>VLOOKUP($N43,УЧАСТНИКИ!$A$2:$L$1099,4,FALSE)</f>
        <v>24.11.1995</v>
      </c>
      <c r="D43" s="169" t="str">
        <f>VLOOKUP($N43,УЧАСТНИКИ!$A$2:$L$1099,8,FALSE)</f>
        <v>МС</v>
      </c>
      <c r="E43" s="168" t="str">
        <f>VLOOKUP($N43,УЧАСТНИКИ!$A$2:$L$1099,5,FALSE)</f>
        <v>Санкт-Петербург Брянская область</v>
      </c>
      <c r="F43" s="169">
        <f>VLOOKUP($N43,УЧАСТНИКИ!$A$2:$L$1099,7,FALSE)</f>
        <v>0</v>
      </c>
      <c r="G43" s="170" t="str">
        <f>VLOOKUP($N43,УЧАСТНИКИ!$A$2:$L$1099,11,FALSE)</f>
        <v xml:space="preserve"> СПб ГБУ ЦОП "ШВСМ по легкой атлетике", ГБУ БО СШОР по легкой атлетике им. В.Д. Самотесова., СПб ГБУ ЦОП "ШВСМ по легкой атлетике"</v>
      </c>
      <c r="H43" s="174"/>
      <c r="I43" s="172" t="s">
        <v>1370</v>
      </c>
      <c r="J43" s="175"/>
      <c r="K43" s="173"/>
      <c r="L43" s="170">
        <v>0</v>
      </c>
      <c r="M43" s="168" t="str">
        <f>VLOOKUP($N43,УЧАСТНИКИ!$A$2:$L$1099,10,FALSE)</f>
        <v>Назаров В.И., Петров С.Г., Трубин Ю.Н.</v>
      </c>
      <c r="N43" s="192" t="s">
        <v>87</v>
      </c>
    </row>
    <row r="44" spans="1:14" s="193" customFormat="1" ht="13.8" x14ac:dyDescent="0.25">
      <c r="A44" s="167"/>
      <c r="B44" s="168" t="str">
        <f>VLOOKUP($N44,УЧАСТНИКИ!$A$2:$L$1099,3,FALSE)</f>
        <v>Бочарова Виктория</v>
      </c>
      <c r="C44" s="169" t="str">
        <f>VLOOKUP($N44,УЧАСТНИКИ!$A$2:$L$1099,4,FALSE)</f>
        <v>01.02.1995</v>
      </c>
      <c r="D44" s="169" t="str">
        <f>VLOOKUP($N44,УЧАСТНИКИ!$A$2:$L$1099,8,FALSE)</f>
        <v>КМС</v>
      </c>
      <c r="E44" s="168" t="str">
        <f>VLOOKUP($N44,УЧАСТНИКИ!$A$2:$L$1099,5,FALSE)</f>
        <v xml:space="preserve">Москва </v>
      </c>
      <c r="F44" s="169">
        <f>VLOOKUP($N44,УЧАСТНИКИ!$A$2:$L$1099,7,FALSE)</f>
        <v>0</v>
      </c>
      <c r="G44" s="170" t="str">
        <f>VLOOKUP($N44,УЧАСТНИКИ!$A$2:$L$1099,11,FALSE)</f>
        <v>МГФСО ГБУ "МГФСО" Москомспорта</v>
      </c>
      <c r="H44" s="174"/>
      <c r="I44" s="195" t="s">
        <v>1368</v>
      </c>
      <c r="J44" s="175"/>
      <c r="K44" s="173"/>
      <c r="L44" s="170" t="str">
        <f>VLOOKUP($N44,УЧАСТНИКИ!$A$2:$L$1099,9,FALSE)</f>
        <v>Л</v>
      </c>
      <c r="M44" s="168" t="str">
        <f>VLOOKUP($N44,УЧАСТНИКИ!$A$2:$L$1099,10,FALSE)</f>
        <v xml:space="preserve">Голубенко Ю.И., </v>
      </c>
      <c r="N44" s="192" t="s">
        <v>1314</v>
      </c>
    </row>
    <row r="45" spans="1:14" s="193" customFormat="1" ht="27.6" x14ac:dyDescent="0.25">
      <c r="A45" s="167"/>
      <c r="B45" s="168" t="str">
        <f>VLOOKUP($N45,УЧАСТНИКИ!$A$2:$L$1099,3,FALSE)</f>
        <v>Семёнова Любовь</v>
      </c>
      <c r="C45" s="169" t="str">
        <f>VLOOKUP($N45,УЧАСТНИКИ!$A$2:$L$1099,4,FALSE)</f>
        <v>22.04.1989</v>
      </c>
      <c r="D45" s="169" t="str">
        <f>VLOOKUP($N45,УЧАСТНИКИ!$A$2:$L$1099,8,FALSE)</f>
        <v>МС</v>
      </c>
      <c r="E45" s="168" t="str">
        <f>VLOOKUP($N45,УЧАСТНИКИ!$A$2:$L$1099,5,FALSE)</f>
        <v xml:space="preserve">Санкт-Петербург </v>
      </c>
      <c r="F45" s="169">
        <f>VLOOKUP($N45,УЧАСТНИКИ!$A$2:$L$1099,7,FALSE)</f>
        <v>0</v>
      </c>
      <c r="G45" s="170" t="str">
        <f>VLOOKUP($N45,УЧАСТНИКИ!$A$2:$L$1099,11,FALSE)</f>
        <v xml:space="preserve"> СПб ГБУ СШОР "Академия легкой атлетики Санкт-Петербурга"</v>
      </c>
      <c r="H45" s="174"/>
      <c r="I45" s="195" t="s">
        <v>1367</v>
      </c>
      <c r="J45" s="175"/>
      <c r="K45" s="173"/>
      <c r="L45" s="170" t="str">
        <f>VLOOKUP($N45,УЧАСТНИКИ!$A$2:$L$1099,9,FALSE)</f>
        <v>Л</v>
      </c>
      <c r="M45" s="168" t="str">
        <f>VLOOKUP($N45,УЧАСТНИКИ!$A$2:$L$1099,10,FALSE)</f>
        <v>Войнова С.Е.</v>
      </c>
      <c r="N45" s="192" t="s">
        <v>1226</v>
      </c>
    </row>
    <row r="46" spans="1:14" ht="13.2" customHeight="1" x14ac:dyDescent="0.25">
      <c r="A46" s="23"/>
    </row>
    <row r="47" spans="1:14" ht="13.2" customHeight="1" x14ac:dyDescent="0.25">
      <c r="A47" s="23"/>
    </row>
    <row r="48" spans="1:14" ht="13.2" customHeight="1" x14ac:dyDescent="0.25">
      <c r="A48" s="23"/>
      <c r="B48" s="165" t="s">
        <v>1333</v>
      </c>
      <c r="K48" s="166" t="s">
        <v>1335</v>
      </c>
      <c r="L48" s="166"/>
    </row>
    <row r="49" spans="1:12" ht="13.2" customHeight="1" x14ac:dyDescent="0.25">
      <c r="A49" s="23"/>
      <c r="K49" s="59"/>
      <c r="L49" s="59"/>
    </row>
    <row r="50" spans="1:12" ht="13.2" customHeight="1" x14ac:dyDescent="0.25">
      <c r="A50" s="23"/>
      <c r="K50" s="59"/>
      <c r="L50" s="59"/>
    </row>
    <row r="51" spans="1:12" ht="13.2" customHeight="1" x14ac:dyDescent="0.25">
      <c r="A51" s="23"/>
      <c r="B51" s="165" t="s">
        <v>1334</v>
      </c>
      <c r="K51" s="166" t="s">
        <v>1348</v>
      </c>
      <c r="L51" s="166"/>
    </row>
    <row r="52" spans="1:12" ht="13.2" customHeight="1" x14ac:dyDescent="0.25">
      <c r="A52" s="23"/>
    </row>
    <row r="53" spans="1:12" ht="13.2" customHeight="1" x14ac:dyDescent="0.25">
      <c r="A53" s="23"/>
    </row>
    <row r="54" spans="1:12" ht="13.2" customHeight="1" x14ac:dyDescent="0.25">
      <c r="A54" s="23"/>
    </row>
    <row r="55" spans="1:12" ht="13.2" customHeight="1" x14ac:dyDescent="0.25">
      <c r="A55" s="23"/>
    </row>
    <row r="56" spans="1:12" ht="13.2" customHeight="1" x14ac:dyDescent="0.25">
      <c r="A56" s="23"/>
    </row>
    <row r="57" spans="1:12" ht="13.2" customHeight="1" x14ac:dyDescent="0.25">
      <c r="A57" s="23"/>
    </row>
    <row r="58" spans="1:12" ht="13.2" customHeight="1" x14ac:dyDescent="0.25">
      <c r="A58" s="23"/>
    </row>
    <row r="59" spans="1:12" ht="13.2" customHeight="1" x14ac:dyDescent="0.25">
      <c r="A59" s="23"/>
    </row>
    <row r="60" spans="1:12" ht="13.2" customHeight="1" x14ac:dyDescent="0.25">
      <c r="A60" s="23"/>
    </row>
    <row r="61" spans="1:12" ht="13.2" customHeight="1" x14ac:dyDescent="0.25">
      <c r="A61" s="23"/>
    </row>
    <row r="62" spans="1:12" ht="13.2" customHeight="1" x14ac:dyDescent="0.25">
      <c r="A62" s="23"/>
    </row>
    <row r="63" spans="1:12" ht="13.2" customHeight="1" x14ac:dyDescent="0.25">
      <c r="A63" s="23"/>
    </row>
    <row r="64" spans="1:12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13.2" customHeight="1" x14ac:dyDescent="0.25">
      <c r="A67" s="23"/>
    </row>
    <row r="68" spans="1:1" ht="13.2" customHeight="1" x14ac:dyDescent="0.25">
      <c r="A68" s="23"/>
    </row>
    <row r="69" spans="1:1" ht="13.2" customHeight="1" x14ac:dyDescent="0.25">
      <c r="A69" s="23"/>
    </row>
    <row r="70" spans="1:1" ht="13.2" customHeight="1" x14ac:dyDescent="0.25">
      <c r="A70" s="23"/>
    </row>
    <row r="71" spans="1:1" ht="13.2" customHeight="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  <row r="81" spans="1:1" x14ac:dyDescent="0.25">
      <c r="A81" s="11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</sheetData>
  <sortState ref="A13:X55">
    <sortCondition ref="H13:H55"/>
  </sortState>
  <mergeCells count="14">
    <mergeCell ref="A11:B11"/>
    <mergeCell ref="A10:B10"/>
    <mergeCell ref="F10:G10"/>
    <mergeCell ref="A1:M1"/>
    <mergeCell ref="A2:M2"/>
    <mergeCell ref="A3:M3"/>
    <mergeCell ref="F9:G9"/>
    <mergeCell ref="A9:B9"/>
    <mergeCell ref="I9:K9"/>
    <mergeCell ref="A5:M5"/>
    <mergeCell ref="A4:M4"/>
    <mergeCell ref="A6:M6"/>
    <mergeCell ref="A7:M7"/>
    <mergeCell ref="A8:M8"/>
  </mergeCells>
  <phoneticPr fontId="1" type="noConversion"/>
  <pageMargins left="0.39370078740157483" right="0.39370078740157483" top="0.78740157480314965" bottom="0.19685039370078741" header="0.51181102362204722" footer="0.51181102362204722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X74"/>
  <sheetViews>
    <sheetView view="pageBreakPreview" topLeftCell="A16" zoomScale="115" zoomScaleNormal="80" zoomScaleSheetLayoutView="115" workbookViewId="0">
      <selection activeCell="C30" sqref="C30"/>
    </sheetView>
  </sheetViews>
  <sheetFormatPr defaultColWidth="8.33203125" defaultRowHeight="13.2" outlineLevelCol="1" x14ac:dyDescent="0.25"/>
  <cols>
    <col min="1" max="1" width="6.33203125" style="28" customWidth="1"/>
    <col min="2" max="2" width="24.109375" style="8" customWidth="1"/>
    <col min="3" max="3" width="13" style="11" customWidth="1"/>
    <col min="4" max="4" width="7.44140625" style="11" customWidth="1"/>
    <col min="5" max="5" width="30.44140625" style="8" customWidth="1"/>
    <col min="6" max="6" width="1.5546875" style="8" hidden="1" customWidth="1"/>
    <col min="7" max="7" width="42.44140625" style="8" customWidth="1"/>
    <col min="8" max="8" width="15" style="8" hidden="1" customWidth="1" outlineLevel="1"/>
    <col min="9" max="9" width="9.6640625" style="11" customWidth="1" collapsed="1"/>
    <col min="10" max="10" width="10.5546875" style="8" customWidth="1"/>
    <col min="11" max="11" width="8.44140625" style="15" customWidth="1"/>
    <col min="12" max="12" width="31.44140625" style="8" customWidth="1"/>
    <col min="13" max="23" width="8.33203125" style="8" hidden="1" customWidth="1" outlineLevel="1"/>
    <col min="24" max="24" width="8.33203125" style="8" collapsed="1"/>
    <col min="25" max="16384" width="8.33203125" style="8"/>
  </cols>
  <sheetData>
    <row r="1" spans="1:2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S1" s="9"/>
      <c r="T1" s="9"/>
      <c r="U1" s="10"/>
    </row>
    <row r="2" spans="1:2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S2" s="9"/>
      <c r="T2" s="9"/>
      <c r="U2" s="10"/>
    </row>
    <row r="3" spans="1:2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S3" s="9"/>
      <c r="T3" s="9"/>
      <c r="U3" s="10"/>
    </row>
    <row r="4" spans="1:2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S4" s="9"/>
      <c r="T4" s="9"/>
      <c r="U4" s="10"/>
    </row>
    <row r="5" spans="1:2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124"/>
      <c r="S5" s="9"/>
      <c r="T5" s="9"/>
      <c r="U5" s="10"/>
    </row>
    <row r="6" spans="1:2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S6" s="9"/>
      <c r="T6" s="9"/>
      <c r="U6" s="10"/>
    </row>
    <row r="7" spans="1:2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S7" s="9"/>
      <c r="T7" s="9"/>
      <c r="U7" s="10"/>
    </row>
    <row r="8" spans="1:23" ht="15.6" x14ac:dyDescent="0.25">
      <c r="A8" s="223" t="s">
        <v>130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S8" s="9"/>
      <c r="T8" s="9"/>
      <c r="U8" s="10"/>
    </row>
    <row r="9" spans="1:23" ht="12.75" customHeight="1" x14ac:dyDescent="0.25">
      <c r="A9" s="215"/>
      <c r="B9" s="215"/>
      <c r="D9" s="12"/>
      <c r="E9" s="13"/>
      <c r="F9" s="221"/>
      <c r="G9" s="221"/>
      <c r="H9" s="14"/>
      <c r="I9" s="222"/>
      <c r="J9" s="222"/>
      <c r="S9" s="9"/>
      <c r="T9" s="9"/>
      <c r="U9" s="10"/>
    </row>
    <row r="10" spans="1:23" ht="12.75" customHeight="1" x14ac:dyDescent="0.25">
      <c r="D10" s="12"/>
      <c r="E10" s="13"/>
      <c r="F10" s="220"/>
      <c r="G10" s="220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9"/>
      <c r="T10" s="9"/>
      <c r="U10" s="10"/>
    </row>
    <row r="11" spans="1:23" ht="13.5" customHeight="1" thickBot="1" x14ac:dyDescent="0.3">
      <c r="A11" s="215" t="s">
        <v>1372</v>
      </c>
      <c r="B11" s="215"/>
      <c r="E11" s="12"/>
      <c r="G11" s="43"/>
      <c r="H11" s="12"/>
      <c r="I11" s="105" t="s">
        <v>43</v>
      </c>
      <c r="J11" s="19" t="str">
        <f>d_1</f>
        <v>28.05.2019г.</v>
      </c>
      <c r="K11" s="38">
        <v>0.75</v>
      </c>
      <c r="L11" s="18" t="str">
        <f>d_6</f>
        <v>t° +25 вл. 76%</v>
      </c>
      <c r="M11" s="8" t="s">
        <v>5</v>
      </c>
      <c r="O11" s="20" t="s">
        <v>65</v>
      </c>
      <c r="P11" s="20" t="s">
        <v>66</v>
      </c>
      <c r="Q11" s="20" t="s">
        <v>67</v>
      </c>
      <c r="R11" s="20">
        <v>1</v>
      </c>
      <c r="S11" s="20">
        <v>2</v>
      </c>
      <c r="T11" s="20" t="s">
        <v>29</v>
      </c>
      <c r="U11" s="20" t="s">
        <v>68</v>
      </c>
      <c r="V11" s="20" t="s">
        <v>69</v>
      </c>
      <c r="W11" s="20" t="s">
        <v>70</v>
      </c>
    </row>
    <row r="12" spans="1:23" ht="28.95" customHeight="1" thickBot="1" x14ac:dyDescent="0.3">
      <c r="A12" s="148" t="s">
        <v>0</v>
      </c>
      <c r="B12" s="149" t="s">
        <v>38</v>
      </c>
      <c r="C12" s="149" t="s">
        <v>8</v>
      </c>
      <c r="D12" s="149" t="s">
        <v>1</v>
      </c>
      <c r="E12" s="149" t="s">
        <v>61</v>
      </c>
      <c r="F12" s="150" t="s">
        <v>63</v>
      </c>
      <c r="G12" s="151" t="s">
        <v>104</v>
      </c>
      <c r="H12" s="149"/>
      <c r="I12" s="150" t="s">
        <v>9</v>
      </c>
      <c r="J12" s="149" t="s">
        <v>101</v>
      </c>
      <c r="K12" s="149" t="s">
        <v>4</v>
      </c>
      <c r="L12" s="153" t="s">
        <v>102</v>
      </c>
      <c r="O12" s="111">
        <v>40674</v>
      </c>
      <c r="P12" s="112">
        <v>41824</v>
      </c>
      <c r="Q12" s="112">
        <v>43624</v>
      </c>
      <c r="R12" s="112">
        <v>45724</v>
      </c>
      <c r="S12" s="112">
        <v>51924</v>
      </c>
      <c r="T12" s="112">
        <v>54524</v>
      </c>
      <c r="U12" s="112">
        <v>61624</v>
      </c>
      <c r="V12" s="112">
        <v>65024</v>
      </c>
      <c r="W12" s="113">
        <v>73024</v>
      </c>
    </row>
    <row r="13" spans="1:23" s="193" customFormat="1" ht="18.75" customHeight="1" x14ac:dyDescent="0.25">
      <c r="A13" s="185" t="s">
        <v>27</v>
      </c>
      <c r="B13" s="168" t="str">
        <f>VLOOKUP($M13,УЧАСТНИКИ!$A$2:$L$1099,3,FALSE)</f>
        <v>Александрова Дина</v>
      </c>
      <c r="C13" s="169" t="str">
        <f>VLOOKUP($M13,УЧАСТНИКИ!$A$2:$L$1099,4,FALSE)</f>
        <v>09.08.1992</v>
      </c>
      <c r="D13" s="169" t="str">
        <f>VLOOKUP($M13,УЧАСТНИКИ!$A$2:$L$1099,8,FALSE)</f>
        <v>МС</v>
      </c>
      <c r="E13" s="168" t="str">
        <f>VLOOKUP($M13,УЧАСТНИКИ!$A$2:$L$1099,5,FALSE)</f>
        <v xml:space="preserve">Курская область </v>
      </c>
      <c r="F13" s="169">
        <f>VLOOKUP($M13,УЧАСТНИКИ!$A$2:$L$1099,7,FALSE)</f>
        <v>0</v>
      </c>
      <c r="G13" s="170" t="str">
        <f>VLOOKUP($M13,УЧАСТНИКИ!$A$2:$L$1099,11,FALSE)</f>
        <v xml:space="preserve"> ОБУ ЦСП "ШВСМ", ОБУ СШОР «Урожай»</v>
      </c>
      <c r="H13" s="187">
        <v>41302</v>
      </c>
      <c r="I13" s="172" t="str">
        <f t="shared" ref="I13:I17" si="0">IF(H13=0,0,CONCATENATE(MID(H13,1,1),":",MID(H13,2,2),",",MID(H13,4,2)))</f>
        <v>4:13,02</v>
      </c>
      <c r="J13" s="173" t="str">
        <f t="shared" ref="J13:J28" si="1">IF(H13&lt;=$O$12,"МСМК",IF(H13&lt;=$P$12,"МС",IF(H13&lt;=$Q$12,"КМС",IF(H13&lt;=$R$12,"1",IF(H13&lt;=$S$12,"2",IF(H13&lt;=$T$12,"3",IF(H13&lt;=$U$12,"1юн",IF(H13&lt;=$V$12,"2юн",IF(H13&lt;=$W$12,"3юн",IF(H13&gt;$W$12,"б/р"))))))))))</f>
        <v>МС</v>
      </c>
      <c r="K13" s="170" t="s">
        <v>1351</v>
      </c>
      <c r="L13" s="168" t="str">
        <f>VLOOKUP($M13,УЧАСТНИКИ!$A$2:$L$1099,10,FALSE)</f>
        <v>Осипов С.А., Захаров Н.А.</v>
      </c>
      <c r="M13" s="192" t="s">
        <v>1164</v>
      </c>
    </row>
    <row r="14" spans="1:23" s="193" customFormat="1" ht="13.8" x14ac:dyDescent="0.25">
      <c r="A14" s="185" t="s">
        <v>28</v>
      </c>
      <c r="B14" s="168" t="str">
        <f>VLOOKUP($M14,УЧАСТНИКИ!$A$2:$L$1099,3,FALSE)</f>
        <v>Аплачкина Светлана</v>
      </c>
      <c r="C14" s="169" t="str">
        <f>VLOOKUP($M14,УЧАСТНИКИ!$A$2:$L$1099,4,FALSE)</f>
        <v>28.11.1992</v>
      </c>
      <c r="D14" s="169" t="str">
        <f>VLOOKUP($M14,УЧАСТНИКИ!$A$2:$L$1099,8,FALSE)</f>
        <v>МС</v>
      </c>
      <c r="E14" s="168" t="str">
        <f>VLOOKUP($M14,УЧАСТНИКИ!$A$2:$L$1099,5,FALSE)</f>
        <v xml:space="preserve">Воронежская область </v>
      </c>
      <c r="F14" s="169">
        <f>VLOOKUP($M14,УЧАСТНИКИ!$A$2:$L$1099,7,FALSE)</f>
        <v>0</v>
      </c>
      <c r="G14" s="170" t="str">
        <f>VLOOKUP($M14,УЧАСТНИКИ!$A$2:$L$1099,11,FALSE)</f>
        <v xml:space="preserve"> ГБУ ВО "СШОР № 21", АУ ВО "ЦСПСК"</v>
      </c>
      <c r="H14" s="174">
        <v>41350</v>
      </c>
      <c r="I14" s="172" t="str">
        <f t="shared" si="0"/>
        <v>4:13,50</v>
      </c>
      <c r="J14" s="173" t="str">
        <f t="shared" si="1"/>
        <v>МС</v>
      </c>
      <c r="K14" s="170" t="s">
        <v>1352</v>
      </c>
      <c r="L14" s="168" t="str">
        <f>VLOOKUP($M14,УЧАСТНИКИ!$A$2:$L$1099,10,FALSE)</f>
        <v>Осипов С.А., Аплачкин А.И.</v>
      </c>
      <c r="M14" s="192" t="s">
        <v>1262</v>
      </c>
    </row>
    <row r="15" spans="1:23" s="193" customFormat="1" ht="27.6" x14ac:dyDescent="0.25">
      <c r="A15" s="185" t="s">
        <v>29</v>
      </c>
      <c r="B15" s="168" t="str">
        <f>VLOOKUP($M15,УЧАСТНИКИ!$A$2:$L$1099,3,FALSE)</f>
        <v>Ивонина Екатерина</v>
      </c>
      <c r="C15" s="169" t="str">
        <f>VLOOKUP($M15,УЧАСТНИКИ!$A$2:$L$1099,4,FALSE)</f>
        <v>14.06.1994</v>
      </c>
      <c r="D15" s="169" t="str">
        <f>VLOOKUP($M15,УЧАСТНИКИ!$A$2:$L$1099,8,FALSE)</f>
        <v>МС</v>
      </c>
      <c r="E15" s="168" t="str">
        <f>VLOOKUP($M15,УЧАСТНИКИ!$A$2:$L$1099,5,FALSE)</f>
        <v>Московская область Пермский край</v>
      </c>
      <c r="F15" s="169">
        <f>VLOOKUP($M15,УЧАСТНИКИ!$A$2:$L$1099,7,FALSE)</f>
        <v>0</v>
      </c>
      <c r="G15" s="170" t="str">
        <f>VLOOKUP($M15,УЧАСТНИКИ!$A$2:$L$1099,11,FALSE)</f>
        <v>Динамо ГБУ МО "ЦСП ОВС", ГК АУ "ЦСП ПК", КГАУ "СШОР "Старт"</v>
      </c>
      <c r="H15" s="174">
        <v>41391</v>
      </c>
      <c r="I15" s="172" t="str">
        <f t="shared" si="0"/>
        <v>4:13,91</v>
      </c>
      <c r="J15" s="173" t="str">
        <f t="shared" si="1"/>
        <v>МС</v>
      </c>
      <c r="K15" s="170" t="s">
        <v>1339</v>
      </c>
      <c r="L15" s="168" t="str">
        <f>VLOOKUP($M15,УЧАСТНИКИ!$A$2:$L$1099,10,FALSE)</f>
        <v>Попов С.А., Попова Е.И., Попов А.С.</v>
      </c>
      <c r="M15" s="192" t="s">
        <v>1259</v>
      </c>
    </row>
    <row r="16" spans="1:23" s="193" customFormat="1" ht="27.6" x14ac:dyDescent="0.25">
      <c r="A16" s="185" t="s">
        <v>30</v>
      </c>
      <c r="B16" s="168" t="str">
        <f>VLOOKUP($M16,УЧАСТНИКИ!$A$2:$L$1099,3,FALSE)</f>
        <v>Паушкина Елена</v>
      </c>
      <c r="C16" s="169" t="str">
        <f>VLOOKUP($M16,УЧАСТНИКИ!$A$2:$L$1099,4,FALSE)</f>
        <v>08.11.1998</v>
      </c>
      <c r="D16" s="169" t="str">
        <f>VLOOKUP($M16,УЧАСТНИКИ!$A$2:$L$1099,8,FALSE)</f>
        <v>КМС</v>
      </c>
      <c r="E16" s="168" t="str">
        <f>VLOOKUP($M16,УЧАСТНИКИ!$A$2:$L$1099,5,FALSE)</f>
        <v>Московская область Хабаровский край</v>
      </c>
      <c r="F16" s="169">
        <f>VLOOKUP($M16,УЧАСТНИКИ!$A$2:$L$1099,7,FALSE)</f>
        <v>0</v>
      </c>
      <c r="G16" s="170" t="str">
        <f>VLOOKUP($M16,УЧАСТНИКИ!$A$2:$L$1099,11,FALSE)</f>
        <v xml:space="preserve">  ГБУ МО "ЦОВС", МБОУ ДО «СДЮШОР № 4»</v>
      </c>
      <c r="H16" s="174">
        <v>41532</v>
      </c>
      <c r="I16" s="172" t="str">
        <f t="shared" si="0"/>
        <v>4:15,32</v>
      </c>
      <c r="J16" s="173" t="str">
        <f t="shared" si="1"/>
        <v>МС</v>
      </c>
      <c r="K16" s="170" t="str">
        <f>VLOOKUP($M16,УЧАСТНИКИ!$A$2:$L$1099,9,FALSE)</f>
        <v>Л</v>
      </c>
      <c r="L16" s="168" t="str">
        <f>VLOOKUP($M16,УЧАСТНИКИ!$A$2:$L$1099,10,FALSE)</f>
        <v>Цыганова Н.П., Божко В.А., Гроза В.Л.</v>
      </c>
      <c r="M16" s="192" t="s">
        <v>1289</v>
      </c>
    </row>
    <row r="17" spans="1:13" s="193" customFormat="1" ht="27.6" x14ac:dyDescent="0.25">
      <c r="A17" s="185" t="s">
        <v>31</v>
      </c>
      <c r="B17" s="168" t="str">
        <f>VLOOKUP($M17,УЧАСТНИКИ!$A$2:$L$1099,3,FALSE)</f>
        <v>Сторожева (Шаповалова) Екатерина</v>
      </c>
      <c r="C17" s="169" t="str">
        <f>VLOOKUP($M17,УЧАСТНИКИ!$A$2:$L$1099,4,FALSE)</f>
        <v>22.01.1993</v>
      </c>
      <c r="D17" s="169" t="str">
        <f>VLOOKUP($M17,УЧАСТНИКИ!$A$2:$L$1099,8,FALSE)</f>
        <v>МС</v>
      </c>
      <c r="E17" s="168" t="str">
        <f>VLOOKUP($M17,УЧАСТНИКИ!$A$2:$L$1099,5,FALSE)</f>
        <v>Московская область Санкт-Петербург</v>
      </c>
      <c r="F17" s="169">
        <f>VLOOKUP($M17,УЧАСТНИКИ!$A$2:$L$1099,7,FALSE)</f>
        <v>0</v>
      </c>
      <c r="G17" s="170" t="str">
        <f>VLOOKUP($M17,УЧАСТНИКИ!$A$2:$L$1099,11,FALSE)</f>
        <v xml:space="preserve"> ГБУ МО "СШОР по легкой атлетике"</v>
      </c>
      <c r="H17" s="174">
        <v>41534</v>
      </c>
      <c r="I17" s="172" t="str">
        <f t="shared" si="0"/>
        <v>4:15,34</v>
      </c>
      <c r="J17" s="173" t="str">
        <f t="shared" si="1"/>
        <v>МС</v>
      </c>
      <c r="K17" s="170" t="s">
        <v>1340</v>
      </c>
      <c r="L17" s="168" t="str">
        <f>VLOOKUP($M17,УЧАСТНИКИ!$A$2:$L$1099,10,FALSE)</f>
        <v>Морозов В.И.</v>
      </c>
      <c r="M17" s="192" t="s">
        <v>1227</v>
      </c>
    </row>
    <row r="18" spans="1:13" s="193" customFormat="1" ht="13.8" x14ac:dyDescent="0.25">
      <c r="A18" s="185" t="s">
        <v>32</v>
      </c>
      <c r="B18" s="168" t="str">
        <f>VLOOKUP($M18,УЧАСТНИКИ!$A$2:$L$1099,3,FALSE)</f>
        <v>Онуфриенко Ольга</v>
      </c>
      <c r="C18" s="169" t="str">
        <f>VLOOKUP($M18,УЧАСТНИКИ!$A$2:$L$1099,4,FALSE)</f>
        <v>08.03.1988</v>
      </c>
      <c r="D18" s="169" t="str">
        <f>VLOOKUP($M18,УЧАСТНИКИ!$A$2:$L$1099,8,FALSE)</f>
        <v>МС</v>
      </c>
      <c r="E18" s="168" t="str">
        <f>VLOOKUP($M18,УЧАСТНИКИ!$A$2:$L$1099,5,FALSE)</f>
        <v xml:space="preserve">Нижегородская область </v>
      </c>
      <c r="F18" s="169">
        <f>VLOOKUP($M18,УЧАСТНИКИ!$A$2:$L$1099,7,FALSE)</f>
        <v>0</v>
      </c>
      <c r="G18" s="170" t="str">
        <f>VLOOKUP($M18,УЧАСТНИКИ!$A$2:$L$1099,11,FALSE)</f>
        <v xml:space="preserve"> МБУ ДО "ДЮСШ "Нижегородец"</v>
      </c>
      <c r="H18" s="174">
        <v>41575</v>
      </c>
      <c r="I18" s="172" t="str">
        <f>IF(H18=0,0,CONCATENATE(MID(H18,1,1),":",MID(H18,2,2),",",MID(H18,4,2)))</f>
        <v>4:15,75</v>
      </c>
      <c r="J18" s="173" t="str">
        <f t="shared" si="1"/>
        <v>МС</v>
      </c>
      <c r="K18" s="170" t="s">
        <v>1341</v>
      </c>
      <c r="L18" s="168" t="str">
        <f>VLOOKUP($M18,УЧАСТНИКИ!$A$2:$L$1099,10,FALSE)</f>
        <v xml:space="preserve"> </v>
      </c>
      <c r="M18" s="192" t="s">
        <v>1181</v>
      </c>
    </row>
    <row r="19" spans="1:13" s="193" customFormat="1" ht="41.4" x14ac:dyDescent="0.25">
      <c r="A19" s="185" t="s">
        <v>33</v>
      </c>
      <c r="B19" s="168" t="str">
        <f>VLOOKUP($M19,УЧАСТНИКИ!$A$2:$L$1099,3,FALSE)</f>
        <v>Соколова Екатерина</v>
      </c>
      <c r="C19" s="169" t="str">
        <f>VLOOKUP($M19,УЧАСТНИКИ!$A$2:$L$1099,4,FALSE)</f>
        <v>16.12.1995</v>
      </c>
      <c r="D19" s="169" t="str">
        <f>VLOOKUP($M19,УЧАСТНИКИ!$A$2:$L$1099,8,FALSE)</f>
        <v>МС</v>
      </c>
      <c r="E19" s="168" t="str">
        <f>VLOOKUP($M19,УЧАСТНИКИ!$A$2:$L$1099,5,FALSE)</f>
        <v>Московская область Брянская область</v>
      </c>
      <c r="F19" s="169">
        <f>VLOOKUP($M19,УЧАСТНИКИ!$A$2:$L$1099,7,FALSE)</f>
        <v>0</v>
      </c>
      <c r="G19" s="170" t="str">
        <f>VLOOKUP($M19,УЧАСТНИКИ!$A$2:$L$1099,11,FALSE)</f>
        <v xml:space="preserve"> ГБУ МО "СШОР по легкой атлетике", ГБУ БО СШОР по легкой атлетике им. В.Д. Самотесова.</v>
      </c>
      <c r="H19" s="174">
        <v>41709</v>
      </c>
      <c r="I19" s="172" t="str">
        <f t="shared" ref="I19:I28" si="2">IF(H19=0,0,CONCATENATE(MID(H19,1,1),":",MID(H19,2,2),",",MID(H19,4,2)))</f>
        <v>4:17,09</v>
      </c>
      <c r="J19" s="173" t="str">
        <f t="shared" si="1"/>
        <v>МС</v>
      </c>
      <c r="K19" s="170" t="s">
        <v>1366</v>
      </c>
      <c r="L19" s="168" t="str">
        <f>VLOOKUP($M19,УЧАСТНИКИ!$A$2:$L$1099,10,FALSE)</f>
        <v>Цыплаков А.В., Волошин Л.А., Ерченко Е.П.</v>
      </c>
      <c r="M19" s="192" t="s">
        <v>97</v>
      </c>
    </row>
    <row r="20" spans="1:13" s="193" customFormat="1" ht="13.8" x14ac:dyDescent="0.25">
      <c r="A20" s="185" t="s">
        <v>44</v>
      </c>
      <c r="B20" s="168" t="str">
        <f>VLOOKUP($M20,УЧАСТНИКИ!$A$2:$L$1099,3,FALSE)</f>
        <v>Купаева Анна</v>
      </c>
      <c r="C20" s="169" t="str">
        <f>VLOOKUP($M20,УЧАСТНИКИ!$A$2:$L$1099,4,FALSE)</f>
        <v>24.11.1990</v>
      </c>
      <c r="D20" s="169" t="str">
        <f>VLOOKUP($M20,УЧАСТНИКИ!$A$2:$L$1099,8,FALSE)</f>
        <v>МС</v>
      </c>
      <c r="E20" s="168" t="str">
        <f>VLOOKUP($M20,УЧАСТНИКИ!$A$2:$L$1099,5,FALSE)</f>
        <v xml:space="preserve">Мурманская область </v>
      </c>
      <c r="F20" s="169">
        <f>VLOOKUP($M20,УЧАСТНИКИ!$A$2:$L$1099,7,FALSE)</f>
        <v>0</v>
      </c>
      <c r="G20" s="170" t="str">
        <f>VLOOKUP($M20,УЧАСТНИКИ!$A$2:$L$1099,11,FALSE)</f>
        <v xml:space="preserve"> МАУ СШОР № 4, ГАУМО "ЦСП"</v>
      </c>
      <c r="H20" s="174">
        <v>41893</v>
      </c>
      <c r="I20" s="172" t="str">
        <f t="shared" si="2"/>
        <v>4:18,93</v>
      </c>
      <c r="J20" s="173" t="str">
        <f t="shared" si="1"/>
        <v>КМС</v>
      </c>
      <c r="K20" s="170">
        <v>11</v>
      </c>
      <c r="L20" s="168" t="str">
        <f>VLOOKUP($M20,УЧАСТНИКИ!$A$2:$L$1099,10,FALSE)</f>
        <v>Ахметов А.Р.</v>
      </c>
      <c r="M20" s="192" t="s">
        <v>99</v>
      </c>
    </row>
    <row r="21" spans="1:13" s="193" customFormat="1" ht="27.6" x14ac:dyDescent="0.25">
      <c r="A21" s="185" t="s">
        <v>51</v>
      </c>
      <c r="B21" s="168" t="str">
        <f>VLOOKUP($M21,УЧАСТНИКИ!$A$2:$L$1099,3,FALSE)</f>
        <v>Павленко Любовь</v>
      </c>
      <c r="C21" s="169" t="str">
        <f>VLOOKUP($M21,УЧАСТНИКИ!$A$2:$L$1099,4,FALSE)</f>
        <v>16.09.1997</v>
      </c>
      <c r="D21" s="169" t="str">
        <f>VLOOKUP($M21,УЧАСТНИКИ!$A$2:$L$1099,8,FALSE)</f>
        <v>КМС</v>
      </c>
      <c r="E21" s="168" t="str">
        <f>VLOOKUP($M21,УЧАСТНИКИ!$A$2:$L$1099,5,FALSE)</f>
        <v>Санкт-Петербург Тамбовская область</v>
      </c>
      <c r="F21" s="169">
        <f>VLOOKUP($M21,УЧАСТНИКИ!$A$2:$L$1099,7,FALSE)</f>
        <v>0</v>
      </c>
      <c r="G21" s="170" t="str">
        <f>VLOOKUP($M21,УЧАСТНИКИ!$A$2:$L$1099,11,FALSE)</f>
        <v xml:space="preserve"> СПб ГБУ ЦОП "ШВСМ по легкой атлетике", МБОУ ДО "ДЮСШ" г. Мичуринска </v>
      </c>
      <c r="H21" s="174">
        <v>42037</v>
      </c>
      <c r="I21" s="172" t="str">
        <f t="shared" si="2"/>
        <v>4:20,37</v>
      </c>
      <c r="J21" s="173" t="str">
        <f t="shared" si="1"/>
        <v>КМС</v>
      </c>
      <c r="K21" s="170" t="str">
        <f>VLOOKUP($M21,УЧАСТНИКИ!$A$2:$L$1099,9,FALSE)</f>
        <v>Л</v>
      </c>
      <c r="L21" s="168" t="str">
        <f>VLOOKUP($M21,УЧАСТНИКИ!$A$2:$L$1099,10,FALSE)</f>
        <v>Алексеева Н.А., Мироненко В.И.</v>
      </c>
      <c r="M21" s="192" t="s">
        <v>1218</v>
      </c>
    </row>
    <row r="22" spans="1:13" s="193" customFormat="1" ht="13.8" x14ac:dyDescent="0.25">
      <c r="A22" s="185" t="s">
        <v>50</v>
      </c>
      <c r="B22" s="168" t="str">
        <f>VLOOKUP($M22,УЧАСТНИКИ!$A$2:$L$1099,3,FALSE)</f>
        <v>Шухтуева Алена</v>
      </c>
      <c r="C22" s="169" t="str">
        <f>VLOOKUP($M22,УЧАСТНИКИ!$A$2:$L$1099,4,FALSE)</f>
        <v>07.12.1993</v>
      </c>
      <c r="D22" s="169" t="str">
        <f>VLOOKUP($M22,УЧАСТНИКИ!$A$2:$L$1099,8,FALSE)</f>
        <v>МС</v>
      </c>
      <c r="E22" s="168" t="str">
        <f>VLOOKUP($M22,УЧАСТНИКИ!$A$2:$L$1099,5,FALSE)</f>
        <v xml:space="preserve">Республика Башкортостан </v>
      </c>
      <c r="F22" s="169">
        <f>VLOOKUP($M22,УЧАСТНИКИ!$A$2:$L$1099,7,FALSE)</f>
        <v>0</v>
      </c>
      <c r="G22" s="170" t="str">
        <f>VLOOKUP($M22,УЧАСТНИКИ!$A$2:$L$1099,11,FALSE)</f>
        <v xml:space="preserve"> СК им. Н. Гастелло</v>
      </c>
      <c r="H22" s="174">
        <v>42119</v>
      </c>
      <c r="I22" s="172" t="str">
        <f t="shared" si="2"/>
        <v>4:21,19</v>
      </c>
      <c r="J22" s="173" t="str">
        <f t="shared" si="1"/>
        <v>КМС</v>
      </c>
      <c r="K22" s="170">
        <v>10</v>
      </c>
      <c r="L22" s="168" t="str">
        <f>VLOOKUP($M22,УЧАСТНИКИ!$A$2:$L$1099,10,FALSE)</f>
        <v>Иванова В.С.</v>
      </c>
      <c r="M22" s="192" t="s">
        <v>1191</v>
      </c>
    </row>
    <row r="23" spans="1:13" s="193" customFormat="1" ht="27.6" x14ac:dyDescent="0.25">
      <c r="A23" s="185" t="s">
        <v>49</v>
      </c>
      <c r="B23" s="168" t="str">
        <f>VLOOKUP($M23,УЧАСТНИКИ!$A$2:$L$1099,3,FALSE)</f>
        <v>Мендаева Лилия</v>
      </c>
      <c r="C23" s="169" t="str">
        <f>VLOOKUP($M23,УЧАСТНИКИ!$A$2:$L$1099,4,FALSE)</f>
        <v>01.06.2000</v>
      </c>
      <c r="D23" s="169" t="str">
        <f>VLOOKUP($M23,УЧАСТНИКИ!$A$2:$L$1099,8,FALSE)</f>
        <v>КМС</v>
      </c>
      <c r="E23" s="168" t="str">
        <f>VLOOKUP($M23,УЧАСТНИКИ!$A$2:$L$1099,5,FALSE)</f>
        <v>Москва Ханты-Мансийский автономный округ - Югра</v>
      </c>
      <c r="F23" s="169">
        <f>VLOOKUP($M23,УЧАСТНИКИ!$A$2:$L$1099,7,FALSE)</f>
        <v>0</v>
      </c>
      <c r="G23" s="170" t="str">
        <f>VLOOKUP($M23,УЧАСТНИКИ!$A$2:$L$1099,11,FALSE)</f>
        <v>Москомспорт ГБУ "ЦОП по легкой атлетике" Москомспорта</v>
      </c>
      <c r="H23" s="174">
        <v>42238</v>
      </c>
      <c r="I23" s="172" t="str">
        <f t="shared" si="2"/>
        <v>4:22,38</v>
      </c>
      <c r="J23" s="173" t="str">
        <f t="shared" si="1"/>
        <v>КМС</v>
      </c>
      <c r="K23" s="170" t="str">
        <f>VLOOKUP($M23,УЧАСТНИКИ!$A$2:$L$1099,9,FALSE)</f>
        <v>Л</v>
      </c>
      <c r="L23" s="168" t="str">
        <f>VLOOKUP($M23,УЧАСТНИКИ!$A$2:$L$1099,10,FALSE)</f>
        <v>Телятников М.М., Кульпин С.Ю.</v>
      </c>
      <c r="M23" s="192" t="s">
        <v>1323</v>
      </c>
    </row>
    <row r="24" spans="1:13" s="193" customFormat="1" ht="13.8" x14ac:dyDescent="0.25">
      <c r="A24" s="185" t="s">
        <v>48</v>
      </c>
      <c r="B24" s="168" t="str">
        <f>VLOOKUP($M24,УЧАСТНИКИ!$A$2:$L$1099,3,FALSE)</f>
        <v>Князева Анна</v>
      </c>
      <c r="C24" s="169" t="str">
        <f>VLOOKUP($M24,УЧАСТНИКИ!$A$2:$L$1099,4,FALSE)</f>
        <v>20.03.1989</v>
      </c>
      <c r="D24" s="169" t="str">
        <f>VLOOKUP($M24,УЧАСТНИКИ!$A$2:$L$1099,8,FALSE)</f>
        <v>МС</v>
      </c>
      <c r="E24" s="168" t="str">
        <f>VLOOKUP($M24,УЧАСТНИКИ!$A$2:$L$1099,5,FALSE)</f>
        <v xml:space="preserve">Свердловская область </v>
      </c>
      <c r="F24" s="169">
        <f>VLOOKUP($M24,УЧАСТНИКИ!$A$2:$L$1099,7,FALSE)</f>
        <v>0</v>
      </c>
      <c r="G24" s="170" t="str">
        <f>VLOOKUP($M24,УЧАСТНИКИ!$A$2:$L$1099,11,FALSE)</f>
        <v xml:space="preserve"> ГАУ СО "ЦСП", СК "Спутник"</v>
      </c>
      <c r="H24" s="174">
        <v>42341</v>
      </c>
      <c r="I24" s="172" t="str">
        <f t="shared" si="2"/>
        <v>4:23,41</v>
      </c>
      <c r="J24" s="173" t="str">
        <f t="shared" si="1"/>
        <v>КМС</v>
      </c>
      <c r="K24" s="170">
        <v>9</v>
      </c>
      <c r="L24" s="168" t="str">
        <f>VLOOKUP($M24,УЧАСТНИКИ!$A$2:$L$1099,10,FALSE)</f>
        <v>Хрущелева Н.П., Князев С.А.</v>
      </c>
      <c r="M24" s="192" t="s">
        <v>119</v>
      </c>
    </row>
    <row r="25" spans="1:13" s="193" customFormat="1" ht="27.6" x14ac:dyDescent="0.25">
      <c r="A25" s="185" t="s">
        <v>47</v>
      </c>
      <c r="B25" s="168" t="str">
        <f>VLOOKUP($M25,УЧАСТНИКИ!$A$2:$L$1099,3,FALSE)</f>
        <v>Лунева Элина</v>
      </c>
      <c r="C25" s="169" t="str">
        <f>VLOOKUP($M25,УЧАСТНИКИ!$A$2:$L$1099,4,FALSE)</f>
        <v>29.01.1997</v>
      </c>
      <c r="D25" s="169" t="str">
        <f>VLOOKUP($M25,УЧАСТНИКИ!$A$2:$L$1099,8,FALSE)</f>
        <v>КМС</v>
      </c>
      <c r="E25" s="168" t="str">
        <f>VLOOKUP($M25,УЧАСТНИКИ!$A$2:$L$1099,5,FALSE)</f>
        <v xml:space="preserve">Челябинская область </v>
      </c>
      <c r="F25" s="169">
        <f>VLOOKUP($M25,УЧАСТНИКИ!$A$2:$L$1099,7,FALSE)</f>
        <v>0</v>
      </c>
      <c r="G25" s="170" t="str">
        <f>VLOOKUP($M25,УЧАСТНИКИ!$A$2:$L$1099,11,FALSE)</f>
        <v xml:space="preserve"> МБУ СШОР № 2 по легкой атлетике имени Л.Н.Мосеева г.Челябинск</v>
      </c>
      <c r="H25" s="174">
        <v>42483</v>
      </c>
      <c r="I25" s="172" t="str">
        <f t="shared" si="2"/>
        <v>4:24,83</v>
      </c>
      <c r="J25" s="173" t="str">
        <f t="shared" si="1"/>
        <v>КМС</v>
      </c>
      <c r="K25" s="170">
        <v>8</v>
      </c>
      <c r="L25" s="168" t="str">
        <f>VLOOKUP($M25,УЧАСТНИКИ!$A$2:$L$1099,10,FALSE)</f>
        <v>Князев С.А., Гаврикова Г.В., Гавриков С.А.</v>
      </c>
      <c r="M25" s="192" t="s">
        <v>113</v>
      </c>
    </row>
    <row r="26" spans="1:13" s="193" customFormat="1" ht="13.8" x14ac:dyDescent="0.25">
      <c r="A26" s="185" t="s">
        <v>46</v>
      </c>
      <c r="B26" s="168" t="str">
        <f>VLOOKUP($M26,УЧАСТНИКИ!$A$2:$L$1099,3,FALSE)</f>
        <v>Большакова Дарья</v>
      </c>
      <c r="C26" s="169" t="str">
        <f>VLOOKUP($M26,УЧАСТНИКИ!$A$2:$L$1099,4,FALSE)</f>
        <v>24.07.1990</v>
      </c>
      <c r="D26" s="169" t="str">
        <f>VLOOKUP($M26,УЧАСТНИКИ!$A$2:$L$1099,8,FALSE)</f>
        <v>МС</v>
      </c>
      <c r="E26" s="168" t="str">
        <f>VLOOKUP($M26,УЧАСТНИКИ!$A$2:$L$1099,5,FALSE)</f>
        <v xml:space="preserve">Санкт-Петербург </v>
      </c>
      <c r="F26" s="169">
        <f>VLOOKUP($M26,УЧАСТНИКИ!$A$2:$L$1099,7,FALSE)</f>
        <v>0</v>
      </c>
      <c r="G26" s="170" t="str">
        <f>VLOOKUP($M26,УЧАСТНИКИ!$A$2:$L$1099,11,FALSE)</f>
        <v xml:space="preserve"> СПб ГБУ ЦОП "ШВСМ по легкой атлетике"</v>
      </c>
      <c r="H26" s="174">
        <v>43196</v>
      </c>
      <c r="I26" s="172" t="str">
        <f t="shared" si="2"/>
        <v>4:31,96</v>
      </c>
      <c r="J26" s="173" t="str">
        <f t="shared" si="1"/>
        <v>КМС</v>
      </c>
      <c r="K26" s="170" t="str">
        <f>VLOOKUP($M26,УЧАСТНИКИ!$A$2:$L$1099,9,FALSE)</f>
        <v>Л</v>
      </c>
      <c r="L26" s="168" t="str">
        <f>VLOOKUP($M26,УЧАСТНИКИ!$A$2:$L$1099,10,FALSE)</f>
        <v>Слепенчук А.М.</v>
      </c>
      <c r="M26" s="192" t="s">
        <v>1201</v>
      </c>
    </row>
    <row r="27" spans="1:13" s="193" customFormat="1" ht="41.4" x14ac:dyDescent="0.25">
      <c r="A27" s="185" t="s">
        <v>45</v>
      </c>
      <c r="B27" s="168" t="str">
        <f>VLOOKUP($M27,УЧАСТНИКИ!$A$2:$L$1099,3,FALSE)</f>
        <v>Беспалова Екатерина</v>
      </c>
      <c r="C27" s="169" t="str">
        <f>VLOOKUP($M27,УЧАСТНИКИ!$A$2:$L$1099,4,FALSE)</f>
        <v>21.11.1997</v>
      </c>
      <c r="D27" s="169" t="str">
        <f>VLOOKUP($M27,УЧАСТНИКИ!$A$2:$L$1099,8,FALSE)</f>
        <v>КМС</v>
      </c>
      <c r="E27" s="168" t="str">
        <f>VLOOKUP($M27,УЧАСТНИКИ!$A$2:$L$1099,5,FALSE)</f>
        <v>Москва Смоленская область</v>
      </c>
      <c r="F27" s="169">
        <f>VLOOKUP($M27,УЧАСТНИКИ!$A$2:$L$1099,7,FALSE)</f>
        <v>0</v>
      </c>
      <c r="G27" s="170" t="str">
        <f>VLOOKUP($M27,УЧАСТНИКИ!$A$2:$L$1099,11,FALSE)</f>
        <v xml:space="preserve"> ГБУ "ЦОП по легкой атлетике" Москомспорта, СОГБУ "ЦСП ССК Смоленской области"</v>
      </c>
      <c r="H27" s="174">
        <v>43817</v>
      </c>
      <c r="I27" s="172" t="str">
        <f t="shared" si="2"/>
        <v>4:38,17</v>
      </c>
      <c r="J27" s="173" t="str">
        <f t="shared" si="1"/>
        <v>1</v>
      </c>
      <c r="K27" s="170">
        <v>7</v>
      </c>
      <c r="L27" s="168" t="str">
        <f>VLOOKUP($M27,УЧАСТНИКИ!$A$2:$L$1099,10,FALSE)</f>
        <v>Осипов С.А., Кругликов Н.И.</v>
      </c>
      <c r="M27" s="204" t="s">
        <v>1312</v>
      </c>
    </row>
    <row r="28" spans="1:13" s="193" customFormat="1" ht="27.6" x14ac:dyDescent="0.25">
      <c r="A28" s="185" t="s">
        <v>52</v>
      </c>
      <c r="B28" s="168" t="str">
        <f>VLOOKUP($M28,УЧАСТНИКИ!$A$2:$L$1099,3,FALSE)</f>
        <v>Малышенок Виолетта</v>
      </c>
      <c r="C28" s="169" t="str">
        <f>VLOOKUP($M28,УЧАСТНИКИ!$A$2:$L$1099,4,FALSE)</f>
        <v>27.02.1996</v>
      </c>
      <c r="D28" s="169" t="str">
        <f>VLOOKUP($M28,УЧАСТНИКИ!$A$2:$L$1099,8,FALSE)</f>
        <v>1</v>
      </c>
      <c r="E28" s="168" t="str">
        <f>VLOOKUP($M28,УЧАСТНИКИ!$A$2:$L$1099,5,FALSE)</f>
        <v xml:space="preserve">ЮФО (К) </v>
      </c>
      <c r="F28" s="169">
        <f>VLOOKUP($M28,УЧАСТНИКИ!$A$2:$L$1099,7,FALSE)</f>
        <v>0</v>
      </c>
      <c r="G28" s="170" t="str">
        <f>VLOOKUP($M28,УЧАСТНИКИ!$A$2:$L$1099,11,FALSE)</f>
        <v xml:space="preserve"> ГБУ РК "СШОР по легкой атлетике № 1"</v>
      </c>
      <c r="H28" s="174">
        <v>44271</v>
      </c>
      <c r="I28" s="172" t="str">
        <f t="shared" si="2"/>
        <v>4:42,71</v>
      </c>
      <c r="J28" s="173" t="str">
        <f t="shared" si="1"/>
        <v>1</v>
      </c>
      <c r="K28" s="170">
        <v>6</v>
      </c>
      <c r="L28" s="168" t="str">
        <f>VLOOKUP($M28,УЧАСТНИКИ!$A$2:$L$1099,10,FALSE)</f>
        <v>Абрамов Ю.С., Демидович В.И., Шевченко В.В.</v>
      </c>
      <c r="M28" s="192" t="s">
        <v>1305</v>
      </c>
    </row>
    <row r="29" spans="1:13" s="193" customFormat="1" ht="27.6" x14ac:dyDescent="0.25">
      <c r="A29" s="185"/>
      <c r="B29" s="168" t="str">
        <f>VLOOKUP($M29,УЧАСТНИКИ!$A$2:$L$1099,3,FALSE)</f>
        <v>Шевченко Анжелика</v>
      </c>
      <c r="C29" s="169" t="str">
        <f>VLOOKUP($M29,УЧАСТНИКИ!$A$2:$L$1099,4,FALSE)</f>
        <v>29.10.1987</v>
      </c>
      <c r="D29" s="169" t="str">
        <f>VLOOKUP($M29,УЧАСТНИКИ!$A$2:$L$1099,8,FALSE)</f>
        <v>МС</v>
      </c>
      <c r="E29" s="168" t="str">
        <f>VLOOKUP($M29,УЧАСТНИКИ!$A$2:$L$1099,5,FALSE)</f>
        <v xml:space="preserve">Санкт-Петербург </v>
      </c>
      <c r="F29" s="169">
        <f>VLOOKUP($M29,УЧАСТНИКИ!$A$2:$L$1099,7,FALSE)</f>
        <v>0</v>
      </c>
      <c r="G29" s="170" t="str">
        <f>VLOOKUP($M29,УЧАСТНИКИ!$A$2:$L$1099,11,FALSE)</f>
        <v xml:space="preserve"> СПб ГБУ СШОР "Академия легкой атлетики Санкт-Петербурга"</v>
      </c>
      <c r="H29" s="174"/>
      <c r="I29" s="172" t="s">
        <v>1370</v>
      </c>
      <c r="J29" s="173"/>
      <c r="K29" s="170">
        <v>0</v>
      </c>
      <c r="L29" s="168" t="str">
        <f>VLOOKUP($M29,УЧАСТНИКИ!$A$2:$L$1099,10,FALSE)</f>
        <v>Григорьев С.П.</v>
      </c>
      <c r="M29" s="192" t="s">
        <v>1230</v>
      </c>
    </row>
    <row r="30" spans="1:13" s="193" customFormat="1" ht="41.4" x14ac:dyDescent="0.25">
      <c r="A30" s="185"/>
      <c r="B30" s="168" t="str">
        <f>VLOOKUP($M30,УЧАСТНИКИ!$A$2:$L$1099,3,FALSE)</f>
        <v>Суханова Ольга</v>
      </c>
      <c r="C30" s="169" t="str">
        <f>VLOOKUP($M30,УЧАСТНИКИ!$A$2:$L$1099,4,FALSE)</f>
        <v>27.12.1996</v>
      </c>
      <c r="D30" s="169" t="str">
        <f>VLOOKUP($M30,УЧАСТНИКИ!$A$2:$L$1099,8,FALSE)</f>
        <v>КМС</v>
      </c>
      <c r="E30" s="168" t="str">
        <f>VLOOKUP($M30,УЧАСТНИКИ!$A$2:$L$1099,5,FALSE)</f>
        <v>Ямало-Ненецкий автономный округ Чувашская республика</v>
      </c>
      <c r="F30" s="169">
        <f>VLOOKUP($M30,УЧАСТНИКИ!$A$2:$L$1099,7,FALSE)</f>
        <v>0</v>
      </c>
      <c r="G30" s="170" t="str">
        <f>VLOOKUP($M30,УЧАСТНИКИ!$A$2:$L$1099,11,FALSE)</f>
        <v xml:space="preserve"> МАУ ДО Пуровская районная СДЮСШОР "АВАНГАРД", АУ "СШОР № 3" Минспорта Чувашии </v>
      </c>
      <c r="H30" s="174"/>
      <c r="I30" s="172" t="s">
        <v>1371</v>
      </c>
      <c r="J30" s="173"/>
      <c r="K30" s="170">
        <v>0</v>
      </c>
      <c r="L30" s="168" t="str">
        <f>VLOOKUP($M30,УЧАСТНИКИ!$A$2:$L$1099,10,FALSE)</f>
        <v>Хангельдиев Г.А., Давалов В.Н., Апарин С.И.</v>
      </c>
      <c r="M30" s="167" t="s">
        <v>1188</v>
      </c>
    </row>
    <row r="31" spans="1:13" x14ac:dyDescent="0.25">
      <c r="A31" s="23"/>
      <c r="H31" s="42"/>
    </row>
    <row r="32" spans="1:13" x14ac:dyDescent="0.25">
      <c r="A32" s="23"/>
      <c r="B32" s="165" t="s">
        <v>1333</v>
      </c>
      <c r="J32" s="166" t="s">
        <v>1335</v>
      </c>
      <c r="K32" s="8"/>
      <c r="L32" s="166"/>
    </row>
    <row r="33" spans="1:12" x14ac:dyDescent="0.25">
      <c r="A33" s="23"/>
      <c r="J33" s="59"/>
      <c r="K33" s="8"/>
      <c r="L33" s="59"/>
    </row>
    <row r="34" spans="1:12" x14ac:dyDescent="0.25">
      <c r="A34" s="23"/>
      <c r="J34" s="59"/>
      <c r="K34" s="8"/>
      <c r="L34" s="59"/>
    </row>
    <row r="35" spans="1:12" x14ac:dyDescent="0.25">
      <c r="A35" s="23"/>
      <c r="B35" s="165" t="s">
        <v>1334</v>
      </c>
      <c r="J35" s="166" t="s">
        <v>1348</v>
      </c>
      <c r="K35" s="8"/>
      <c r="L35" s="166"/>
    </row>
    <row r="36" spans="1:12" x14ac:dyDescent="0.25">
      <c r="A36" s="23"/>
    </row>
    <row r="37" spans="1:12" x14ac:dyDescent="0.25">
      <c r="A37" s="23"/>
    </row>
    <row r="38" spans="1:12" x14ac:dyDescent="0.25">
      <c r="A38" s="23"/>
    </row>
    <row r="39" spans="1:12" x14ac:dyDescent="0.25">
      <c r="A39" s="23"/>
    </row>
    <row r="40" spans="1:12" x14ac:dyDescent="0.25">
      <c r="A40" s="23"/>
    </row>
    <row r="41" spans="1:12" x14ac:dyDescent="0.25">
      <c r="A41" s="23"/>
    </row>
    <row r="42" spans="1:12" x14ac:dyDescent="0.25">
      <c r="A42" s="23"/>
    </row>
    <row r="43" spans="1:12" x14ac:dyDescent="0.25">
      <c r="A43" s="23"/>
    </row>
    <row r="44" spans="1:12" x14ac:dyDescent="0.25">
      <c r="A44" s="23"/>
    </row>
    <row r="45" spans="1:12" x14ac:dyDescent="0.25">
      <c r="A45" s="23"/>
    </row>
    <row r="46" spans="1:12" x14ac:dyDescent="0.25">
      <c r="A46" s="23"/>
    </row>
    <row r="47" spans="1:12" x14ac:dyDescent="0.25">
      <c r="A47" s="23"/>
    </row>
    <row r="48" spans="1:12" x14ac:dyDescent="0.25">
      <c r="A48" s="23"/>
    </row>
    <row r="49" spans="1:1" x14ac:dyDescent="0.25">
      <c r="A49" s="23"/>
    </row>
    <row r="50" spans="1:1" x14ac:dyDescent="0.25">
      <c r="A50" s="23"/>
    </row>
    <row r="51" spans="1:1" x14ac:dyDescent="0.25">
      <c r="A51" s="23"/>
    </row>
    <row r="52" spans="1:1" x14ac:dyDescent="0.25">
      <c r="A52" s="23"/>
    </row>
    <row r="53" spans="1:1" x14ac:dyDescent="0.25">
      <c r="A53" s="23"/>
    </row>
    <row r="54" spans="1:1" x14ac:dyDescent="0.25">
      <c r="A54" s="23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</sheetData>
  <sortState ref="A13:X39">
    <sortCondition ref="H13:H39"/>
  </sortState>
  <mergeCells count="13">
    <mergeCell ref="A1:L1"/>
    <mergeCell ref="A2:L2"/>
    <mergeCell ref="A3:L3"/>
    <mergeCell ref="A4:L4"/>
    <mergeCell ref="A11:B11"/>
    <mergeCell ref="F10:G10"/>
    <mergeCell ref="A5:L5"/>
    <mergeCell ref="F9:G9"/>
    <mergeCell ref="A9:B9"/>
    <mergeCell ref="I9:J9"/>
    <mergeCell ref="A6:L6"/>
    <mergeCell ref="A7:L7"/>
    <mergeCell ref="A8:L8"/>
  </mergeCells>
  <phoneticPr fontId="1" type="noConversion"/>
  <printOptions horizontalCentered="1"/>
  <pageMargins left="0" right="0" top="0.53" bottom="0.19685039370078741" header="0.51181102362204722" footer="0.3"/>
  <pageSetup paperSize="9" scale="7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X41"/>
  <sheetViews>
    <sheetView view="pageBreakPreview" zoomScale="115" zoomScaleNormal="80" zoomScaleSheetLayoutView="115" workbookViewId="0">
      <selection activeCell="G18" sqref="G18"/>
    </sheetView>
  </sheetViews>
  <sheetFormatPr defaultColWidth="8.33203125" defaultRowHeight="13.2" outlineLevelCol="1" x14ac:dyDescent="0.25"/>
  <cols>
    <col min="1" max="1" width="6.33203125" style="28" customWidth="1"/>
    <col min="2" max="2" width="21.109375" style="8" customWidth="1"/>
    <col min="3" max="3" width="12" style="11" customWidth="1"/>
    <col min="4" max="4" width="7.44140625" style="11" customWidth="1"/>
    <col min="5" max="5" width="28.6640625" style="8" customWidth="1"/>
    <col min="6" max="6" width="8.33203125" style="8" hidden="1" customWidth="1"/>
    <col min="7" max="7" width="44.33203125" style="8" customWidth="1"/>
    <col min="8" max="8" width="15" style="8" hidden="1" customWidth="1" outlineLevel="1"/>
    <col min="9" max="9" width="9.44140625" style="11" customWidth="1" collapsed="1"/>
    <col min="10" max="10" width="10.5546875" style="8" customWidth="1"/>
    <col min="11" max="11" width="8.44140625" style="15" customWidth="1"/>
    <col min="12" max="12" width="31.44140625" style="8" customWidth="1"/>
    <col min="13" max="14" width="0" style="8" hidden="1" customWidth="1" outlineLevel="1"/>
    <col min="15" max="15" width="9.5546875" style="8" hidden="1" customWidth="1" outlineLevel="1"/>
    <col min="16" max="23" width="0" style="8" hidden="1" customWidth="1" outlineLevel="1"/>
    <col min="24" max="24" width="8.33203125" style="8" collapsed="1"/>
    <col min="25" max="16384" width="8.33203125" style="8"/>
  </cols>
  <sheetData>
    <row r="1" spans="1:2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S1" s="9"/>
      <c r="T1" s="9"/>
      <c r="U1" s="10"/>
    </row>
    <row r="2" spans="1:2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S2" s="9"/>
      <c r="T2" s="9"/>
      <c r="U2" s="10"/>
    </row>
    <row r="3" spans="1:2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S3" s="9"/>
      <c r="T3" s="9"/>
      <c r="U3" s="10"/>
    </row>
    <row r="4" spans="1:2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S4" s="9"/>
      <c r="T4" s="9"/>
      <c r="U4" s="10"/>
    </row>
    <row r="5" spans="1:2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S5" s="9"/>
      <c r="T5" s="9"/>
      <c r="U5" s="10"/>
    </row>
    <row r="6" spans="1:2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S6" s="9"/>
      <c r="T6" s="9"/>
      <c r="U6" s="10"/>
    </row>
    <row r="7" spans="1:2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S7" s="9"/>
      <c r="T7" s="9"/>
      <c r="U7" s="10"/>
    </row>
    <row r="8" spans="1:23" ht="15.6" x14ac:dyDescent="0.25">
      <c r="A8" s="223" t="s">
        <v>131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S8" s="9"/>
      <c r="T8" s="9"/>
      <c r="U8" s="10"/>
    </row>
    <row r="9" spans="1:23" ht="12.75" customHeight="1" x14ac:dyDescent="0.25">
      <c r="A9" s="215"/>
      <c r="B9" s="215"/>
      <c r="D9" s="12"/>
      <c r="E9" s="13"/>
      <c r="F9" s="221"/>
      <c r="G9" s="221"/>
      <c r="H9" s="14"/>
      <c r="I9" s="222"/>
      <c r="J9" s="222"/>
      <c r="S9" s="9"/>
      <c r="T9" s="9"/>
      <c r="U9" s="10"/>
    </row>
    <row r="10" spans="1:23" ht="12.75" customHeight="1" x14ac:dyDescent="0.25">
      <c r="A10" s="215"/>
      <c r="B10" s="215"/>
      <c r="D10" s="12"/>
      <c r="E10" s="13"/>
      <c r="F10" s="220"/>
      <c r="G10" s="220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9"/>
      <c r="T10" s="9"/>
      <c r="U10" s="10"/>
    </row>
    <row r="11" spans="1:23" ht="13.5" customHeight="1" thickBot="1" x14ac:dyDescent="0.3">
      <c r="A11" s="18" t="s">
        <v>140</v>
      </c>
      <c r="D11" s="12"/>
      <c r="E11" s="12"/>
      <c r="G11" s="43"/>
      <c r="H11" s="12"/>
      <c r="I11" s="105" t="s">
        <v>43</v>
      </c>
      <c r="J11" s="19" t="str">
        <f>d_1</f>
        <v>28.05.2019г.</v>
      </c>
      <c r="K11" s="38">
        <v>0.80555555555555547</v>
      </c>
      <c r="L11" s="18" t="str">
        <f>d_6</f>
        <v>t° +25 вл. 76%</v>
      </c>
      <c r="M11" s="8" t="s">
        <v>5</v>
      </c>
      <c r="O11" s="20" t="s">
        <v>65</v>
      </c>
      <c r="P11" s="20" t="s">
        <v>66</v>
      </c>
      <c r="Q11" s="20" t="s">
        <v>67</v>
      </c>
      <c r="R11" s="20">
        <v>1</v>
      </c>
      <c r="S11" s="20">
        <v>2</v>
      </c>
      <c r="T11" s="20" t="s">
        <v>29</v>
      </c>
      <c r="U11" s="20" t="s">
        <v>68</v>
      </c>
      <c r="V11" s="20" t="s">
        <v>69</v>
      </c>
      <c r="W11" s="20" t="s">
        <v>70</v>
      </c>
    </row>
    <row r="12" spans="1:23" ht="28.95" customHeight="1" thickBot="1" x14ac:dyDescent="0.3">
      <c r="A12" s="148" t="s">
        <v>0</v>
      </c>
      <c r="B12" s="149" t="s">
        <v>38</v>
      </c>
      <c r="C12" s="149" t="s">
        <v>8</v>
      </c>
      <c r="D12" s="149" t="s">
        <v>1</v>
      </c>
      <c r="E12" s="149" t="s">
        <v>61</v>
      </c>
      <c r="F12" s="150" t="s">
        <v>63</v>
      </c>
      <c r="G12" s="151" t="s">
        <v>104</v>
      </c>
      <c r="H12" s="149"/>
      <c r="I12" s="150" t="s">
        <v>9</v>
      </c>
      <c r="J12" s="149" t="s">
        <v>101</v>
      </c>
      <c r="K12" s="149" t="s">
        <v>4</v>
      </c>
      <c r="L12" s="153" t="s">
        <v>102</v>
      </c>
      <c r="O12" s="115">
        <v>4325</v>
      </c>
      <c r="P12" s="115">
        <v>4524</v>
      </c>
      <c r="Q12" s="115">
        <v>4804</v>
      </c>
      <c r="R12" s="106">
        <v>5124</v>
      </c>
      <c r="S12" s="106">
        <v>5474</v>
      </c>
      <c r="T12" s="106">
        <v>5874</v>
      </c>
      <c r="U12" s="106">
        <v>10274</v>
      </c>
      <c r="V12" s="106">
        <v>10744</v>
      </c>
      <c r="W12" s="107">
        <v>11244</v>
      </c>
    </row>
    <row r="13" spans="1:23" ht="17.399999999999999" x14ac:dyDescent="0.25">
      <c r="A13" s="185" t="s">
        <v>27</v>
      </c>
      <c r="B13" s="224" t="s">
        <v>1373</v>
      </c>
      <c r="C13" s="224"/>
      <c r="D13" s="224"/>
      <c r="E13" s="205"/>
      <c r="F13" s="206"/>
      <c r="G13" s="205"/>
      <c r="H13" s="207"/>
      <c r="I13" s="206"/>
      <c r="J13" s="205"/>
      <c r="K13" s="205"/>
      <c r="L13" s="208"/>
      <c r="O13" s="209"/>
      <c r="P13" s="209"/>
      <c r="Q13" s="209"/>
      <c r="R13" s="210"/>
      <c r="S13" s="210"/>
      <c r="T13" s="210"/>
      <c r="U13" s="210"/>
      <c r="V13" s="210"/>
      <c r="W13" s="210"/>
    </row>
    <row r="14" spans="1:23" s="193" customFormat="1" ht="27.6" x14ac:dyDescent="0.25">
      <c r="A14" s="185"/>
      <c r="B14" s="168" t="str">
        <f>VLOOKUP($M14,УЧАСТНИКИ!$A$2:$L$1099,3,FALSE)</f>
        <v>Алисова Елизавета</v>
      </c>
      <c r="C14" s="169" t="str">
        <f>VLOOKUP($M14,УЧАСТНИКИ!$A$2:$L$1099,4,FALSE)</f>
        <v>21.06.2000</v>
      </c>
      <c r="D14" s="169" t="str">
        <f>VLOOKUP($M14,УЧАСТНИКИ!$A$2:$L$1099,8,FALSE)</f>
        <v>КМС</v>
      </c>
      <c r="E14" s="168" t="str">
        <f>VLOOKUP($M14,УЧАСТНИКИ!$A$2:$L$1099,5,FALSE)</f>
        <v>Санкт-Петербург Липецкая область</v>
      </c>
      <c r="F14" s="169">
        <f>VLOOKUP($M14,УЧАСТНИКИ!$A$2:$L$1099,7,FALSE)</f>
        <v>0</v>
      </c>
      <c r="G14" s="170" t="str">
        <f>VLOOKUP($M14,УЧАСТНИКИ!$A$2:$L$1099,11,FALSE)</f>
        <v xml:space="preserve"> ГБУ "СШОР" "Академия легкой атлетики Санкт-Петербурга"</v>
      </c>
      <c r="H14" s="187">
        <v>4539</v>
      </c>
      <c r="I14" s="172" t="str">
        <f t="shared" ref="I14:I19" si="0">IF(H14=0,0,CONCATENATE(MID(H14,1,2),".",MID(H14,3,2)))</f>
        <v>45.39</v>
      </c>
      <c r="J14" s="173" t="str">
        <f>IF(H14&lt;=$O$12,"МСМК",IF(H14&lt;=$P$12,"МС",IF(H14&lt;=$Q$12,"КМС",IF(H14&lt;=$R$12,"1",IF(H14&lt;=$S$12,"2",IF(H14&lt;=$T$12,"3",IF(H14&lt;=$U$12,"1юн",IF(H14&lt;=$V$12,"2юн",IF(H14&lt;=$W$12,"3юн",IF(H14&gt;$W$12,"б/р"))))))))))</f>
        <v>КМС</v>
      </c>
      <c r="K14" s="170">
        <v>20</v>
      </c>
      <c r="L14" s="168" t="str">
        <f>VLOOKUP($M14,УЧАСТНИКИ!$A$2:$L$1099,10,FALSE)</f>
        <v>Шекин Д.А., Бахвалова Е.А., Бурмистрова Н.И.</v>
      </c>
      <c r="M14" s="192" t="s">
        <v>73</v>
      </c>
    </row>
    <row r="15" spans="1:23" s="193" customFormat="1" ht="27.6" x14ac:dyDescent="0.25">
      <c r="A15" s="185"/>
      <c r="B15" s="168" t="str">
        <f>VLOOKUP($M15,УЧАСТНИКИ!$A$2:$L$1099,3,FALSE)</f>
        <v>Черняева (Козлова) Елена</v>
      </c>
      <c r="C15" s="169" t="str">
        <f>VLOOKUP($M15,УЧАСТНИКИ!$A$2:$L$1099,4,FALSE)</f>
        <v>19.09.1988</v>
      </c>
      <c r="D15" s="169" t="str">
        <f>VLOOKUP($M15,УЧАСТНИКИ!$A$2:$L$1099,8,FALSE)</f>
        <v>МС</v>
      </c>
      <c r="E15" s="168" t="str">
        <f>VLOOKUP($M15,УЧАСТНИКИ!$A$2:$L$1099,5,FALSE)</f>
        <v>Санкт-Петербург Вологодская область</v>
      </c>
      <c r="F15" s="169">
        <f>VLOOKUP($M15,УЧАСТНИКИ!$A$2:$L$1099,7,FALSE)</f>
        <v>0</v>
      </c>
      <c r="G15" s="170" t="str">
        <f>VLOOKUP($M15,УЧАСТНИКИ!$A$2:$L$1099,11,FALSE)</f>
        <v>Профсоюзы СПб ГБУ ЦОП "ШВСМ по легкой атлетике", АУ ФКиС ВО "ЦСП"</v>
      </c>
      <c r="H15" s="187"/>
      <c r="I15" s="172"/>
      <c r="J15" s="173"/>
      <c r="K15" s="170"/>
      <c r="L15" s="168" t="str">
        <f>VLOOKUP($M15,УЧАСТНИКИ!$A$2:$L$1099,10,FALSE)</f>
        <v>Климов А.Г.</v>
      </c>
      <c r="M15" s="192" t="s">
        <v>1229</v>
      </c>
    </row>
    <row r="16" spans="1:23" s="193" customFormat="1" ht="27.6" x14ac:dyDescent="0.25">
      <c r="A16" s="185"/>
      <c r="B16" s="168" t="str">
        <f>VLOOKUP($M16,УЧАСТНИКИ!$A$2:$L$1099,3,FALSE)</f>
        <v>Блескина Екатерина</v>
      </c>
      <c r="C16" s="169" t="str">
        <f>VLOOKUP($M16,УЧАСТНИКИ!$A$2:$L$1099,4,FALSE)</f>
        <v>29.01.1993</v>
      </c>
      <c r="D16" s="169" t="str">
        <f>VLOOKUP($M16,УЧАСТНИКИ!$A$2:$L$1099,8,FALSE)</f>
        <v>МС</v>
      </c>
      <c r="E16" s="168" t="str">
        <f>VLOOKUP($M16,УЧАСТНИКИ!$A$2:$L$1099,5,FALSE)</f>
        <v>Красноярский край Санкт-Петербург</v>
      </c>
      <c r="F16" s="169">
        <f>VLOOKUP($M16,УЧАСТНИКИ!$A$2:$L$1099,7,FALSE)</f>
        <v>0</v>
      </c>
      <c r="G16" s="170" t="str">
        <f>VLOOKUP($M16,УЧАСТНИКИ!$A$2:$L$1099,11,FALSE)</f>
        <v xml:space="preserve"> МАУ "СШОР "Спутник", СПб ГБУ ЦОП "ШВСМ по легкой атлетике</v>
      </c>
      <c r="H16" s="187"/>
      <c r="I16" s="172"/>
      <c r="J16" s="173"/>
      <c r="K16" s="170"/>
      <c r="L16" s="168" t="str">
        <f>VLOOKUP($M16,УЧАСТНИКИ!$A$2:$L$1099,10,FALSE)</f>
        <v>Климов А.Г., Вашкевич И.Е.</v>
      </c>
      <c r="M16" s="192" t="s">
        <v>1128</v>
      </c>
    </row>
    <row r="17" spans="1:13" s="193" customFormat="1" ht="13.8" x14ac:dyDescent="0.25">
      <c r="A17" s="185"/>
      <c r="B17" s="168" t="str">
        <f>VLOOKUP($M17,УЧАСТНИКИ!$A$2:$L$1099,3,FALSE)</f>
        <v>Григорьева Анастасия</v>
      </c>
      <c r="C17" s="169" t="str">
        <f>VLOOKUP($M17,УЧАСТНИКИ!$A$2:$L$1099,4,FALSE)</f>
        <v>07.11.1993</v>
      </c>
      <c r="D17" s="169" t="str">
        <f>VLOOKUP($M17,УЧАСТНИКИ!$A$2:$L$1099,8,FALSE)</f>
        <v>МС</v>
      </c>
      <c r="E17" s="168" t="str">
        <f>VLOOKUP($M17,УЧАСТНИКИ!$A$2:$L$1099,5,FALSE)</f>
        <v xml:space="preserve">Санкт-Петербург </v>
      </c>
      <c r="F17" s="169">
        <f>VLOOKUP($M17,УЧАСТНИКИ!$A$2:$L$1099,7,FALSE)</f>
        <v>0</v>
      </c>
      <c r="G17" s="170" t="str">
        <f>VLOOKUP($M17,УЧАСТНИКИ!$A$2:$L$1099,11,FALSE)</f>
        <v xml:space="preserve"> СПб ГБУ ЦОП "ШВСМ по легкой атлетике"</v>
      </c>
      <c r="H17" s="187"/>
      <c r="I17" s="172"/>
      <c r="J17" s="173"/>
      <c r="K17" s="170"/>
      <c r="L17" s="168" t="str">
        <f>VLOOKUP($M17,УЧАСТНИКИ!$A$2:$L$1099,10,FALSE)</f>
        <v>Куликова Е.Ю., Буровцева Н.В.</v>
      </c>
      <c r="M17" s="192" t="s">
        <v>1207</v>
      </c>
    </row>
    <row r="18" spans="1:13" s="193" customFormat="1" ht="17.399999999999999" x14ac:dyDescent="0.25">
      <c r="A18" s="185" t="s">
        <v>28</v>
      </c>
      <c r="B18" s="225" t="s">
        <v>1374</v>
      </c>
      <c r="C18" s="225"/>
      <c r="D18" s="225"/>
      <c r="E18" s="168"/>
      <c r="F18" s="169"/>
      <c r="G18" s="170"/>
      <c r="H18" s="174"/>
      <c r="I18" s="172"/>
      <c r="J18" s="173"/>
      <c r="K18" s="170"/>
      <c r="L18" s="168"/>
      <c r="M18" s="192"/>
    </row>
    <row r="19" spans="1:13" s="193" customFormat="1" ht="13.8" x14ac:dyDescent="0.25">
      <c r="A19" s="185"/>
      <c r="B19" s="168" t="str">
        <f>VLOOKUP($M19,УЧАСТНИКИ!$A$2:$L$1099,3,FALSE)</f>
        <v>Печёнкина Вероника</v>
      </c>
      <c r="C19" s="169" t="str">
        <f>VLOOKUP($M19,УЧАСТНИКИ!$A$2:$L$1099,4,FALSE)</f>
        <v>31.08.1997</v>
      </c>
      <c r="D19" s="169" t="str">
        <f>VLOOKUP($M19,УЧАСТНИКИ!$A$2:$L$1099,8,FALSE)</f>
        <v>МС</v>
      </c>
      <c r="E19" s="168" t="str">
        <f>VLOOKUP($M19,УЧАСТНИКИ!$A$2:$L$1099,5,FALSE)</f>
        <v xml:space="preserve">Новосибирская область </v>
      </c>
      <c r="F19" s="169">
        <f>VLOOKUP($M19,УЧАСТНИКИ!$A$2:$L$1099,7,FALSE)</f>
        <v>0</v>
      </c>
      <c r="G19" s="170" t="str">
        <f>VLOOKUP($M19,УЧАСТНИКИ!$A$2:$L$1099,11,FALSE)</f>
        <v xml:space="preserve"> ГАУ НСО "РЦСП СК и СР"</v>
      </c>
      <c r="H19" s="174">
        <v>4629</v>
      </c>
      <c r="I19" s="172" t="str">
        <f t="shared" si="0"/>
        <v>46.29</v>
      </c>
      <c r="J19" s="173" t="str">
        <f t="shared" ref="J19" si="1">IF(H19&lt;=$O$12,"МСМК",IF(H19&lt;=$P$12,"МС",IF(H19&lt;=$Q$12,"КМС",IF(H19&lt;=$R$12,"1",IF(H19&lt;=$S$12,"2",IF(H19&lt;=$T$12,"3",IF(H19&lt;=$U$12,"1юн",IF(H19&lt;=$V$12,"2юн",IF(H19&lt;=$W$12,"3юн",IF(H19&gt;$W$12,"б/р"))))))))))</f>
        <v>КМС</v>
      </c>
      <c r="K19" s="170">
        <v>17</v>
      </c>
      <c r="L19" s="168" t="str">
        <f>VLOOKUP($M19,УЧАСТНИКИ!$A$2:$L$1099,10,FALSE)</f>
        <v>Печёнкин Г.В.</v>
      </c>
      <c r="M19" s="192" t="s">
        <v>1246</v>
      </c>
    </row>
    <row r="20" spans="1:13" s="193" customFormat="1" ht="27.6" x14ac:dyDescent="0.25">
      <c r="A20" s="185"/>
      <c r="B20" s="168" t="str">
        <f>VLOOKUP($M20,УЧАСТНИКИ!$A$2:$L$1099,3,FALSE)</f>
        <v>Ткачёва Екатерина</v>
      </c>
      <c r="C20" s="169" t="str">
        <f>VLOOKUP($M20,УЧАСТНИКИ!$A$2:$L$1099,4,FALSE)</f>
        <v>15.02.1999</v>
      </c>
      <c r="D20" s="169" t="str">
        <f>VLOOKUP($M20,УЧАСТНИКИ!$A$2:$L$1099,8,FALSE)</f>
        <v>КМС</v>
      </c>
      <c r="E20" s="168" t="str">
        <f>VLOOKUP($M20,УЧАСТНИКИ!$A$2:$L$1099,5,FALSE)</f>
        <v xml:space="preserve">Новосибирская область </v>
      </c>
      <c r="F20" s="169">
        <f>VLOOKUP($M20,УЧАСТНИКИ!$A$2:$L$1099,7,FALSE)</f>
        <v>0</v>
      </c>
      <c r="G20" s="170" t="str">
        <f>VLOOKUP($M20,УЧАСТНИКИ!$A$2:$L$1099,11,FALSE)</f>
        <v>Динамо ГАУ НСО "РЦСП СК и СР",    ФГБОУ ВО "НГПУ</v>
      </c>
      <c r="H20" s="174"/>
      <c r="I20" s="172"/>
      <c r="J20" s="173"/>
      <c r="K20" s="170"/>
      <c r="L20" s="168" t="str">
        <f>VLOOKUP($M20,УЧАСТНИКИ!$A$2:$L$1099,10,FALSE)</f>
        <v>Бухашеев А.Г., Боярищева А.А.</v>
      </c>
      <c r="M20" s="192" t="s">
        <v>1250</v>
      </c>
    </row>
    <row r="21" spans="1:13" s="193" customFormat="1" ht="13.8" x14ac:dyDescent="0.25">
      <c r="A21" s="167"/>
      <c r="B21" s="168" t="str">
        <f>VLOOKUP($M21,УЧАСТНИКИ!$A$2:$L$1099,3,FALSE)</f>
        <v>Брагина Анастасия</v>
      </c>
      <c r="C21" s="169" t="str">
        <f>VLOOKUP($M21,УЧАСТНИКИ!$A$2:$L$1099,4,FALSE)</f>
        <v>01.06.1998</v>
      </c>
      <c r="D21" s="169" t="str">
        <f>VLOOKUP($M21,УЧАСТНИКИ!$A$2:$L$1099,8,FALSE)</f>
        <v>МС</v>
      </c>
      <c r="E21" s="168" t="str">
        <f>VLOOKUP($M21,УЧАСТНИКИ!$A$2:$L$1099,5,FALSE)</f>
        <v xml:space="preserve">Новосибирская область </v>
      </c>
      <c r="F21" s="169">
        <f>VLOOKUP($M21,УЧАСТНИКИ!$A$2:$L$1099,7,FALSE)</f>
        <v>0</v>
      </c>
      <c r="G21" s="170" t="str">
        <f>VLOOKUP($M21,УЧАСТНИКИ!$A$2:$L$1099,11,FALSE)</f>
        <v>Динамо ГАУ НСО "РЦСП СК и СР"</v>
      </c>
      <c r="H21" s="174"/>
      <c r="I21" s="172"/>
      <c r="J21" s="173"/>
      <c r="K21" s="170"/>
      <c r="L21" s="168" t="str">
        <f>VLOOKUP($M21,УЧАСТНИКИ!$A$2:$L$1099,10,FALSE)</f>
        <v>Бухашеев А.Г., Боярищева А.А.</v>
      </c>
      <c r="M21" s="192" t="s">
        <v>1242</v>
      </c>
    </row>
    <row r="22" spans="1:13" s="193" customFormat="1" ht="27.6" x14ac:dyDescent="0.25">
      <c r="A22" s="167"/>
      <c r="B22" s="168" t="str">
        <f>VLOOKUP($M22,УЧАСТНИКИ!$A$2:$L$1099,3,FALSE)</f>
        <v>Сластникова Тамара</v>
      </c>
      <c r="C22" s="169" t="str">
        <f>VLOOKUP($M22,УЧАСТНИКИ!$A$2:$L$1099,4,FALSE)</f>
        <v>21.05.1993</v>
      </c>
      <c r="D22" s="169" t="str">
        <f>VLOOKUP($M22,УЧАСТНИКИ!$A$2:$L$1099,8,FALSE)</f>
        <v>МС</v>
      </c>
      <c r="E22" s="168" t="str">
        <f>VLOOKUP($M22,УЧАСТНИКИ!$A$2:$L$1099,5,FALSE)</f>
        <v xml:space="preserve">Новосибирская область </v>
      </c>
      <c r="F22" s="169">
        <f>VLOOKUP($M22,УЧАСТНИКИ!$A$2:$L$1099,7,FALSE)</f>
        <v>0</v>
      </c>
      <c r="G22" s="170" t="str">
        <f>VLOOKUP($M22,УЧАСТНИКИ!$A$2:$L$1099,11,FALSE)</f>
        <v>Динамо ГАУ НСО "РЦСП СК и СР",ФГБОУ ВО Новосибирский ГАУ</v>
      </c>
      <c r="H22" s="174"/>
      <c r="I22" s="172"/>
      <c r="J22" s="173"/>
      <c r="K22" s="170"/>
      <c r="L22" s="168" t="str">
        <f>VLOOKUP($M22,УЧАСТНИКИ!$A$2:$L$1099,10,FALSE)</f>
        <v>Бухашеев А.Г., Богатов А.М., Боярищева А.А.</v>
      </c>
      <c r="M22" s="192" t="s">
        <v>1248</v>
      </c>
    </row>
    <row r="23" spans="1:13" ht="13.2" customHeight="1" x14ac:dyDescent="0.25">
      <c r="A23" s="11"/>
    </row>
    <row r="24" spans="1:13" ht="13.2" customHeight="1" x14ac:dyDescent="0.25">
      <c r="A24" s="11"/>
    </row>
    <row r="25" spans="1:13" ht="13.2" customHeight="1" x14ac:dyDescent="0.25">
      <c r="A25" s="11"/>
      <c r="B25" s="165" t="s">
        <v>1333</v>
      </c>
      <c r="J25" s="166" t="s">
        <v>1335</v>
      </c>
      <c r="K25" s="8"/>
      <c r="L25" s="166"/>
    </row>
    <row r="26" spans="1:13" ht="13.2" customHeight="1" x14ac:dyDescent="0.25">
      <c r="A26" s="11"/>
      <c r="J26" s="59"/>
      <c r="K26" s="8"/>
      <c r="L26" s="59"/>
    </row>
    <row r="27" spans="1:13" ht="13.2" customHeight="1" x14ac:dyDescent="0.25">
      <c r="A27" s="11"/>
      <c r="J27" s="59"/>
      <c r="K27" s="8"/>
      <c r="L27" s="59"/>
    </row>
    <row r="28" spans="1:13" ht="13.2" customHeight="1" x14ac:dyDescent="0.25">
      <c r="A28" s="11"/>
      <c r="B28" s="165" t="s">
        <v>1334</v>
      </c>
      <c r="J28" s="166" t="s">
        <v>1348</v>
      </c>
      <c r="K28" s="8"/>
      <c r="L28" s="166"/>
    </row>
    <row r="29" spans="1:13" ht="13.2" customHeight="1" x14ac:dyDescent="0.25">
      <c r="A29" s="11"/>
    </row>
    <row r="30" spans="1:13" ht="13.2" customHeight="1" x14ac:dyDescent="0.25">
      <c r="A30" s="11"/>
    </row>
    <row r="31" spans="1:13" ht="13.2" customHeight="1" x14ac:dyDescent="0.25">
      <c r="A31" s="11"/>
    </row>
    <row r="32" spans="1:13" x14ac:dyDescent="0.25">
      <c r="A32" s="11"/>
    </row>
    <row r="33" spans="1:1" x14ac:dyDescent="0.25">
      <c r="A33" s="11"/>
    </row>
    <row r="34" spans="1:1" x14ac:dyDescent="0.25">
      <c r="A34" s="11"/>
    </row>
    <row r="35" spans="1:1" x14ac:dyDescent="0.25">
      <c r="A35" s="11"/>
    </row>
    <row r="36" spans="1:1" x14ac:dyDescent="0.25">
      <c r="A36" s="11"/>
    </row>
    <row r="37" spans="1:1" x14ac:dyDescent="0.25">
      <c r="A37" s="11"/>
    </row>
    <row r="38" spans="1:1" x14ac:dyDescent="0.25">
      <c r="A38" s="11"/>
    </row>
    <row r="39" spans="1:1" x14ac:dyDescent="0.25">
      <c r="A39" s="11"/>
    </row>
    <row r="40" spans="1:1" x14ac:dyDescent="0.25">
      <c r="A40" s="11"/>
    </row>
    <row r="41" spans="1:1" x14ac:dyDescent="0.25">
      <c r="A41" s="11"/>
    </row>
  </sheetData>
  <mergeCells count="15">
    <mergeCell ref="B13:D13"/>
    <mergeCell ref="B18:D18"/>
    <mergeCell ref="A10:B10"/>
    <mergeCell ref="F10:G10"/>
    <mergeCell ref="A1:L1"/>
    <mergeCell ref="A2:L2"/>
    <mergeCell ref="A3:L3"/>
    <mergeCell ref="A4:L4"/>
    <mergeCell ref="A5:L5"/>
    <mergeCell ref="A9:B9"/>
    <mergeCell ref="F9:G9"/>
    <mergeCell ref="I9:J9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8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AA76"/>
  <sheetViews>
    <sheetView view="pageBreakPreview" topLeftCell="A26" zoomScale="115" zoomScaleNormal="80" zoomScaleSheetLayoutView="115" workbookViewId="0">
      <selection activeCell="B47" sqref="B47"/>
    </sheetView>
  </sheetViews>
  <sheetFormatPr defaultColWidth="9.109375" defaultRowHeight="13.2" outlineLevelCol="1" x14ac:dyDescent="0.25"/>
  <cols>
    <col min="1" max="1" width="6.33203125" style="28" customWidth="1"/>
    <col min="2" max="2" width="19.109375" style="8" customWidth="1"/>
    <col min="3" max="3" width="11.88671875" style="11" customWidth="1"/>
    <col min="4" max="4" width="6.88671875" style="11" bestFit="1" customWidth="1"/>
    <col min="5" max="5" width="24" style="8" customWidth="1"/>
    <col min="6" max="6" width="6.88671875" style="8" hidden="1" customWidth="1"/>
    <col min="7" max="7" width="37.109375" style="8" customWidth="1"/>
    <col min="8" max="8" width="8.109375" style="8" hidden="1" customWidth="1" outlineLevel="1"/>
    <col min="9" max="9" width="6.33203125" style="11" customWidth="1" collapsed="1"/>
    <col min="10" max="10" width="5.88671875" style="11" customWidth="1"/>
    <col min="11" max="11" width="6.33203125" style="11" hidden="1" customWidth="1" outlineLevel="1"/>
    <col min="12" max="12" width="6.109375" style="11" customWidth="1" collapsed="1"/>
    <col min="13" max="13" width="6.33203125" style="11" customWidth="1"/>
    <col min="14" max="14" width="9.109375" style="8" customWidth="1"/>
    <col min="15" max="15" width="6.109375" style="15" customWidth="1"/>
    <col min="16" max="16" width="30.44140625" style="8" customWidth="1"/>
    <col min="17" max="17" width="8" style="8" hidden="1" customWidth="1" outlineLevel="1"/>
    <col min="18" max="26" width="0" style="8" hidden="1" customWidth="1" outlineLevel="1"/>
    <col min="27" max="27" width="9.109375" style="8" collapsed="1"/>
    <col min="28" max="16384" width="9.109375" style="8"/>
  </cols>
  <sheetData>
    <row r="1" spans="1:26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U1" s="9"/>
      <c r="V1" s="9"/>
      <c r="W1" s="10"/>
    </row>
    <row r="2" spans="1:26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U2" s="9"/>
      <c r="V2" s="9"/>
      <c r="W2" s="10"/>
    </row>
    <row r="3" spans="1:26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U3" s="9"/>
      <c r="V3" s="9"/>
      <c r="W3" s="10"/>
    </row>
    <row r="4" spans="1:26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U4" s="9"/>
      <c r="V4" s="9"/>
      <c r="W4" s="10"/>
    </row>
    <row r="5" spans="1:26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U5" s="9"/>
      <c r="V5" s="9"/>
      <c r="W5" s="10"/>
    </row>
    <row r="6" spans="1:26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U6" s="9"/>
      <c r="V6" s="9"/>
      <c r="W6" s="10"/>
    </row>
    <row r="7" spans="1:26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U7" s="9"/>
      <c r="V7" s="9"/>
      <c r="W7" s="10"/>
    </row>
    <row r="8" spans="1:26" ht="15.6" x14ac:dyDescent="0.25">
      <c r="A8" s="223" t="s">
        <v>142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U8" s="9"/>
      <c r="V8" s="9"/>
      <c r="W8" s="10"/>
    </row>
    <row r="9" spans="1:26" ht="12.75" customHeight="1" x14ac:dyDescent="0.25">
      <c r="A9" s="215"/>
      <c r="B9" s="215"/>
      <c r="D9" s="12"/>
      <c r="E9" s="13"/>
      <c r="N9" s="11" t="s">
        <v>143</v>
      </c>
      <c r="O9" s="30"/>
      <c r="P9" s="19" t="str">
        <f>d_5</f>
        <v>г. Сочи, ул. Бзугу 2, ст. им. Славы Метревели</v>
      </c>
      <c r="U9" s="9"/>
      <c r="V9" s="9"/>
      <c r="W9" s="10"/>
    </row>
    <row r="10" spans="1:26" ht="12.75" customHeight="1" x14ac:dyDescent="0.25">
      <c r="A10" s="215"/>
      <c r="B10" s="215"/>
      <c r="D10" s="12"/>
      <c r="E10" s="46"/>
      <c r="F10" s="34"/>
      <c r="G10" s="19"/>
      <c r="H10" s="14"/>
      <c r="I10" s="29"/>
      <c r="J10" s="29"/>
      <c r="K10" s="29"/>
      <c r="L10" s="46" t="s">
        <v>35</v>
      </c>
      <c r="M10" s="29"/>
      <c r="N10" s="19" t="str">
        <f>d_1</f>
        <v>28.05.2019г.</v>
      </c>
      <c r="O10" s="38">
        <v>0.63541666666666663</v>
      </c>
      <c r="P10" s="18" t="str">
        <f>d_6</f>
        <v>t° +25 вл. 76%</v>
      </c>
      <c r="U10" s="9"/>
      <c r="V10" s="9"/>
      <c r="W10" s="10"/>
    </row>
    <row r="11" spans="1:26" ht="13.8" thickBot="1" x14ac:dyDescent="0.3">
      <c r="A11" s="18" t="s">
        <v>140</v>
      </c>
      <c r="D11" s="12"/>
      <c r="E11" s="46"/>
      <c r="F11" s="35"/>
      <c r="G11" s="19"/>
      <c r="H11" s="12"/>
      <c r="I11" s="33"/>
      <c r="J11" s="33"/>
      <c r="K11" s="33"/>
      <c r="L11" s="46" t="s">
        <v>36</v>
      </c>
      <c r="M11" s="33"/>
      <c r="N11" s="19" t="str">
        <f>d_1</f>
        <v>28.05.2019г.</v>
      </c>
      <c r="O11" s="38">
        <v>0.69097222222222221</v>
      </c>
      <c r="P11" s="18" t="str">
        <f>d_6</f>
        <v>t° +25 вл. 76%</v>
      </c>
      <c r="Q11" s="8" t="s">
        <v>5</v>
      </c>
      <c r="R11" s="20" t="s">
        <v>65</v>
      </c>
      <c r="S11" s="20" t="s">
        <v>66</v>
      </c>
      <c r="T11" s="20" t="s">
        <v>67</v>
      </c>
      <c r="U11" s="20">
        <v>1</v>
      </c>
      <c r="V11" s="20">
        <v>2</v>
      </c>
      <c r="W11" s="20" t="s">
        <v>29</v>
      </c>
      <c r="X11" s="20" t="s">
        <v>68</v>
      </c>
      <c r="Y11" s="20" t="s">
        <v>69</v>
      </c>
      <c r="Z11" s="20" t="s">
        <v>70</v>
      </c>
    </row>
    <row r="12" spans="1:26" ht="28.95" customHeight="1" thickBot="1" x14ac:dyDescent="0.3">
      <c r="A12" s="158" t="s">
        <v>0</v>
      </c>
      <c r="B12" s="157" t="s">
        <v>38</v>
      </c>
      <c r="C12" s="157" t="s">
        <v>39</v>
      </c>
      <c r="D12" s="157" t="s">
        <v>1</v>
      </c>
      <c r="E12" s="157" t="s">
        <v>61</v>
      </c>
      <c r="F12" s="156" t="s">
        <v>63</v>
      </c>
      <c r="G12" s="151" t="s">
        <v>104</v>
      </c>
      <c r="H12" s="155"/>
      <c r="I12" s="156" t="s">
        <v>2</v>
      </c>
      <c r="J12" s="152" t="s">
        <v>100</v>
      </c>
      <c r="K12" s="156" t="s">
        <v>6</v>
      </c>
      <c r="L12" s="156" t="s">
        <v>3</v>
      </c>
      <c r="M12" s="152" t="s">
        <v>100</v>
      </c>
      <c r="N12" s="149" t="s">
        <v>101</v>
      </c>
      <c r="O12" s="149" t="s">
        <v>4</v>
      </c>
      <c r="P12" s="153" t="s">
        <v>102</v>
      </c>
      <c r="R12" s="116">
        <v>1298</v>
      </c>
      <c r="S12" s="116">
        <v>1394</v>
      </c>
      <c r="T12" s="109">
        <v>1524</v>
      </c>
      <c r="U12" s="109">
        <v>1624</v>
      </c>
      <c r="V12" s="109">
        <v>1744</v>
      </c>
      <c r="W12" s="109">
        <v>1874</v>
      </c>
      <c r="X12" s="44">
        <v>2024</v>
      </c>
      <c r="Y12" s="44"/>
      <c r="Z12" s="45"/>
    </row>
    <row r="13" spans="1:26" s="193" customFormat="1" ht="27.6" x14ac:dyDescent="0.25">
      <c r="A13" s="185" t="s">
        <v>27</v>
      </c>
      <c r="B13" s="168" t="str">
        <f>VLOOKUP($Q13,УЧАСТНИКИ!$A$2:$L$1099,3,FALSE)</f>
        <v>Блескина Екатерина</v>
      </c>
      <c r="C13" s="169" t="str">
        <f>VLOOKUP($Q13,УЧАСТНИКИ!$A$2:$L$1099,4,FALSE)</f>
        <v>29.01.1993</v>
      </c>
      <c r="D13" s="169" t="str">
        <f>VLOOKUP($Q13,УЧАСТНИКИ!$A$2:$L$1099,8,FALSE)</f>
        <v>МС</v>
      </c>
      <c r="E13" s="168" t="str">
        <f>VLOOKUP($Q13,УЧАСТНИКИ!$A$2:$L$1099,5,FALSE)</f>
        <v>Красноярский край Санкт-Петербург</v>
      </c>
      <c r="F13" s="169">
        <f>VLOOKUP($Q13,УЧАСТНИКИ!$A$2:$L$1099,7,FALSE)</f>
        <v>0</v>
      </c>
      <c r="G13" s="170" t="str">
        <f>VLOOKUP($Q13,УЧАСТНИКИ!$A$2:$L$1099,11,FALSE)</f>
        <v xml:space="preserve"> МАУ "СШОР "Спутник", СПб ГБУ ЦОП "ШВСМ по легкой атлетике</v>
      </c>
      <c r="H13" s="187">
        <v>1338</v>
      </c>
      <c r="I13" s="172" t="str">
        <f t="shared" ref="I13:I31" si="0">IF(H13=0,0,CONCATENATE(MID(H13,1,2),".",MID(H13,3,2)))</f>
        <v>13.38</v>
      </c>
      <c r="J13" s="172">
        <v>-3.7</v>
      </c>
      <c r="K13" s="187">
        <v>1347</v>
      </c>
      <c r="L13" s="172" t="str">
        <f t="shared" ref="L13:L20" si="1">IF(K13=0,0,CONCATENATE(MID(K13,1,2),".",MID(K13,3,2)))</f>
        <v>13.47</v>
      </c>
      <c r="M13" s="172">
        <v>-2.2000000000000002</v>
      </c>
      <c r="N13" s="173" t="str">
        <f t="shared" ref="N13:N31" si="2"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170" t="s">
        <v>1351</v>
      </c>
      <c r="P13" s="168" t="str">
        <f>VLOOKUP($Q13,УЧАСТНИКИ!$A$2:$L$1099,10,FALSE)</f>
        <v>Климов А.Г., Вашкевич И.Е.</v>
      </c>
      <c r="Q13" s="192" t="s">
        <v>1128</v>
      </c>
      <c r="S13" s="194">
        <f t="shared" ref="S13:S32" si="3">MIN(H13,K13)</f>
        <v>1338</v>
      </c>
    </row>
    <row r="14" spans="1:26" s="193" customFormat="1" ht="55.2" x14ac:dyDescent="0.25">
      <c r="A14" s="185" t="s">
        <v>28</v>
      </c>
      <c r="B14" s="168" t="str">
        <f>VLOOKUP($Q14,УЧАСТНИКИ!$A$2:$L$1099,3,FALSE)</f>
        <v>Манакова  (Решеткина) Ирина</v>
      </c>
      <c r="C14" s="169" t="str">
        <f>VLOOKUP($Q14,УЧАСТНИКИ!$A$2:$L$1099,4,FALSE)</f>
        <v>30.01.1989</v>
      </c>
      <c r="D14" s="169" t="str">
        <f>VLOOKUP($Q14,УЧАСТНИКИ!$A$2:$L$1099,8,FALSE)</f>
        <v>МС</v>
      </c>
      <c r="E14" s="168" t="str">
        <f>VLOOKUP($Q14,УЧАСТНИКИ!$A$2:$L$1099,5,FALSE)</f>
        <v>Москва Санкт-Петербург</v>
      </c>
      <c r="F14" s="169">
        <f>VLOOKUP($Q14,УЧАСТНИКИ!$A$2:$L$1099,7,FALSE)</f>
        <v>0</v>
      </c>
      <c r="G14" s="170" t="str">
        <f>VLOOKUP($Q14,УЧАСТНИКИ!$A$2:$L$1099,11,FALSE)</f>
        <v>РА ГБУ "ЦСП по легкой атлетике" Москомспорта, ГБУ "ЦОП по легкой атлетике" Москомспорта, СПб ГБУ ЦОП "ШВСМ по легкой атлетике"</v>
      </c>
      <c r="H14" s="174">
        <v>1359</v>
      </c>
      <c r="I14" s="172" t="str">
        <f t="shared" si="0"/>
        <v>13.59</v>
      </c>
      <c r="J14" s="172">
        <v>-0.8</v>
      </c>
      <c r="K14" s="174">
        <v>1351</v>
      </c>
      <c r="L14" s="172" t="str">
        <f t="shared" si="1"/>
        <v>13.51</v>
      </c>
      <c r="M14" s="172">
        <v>-2.2000000000000002</v>
      </c>
      <c r="N14" s="173" t="str">
        <f t="shared" si="2"/>
        <v>МС</v>
      </c>
      <c r="O14" s="170" t="s">
        <v>1352</v>
      </c>
      <c r="P14" s="168" t="str">
        <f>VLOOKUP($Q14,УЧАСТНИКИ!$A$2:$L$1099,10,FALSE)</f>
        <v>Климов А.Г.</v>
      </c>
      <c r="Q14" s="192" t="s">
        <v>1216</v>
      </c>
      <c r="S14" s="194">
        <f t="shared" si="3"/>
        <v>1351</v>
      </c>
    </row>
    <row r="15" spans="1:26" s="193" customFormat="1" ht="41.4" x14ac:dyDescent="0.25">
      <c r="A15" s="185" t="s">
        <v>29</v>
      </c>
      <c r="B15" s="168" t="str">
        <f>VLOOKUP($Q15,УЧАСТНИКИ!$A$2:$L$1099,3,FALSE)</f>
        <v>Николаева Анастасия</v>
      </c>
      <c r="C15" s="169" t="str">
        <f>VLOOKUP($Q15,УЧАСТНИКИ!$A$2:$L$1099,4,FALSE)</f>
        <v>24.09.1995</v>
      </c>
      <c r="D15" s="169" t="str">
        <f>VLOOKUP($Q15,УЧАСТНИКИ!$A$2:$L$1099,8,FALSE)</f>
        <v>МСМК</v>
      </c>
      <c r="E15" s="168" t="str">
        <f>VLOOKUP($Q15,УЧАСТНИКИ!$A$2:$L$1099,5,FALSE)</f>
        <v>Московская область Самарская область</v>
      </c>
      <c r="F15" s="169">
        <f>VLOOKUP($Q15,УЧАСТНИКИ!$A$2:$L$1099,7,FALSE)</f>
        <v>0</v>
      </c>
      <c r="G15" s="170" t="str">
        <f>VLOOKUP($Q15,УЧАСТНИКИ!$A$2:$L$1099,11,FALSE)</f>
        <v>ВС ГБУ МО "ЦСП ОВС", ГБУ МО "СШОР по легкой атлетике", МБУ г.о. Самара "СШОР № 2"</v>
      </c>
      <c r="H15" s="174">
        <v>1385</v>
      </c>
      <c r="I15" s="172" t="str">
        <f t="shared" si="0"/>
        <v>13.85</v>
      </c>
      <c r="J15" s="172">
        <v>-0.7</v>
      </c>
      <c r="K15" s="174">
        <v>1367</v>
      </c>
      <c r="L15" s="172" t="str">
        <f t="shared" si="1"/>
        <v>13.67</v>
      </c>
      <c r="M15" s="172">
        <v>-2.2000000000000002</v>
      </c>
      <c r="N15" s="173" t="str">
        <f t="shared" si="2"/>
        <v>МС</v>
      </c>
      <c r="O15" s="170" t="s">
        <v>1339</v>
      </c>
      <c r="P15" s="168" t="str">
        <f>VLOOKUP($Q15,УЧАСТНИКИ!$A$2:$L$1099,10,FALSE)</f>
        <v>Маслаков В.М., Жуликов Н.М., Иванова И.Ю.</v>
      </c>
      <c r="Q15" s="192" t="s">
        <v>1254</v>
      </c>
      <c r="S15" s="194">
        <f t="shared" si="3"/>
        <v>1367</v>
      </c>
    </row>
    <row r="16" spans="1:26" s="193" customFormat="1" ht="27.6" x14ac:dyDescent="0.25">
      <c r="A16" s="185" t="s">
        <v>30</v>
      </c>
      <c r="B16" s="168" t="str">
        <f>VLOOKUP($Q16,УЧАСТНИКИ!$A$2:$L$1099,3,FALSE)</f>
        <v>Ватропина Анна</v>
      </c>
      <c r="C16" s="169" t="str">
        <f>VLOOKUP($Q16,УЧАСТНИКИ!$A$2:$L$1099,4,FALSE)</f>
        <v>05.10.1990</v>
      </c>
      <c r="D16" s="169" t="str">
        <f>VLOOKUP($Q16,УЧАСТНИКИ!$A$2:$L$1099,8,FALSE)</f>
        <v>МС</v>
      </c>
      <c r="E16" s="168" t="str">
        <f>VLOOKUP($Q16,УЧАСТНИКИ!$A$2:$L$1099,5,FALSE)</f>
        <v xml:space="preserve">Республика Татарстан </v>
      </c>
      <c r="F16" s="169">
        <f>VLOOKUP($Q16,УЧАСТНИКИ!$A$2:$L$1099,7,FALSE)</f>
        <v>0</v>
      </c>
      <c r="G16" s="170" t="str">
        <f>VLOOKUP($Q16,УЧАСТНИКИ!$A$2:$L$1099,11,FALSE)</f>
        <v xml:space="preserve"> Спортивный клуб "Нефтехимик" ПАО "НКНХ"</v>
      </c>
      <c r="H16" s="174">
        <v>1380</v>
      </c>
      <c r="I16" s="172" t="str">
        <f t="shared" si="0"/>
        <v>13.80</v>
      </c>
      <c r="J16" s="172">
        <v>-0.8</v>
      </c>
      <c r="K16" s="174">
        <v>1378</v>
      </c>
      <c r="L16" s="172" t="str">
        <f t="shared" si="1"/>
        <v>13.78</v>
      </c>
      <c r="M16" s="172">
        <v>-2.2000000000000002</v>
      </c>
      <c r="N16" s="173" t="str">
        <f t="shared" si="2"/>
        <v>МС</v>
      </c>
      <c r="O16" s="170" t="s">
        <v>1340</v>
      </c>
      <c r="P16" s="168" t="str">
        <f>VLOOKUP($Q16,УЧАСТНИКИ!$A$2:$L$1099,10,FALSE)</f>
        <v>Ермолаев С.В., Пермяков О.А.</v>
      </c>
      <c r="Q16" s="192" t="s">
        <v>1175</v>
      </c>
      <c r="S16" s="194">
        <f t="shared" si="3"/>
        <v>1378</v>
      </c>
    </row>
    <row r="17" spans="1:19" s="193" customFormat="1" ht="27.6" x14ac:dyDescent="0.25">
      <c r="A17" s="185" t="s">
        <v>31</v>
      </c>
      <c r="B17" s="168" t="str">
        <f>VLOOKUP($Q17,УЧАСТНИКИ!$A$2:$L$1099,3,FALSE)</f>
        <v>Печёнкина Вероника</v>
      </c>
      <c r="C17" s="169" t="str">
        <f>VLOOKUP($Q17,УЧАСТНИКИ!$A$2:$L$1099,4,FALSE)</f>
        <v>31.08.1997</v>
      </c>
      <c r="D17" s="169" t="str">
        <f>VLOOKUP($Q17,УЧАСТНИКИ!$A$2:$L$1099,8,FALSE)</f>
        <v>МС</v>
      </c>
      <c r="E17" s="168" t="str">
        <f>VLOOKUP($Q17,УЧАСТНИКИ!$A$2:$L$1099,5,FALSE)</f>
        <v xml:space="preserve">Новосибирская область </v>
      </c>
      <c r="F17" s="169">
        <f>VLOOKUP($Q17,УЧАСТНИКИ!$A$2:$L$1099,7,FALSE)</f>
        <v>0</v>
      </c>
      <c r="G17" s="170" t="str">
        <f>VLOOKUP($Q17,УЧАСТНИКИ!$A$2:$L$1099,11,FALSE)</f>
        <v xml:space="preserve"> ГАУ НСО "РЦСП СК и СР"</v>
      </c>
      <c r="H17" s="174">
        <v>1382</v>
      </c>
      <c r="I17" s="172" t="str">
        <f t="shared" si="0"/>
        <v>13.82</v>
      </c>
      <c r="J17" s="172">
        <v>-0.8</v>
      </c>
      <c r="K17" s="174">
        <v>1388</v>
      </c>
      <c r="L17" s="172" t="str">
        <f t="shared" si="1"/>
        <v>13.88</v>
      </c>
      <c r="M17" s="172">
        <v>-2.2000000000000002</v>
      </c>
      <c r="N17" s="173" t="str">
        <f t="shared" si="2"/>
        <v>МС</v>
      </c>
      <c r="O17" s="170" t="s">
        <v>1341</v>
      </c>
      <c r="P17" s="168" t="str">
        <f>VLOOKUP($Q17,УЧАСТНИКИ!$A$2:$L$1099,10,FALSE)</f>
        <v>Печёнкин Г.В.</v>
      </c>
      <c r="Q17" s="192" t="s">
        <v>1246</v>
      </c>
      <c r="S17" s="194">
        <f t="shared" si="3"/>
        <v>1382</v>
      </c>
    </row>
    <row r="18" spans="1:19" s="193" customFormat="1" ht="27.6" x14ac:dyDescent="0.25">
      <c r="A18" s="185" t="s">
        <v>32</v>
      </c>
      <c r="B18" s="168" t="str">
        <f>VLOOKUP($Q18,УЧАСТНИКИ!$A$2:$L$1099,3,FALSE)</f>
        <v>Чернышева Елизавета</v>
      </c>
      <c r="C18" s="169" t="str">
        <f>VLOOKUP($Q18,УЧАСТНИКИ!$A$2:$L$1099,4,FALSE)</f>
        <v>11.11.1996</v>
      </c>
      <c r="D18" s="169" t="str">
        <f>VLOOKUP($Q18,УЧАСТНИКИ!$A$2:$L$1099,8,FALSE)</f>
        <v>МС</v>
      </c>
      <c r="E18" s="168" t="str">
        <f>VLOOKUP($Q18,УЧАСТНИКИ!$A$2:$L$1099,5,FALSE)</f>
        <v>Краснодарский край Саратовская область</v>
      </c>
      <c r="F18" s="169">
        <f>VLOOKUP($Q18,УЧАСТНИКИ!$A$2:$L$1099,7,FALSE)</f>
        <v>0</v>
      </c>
      <c r="G18" s="170" t="str">
        <f>VLOOKUP($Q18,УЧАСТНИКИ!$A$2:$L$1099,11,FALSE)</f>
        <v xml:space="preserve"> ГБУ КК "ЦОП по легкой атлетике", ГБУ КК  "РЦСП по легкой атлетике"</v>
      </c>
      <c r="H18" s="174">
        <v>1402</v>
      </c>
      <c r="I18" s="172" t="str">
        <f t="shared" si="0"/>
        <v>14.02</v>
      </c>
      <c r="J18" s="172">
        <v>-0.7</v>
      </c>
      <c r="K18" s="174">
        <v>1398</v>
      </c>
      <c r="L18" s="172" t="str">
        <f t="shared" si="1"/>
        <v>13.98</v>
      </c>
      <c r="M18" s="172">
        <v>-2.2000000000000002</v>
      </c>
      <c r="N18" s="173" t="str">
        <f t="shared" si="2"/>
        <v>КМС</v>
      </c>
      <c r="O18" s="170" t="str">
        <f>VLOOKUP($Q18,УЧАСТНИКИ!$A$2:$L$1099,9,FALSE)</f>
        <v>Л</v>
      </c>
      <c r="P18" s="168" t="str">
        <f>VLOOKUP($Q18,УЧАСТНИКИ!$A$2:$L$1099,10,FALSE)</f>
        <v>Азизьян А.А., Беликов Ю.Б., Беликова Н.И.</v>
      </c>
      <c r="Q18" s="192" t="s">
        <v>1163</v>
      </c>
      <c r="S18" s="194">
        <f t="shared" si="3"/>
        <v>1398</v>
      </c>
    </row>
    <row r="19" spans="1:19" s="193" customFormat="1" ht="27.6" x14ac:dyDescent="0.25">
      <c r="A19" s="185" t="s">
        <v>33</v>
      </c>
      <c r="B19" s="168" t="str">
        <f>VLOOKUP($Q19,УЧАСТНИКИ!$A$2:$L$1099,3,FALSE)</f>
        <v>Грошева Александра</v>
      </c>
      <c r="C19" s="169" t="str">
        <f>VLOOKUP($Q19,УЧАСТНИКИ!$A$2:$L$1099,4,FALSE)</f>
        <v>19.08.1994</v>
      </c>
      <c r="D19" s="169" t="str">
        <f>VLOOKUP($Q19,УЧАСТНИКИ!$A$2:$L$1099,8,FALSE)</f>
        <v>МС</v>
      </c>
      <c r="E19" s="168" t="str">
        <f>VLOOKUP($Q19,УЧАСТНИКИ!$A$2:$L$1099,5,FALSE)</f>
        <v xml:space="preserve">Новосибирская область </v>
      </c>
      <c r="F19" s="169">
        <f>VLOOKUP($Q19,УЧАСТНИКИ!$A$2:$L$1099,7,FALSE)</f>
        <v>0</v>
      </c>
      <c r="G19" s="170" t="str">
        <f>VLOOKUP($Q19,УЧАСТНИКИ!$A$2:$L$1099,11,FALSE)</f>
        <v xml:space="preserve"> ГАУ НСО "РЦСП СК и СР"Р</v>
      </c>
      <c r="H19" s="174">
        <v>1388</v>
      </c>
      <c r="I19" s="172" t="str">
        <f t="shared" si="0"/>
        <v>13.88</v>
      </c>
      <c r="J19" s="172">
        <v>-3.7</v>
      </c>
      <c r="K19" s="174">
        <v>1409</v>
      </c>
      <c r="L19" s="172" t="str">
        <f t="shared" si="1"/>
        <v>14.09</v>
      </c>
      <c r="M19" s="172">
        <v>-2.2000000000000002</v>
      </c>
      <c r="N19" s="173" t="str">
        <f t="shared" si="2"/>
        <v>МС</v>
      </c>
      <c r="O19" s="170" t="s">
        <v>1366</v>
      </c>
      <c r="P19" s="168" t="str">
        <f>VLOOKUP($Q19,УЧАСТНИКИ!$A$2:$L$1099,10,FALSE)</f>
        <v>Кудрявцев В.Е., Грошев В.А.</v>
      </c>
      <c r="Q19" s="192" t="s">
        <v>1243</v>
      </c>
      <c r="S19" s="194">
        <f t="shared" si="3"/>
        <v>1388</v>
      </c>
    </row>
    <row r="20" spans="1:19" s="193" customFormat="1" ht="13.8" x14ac:dyDescent="0.25">
      <c r="A20" s="185" t="s">
        <v>44</v>
      </c>
      <c r="B20" s="168" t="str">
        <f>VLOOKUP($Q20,УЧАСТНИКИ!$A$2:$L$1099,3,FALSE)</f>
        <v>Рытикова Валерия</v>
      </c>
      <c r="C20" s="169" t="str">
        <f>VLOOKUP($Q20,УЧАСТНИКИ!$A$2:$L$1099,4,FALSE)</f>
        <v>13.12.1995</v>
      </c>
      <c r="D20" s="169" t="str">
        <f>VLOOKUP($Q20,УЧАСТНИКИ!$A$2:$L$1099,8,FALSE)</f>
        <v>КМС</v>
      </c>
      <c r="E20" s="168" t="str">
        <f>VLOOKUP($Q20,УЧАСТНИКИ!$A$2:$L$1099,5,FALSE)</f>
        <v xml:space="preserve">Воронежская область </v>
      </c>
      <c r="F20" s="169">
        <f>VLOOKUP($Q20,УЧАСТНИКИ!$A$2:$L$1099,7,FALSE)</f>
        <v>0</v>
      </c>
      <c r="G20" s="170" t="str">
        <f>VLOOKUP($Q20,УЧАСТНИКИ!$A$2:$L$1099,11,FALSE)</f>
        <v xml:space="preserve"> ГБУ ВО "СШОР № 21"</v>
      </c>
      <c r="H20" s="174">
        <v>1395</v>
      </c>
      <c r="I20" s="172" t="str">
        <f t="shared" si="0"/>
        <v>13.95</v>
      </c>
      <c r="J20" s="172">
        <v>-3.7</v>
      </c>
      <c r="K20" s="174">
        <v>1425</v>
      </c>
      <c r="L20" s="172" t="str">
        <f t="shared" si="1"/>
        <v>14.25</v>
      </c>
      <c r="M20" s="172">
        <v>-2.2000000000000002</v>
      </c>
      <c r="N20" s="173" t="str">
        <f t="shared" si="2"/>
        <v>КМС</v>
      </c>
      <c r="O20" s="170">
        <v>11</v>
      </c>
      <c r="P20" s="168" t="str">
        <f>VLOOKUP($Q20,УЧАСТНИКИ!$A$2:$L$1099,10,FALSE)</f>
        <v>Бабкин А.П., Демиденкова Г.А.</v>
      </c>
      <c r="Q20" s="167" t="s">
        <v>1268</v>
      </c>
      <c r="S20" s="194">
        <f t="shared" si="3"/>
        <v>1395</v>
      </c>
    </row>
    <row r="21" spans="1:19" s="193" customFormat="1" ht="13.8" x14ac:dyDescent="0.25">
      <c r="A21" s="185" t="s">
        <v>51</v>
      </c>
      <c r="B21" s="168" t="str">
        <f>VLOOKUP($Q21,УЧАСТНИКИ!$A$2:$L$1099,3,FALSE)</f>
        <v>Чекан Полина</v>
      </c>
      <c r="C21" s="169" t="str">
        <f>VLOOKUP($Q21,УЧАСТНИКИ!$A$2:$L$1099,4,FALSE)</f>
        <v>17.11.1999</v>
      </c>
      <c r="D21" s="169" t="str">
        <f>VLOOKUP($Q21,УЧАСТНИКИ!$A$2:$L$1099,8,FALSE)</f>
        <v>КМС</v>
      </c>
      <c r="E21" s="168" t="str">
        <f>VLOOKUP($Q21,УЧАСТНИКИ!$A$2:$L$1099,5,FALSE)</f>
        <v xml:space="preserve">Москва </v>
      </c>
      <c r="F21" s="169">
        <f>VLOOKUP($Q21,УЧАСТНИКИ!$A$2:$L$1099,7,FALSE)</f>
        <v>0</v>
      </c>
      <c r="G21" s="170" t="str">
        <f>VLOOKUP($Q21,УЧАСТНИКИ!$A$2:$L$1099,11,FALSE)</f>
        <v xml:space="preserve"> ГБУ "СШОР "Луч" Москомспорта</v>
      </c>
      <c r="H21" s="174">
        <v>1411</v>
      </c>
      <c r="I21" s="172" t="str">
        <f t="shared" si="0"/>
        <v>14.11</v>
      </c>
      <c r="J21" s="172">
        <v>-0.8</v>
      </c>
      <c r="K21" s="174"/>
      <c r="L21" s="172"/>
      <c r="M21" s="172"/>
      <c r="N21" s="173" t="str">
        <f t="shared" si="2"/>
        <v>КМС</v>
      </c>
      <c r="O21" s="170" t="str">
        <f>VLOOKUP($Q21,УЧАСТНИКИ!$A$2:$L$1099,9,FALSE)</f>
        <v>Л</v>
      </c>
      <c r="P21" s="168" t="str">
        <f>VLOOKUP($Q21,УЧАСТНИКИ!$A$2:$L$1099,10,FALSE)</f>
        <v>Шабанов Г.К.</v>
      </c>
      <c r="Q21" s="192" t="s">
        <v>1325</v>
      </c>
      <c r="S21" s="194">
        <f t="shared" si="3"/>
        <v>1411</v>
      </c>
    </row>
    <row r="22" spans="1:19" s="193" customFormat="1" ht="41.4" x14ac:dyDescent="0.25">
      <c r="A22" s="185" t="s">
        <v>50</v>
      </c>
      <c r="B22" s="168" t="str">
        <f>VLOOKUP($Q22,УЧАСТНИКИ!$A$2:$L$1099,3,FALSE)</f>
        <v>Думен (Рябенко) Елена</v>
      </c>
      <c r="C22" s="169" t="str">
        <f>VLOOKUP($Q22,УЧАСТНИКИ!$A$2:$L$1099,4,FALSE)</f>
        <v>13.01.1994</v>
      </c>
      <c r="D22" s="169" t="str">
        <f>VLOOKUP($Q22,УЧАСТНИКИ!$A$2:$L$1099,8,FALSE)</f>
        <v>МС</v>
      </c>
      <c r="E22" s="168" t="str">
        <f>VLOOKUP($Q22,УЧАСТНИКИ!$A$2:$L$1099,5,FALSE)</f>
        <v>Краснодарский край Карачаево-Черкесская республика</v>
      </c>
      <c r="F22" s="169">
        <f>VLOOKUP($Q22,УЧАСТНИКИ!$A$2:$L$1099,7,FALSE)</f>
        <v>0</v>
      </c>
      <c r="G22" s="170" t="str">
        <f>VLOOKUP($Q22,УЧАСТНИКИ!$A$2:$L$1099,11,FALSE)</f>
        <v>Министерство спорта ГБУ КК  "РЦСП по легкой атлетике", ЦСП КЧР, ГБУ КК "ЦОП по легкой атлетике"</v>
      </c>
      <c r="H22" s="174">
        <v>1416</v>
      </c>
      <c r="I22" s="172" t="str">
        <f t="shared" si="0"/>
        <v>14.16</v>
      </c>
      <c r="J22" s="172">
        <v>-0.8</v>
      </c>
      <c r="K22" s="174"/>
      <c r="L22" s="172"/>
      <c r="M22" s="172"/>
      <c r="N22" s="173" t="str">
        <f t="shared" si="2"/>
        <v>КМС</v>
      </c>
      <c r="O22" s="170">
        <v>10</v>
      </c>
      <c r="P22" s="168" t="str">
        <f>VLOOKUP($Q22,УЧАСТНИКИ!$A$2:$L$1099,10,FALSE)</f>
        <v>Вяльцева В.Г.</v>
      </c>
      <c r="Q22" s="192" t="s">
        <v>62</v>
      </c>
      <c r="S22" s="194">
        <f t="shared" si="3"/>
        <v>1416</v>
      </c>
    </row>
    <row r="23" spans="1:19" s="193" customFormat="1" ht="27.6" x14ac:dyDescent="0.25">
      <c r="A23" s="185" t="s">
        <v>49</v>
      </c>
      <c r="B23" s="168" t="str">
        <f>VLOOKUP($Q23,УЧАСТНИКИ!$A$2:$L$1099,3,FALSE)</f>
        <v>Громова Валерия</v>
      </c>
      <c r="C23" s="169" t="str">
        <f>VLOOKUP($Q23,УЧАСТНИКИ!$A$2:$L$1099,4,FALSE)</f>
        <v>08.04.2000</v>
      </c>
      <c r="D23" s="169" t="str">
        <f>VLOOKUP($Q23,УЧАСТНИКИ!$A$2:$L$1099,8,FALSE)</f>
        <v>КМС</v>
      </c>
      <c r="E23" s="168" t="str">
        <f>VLOOKUP($Q23,УЧАСТНИКИ!$A$2:$L$1099,5,FALSE)</f>
        <v xml:space="preserve">Санкт-Петербург </v>
      </c>
      <c r="F23" s="169">
        <f>VLOOKUP($Q23,УЧАСТНИКИ!$A$2:$L$1099,7,FALSE)</f>
        <v>0</v>
      </c>
      <c r="G23" s="170" t="str">
        <f>VLOOKUP($Q23,УЧАСТНИКИ!$A$2:$L$1099,11,FALSE)</f>
        <v xml:space="preserve"> СПб ГБУ СШОР "Академия легкой атлетики Санкт-Петербурга"</v>
      </c>
      <c r="H23" s="174">
        <v>1427</v>
      </c>
      <c r="I23" s="172" t="str">
        <f t="shared" si="0"/>
        <v>14.27</v>
      </c>
      <c r="J23" s="172">
        <v>-0.7</v>
      </c>
      <c r="K23" s="174"/>
      <c r="L23" s="172"/>
      <c r="M23" s="172"/>
      <c r="N23" s="173" t="str">
        <f t="shared" si="2"/>
        <v>КМС</v>
      </c>
      <c r="O23" s="170" t="str">
        <f>VLOOKUP($Q23,УЧАСТНИКИ!$A$2:$L$1099,9,FALSE)</f>
        <v>Л</v>
      </c>
      <c r="P23" s="168" t="str">
        <f>VLOOKUP($Q23,УЧАСТНИКИ!$A$2:$L$1099,10,FALSE)</f>
        <v>Шекин Д.А., Бахвалова Е.А.</v>
      </c>
      <c r="Q23" s="192" t="s">
        <v>1208</v>
      </c>
      <c r="S23" s="194">
        <f t="shared" si="3"/>
        <v>1427</v>
      </c>
    </row>
    <row r="24" spans="1:19" s="193" customFormat="1" ht="27.6" x14ac:dyDescent="0.25">
      <c r="A24" s="185" t="s">
        <v>48</v>
      </c>
      <c r="B24" s="168" t="str">
        <f>VLOOKUP($Q24,УЧАСТНИКИ!$A$2:$L$1099,3,FALSE)</f>
        <v>Воробьева Анастасия</v>
      </c>
      <c r="C24" s="169" t="str">
        <f>VLOOKUP($Q24,УЧАСТНИКИ!$A$2:$L$1099,4,FALSE)</f>
        <v>01.04.1999</v>
      </c>
      <c r="D24" s="169" t="str">
        <f>VLOOKUP($Q24,УЧАСТНИКИ!$A$2:$L$1099,8,FALSE)</f>
        <v>КМС</v>
      </c>
      <c r="E24" s="168" t="str">
        <f>VLOOKUP($Q24,УЧАСТНИКИ!$A$2:$L$1099,5,FALSE)</f>
        <v xml:space="preserve">Воронежская область </v>
      </c>
      <c r="F24" s="169">
        <f>VLOOKUP($Q24,УЧАСТНИКИ!$A$2:$L$1099,7,FALSE)</f>
        <v>0</v>
      </c>
      <c r="G24" s="170" t="str">
        <f>VLOOKUP($Q24,УЧАСТНИКИ!$A$2:$L$1099,11,FALSE)</f>
        <v xml:space="preserve"> МБУ "СШОР № 5"</v>
      </c>
      <c r="H24" s="174">
        <v>1428</v>
      </c>
      <c r="I24" s="172" t="str">
        <f t="shared" si="0"/>
        <v>14.28</v>
      </c>
      <c r="J24" s="172">
        <v>-3.7</v>
      </c>
      <c r="K24" s="174"/>
      <c r="L24" s="172"/>
      <c r="M24" s="172"/>
      <c r="N24" s="173" t="str">
        <f t="shared" si="2"/>
        <v>КМС</v>
      </c>
      <c r="O24" s="170">
        <v>9</v>
      </c>
      <c r="P24" s="168" t="str">
        <f>VLOOKUP($Q24,УЧАСТНИКИ!$A$2:$L$1099,10,FALSE)</f>
        <v>Мащенко Р.М.</v>
      </c>
      <c r="Q24" s="192" t="s">
        <v>1265</v>
      </c>
      <c r="S24" s="194">
        <f t="shared" si="3"/>
        <v>1428</v>
      </c>
    </row>
    <row r="25" spans="1:19" s="193" customFormat="1" ht="27.6" x14ac:dyDescent="0.25">
      <c r="A25" s="185" t="s">
        <v>47</v>
      </c>
      <c r="B25" s="168" t="str">
        <f>VLOOKUP($Q25,УЧАСТНИКИ!$A$2:$L$1099,3,FALSE)</f>
        <v>Киселева Татьяна</v>
      </c>
      <c r="C25" s="169" t="str">
        <f>VLOOKUP($Q25,УЧАСТНИКИ!$A$2:$L$1099,4,FALSE)</f>
        <v>06.02.1997</v>
      </c>
      <c r="D25" s="169" t="str">
        <f>VLOOKUP($Q25,УЧАСТНИКИ!$A$2:$L$1099,8,FALSE)</f>
        <v>КМС</v>
      </c>
      <c r="E25" s="168" t="str">
        <f>VLOOKUP($Q25,УЧАСТНИКИ!$A$2:$L$1099,5,FALSE)</f>
        <v xml:space="preserve">Курганская область </v>
      </c>
      <c r="F25" s="169">
        <f>VLOOKUP($Q25,УЧАСТНИКИ!$A$2:$L$1099,7,FALSE)</f>
        <v>0</v>
      </c>
      <c r="G25" s="170" t="str">
        <f>VLOOKUP($Q25,УЧАСТНИКИ!$A$2:$L$1099,11,FALSE)</f>
        <v xml:space="preserve"> ГБУ "СШОР № 1" г. Курган, ШГПУ, ГАУ "ЦСП КО"</v>
      </c>
      <c r="H25" s="174">
        <v>1429</v>
      </c>
      <c r="I25" s="172" t="str">
        <f t="shared" si="0"/>
        <v>14.29</v>
      </c>
      <c r="J25" s="172">
        <v>-3.7</v>
      </c>
      <c r="K25" s="174"/>
      <c r="L25" s="172"/>
      <c r="M25" s="172"/>
      <c r="N25" s="173" t="str">
        <f t="shared" si="2"/>
        <v>КМС</v>
      </c>
      <c r="O25" s="170">
        <v>8</v>
      </c>
      <c r="P25" s="168" t="str">
        <f>VLOOKUP($Q25,УЧАСТНИКИ!$A$2:$L$1099,10,FALSE)</f>
        <v>Третьяков В.Г., Павлова Н.С.</v>
      </c>
      <c r="Q25" s="192" t="s">
        <v>107</v>
      </c>
      <c r="S25" s="194">
        <f t="shared" si="3"/>
        <v>1429</v>
      </c>
    </row>
    <row r="26" spans="1:19" s="193" customFormat="1" ht="13.8" x14ac:dyDescent="0.25">
      <c r="A26" s="185" t="s">
        <v>46</v>
      </c>
      <c r="B26" s="168" t="str">
        <f>VLOOKUP($Q26,УЧАСТНИКИ!$A$2:$L$1099,3,FALSE)</f>
        <v>Ефименко Кристина</v>
      </c>
      <c r="C26" s="169" t="str">
        <f>VLOOKUP($Q26,УЧАСТНИКИ!$A$2:$L$1099,4,FALSE)</f>
        <v>27.02.1998</v>
      </c>
      <c r="D26" s="169" t="str">
        <f>VLOOKUP($Q26,УЧАСТНИКИ!$A$2:$L$1099,8,FALSE)</f>
        <v>КМС</v>
      </c>
      <c r="E26" s="168" t="str">
        <f>VLOOKUP($Q26,УЧАСТНИКИ!$A$2:$L$1099,5,FALSE)</f>
        <v xml:space="preserve">Челябинская область </v>
      </c>
      <c r="F26" s="169">
        <f>VLOOKUP($Q26,УЧАСТНИКИ!$A$2:$L$1099,7,FALSE)</f>
        <v>0</v>
      </c>
      <c r="G26" s="170" t="str">
        <f>VLOOKUP($Q26,УЧАСТНИКИ!$A$2:$L$1099,11,FALSE)</f>
        <v xml:space="preserve">  МБУ СШОР №1 по л/а г.Челябинска</v>
      </c>
      <c r="H26" s="174">
        <v>1459</v>
      </c>
      <c r="I26" s="172" t="str">
        <f t="shared" si="0"/>
        <v>14.59</v>
      </c>
      <c r="J26" s="172">
        <v>-0.7</v>
      </c>
      <c r="K26" s="174"/>
      <c r="L26" s="172"/>
      <c r="M26" s="172"/>
      <c r="N26" s="173" t="str">
        <f t="shared" si="2"/>
        <v>КМС</v>
      </c>
      <c r="O26" s="170">
        <v>7</v>
      </c>
      <c r="P26" s="168" t="str">
        <f>VLOOKUP($Q26,УЧАСТНИКИ!$A$2:$L$1099,10,FALSE)</f>
        <v>Ермолаев С.В., Береглазов В.Н.</v>
      </c>
      <c r="Q26" s="192" t="s">
        <v>111</v>
      </c>
      <c r="S26" s="194">
        <f t="shared" si="3"/>
        <v>1459</v>
      </c>
    </row>
    <row r="27" spans="1:19" s="193" customFormat="1" ht="13.8" x14ac:dyDescent="0.25">
      <c r="A27" s="185" t="s">
        <v>45</v>
      </c>
      <c r="B27" s="168" t="str">
        <f>VLOOKUP($Q27,УЧАСТНИКИ!$A$2:$L$1099,3,FALSE)</f>
        <v>Клещева Кристина</v>
      </c>
      <c r="C27" s="169" t="str">
        <f>VLOOKUP($Q27,УЧАСТНИКИ!$A$2:$L$1099,4,FALSE)</f>
        <v>26.03.1999</v>
      </c>
      <c r="D27" s="169" t="str">
        <f>VLOOKUP($Q27,УЧАСТНИКИ!$A$2:$L$1099,8,FALSE)</f>
        <v>МС</v>
      </c>
      <c r="E27" s="168" t="str">
        <f>VLOOKUP($Q27,УЧАСТНИКИ!$A$2:$L$1099,5,FALSE)</f>
        <v xml:space="preserve">Челябинская область </v>
      </c>
      <c r="F27" s="169">
        <f>VLOOKUP($Q27,УЧАСТНИКИ!$A$2:$L$1099,7,FALSE)</f>
        <v>0</v>
      </c>
      <c r="G27" s="170" t="str">
        <f>VLOOKUP($Q27,УЧАСТНИКИ!$A$2:$L$1099,11,FALSE)</f>
        <v xml:space="preserve">  МБУ СШОР №1 по л/а г.Челябинска</v>
      </c>
      <c r="H27" s="174">
        <v>1464</v>
      </c>
      <c r="I27" s="172" t="str">
        <f t="shared" si="0"/>
        <v>14.64</v>
      </c>
      <c r="J27" s="172">
        <v>-0.7</v>
      </c>
      <c r="K27" s="174"/>
      <c r="L27" s="172"/>
      <c r="M27" s="172"/>
      <c r="N27" s="173" t="str">
        <f t="shared" si="2"/>
        <v>КМС</v>
      </c>
      <c r="O27" s="170">
        <v>6</v>
      </c>
      <c r="P27" s="168" t="str">
        <f>VLOOKUP($Q27,УЧАСТНИКИ!$A$2:$L$1099,10,FALSE)</f>
        <v>Ермолаев С.В., Гангало Н.Н.</v>
      </c>
      <c r="Q27" s="192" t="s">
        <v>112</v>
      </c>
      <c r="S27" s="194">
        <f t="shared" si="3"/>
        <v>1464</v>
      </c>
    </row>
    <row r="28" spans="1:19" s="193" customFormat="1" ht="13.8" x14ac:dyDescent="0.25">
      <c r="A28" s="185" t="s">
        <v>52</v>
      </c>
      <c r="B28" s="168" t="str">
        <f>VLOOKUP($Q28,УЧАСТНИКИ!$A$2:$L$1099,3,FALSE)</f>
        <v>Ефимова Полина</v>
      </c>
      <c r="C28" s="169" t="str">
        <f>VLOOKUP($Q28,УЧАСТНИКИ!$A$2:$L$1099,4,FALSE)</f>
        <v>16.12.2001</v>
      </c>
      <c r="D28" s="169" t="str">
        <f>VLOOKUP($Q28,УЧАСТНИКИ!$A$2:$L$1099,8,FALSE)</f>
        <v>КМС</v>
      </c>
      <c r="E28" s="168" t="str">
        <f>VLOOKUP($Q28,УЧАСТНИКИ!$A$2:$L$1099,5,FALSE)</f>
        <v xml:space="preserve">Курганская область </v>
      </c>
      <c r="F28" s="169">
        <f>VLOOKUP($Q28,УЧАСТНИКИ!$A$2:$L$1099,7,FALSE)</f>
        <v>0</v>
      </c>
      <c r="G28" s="170" t="str">
        <f>VLOOKUP($Q28,УЧАСТНИКИ!$A$2:$L$1099,11,FALSE)</f>
        <v xml:space="preserve"> ГБУ "СШОР № 1" г. Курган</v>
      </c>
      <c r="H28" s="174">
        <v>1518</v>
      </c>
      <c r="I28" s="172" t="str">
        <f t="shared" si="0"/>
        <v>15.18</v>
      </c>
      <c r="J28" s="172">
        <v>-0.8</v>
      </c>
      <c r="K28" s="174"/>
      <c r="L28" s="172"/>
      <c r="M28" s="172"/>
      <c r="N28" s="173" t="str">
        <f t="shared" si="2"/>
        <v>КМС</v>
      </c>
      <c r="O28" s="170">
        <v>5</v>
      </c>
      <c r="P28" s="168" t="str">
        <f>VLOOKUP($Q28,УЧАСТНИКИ!$A$2:$L$1099,10,FALSE)</f>
        <v>Третьяков В.Г., Павлова Н.С.</v>
      </c>
      <c r="Q28" s="192" t="s">
        <v>106</v>
      </c>
      <c r="S28" s="194">
        <f t="shared" si="3"/>
        <v>1518</v>
      </c>
    </row>
    <row r="29" spans="1:19" s="193" customFormat="1" ht="27.6" x14ac:dyDescent="0.25">
      <c r="A29" s="185" t="s">
        <v>53</v>
      </c>
      <c r="B29" s="168" t="str">
        <f>VLOOKUP($Q29,УЧАСТНИКИ!$A$2:$L$1099,3,FALSE)</f>
        <v>Елизарова Елизавета</v>
      </c>
      <c r="C29" s="169" t="str">
        <f>VLOOKUP($Q29,УЧАСТНИКИ!$A$2:$L$1099,4,FALSE)</f>
        <v>28.01.2001</v>
      </c>
      <c r="D29" s="169" t="str">
        <f>VLOOKUP($Q29,УЧАСТНИКИ!$A$2:$L$1099,8,FALSE)</f>
        <v>КМС</v>
      </c>
      <c r="E29" s="168" t="str">
        <f>VLOOKUP($Q29,УЧАСТНИКИ!$A$2:$L$1099,5,FALSE)</f>
        <v>Челябинская область Свердловская область</v>
      </c>
      <c r="F29" s="169">
        <f>VLOOKUP($Q29,УЧАСТНИКИ!$A$2:$L$1099,7,FALSE)</f>
        <v>0</v>
      </c>
      <c r="G29" s="170" t="str">
        <f>VLOOKUP($Q29,УЧАСТНИКИ!$A$2:$L$1099,11,FALSE)</f>
        <v>МБУ СШОР №1 по л/а г.Челябинска</v>
      </c>
      <c r="H29" s="174">
        <v>1555</v>
      </c>
      <c r="I29" s="172" t="str">
        <f t="shared" si="0"/>
        <v>15.55</v>
      </c>
      <c r="J29" s="172">
        <v>-3.7</v>
      </c>
      <c r="K29" s="174"/>
      <c r="L29" s="172"/>
      <c r="M29" s="172"/>
      <c r="N29" s="173" t="str">
        <f t="shared" si="2"/>
        <v>1</v>
      </c>
      <c r="O29" s="170">
        <v>4</v>
      </c>
      <c r="P29" s="168" t="str">
        <f>VLOOKUP($Q29,УЧАСТНИКИ!$A$2:$L$1099,10,FALSE)</f>
        <v>Ермолаев С.В., Гангало Н.Н., Юнусова Е.М.</v>
      </c>
      <c r="Q29" s="167" t="s">
        <v>110</v>
      </c>
      <c r="S29" s="194">
        <f t="shared" si="3"/>
        <v>1555</v>
      </c>
    </row>
    <row r="30" spans="1:19" s="193" customFormat="1" ht="27.6" x14ac:dyDescent="0.25">
      <c r="A30" s="185" t="s">
        <v>54</v>
      </c>
      <c r="B30" s="168" t="str">
        <f>VLOOKUP($Q30,УЧАСТНИКИ!$A$2:$L$1099,3,FALSE)</f>
        <v>Иванова Елизавета</v>
      </c>
      <c r="C30" s="169" t="str">
        <f>VLOOKUP($Q30,УЧАСТНИКИ!$A$2:$L$1099,4,FALSE)</f>
        <v>22.05.1997</v>
      </c>
      <c r="D30" s="169" t="str">
        <f>VLOOKUP($Q30,УЧАСТНИКИ!$A$2:$L$1099,8,FALSE)</f>
        <v>МС</v>
      </c>
      <c r="E30" s="168" t="str">
        <f>VLOOKUP($Q30,УЧАСТНИКИ!$A$2:$L$1099,5,FALSE)</f>
        <v>Московская область Ярославская область</v>
      </c>
      <c r="F30" s="169">
        <f>VLOOKUP($Q30,УЧАСТНИКИ!$A$2:$L$1099,7,FALSE)</f>
        <v>0</v>
      </c>
      <c r="G30" s="170" t="str">
        <f>VLOOKUP($Q30,УЧАСТНИКИ!$A$2:$L$1099,11,FALSE)</f>
        <v xml:space="preserve"> МУДО  КСДЮСШОР  «Зоркий», ГУ ЯО РЦСП, МУ СШОР № 2</v>
      </c>
      <c r="H30" s="174">
        <v>1568</v>
      </c>
      <c r="I30" s="172" t="str">
        <f t="shared" si="0"/>
        <v>15.68</v>
      </c>
      <c r="J30" s="172">
        <v>-0.7</v>
      </c>
      <c r="K30" s="174"/>
      <c r="L30" s="172"/>
      <c r="M30" s="172"/>
      <c r="N30" s="173" t="str">
        <f t="shared" si="2"/>
        <v>1</v>
      </c>
      <c r="O30" s="170">
        <v>3</v>
      </c>
      <c r="P30" s="168" t="str">
        <f>VLOOKUP($Q30,УЧАСТНИКИ!$A$2:$L$1099,10,FALSE)</f>
        <v>Колмаков С.В., Несговорова О.В.</v>
      </c>
      <c r="Q30" s="192" t="s">
        <v>1174</v>
      </c>
      <c r="S30" s="194">
        <f t="shared" si="3"/>
        <v>1568</v>
      </c>
    </row>
    <row r="31" spans="1:19" s="193" customFormat="1" ht="13.8" x14ac:dyDescent="0.25">
      <c r="A31" s="185" t="s">
        <v>55</v>
      </c>
      <c r="B31" s="168" t="str">
        <f>VLOOKUP($Q31,УЧАСТНИКИ!$A$2:$L$1099,3,FALSE)</f>
        <v>Сланова Анастасия</v>
      </c>
      <c r="C31" s="169" t="str">
        <f>VLOOKUP($Q31,УЧАСТНИКИ!$A$2:$L$1099,4,FALSE)</f>
        <v>14.04.2002</v>
      </c>
      <c r="D31" s="169" t="str">
        <f>VLOOKUP($Q31,УЧАСТНИКИ!$A$2:$L$1099,8,FALSE)</f>
        <v>КМС</v>
      </c>
      <c r="E31" s="168" t="str">
        <f>VLOOKUP($Q31,УЧАСТНИКИ!$A$2:$L$1099,5,FALSE)</f>
        <v>Россия</v>
      </c>
      <c r="F31" s="169">
        <f>VLOOKUP($Q31,УЧАСТНИКИ!$A$2:$L$1099,7,FALSE)</f>
        <v>0</v>
      </c>
      <c r="G31" s="170" t="str">
        <f>VLOOKUP($Q31,УЧАСТНИКИ!$A$2:$L$1099,11,FALSE)</f>
        <v xml:space="preserve"> </v>
      </c>
      <c r="H31" s="174">
        <v>1587</v>
      </c>
      <c r="I31" s="172" t="str">
        <f t="shared" si="0"/>
        <v>15.87</v>
      </c>
      <c r="J31" s="172">
        <v>-0.7</v>
      </c>
      <c r="K31" s="174"/>
      <c r="L31" s="172"/>
      <c r="M31" s="172"/>
      <c r="N31" s="173" t="str">
        <f t="shared" si="2"/>
        <v>1</v>
      </c>
      <c r="O31" s="170" t="str">
        <f>VLOOKUP($Q31,УЧАСТНИКИ!$A$2:$L$1099,9,FALSE)</f>
        <v>Л</v>
      </c>
      <c r="P31" s="168" t="str">
        <f>VLOOKUP($Q31,УЧАСТНИКИ!$A$2:$L$1099,10,FALSE)</f>
        <v>Цахилов И.Л.</v>
      </c>
      <c r="Q31" s="192" t="s">
        <v>1192</v>
      </c>
      <c r="S31" s="194">
        <f t="shared" si="3"/>
        <v>1587</v>
      </c>
    </row>
    <row r="32" spans="1:19" s="193" customFormat="1" ht="27.6" x14ac:dyDescent="0.25">
      <c r="A32" s="185"/>
      <c r="B32" s="168" t="str">
        <f>VLOOKUP($Q32,УЧАСТНИКИ!$A$2:$L$1099,3,FALSE)</f>
        <v>Гафурова Евгения</v>
      </c>
      <c r="C32" s="169" t="str">
        <f>VLOOKUP($Q32,УЧАСТНИКИ!$A$2:$L$1099,4,FALSE)</f>
        <v>22.03.1994</v>
      </c>
      <c r="D32" s="169" t="str">
        <f>VLOOKUP($Q32,УЧАСТНИКИ!$A$2:$L$1099,8,FALSE)</f>
        <v>МС</v>
      </c>
      <c r="E32" s="168" t="str">
        <f>VLOOKUP($Q32,УЧАСТНИКИ!$A$2:$L$1099,5,FALSE)</f>
        <v xml:space="preserve">Москва </v>
      </c>
      <c r="F32" s="169">
        <f>VLOOKUP($Q32,УЧАСТНИКИ!$A$2:$L$1099,7,FALSE)</f>
        <v>0</v>
      </c>
      <c r="G32" s="170" t="str">
        <f>VLOOKUP($Q32,УЧАСТНИКИ!$A$2:$L$1099,11,FALSE)</f>
        <v xml:space="preserve"> ФАУ МО РФ ЦСКА  СШОР по легкой атлетике имени Н.А. Пономаревой</v>
      </c>
      <c r="H32" s="174"/>
      <c r="I32" s="195" t="s">
        <v>1367</v>
      </c>
      <c r="J32" s="172"/>
      <c r="K32" s="174"/>
      <c r="L32" s="172"/>
      <c r="M32" s="172"/>
      <c r="N32" s="173"/>
      <c r="O32" s="170" t="str">
        <f>VLOOKUP($Q32,УЧАСТНИКИ!$A$2:$L$1099,9,FALSE)</f>
        <v>Л</v>
      </c>
      <c r="P32" s="168" t="str">
        <f>VLOOKUP($Q32,УЧАСТНИКИ!$A$2:$L$1099,10,FALSE)</f>
        <v>Вдовин М.В., Полоницкий А.Е., Гатауллин Р.А.</v>
      </c>
      <c r="Q32" s="192" t="s">
        <v>1315</v>
      </c>
      <c r="S32" s="194">
        <f t="shared" si="3"/>
        <v>0</v>
      </c>
    </row>
    <row r="33" spans="1:14" x14ac:dyDescent="0.25">
      <c r="A33" s="23"/>
    </row>
    <row r="34" spans="1:14" x14ac:dyDescent="0.25">
      <c r="A34" s="23"/>
    </row>
    <row r="35" spans="1:14" x14ac:dyDescent="0.25">
      <c r="A35" s="23"/>
      <c r="B35" s="165" t="s">
        <v>1333</v>
      </c>
      <c r="K35" s="8"/>
      <c r="L35" s="166" t="s">
        <v>1335</v>
      </c>
      <c r="M35" s="8"/>
      <c r="N35" s="166"/>
    </row>
    <row r="36" spans="1:14" x14ac:dyDescent="0.25">
      <c r="A36" s="23"/>
      <c r="K36" s="8"/>
      <c r="L36" s="59"/>
      <c r="M36" s="8"/>
      <c r="N36" s="59"/>
    </row>
    <row r="37" spans="1:14" x14ac:dyDescent="0.25">
      <c r="A37" s="23"/>
      <c r="K37" s="8"/>
      <c r="L37" s="59"/>
      <c r="M37" s="8"/>
      <c r="N37" s="59"/>
    </row>
    <row r="38" spans="1:14" x14ac:dyDescent="0.25">
      <c r="A38" s="23"/>
      <c r="B38" s="165" t="s">
        <v>1334</v>
      </c>
      <c r="K38" s="8"/>
      <c r="L38" s="166" t="s">
        <v>1348</v>
      </c>
      <c r="M38" s="8"/>
      <c r="N38" s="166"/>
    </row>
    <row r="39" spans="1:14" x14ac:dyDescent="0.25">
      <c r="A39" s="23"/>
    </row>
    <row r="40" spans="1:14" x14ac:dyDescent="0.25">
      <c r="A40" s="23"/>
    </row>
    <row r="41" spans="1:14" x14ac:dyDescent="0.25">
      <c r="A41" s="23"/>
    </row>
    <row r="42" spans="1:14" x14ac:dyDescent="0.25">
      <c r="A42" s="23"/>
    </row>
    <row r="43" spans="1:14" x14ac:dyDescent="0.25">
      <c r="A43" s="23"/>
    </row>
    <row r="44" spans="1:14" x14ac:dyDescent="0.25">
      <c r="A44" s="23"/>
    </row>
    <row r="45" spans="1:14" x14ac:dyDescent="0.25">
      <c r="A45" s="23"/>
    </row>
    <row r="46" spans="1:14" x14ac:dyDescent="0.25">
      <c r="A46" s="23"/>
    </row>
    <row r="47" spans="1:14" x14ac:dyDescent="0.25">
      <c r="A47" s="23"/>
    </row>
    <row r="48" spans="1:14" x14ac:dyDescent="0.25">
      <c r="A48" s="23"/>
    </row>
    <row r="49" spans="1:1" x14ac:dyDescent="0.25">
      <c r="A49" s="23"/>
    </row>
    <row r="50" spans="1:1" x14ac:dyDescent="0.25">
      <c r="A50" s="23"/>
    </row>
    <row r="51" spans="1:1" x14ac:dyDescent="0.25">
      <c r="A51" s="23"/>
    </row>
    <row r="52" spans="1:1" x14ac:dyDescent="0.25">
      <c r="A52" s="23"/>
    </row>
    <row r="53" spans="1:1" x14ac:dyDescent="0.25">
      <c r="A53" s="23"/>
    </row>
    <row r="54" spans="1:1" x14ac:dyDescent="0.25">
      <c r="A54" s="23"/>
    </row>
    <row r="55" spans="1:1" x14ac:dyDescent="0.25">
      <c r="A55" s="23"/>
    </row>
    <row r="56" spans="1:1" x14ac:dyDescent="0.25">
      <c r="A56" s="23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</sheetData>
  <sortState ref="A13:Z20">
    <sortCondition ref="K13:K20"/>
  </sortState>
  <mergeCells count="10">
    <mergeCell ref="A10:B10"/>
    <mergeCell ref="A1:P1"/>
    <mergeCell ref="A2:P2"/>
    <mergeCell ref="A3:P3"/>
    <mergeCell ref="A9:B9"/>
    <mergeCell ref="A5:P5"/>
    <mergeCell ref="A4:P4"/>
    <mergeCell ref="A6:P6"/>
    <mergeCell ref="A7:P7"/>
    <mergeCell ref="A8:P8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X63"/>
  <sheetViews>
    <sheetView view="pageBreakPreview" zoomScaleNormal="80" zoomScaleSheetLayoutView="100" workbookViewId="0">
      <selection activeCell="A8" sqref="A8:L8"/>
    </sheetView>
  </sheetViews>
  <sheetFormatPr defaultColWidth="8.33203125" defaultRowHeight="13.2" outlineLevelCol="1" x14ac:dyDescent="0.25"/>
  <cols>
    <col min="1" max="1" width="6.33203125" style="28" customWidth="1"/>
    <col min="2" max="2" width="21.6640625" style="8" customWidth="1"/>
    <col min="3" max="3" width="11.109375" style="11" customWidth="1"/>
    <col min="4" max="4" width="7.44140625" style="11" customWidth="1"/>
    <col min="5" max="5" width="25.6640625" style="8" customWidth="1"/>
    <col min="6" max="6" width="8.33203125" style="8" hidden="1" customWidth="1"/>
    <col min="7" max="7" width="35.5546875" style="8" customWidth="1"/>
    <col min="8" max="8" width="15" style="8" hidden="1" customWidth="1" outlineLevel="1"/>
    <col min="9" max="9" width="9.109375" style="11" customWidth="1" collapsed="1"/>
    <col min="10" max="10" width="10.5546875" style="8" customWidth="1"/>
    <col min="11" max="11" width="8.44140625" style="15" customWidth="1"/>
    <col min="12" max="12" width="31.44140625" style="8" customWidth="1"/>
    <col min="13" max="23" width="0" style="8" hidden="1" customWidth="1" outlineLevel="1"/>
    <col min="24" max="24" width="8.33203125" style="8" collapsed="1"/>
    <col min="25" max="16384" width="8.33203125" style="8"/>
  </cols>
  <sheetData>
    <row r="1" spans="1:2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S1" s="9"/>
      <c r="T1" s="9"/>
      <c r="U1" s="10"/>
    </row>
    <row r="2" spans="1:2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S2" s="9"/>
      <c r="T2" s="9"/>
      <c r="U2" s="10"/>
    </row>
    <row r="3" spans="1:2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S3" s="9"/>
      <c r="T3" s="9"/>
      <c r="U3" s="10"/>
    </row>
    <row r="4" spans="1:2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S4" s="9"/>
      <c r="T4" s="9"/>
      <c r="U4" s="10"/>
    </row>
    <row r="5" spans="1:2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S5" s="9"/>
      <c r="T5" s="9"/>
      <c r="U5" s="10"/>
    </row>
    <row r="6" spans="1:2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37"/>
      <c r="S6" s="9"/>
      <c r="T6" s="9"/>
      <c r="U6" s="10"/>
    </row>
    <row r="7" spans="1:2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37"/>
      <c r="S7" s="9"/>
      <c r="T7" s="9"/>
      <c r="U7" s="10"/>
    </row>
    <row r="8" spans="1:23" ht="15.6" x14ac:dyDescent="0.25">
      <c r="A8" s="223" t="s">
        <v>145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37"/>
      <c r="S8" s="9"/>
      <c r="T8" s="9"/>
      <c r="U8" s="10"/>
    </row>
    <row r="9" spans="1:23" ht="12.75" customHeight="1" x14ac:dyDescent="0.25">
      <c r="A9" s="215"/>
      <c r="B9" s="215"/>
      <c r="D9" s="12"/>
      <c r="E9" s="13"/>
      <c r="F9" s="221"/>
      <c r="G9" s="221"/>
      <c r="H9" s="14"/>
      <c r="I9" s="222"/>
      <c r="J9" s="222"/>
      <c r="S9" s="9"/>
      <c r="T9" s="9"/>
      <c r="U9" s="10"/>
    </row>
    <row r="10" spans="1:23" ht="12.75" customHeight="1" x14ac:dyDescent="0.25">
      <c r="A10" s="215"/>
      <c r="B10" s="215"/>
      <c r="D10" s="12"/>
      <c r="E10" s="13"/>
      <c r="F10" s="220"/>
      <c r="G10" s="220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9"/>
      <c r="T10" s="9"/>
      <c r="U10" s="10"/>
    </row>
    <row r="11" spans="1:23" ht="13.95" customHeight="1" thickBot="1" x14ac:dyDescent="0.3">
      <c r="A11" s="18" t="s">
        <v>140</v>
      </c>
      <c r="D11" s="220"/>
      <c r="E11" s="220"/>
      <c r="G11" s="43"/>
      <c r="H11" s="12"/>
      <c r="I11" s="125" t="s">
        <v>43</v>
      </c>
      <c r="J11" s="19" t="str">
        <f>d_1</f>
        <v>28.05.2019г.</v>
      </c>
      <c r="K11" s="38">
        <v>0.77777777777777779</v>
      </c>
      <c r="L11" s="18" t="str">
        <f>d_6</f>
        <v>t° +25 вл. 76%</v>
      </c>
      <c r="M11" s="8" t="s">
        <v>5</v>
      </c>
      <c r="O11" s="20" t="s">
        <v>65</v>
      </c>
      <c r="P11" s="20" t="s">
        <v>66</v>
      </c>
      <c r="Q11" s="20" t="s">
        <v>67</v>
      </c>
      <c r="R11" s="20">
        <v>1</v>
      </c>
      <c r="S11" s="20">
        <v>2</v>
      </c>
      <c r="T11" s="20" t="s">
        <v>29</v>
      </c>
      <c r="U11" s="20" t="s">
        <v>68</v>
      </c>
      <c r="V11" s="20" t="s">
        <v>69</v>
      </c>
      <c r="W11" s="20" t="s">
        <v>70</v>
      </c>
    </row>
    <row r="12" spans="1:23" ht="28.95" customHeight="1" thickBot="1" x14ac:dyDescent="0.3">
      <c r="A12" s="158" t="s">
        <v>0</v>
      </c>
      <c r="B12" s="157" t="s">
        <v>38</v>
      </c>
      <c r="C12" s="157" t="s">
        <v>8</v>
      </c>
      <c r="D12" s="157" t="s">
        <v>1</v>
      </c>
      <c r="E12" s="157" t="s">
        <v>61</v>
      </c>
      <c r="F12" s="156" t="s">
        <v>63</v>
      </c>
      <c r="G12" s="151" t="s">
        <v>104</v>
      </c>
      <c r="H12" s="155"/>
      <c r="I12" s="156" t="s">
        <v>9</v>
      </c>
      <c r="J12" s="149" t="s">
        <v>101</v>
      </c>
      <c r="K12" s="149" t="s">
        <v>4</v>
      </c>
      <c r="L12" s="153" t="s">
        <v>102</v>
      </c>
      <c r="O12" s="111">
        <v>94224</v>
      </c>
      <c r="P12" s="111">
        <v>101824</v>
      </c>
      <c r="Q12" s="112">
        <v>105024</v>
      </c>
      <c r="R12" s="112">
        <v>113624</v>
      </c>
      <c r="S12" s="112">
        <v>123624</v>
      </c>
      <c r="T12" s="112">
        <v>134524</v>
      </c>
      <c r="U12" s="48"/>
      <c r="V12" s="48"/>
      <c r="W12" s="49"/>
    </row>
    <row r="13" spans="1:23" s="193" customFormat="1" ht="27.6" x14ac:dyDescent="0.25">
      <c r="A13" s="185" t="s">
        <v>27</v>
      </c>
      <c r="B13" s="168" t="str">
        <f>VLOOKUP($M13,УЧАСТНИКИ!$A$2:$L$1099,3,FALSE)</f>
        <v>Вовк Ольга</v>
      </c>
      <c r="C13" s="169" t="str">
        <f>VLOOKUP($M13,УЧАСТНИКИ!$A$2:$L$1099,4,FALSE)</f>
        <v>13.02.1993</v>
      </c>
      <c r="D13" s="169" t="str">
        <f>VLOOKUP($M13,УЧАСТНИКИ!$A$2:$L$1099,8,FALSE)</f>
        <v>МСМК</v>
      </c>
      <c r="E13" s="168" t="str">
        <f>VLOOKUP($M13,УЧАСТНИКИ!$A$2:$L$1099,5,FALSE)</f>
        <v xml:space="preserve">Ростовская область </v>
      </c>
      <c r="F13" s="169">
        <f>VLOOKUP($M13,УЧАСТНИКИ!$A$2:$L$1099,7,FALSE)</f>
        <v>0</v>
      </c>
      <c r="G13" s="170" t="str">
        <f>VLOOKUP($M13,УЧАСТНИКИ!$A$2:$L$1099,11,FALSE)</f>
        <v xml:space="preserve"> ГБУ РО "ЦОП № 1"  (г. Ростов-на-Дону)</v>
      </c>
      <c r="H13" s="187">
        <v>94322</v>
      </c>
      <c r="I13" s="172" t="str">
        <f t="shared" ref="I13:I16" si="0">IF(H13=0,0,CONCATENATE(MID(H13,1,1),":",MID(H13,2,2),",",MID(H13,4,2)))</f>
        <v>9:43,22</v>
      </c>
      <c r="J13" s="173" t="str">
        <f t="shared" ref="J13:J18" si="1">IF(H13&lt;=$O$12,"МСМК",IF(H13&lt;=$P$12,"МС",IF(H13&lt;=$Q$12,"КМС",IF(H13&lt;=$R$12,"1",IF(H13&lt;=$S$12,"2",IF(H13&lt;=$T$12,"3",IF(H13&lt;=$U$12,"1юн",IF(H13&lt;=$V$12,"2юн",IF(H13&lt;=$W$12,"3юн",IF(H13&gt;$W$12,"б/р"))))))))))</f>
        <v>МС</v>
      </c>
      <c r="K13" s="170" t="s">
        <v>1351</v>
      </c>
      <c r="L13" s="168" t="str">
        <f>VLOOKUP($M13,УЧАСТНИКИ!$A$2:$L$1099,10,FALSE)</f>
        <v>Сретенцев В.В., Вовк Т.И.</v>
      </c>
      <c r="M13" s="192" t="s">
        <v>1297</v>
      </c>
    </row>
    <row r="14" spans="1:23" s="193" customFormat="1" ht="27.6" x14ac:dyDescent="0.25">
      <c r="A14" s="185" t="s">
        <v>28</v>
      </c>
      <c r="B14" s="168" t="str">
        <f>VLOOKUP($M14,УЧАСТНИКИ!$A$2:$L$1099,3,FALSE)</f>
        <v>Тропина Анна</v>
      </c>
      <c r="C14" s="169" t="str">
        <f>VLOOKUP($M14,УЧАСТНИКИ!$A$2:$L$1099,4,FALSE)</f>
        <v>03.11.1998</v>
      </c>
      <c r="D14" s="169" t="str">
        <f>VLOOKUP($M14,УЧАСТНИКИ!$A$2:$L$1099,8,FALSE)</f>
        <v>МС</v>
      </c>
      <c r="E14" s="168" t="str">
        <f>VLOOKUP($M14,УЧАСТНИКИ!$A$2:$L$1099,5,FALSE)</f>
        <v xml:space="preserve">Свердловская область </v>
      </c>
      <c r="F14" s="169">
        <f>VLOOKUP($M14,УЧАСТНИКИ!$A$2:$L$1099,7,FALSE)</f>
        <v>0</v>
      </c>
      <c r="G14" s="170" t="str">
        <f>VLOOKUP($M14,УЧАСТНИКИ!$A$2:$L$1099,11,FALSE)</f>
        <v xml:space="preserve"> ГАУ СО "ЦСП", УРФУ</v>
      </c>
      <c r="H14" s="174">
        <v>94703</v>
      </c>
      <c r="I14" s="172" t="str">
        <f t="shared" si="0"/>
        <v>9:47,03</v>
      </c>
      <c r="J14" s="173" t="str">
        <f t="shared" si="1"/>
        <v>МС</v>
      </c>
      <c r="K14" s="170" t="s">
        <v>1352</v>
      </c>
      <c r="L14" s="168" t="str">
        <f>VLOOKUP($M14,УЧАСТНИКИ!$A$2:$L$1099,10,FALSE)</f>
        <v>Невьянцев В., Архипов Ф.М., Штырц В.В.</v>
      </c>
      <c r="M14" s="192" t="s">
        <v>1127</v>
      </c>
    </row>
    <row r="15" spans="1:23" s="193" customFormat="1" ht="27.6" x14ac:dyDescent="0.25">
      <c r="A15" s="185" t="s">
        <v>29</v>
      </c>
      <c r="B15" s="168" t="str">
        <f>VLOOKUP($M15,УЧАСТНИКИ!$A$2:$L$1099,3,FALSE)</f>
        <v>Колоскова (Власова) Наталья</v>
      </c>
      <c r="C15" s="169" t="str">
        <f>VLOOKUP($M15,УЧАСТНИКИ!$A$2:$L$1099,4,FALSE)</f>
        <v>19.07.1988</v>
      </c>
      <c r="D15" s="169" t="str">
        <f>VLOOKUP($M15,УЧАСТНИКИ!$A$2:$L$1099,8,FALSE)</f>
        <v>МСМК</v>
      </c>
      <c r="E15" s="168" t="str">
        <f>VLOOKUP($M15,УЧАСТНИКИ!$A$2:$L$1099,5,FALSE)</f>
        <v>Москва Приморский край</v>
      </c>
      <c r="F15" s="169">
        <f>VLOOKUP($M15,УЧАСТНИКИ!$A$2:$L$1099,7,FALSE)</f>
        <v>0</v>
      </c>
      <c r="G15" s="170" t="str">
        <f>VLOOKUP($M15,УЧАСТНИКИ!$A$2:$L$1099,11,FALSE)</f>
        <v>Д ГБУ "СШОР "Луч" Москомспорта, КГАУ "ЦСП - ШВСМ"</v>
      </c>
      <c r="H15" s="174">
        <v>95150</v>
      </c>
      <c r="I15" s="172" t="str">
        <f t="shared" si="0"/>
        <v>9:51,50</v>
      </c>
      <c r="J15" s="173" t="str">
        <f t="shared" si="1"/>
        <v>МС</v>
      </c>
      <c r="K15" s="170" t="str">
        <f>VLOOKUP($M15,УЧАСТНИКИ!$A$2:$L$1099,9,FALSE)</f>
        <v>Л</v>
      </c>
      <c r="L15" s="168" t="str">
        <f>VLOOKUP($M15,УЧАСТНИКИ!$A$2:$L$1099,10,FALSE)</f>
        <v>Анисимов В.Н., Куканов Ю.С.</v>
      </c>
      <c r="M15" s="192" t="s">
        <v>1320</v>
      </c>
    </row>
    <row r="16" spans="1:23" s="193" customFormat="1" ht="41.4" x14ac:dyDescent="0.25">
      <c r="A16" s="185" t="s">
        <v>30</v>
      </c>
      <c r="B16" s="168" t="str">
        <f>VLOOKUP($M16,УЧАСТНИКИ!$A$2:$L$1099,3,FALSE)</f>
        <v>Соколенко Екатерина</v>
      </c>
      <c r="C16" s="169" t="str">
        <f>VLOOKUP($M16,УЧАСТНИКИ!$A$2:$L$1099,4,FALSE)</f>
        <v>13.09.1992</v>
      </c>
      <c r="D16" s="169" t="str">
        <f>VLOOKUP($M16,УЧАСТНИКИ!$A$2:$L$1099,8,FALSE)</f>
        <v>МСМК</v>
      </c>
      <c r="E16" s="168" t="str">
        <f>VLOOKUP($M16,УЧАСТНИКИ!$A$2:$L$1099,5,FALSE)</f>
        <v>Томская область Новосибирская область</v>
      </c>
      <c r="F16" s="169">
        <f>VLOOKUP($M16,УЧАСТНИКИ!$A$2:$L$1099,7,FALSE)</f>
        <v>0</v>
      </c>
      <c r="G16" s="170" t="str">
        <f>VLOOKUP($M16,УЧАСТНИКИ!$A$2:$L$1099,11,FALSE)</f>
        <v>ВС, ЦСКА  МБУ ДО ДЮСШ № 1 (г. Томск), ОГАУ ТО СШОР, ГАУ НСО "РЦСП СК и СР"</v>
      </c>
      <c r="H16" s="174">
        <v>95685</v>
      </c>
      <c r="I16" s="172" t="str">
        <f t="shared" si="0"/>
        <v>9:56,85</v>
      </c>
      <c r="J16" s="173" t="str">
        <f t="shared" si="1"/>
        <v>МС</v>
      </c>
      <c r="K16" s="170" t="s">
        <v>1339</v>
      </c>
      <c r="L16" s="168" t="str">
        <f>VLOOKUP($M16,УЧАСТНИКИ!$A$2:$L$1099,10,FALSE)</f>
        <v>Божко В.А., Соколенко Е.В., Трубников В.П.</v>
      </c>
      <c r="M16" s="192" t="s">
        <v>1249</v>
      </c>
    </row>
    <row r="17" spans="1:13" s="193" customFormat="1" ht="41.4" x14ac:dyDescent="0.25">
      <c r="A17" s="185" t="s">
        <v>31</v>
      </c>
      <c r="B17" s="168" t="str">
        <f>VLOOKUP($M17,УЧАСТНИКИ!$A$2:$L$1099,3,FALSE)</f>
        <v>Шипицына Ирина</v>
      </c>
      <c r="C17" s="169" t="str">
        <f>VLOOKUP($M17,УЧАСТНИКИ!$A$2:$L$1099,4,FALSE)</f>
        <v>18.06.2000</v>
      </c>
      <c r="D17" s="169" t="str">
        <f>VLOOKUP($M17,УЧАСТНИКИ!$A$2:$L$1099,8,FALSE)</f>
        <v>КМС</v>
      </c>
      <c r="E17" s="168" t="str">
        <f>VLOOKUP($M17,УЧАСТНИКИ!$A$2:$L$1099,5,FALSE)</f>
        <v xml:space="preserve">Пермский край </v>
      </c>
      <c r="F17" s="169">
        <f>VLOOKUP($M17,УЧАСТНИКИ!$A$2:$L$1099,7,FALSE)</f>
        <v>0</v>
      </c>
      <c r="G17" s="170" t="str">
        <f>VLOOKUP($M17,УЧАСТНИКИ!$A$2:$L$1099,11,FALSE)</f>
        <v xml:space="preserve"> ФГБОУ ВО "ЧГИФК", МБУ ДО "ЦДО" (с. Кочево), ГКАУ ЦСП "Пермского края"</v>
      </c>
      <c r="H17" s="174">
        <v>103810</v>
      </c>
      <c r="I17" s="172" t="str">
        <f>IF(H17=0,0,CONCATENATE(MID(H17,1,2),":",MID(H17,3,2),",",MID(H17,5,2)))</f>
        <v>10:38,10</v>
      </c>
      <c r="J17" s="173" t="str">
        <f t="shared" si="1"/>
        <v>КМС</v>
      </c>
      <c r="K17" s="170">
        <v>14</v>
      </c>
      <c r="L17" s="168" t="str">
        <f>VLOOKUP($M17,УЧАСТНИКИ!$A$2:$L$1099,10,FALSE)</f>
        <v>Зайцев А.И.</v>
      </c>
      <c r="M17" s="192" t="s">
        <v>83</v>
      </c>
    </row>
    <row r="18" spans="1:13" s="193" customFormat="1" ht="41.4" x14ac:dyDescent="0.25">
      <c r="A18" s="185" t="s">
        <v>32</v>
      </c>
      <c r="B18" s="168" t="str">
        <f>VLOOKUP($M18,УЧАСТНИКИ!$A$2:$L$1099,3,FALSE)</f>
        <v>Лихачёва Юлия</v>
      </c>
      <c r="C18" s="169" t="str">
        <f>VLOOKUP($M18,УЧАСТНИКИ!$A$2:$L$1099,4,FALSE)</f>
        <v>26.08.1998</v>
      </c>
      <c r="D18" s="169" t="str">
        <f>VLOOKUP($M18,УЧАСТНИКИ!$A$2:$L$1099,8,FALSE)</f>
        <v>КМС</v>
      </c>
      <c r="E18" s="168" t="str">
        <f>VLOOKUP($M18,УЧАСТНИКИ!$A$2:$L$1099,5,FALSE)</f>
        <v xml:space="preserve">Красноярский край </v>
      </c>
      <c r="F18" s="169">
        <f>VLOOKUP($M18,УЧАСТНИКИ!$A$2:$L$1099,7,FALSE)</f>
        <v>0</v>
      </c>
      <c r="G18" s="170" t="str">
        <f>VLOOKUP($M18,УЧАСТНИКИ!$A$2:$L$1099,11,FALSE)</f>
        <v>Академия летних видов спорта КГАУ "РЦСП "Академия летних видов спорта", МАУ "СШОР "Спутник"</v>
      </c>
      <c r="H18" s="174">
        <v>110123</v>
      </c>
      <c r="I18" s="172" t="str">
        <f>IF(H18=0,0,CONCATENATE(MID(H18,1,2),":",MID(H18,3,2),",",MID(H18,5,2)))</f>
        <v>11:01,23</v>
      </c>
      <c r="J18" s="173" t="str">
        <f t="shared" si="1"/>
        <v>1</v>
      </c>
      <c r="K18" s="170">
        <v>13</v>
      </c>
      <c r="L18" s="168" t="str">
        <f>VLOOKUP($M18,УЧАСТНИКИ!$A$2:$L$1099,10,FALSE)</f>
        <v>Ромащенко А.А., Вашкевич И.Е., Чалый Ю.В.</v>
      </c>
      <c r="M18" s="204" t="s">
        <v>1130</v>
      </c>
    </row>
    <row r="19" spans="1:13" x14ac:dyDescent="0.25">
      <c r="A19" s="23"/>
    </row>
    <row r="20" spans="1:13" x14ac:dyDescent="0.25">
      <c r="A20" s="23"/>
    </row>
    <row r="21" spans="1:13" x14ac:dyDescent="0.25">
      <c r="A21" s="23"/>
    </row>
    <row r="22" spans="1:13" x14ac:dyDescent="0.25">
      <c r="A22" s="23"/>
      <c r="B22" s="165" t="s">
        <v>1333</v>
      </c>
      <c r="J22" s="166" t="s">
        <v>1335</v>
      </c>
      <c r="K22" s="8"/>
      <c r="L22" s="166"/>
    </row>
    <row r="23" spans="1:13" x14ac:dyDescent="0.25">
      <c r="A23" s="23"/>
      <c r="J23" s="59"/>
      <c r="K23" s="8"/>
      <c r="L23" s="59"/>
    </row>
    <row r="24" spans="1:13" x14ac:dyDescent="0.25">
      <c r="A24" s="23"/>
      <c r="J24" s="59"/>
      <c r="K24" s="8"/>
      <c r="L24" s="59"/>
    </row>
    <row r="25" spans="1:13" x14ac:dyDescent="0.25">
      <c r="A25" s="23"/>
      <c r="B25" s="165" t="s">
        <v>1334</v>
      </c>
      <c r="J25" s="166" t="s">
        <v>1348</v>
      </c>
      <c r="K25" s="8"/>
      <c r="L25" s="166"/>
    </row>
    <row r="26" spans="1:13" x14ac:dyDescent="0.25">
      <c r="A26" s="23"/>
    </row>
    <row r="27" spans="1:13" x14ac:dyDescent="0.25">
      <c r="A27" s="23"/>
    </row>
    <row r="28" spans="1:13" x14ac:dyDescent="0.25">
      <c r="A28" s="23"/>
    </row>
    <row r="29" spans="1:13" x14ac:dyDescent="0.25">
      <c r="A29" s="23"/>
    </row>
    <row r="30" spans="1:13" x14ac:dyDescent="0.25">
      <c r="A30" s="23"/>
    </row>
    <row r="31" spans="1:13" x14ac:dyDescent="0.25">
      <c r="A31" s="23"/>
    </row>
    <row r="32" spans="1:13" x14ac:dyDescent="0.25">
      <c r="A32" s="23"/>
    </row>
    <row r="33" spans="1:1" x14ac:dyDescent="0.25">
      <c r="A33" s="23"/>
    </row>
    <row r="34" spans="1:1" x14ac:dyDescent="0.25">
      <c r="A34" s="23"/>
    </row>
    <row r="35" spans="1:1" x14ac:dyDescent="0.25">
      <c r="A35" s="23"/>
    </row>
    <row r="36" spans="1:1" x14ac:dyDescent="0.25">
      <c r="A36" s="23"/>
    </row>
    <row r="37" spans="1:1" x14ac:dyDescent="0.25">
      <c r="A37" s="23"/>
    </row>
    <row r="38" spans="1:1" x14ac:dyDescent="0.25">
      <c r="A38" s="23"/>
    </row>
    <row r="39" spans="1:1" x14ac:dyDescent="0.25">
      <c r="A39" s="23"/>
    </row>
    <row r="40" spans="1:1" x14ac:dyDescent="0.25">
      <c r="A40" s="23"/>
    </row>
    <row r="41" spans="1:1" x14ac:dyDescent="0.25">
      <c r="A41" s="23"/>
    </row>
    <row r="42" spans="1:1" x14ac:dyDescent="0.25">
      <c r="A42" s="23"/>
    </row>
    <row r="43" spans="1:1" x14ac:dyDescent="0.25">
      <c r="A43" s="23"/>
    </row>
    <row r="44" spans="1:1" x14ac:dyDescent="0.25">
      <c r="A44" s="11"/>
    </row>
    <row r="45" spans="1:1" x14ac:dyDescent="0.25">
      <c r="A45" s="11"/>
    </row>
    <row r="46" spans="1:1" x14ac:dyDescent="0.25">
      <c r="A46" s="11"/>
    </row>
    <row r="47" spans="1:1" x14ac:dyDescent="0.25">
      <c r="A47" s="11"/>
    </row>
    <row r="48" spans="1:1" x14ac:dyDescent="0.25">
      <c r="A48" s="11"/>
    </row>
    <row r="49" spans="1:1" x14ac:dyDescent="0.25">
      <c r="A49" s="11"/>
    </row>
    <row r="50" spans="1:1" x14ac:dyDescent="0.25">
      <c r="A50" s="11"/>
    </row>
    <row r="51" spans="1:1" x14ac:dyDescent="0.25">
      <c r="A51" s="11"/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</sheetData>
  <sortState ref="A13:X18">
    <sortCondition ref="H13:H18"/>
  </sortState>
  <mergeCells count="14">
    <mergeCell ref="F10:G10"/>
    <mergeCell ref="A5:L5"/>
    <mergeCell ref="D11:E11"/>
    <mergeCell ref="A10:B10"/>
    <mergeCell ref="A6:L6"/>
    <mergeCell ref="A8:L8"/>
    <mergeCell ref="A7:L7"/>
    <mergeCell ref="A1:L1"/>
    <mergeCell ref="A2:L2"/>
    <mergeCell ref="A3:L3"/>
    <mergeCell ref="F9:G9"/>
    <mergeCell ref="A9:B9"/>
    <mergeCell ref="I9:J9"/>
    <mergeCell ref="A4:L4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O60"/>
  <sheetViews>
    <sheetView view="pageBreakPreview" topLeftCell="A13" zoomScale="115" zoomScaleNormal="70" zoomScaleSheetLayoutView="115" workbookViewId="0">
      <selection activeCell="E28" sqref="E28"/>
    </sheetView>
  </sheetViews>
  <sheetFormatPr defaultColWidth="9.109375" defaultRowHeight="13.2" outlineLevelCol="1" x14ac:dyDescent="0.25"/>
  <cols>
    <col min="1" max="1" width="6.33203125" style="28" customWidth="1"/>
    <col min="2" max="2" width="23.109375" style="8" customWidth="1"/>
    <col min="3" max="3" width="11.109375" style="11" customWidth="1"/>
    <col min="4" max="4" width="6.88671875" style="11" customWidth="1"/>
    <col min="5" max="5" width="22.88671875" style="8" customWidth="1"/>
    <col min="6" max="6" width="9.33203125" style="8" hidden="1" customWidth="1"/>
    <col min="7" max="7" width="35.6640625" style="8" customWidth="1"/>
    <col min="8" max="8" width="9.88671875" style="8" hidden="1" customWidth="1" outlineLevel="1"/>
    <col min="9" max="9" width="9.33203125" style="8" customWidth="1" collapsed="1"/>
    <col min="10" max="10" width="10.5546875" style="8" customWidth="1"/>
    <col min="11" max="11" width="6.44140625" style="8" customWidth="1"/>
    <col min="12" max="12" width="31.44140625" style="8" customWidth="1"/>
    <col min="13" max="13" width="8" style="8" hidden="1" customWidth="1" outlineLevel="1"/>
    <col min="14" max="14" width="4.5546875" style="8" customWidth="1" collapsed="1"/>
    <col min="15" max="15" width="30.109375" style="8" bestFit="1" customWidth="1"/>
    <col min="16" max="28" width="5.6640625" style="8" customWidth="1"/>
    <col min="29" max="30" width="3.33203125" style="8" customWidth="1"/>
    <col min="31" max="31" width="7.44140625" style="8" customWidth="1"/>
    <col min="32" max="40" width="0" style="8" hidden="1" customWidth="1" outlineLevel="1"/>
    <col min="41" max="41" width="9.109375" style="8" collapsed="1"/>
    <col min="42" max="16384" width="9.109375" style="8"/>
  </cols>
  <sheetData>
    <row r="1" spans="1:40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S1" s="9"/>
      <c r="T1" s="9"/>
      <c r="U1" s="10"/>
      <c r="V1" s="27"/>
    </row>
    <row r="2" spans="1:40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S2" s="9"/>
      <c r="T2" s="50"/>
      <c r="U2" s="10"/>
      <c r="V2" s="27"/>
    </row>
    <row r="3" spans="1:40" ht="12.75" customHeight="1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S3" s="9"/>
      <c r="T3" s="9"/>
      <c r="U3" s="10"/>
      <c r="V3" s="27"/>
    </row>
    <row r="4" spans="1:40" ht="12.75" customHeight="1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S4" s="9"/>
      <c r="T4" s="9"/>
      <c r="U4" s="10"/>
      <c r="V4" s="27"/>
    </row>
    <row r="5" spans="1:40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S5" s="9"/>
      <c r="T5" s="9"/>
      <c r="U5" s="10"/>
      <c r="V5" s="27"/>
    </row>
    <row r="6" spans="1:40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N6" s="36"/>
      <c r="O6" s="36"/>
      <c r="P6" s="36"/>
      <c r="Q6" s="36"/>
      <c r="R6" s="36"/>
      <c r="S6" s="9"/>
      <c r="T6" s="9"/>
      <c r="U6" s="10"/>
      <c r="V6" s="27"/>
    </row>
    <row r="7" spans="1:40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N7" s="36"/>
      <c r="O7" s="36"/>
      <c r="P7" s="36"/>
      <c r="Q7" s="36"/>
      <c r="R7" s="36"/>
      <c r="S7" s="9"/>
      <c r="T7" s="9"/>
      <c r="U7" s="10"/>
      <c r="V7" s="27"/>
    </row>
    <row r="8" spans="1:40" ht="15.6" x14ac:dyDescent="0.25">
      <c r="A8" s="223" t="s">
        <v>133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N8" s="36"/>
      <c r="O8" s="36"/>
      <c r="P8" s="36"/>
      <c r="Q8" s="36"/>
      <c r="R8" s="36"/>
      <c r="S8" s="9"/>
      <c r="T8" s="9"/>
      <c r="U8" s="10"/>
      <c r="V8" s="27"/>
    </row>
    <row r="9" spans="1:40" ht="12.75" customHeight="1" x14ac:dyDescent="0.25">
      <c r="A9" s="215"/>
      <c r="B9" s="215"/>
      <c r="D9" s="12"/>
      <c r="E9" s="46"/>
      <c r="G9" s="19"/>
      <c r="H9" s="34"/>
      <c r="I9" s="34"/>
      <c r="J9" s="38"/>
      <c r="L9" s="19" t="str">
        <f>d_5</f>
        <v>г. Сочи, ул. Бзугу 2, ст. им. Славы Метревели</v>
      </c>
      <c r="S9" s="9"/>
      <c r="T9" s="9"/>
      <c r="U9" s="10"/>
      <c r="V9" s="27"/>
    </row>
    <row r="10" spans="1:40" ht="13.95" customHeight="1" thickBot="1" x14ac:dyDescent="0.3">
      <c r="A10" s="215"/>
      <c r="B10" s="215"/>
      <c r="D10" s="12"/>
      <c r="E10" s="46"/>
      <c r="G10" s="19"/>
      <c r="I10" s="46" t="s">
        <v>59</v>
      </c>
      <c r="J10" s="43" t="str">
        <f>d_1</f>
        <v>28.05.2019г.</v>
      </c>
      <c r="K10" s="38">
        <v>0.54166666666666663</v>
      </c>
      <c r="L10" s="18" t="str">
        <f>d_6</f>
        <v>t° +25 вл. 76%</v>
      </c>
      <c r="S10" s="27"/>
      <c r="T10" s="27"/>
      <c r="U10" s="27"/>
      <c r="V10" s="27"/>
      <c r="AF10" s="20" t="s">
        <v>65</v>
      </c>
      <c r="AG10" s="20" t="s">
        <v>66</v>
      </c>
      <c r="AH10" s="20" t="s">
        <v>67</v>
      </c>
      <c r="AI10" s="20">
        <v>1</v>
      </c>
      <c r="AJ10" s="47">
        <v>2</v>
      </c>
      <c r="AK10" s="47" t="s">
        <v>29</v>
      </c>
      <c r="AL10" s="47" t="s">
        <v>68</v>
      </c>
      <c r="AM10" s="20" t="s">
        <v>69</v>
      </c>
      <c r="AN10" s="20" t="s">
        <v>70</v>
      </c>
    </row>
    <row r="11" spans="1:40" ht="28.95" customHeight="1" thickBot="1" x14ac:dyDescent="0.3">
      <c r="A11" s="148" t="s">
        <v>0</v>
      </c>
      <c r="B11" s="149" t="s">
        <v>38</v>
      </c>
      <c r="C11" s="149" t="s">
        <v>39</v>
      </c>
      <c r="D11" s="149" t="s">
        <v>1</v>
      </c>
      <c r="E11" s="149" t="s">
        <v>61</v>
      </c>
      <c r="F11" s="150" t="s">
        <v>63</v>
      </c>
      <c r="G11" s="151" t="s">
        <v>104</v>
      </c>
      <c r="H11" s="154"/>
      <c r="I11" s="152" t="s">
        <v>10</v>
      </c>
      <c r="J11" s="149" t="s">
        <v>101</v>
      </c>
      <c r="K11" s="149" t="s">
        <v>4</v>
      </c>
      <c r="L11" s="153" t="s">
        <v>102</v>
      </c>
      <c r="S11" s="27"/>
      <c r="T11" s="27"/>
      <c r="U11" s="27"/>
      <c r="V11" s="27"/>
      <c r="AF11" s="117">
        <v>455</v>
      </c>
      <c r="AG11" s="117">
        <v>410</v>
      </c>
      <c r="AH11" s="117">
        <v>365</v>
      </c>
      <c r="AI11" s="114">
        <v>320</v>
      </c>
      <c r="AJ11" s="114">
        <v>280</v>
      </c>
      <c r="AK11" s="114">
        <v>240</v>
      </c>
      <c r="AL11" s="114">
        <v>220</v>
      </c>
      <c r="AM11" s="114">
        <v>200</v>
      </c>
      <c r="AN11" s="118">
        <v>180</v>
      </c>
    </row>
    <row r="12" spans="1:40" ht="27.6" x14ac:dyDescent="0.25">
      <c r="A12" s="185" t="s">
        <v>27</v>
      </c>
      <c r="B12" s="168" t="str">
        <f>VLOOKUP($M12,УЧАСТНИКИ!$A$2:$L$1099,3,FALSE)</f>
        <v>Бондаренко Елизавета</v>
      </c>
      <c r="C12" s="169" t="str">
        <f>VLOOKUP($M12,УЧАСТНИКИ!$A$2:$L$1099,4,FALSE)</f>
        <v>01.07.1999</v>
      </c>
      <c r="D12" s="169" t="str">
        <f>VLOOKUP($M12,УЧАСТНИКИ!$A$2:$L$1099,8,FALSE)</f>
        <v>МС</v>
      </c>
      <c r="E12" s="168" t="str">
        <f>VLOOKUP($M12,УЧАСТНИКИ!$A$2:$L$1099,5,FALSE)</f>
        <v>Московская область Ростовская область</v>
      </c>
      <c r="F12" s="169">
        <f>VLOOKUP($M12,УЧАСТНИКИ!$A$2:$L$1099,7,FALSE)</f>
        <v>0</v>
      </c>
      <c r="G12" s="170" t="str">
        <f>VLOOKUP($M12,УЧАСТНИКИ!$A$2:$L$1099,11,FALSE)</f>
        <v xml:space="preserve"> ГБУ МО "ЦСП ОВС", ГБПОУ МО "УОР № 2", МБУ ДО "ДЮСШ № 1"</v>
      </c>
      <c r="H12" s="171">
        <v>435</v>
      </c>
      <c r="I12" s="172" t="str">
        <f>IF(H12=0,0,CONCATENATE(MID(H12,1,1),".",MID(H12,2,2)))</f>
        <v>4.35</v>
      </c>
      <c r="J12" s="173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170" t="s">
        <v>1351</v>
      </c>
      <c r="L12" s="168" t="str">
        <f>VLOOKUP($M12,УЧАСТНИКИ!$A$2:$L$1099,10,FALSE)</f>
        <v>Бондаренко В.Г., Ишрефова Х.</v>
      </c>
      <c r="M12" s="51" t="str">
        <f t="shared" ref="M12:M23" si="0">M40</f>
        <v>449</v>
      </c>
    </row>
    <row r="13" spans="1:40" ht="48" customHeight="1" x14ac:dyDescent="0.25">
      <c r="A13" s="185" t="s">
        <v>28</v>
      </c>
      <c r="B13" s="168" t="str">
        <f>VLOOKUP($M13,УЧАСТНИКИ!$A$2:$L$1099,3,FALSE)</f>
        <v>Швыдкина Татьяна</v>
      </c>
      <c r="C13" s="169" t="str">
        <f>VLOOKUP($M13,УЧАСТНИКИ!$A$2:$L$1099,4,FALSE)</f>
        <v>08.05.1990</v>
      </c>
      <c r="D13" s="169" t="str">
        <f>VLOOKUP($M13,УЧАСТНИКИ!$A$2:$L$1099,8,FALSE)</f>
        <v>МС</v>
      </c>
      <c r="E13" s="168" t="str">
        <f>VLOOKUP($M13,УЧАСТНИКИ!$A$2:$L$1099,5,FALSE)</f>
        <v>Москва Брянская область</v>
      </c>
      <c r="F13" s="169">
        <f>VLOOKUP($M13,УЧАСТНИКИ!$A$2:$L$1099,7,FALSE)</f>
        <v>0</v>
      </c>
      <c r="G13" s="170" t="str">
        <f>VLOOKUP($M13,УЧАСТНИКИ!$A$2:$L$1099,11,FALSE)</f>
        <v xml:space="preserve"> ГБУ "СШОР "Юность Москвы" Москомспорта, ГБУ БО СШОР по легкой атлетике им. В.Д. Самотесова.</v>
      </c>
      <c r="H13" s="171">
        <v>425</v>
      </c>
      <c r="I13" s="172" t="str">
        <f t="shared" ref="I13:I21" si="1">IF(H13=0,0,CONCATENATE(MID(H13,1,1),".",MID(H13,2,2)))</f>
        <v>4.25</v>
      </c>
      <c r="J13" s="173" t="str">
        <f t="shared" ref="J13:J21" si="2"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170" t="s">
        <v>1352</v>
      </c>
      <c r="L13" s="168" t="str">
        <f>VLOOKUP($M13,УЧАСТНИКИ!$A$2:$L$1099,10,FALSE)</f>
        <v>Хайкин В.Е., Трубин Ю.Н.</v>
      </c>
      <c r="M13" s="51" t="str">
        <f t="shared" si="0"/>
        <v>42</v>
      </c>
    </row>
    <row r="14" spans="1:40" ht="27.6" x14ac:dyDescent="0.25">
      <c r="A14" s="185" t="s">
        <v>29</v>
      </c>
      <c r="B14" s="168" t="str">
        <f>VLOOKUP($M14,УЧАСТНИКИ!$A$2:$L$1099,3,FALSE)</f>
        <v>Иванова Ирина</v>
      </c>
      <c r="C14" s="169" t="str">
        <f>VLOOKUP($M14,УЧАСТНИКИ!$A$2:$L$1099,4,FALSE)</f>
        <v>19.04.1996</v>
      </c>
      <c r="D14" s="169" t="str">
        <f>VLOOKUP($M14,УЧАСТНИКИ!$A$2:$L$1099,8,FALSE)</f>
        <v>МС</v>
      </c>
      <c r="E14" s="168" t="str">
        <f>VLOOKUP($M14,УЧАСТНИКИ!$A$2:$L$1099,5,FALSE)</f>
        <v xml:space="preserve">Омская область </v>
      </c>
      <c r="F14" s="169">
        <f>VLOOKUP($M14,УЧАСТНИКИ!$A$2:$L$1099,7,FALSE)</f>
        <v>0</v>
      </c>
      <c r="G14" s="170" t="str">
        <f>VLOOKUP($M14,УЧАСТНИКИ!$A$2:$L$1099,11,FALSE)</f>
        <v xml:space="preserve"> БУ ОО "ООЦСП", БУ ОО "СШОР", ФГБУ ПОО "Сибирское ГУОР"</v>
      </c>
      <c r="H14" s="171">
        <v>410</v>
      </c>
      <c r="I14" s="172" t="str">
        <f t="shared" si="1"/>
        <v>4.10</v>
      </c>
      <c r="J14" s="173" t="str">
        <f t="shared" si="2"/>
        <v>МС</v>
      </c>
      <c r="K14" s="170" t="s">
        <v>1339</v>
      </c>
      <c r="L14" s="168" t="str">
        <f>VLOOKUP($M14,УЧАСТНИКИ!$A$2:$L$1099,10,FALSE)</f>
        <v>Огвоздина Т.В., Сергеева Е.В.</v>
      </c>
      <c r="M14" s="51" t="str">
        <f t="shared" si="0"/>
        <v>113</v>
      </c>
    </row>
    <row r="15" spans="1:40" ht="13.8" x14ac:dyDescent="0.25">
      <c r="A15" s="185" t="s">
        <v>30</v>
      </c>
      <c r="B15" s="168" t="str">
        <f>VLOOKUP($M15,УЧАСТНИКИ!$A$2:$L$1099,3,FALSE)</f>
        <v>Гутенкова Дарья</v>
      </c>
      <c r="C15" s="169" t="str">
        <f>VLOOKUP($M15,УЧАСТНИКИ!$A$2:$L$1099,4,FALSE)</f>
        <v>22.07.1996</v>
      </c>
      <c r="D15" s="169" t="str">
        <f>VLOOKUP($M15,УЧАСТНИКИ!$A$2:$L$1099,8,FALSE)</f>
        <v>МС</v>
      </c>
      <c r="E15" s="168" t="str">
        <f>VLOOKUP($M15,УЧАСТНИКИ!$A$2:$L$1099,5,FALSE)</f>
        <v xml:space="preserve">Московская область </v>
      </c>
      <c r="F15" s="169">
        <f>VLOOKUP($M15,УЧАСТНИКИ!$A$2:$L$1099,7,FALSE)</f>
        <v>0</v>
      </c>
      <c r="G15" s="170" t="str">
        <f>VLOOKUP($M15,УЧАСТНИКИ!$A$2:$L$1099,11,FALSE)</f>
        <v xml:space="preserve"> МАУ "КСШОР"</v>
      </c>
      <c r="H15" s="171">
        <v>410</v>
      </c>
      <c r="I15" s="172" t="str">
        <f t="shared" si="1"/>
        <v>4.10</v>
      </c>
      <c r="J15" s="173" t="str">
        <f t="shared" si="2"/>
        <v>МС</v>
      </c>
      <c r="K15" s="170" t="str">
        <f>VLOOKUP($M15,УЧАСТНИКИ!$A$2:$L$1099,9,FALSE)</f>
        <v>Л</v>
      </c>
      <c r="L15" s="168" t="str">
        <f>VLOOKUP($M15,УЧАСТНИКИ!$A$2:$L$1099,10,FALSE)</f>
        <v>Гутенкова Г.Н., Смольяков С.М.</v>
      </c>
      <c r="M15" s="51" t="str">
        <f t="shared" si="0"/>
        <v>450</v>
      </c>
    </row>
    <row r="16" spans="1:40" ht="55.2" x14ac:dyDescent="0.25">
      <c r="A16" s="185" t="s">
        <v>31</v>
      </c>
      <c r="B16" s="168" t="str">
        <f>VLOOKUP($M16,УЧАСТНИКИ!$A$2:$L$1099,3,FALSE)</f>
        <v>Петрова Людмила</v>
      </c>
      <c r="C16" s="169" t="str">
        <f>VLOOKUP($M16,УЧАСТНИКИ!$A$2:$L$1099,4,FALSE)</f>
        <v>15.12.1993</v>
      </c>
      <c r="D16" s="169" t="str">
        <f>VLOOKUP($M16,УЧАСТНИКИ!$A$2:$L$1099,8,FALSE)</f>
        <v>МС</v>
      </c>
      <c r="E16" s="168" t="str">
        <f>VLOOKUP($M16,УЧАСТНИКИ!$A$2:$L$1099,5,FALSE)</f>
        <v xml:space="preserve">Челябинская область </v>
      </c>
      <c r="F16" s="169">
        <f>VLOOKUP($M16,УЧАСТНИКИ!$A$2:$L$1099,7,FALSE)</f>
        <v>0</v>
      </c>
      <c r="G16" s="170" t="str">
        <f>VLOOKUP($M16,УЧАСТНИКИ!$A$2:$L$1099,11,FALSE)</f>
        <v xml:space="preserve"> ОКУ "РУЦОПЛА Челябинской области", МБУ СШОР № 2 по легкой атлетике имени Л.Н.Мосеева г.Челябинск</v>
      </c>
      <c r="H16" s="171">
        <v>410</v>
      </c>
      <c r="I16" s="172" t="str">
        <f t="shared" si="1"/>
        <v>4.10</v>
      </c>
      <c r="J16" s="173" t="str">
        <f t="shared" si="2"/>
        <v>МС</v>
      </c>
      <c r="K16" s="170" t="s">
        <v>1340</v>
      </c>
      <c r="L16" s="168" t="str">
        <f>VLOOKUP($M16,УЧАСТНИКИ!$A$2:$L$1099,10,FALSE)</f>
        <v>Копылев С.С., Бибикин Е.В.</v>
      </c>
      <c r="M16" s="51" t="str">
        <f t="shared" si="0"/>
        <v>58</v>
      </c>
    </row>
    <row r="17" spans="1:13" ht="27.6" x14ac:dyDescent="0.25">
      <c r="A17" s="185" t="s">
        <v>32</v>
      </c>
      <c r="B17" s="168" t="str">
        <f>VLOOKUP($M17,УЧАСТНИКИ!$A$2:$L$1099,3,FALSE)</f>
        <v>Калмыкова (Казека) Екатерина</v>
      </c>
      <c r="C17" s="169" t="str">
        <f>VLOOKUP($M17,УЧАСТНИКИ!$A$2:$L$1099,4,FALSE)</f>
        <v>07.10.1990</v>
      </c>
      <c r="D17" s="169" t="str">
        <f>VLOOKUP($M17,УЧАСТНИКИ!$A$2:$L$1099,8,FALSE)</f>
        <v>МС</v>
      </c>
      <c r="E17" s="168" t="str">
        <f>VLOOKUP($M17,УЧАСТНИКИ!$A$2:$L$1099,5,FALSE)</f>
        <v>Кировская область Челябинская область</v>
      </c>
      <c r="F17" s="169">
        <f>VLOOKUP($M17,УЧАСТНИКИ!$A$2:$L$1099,7,FALSE)</f>
        <v>0</v>
      </c>
      <c r="G17" s="170" t="str">
        <f>VLOOKUP($M17,УЧАСТНИКИ!$A$2:$L$1099,11,FALSE)</f>
        <v xml:space="preserve"> КОГАУ "ВятСШОР"</v>
      </c>
      <c r="H17" s="171">
        <v>395</v>
      </c>
      <c r="I17" s="172" t="str">
        <f t="shared" si="1"/>
        <v>3.95</v>
      </c>
      <c r="J17" s="173" t="str">
        <f t="shared" si="2"/>
        <v>КМС</v>
      </c>
      <c r="K17" s="170">
        <v>13</v>
      </c>
      <c r="L17" s="168" t="str">
        <f>VLOOKUP($M17,УЧАСТНИКИ!$A$2:$L$1099,10,FALSE)</f>
        <v>Трушков А.Н.</v>
      </c>
      <c r="M17" s="51" t="str">
        <f t="shared" si="0"/>
        <v>254</v>
      </c>
    </row>
    <row r="18" spans="1:13" ht="13.8" x14ac:dyDescent="0.25">
      <c r="A18" s="185" t="s">
        <v>33</v>
      </c>
      <c r="B18" s="168" t="str">
        <f>VLOOKUP($M18,УЧАСТНИКИ!$A$2:$L$1099,3,FALSE)</f>
        <v>Захаруткина Мария</v>
      </c>
      <c r="C18" s="169" t="str">
        <f>VLOOKUP($M18,УЧАСТНИКИ!$A$2:$L$1099,4,FALSE)</f>
        <v>14.08.1996</v>
      </c>
      <c r="D18" s="169" t="str">
        <f>VLOOKUP($M18,УЧАСТНИКИ!$A$2:$L$1099,8,FALSE)</f>
        <v>МС</v>
      </c>
      <c r="E18" s="168" t="str">
        <f>VLOOKUP($M18,УЧАСТНИКИ!$A$2:$L$1099,5,FALSE)</f>
        <v xml:space="preserve">Москва </v>
      </c>
      <c r="F18" s="169">
        <f>VLOOKUP($M18,УЧАСТНИКИ!$A$2:$L$1099,7,FALSE)</f>
        <v>0</v>
      </c>
      <c r="G18" s="170" t="str">
        <f>VLOOKUP($M18,УЧАСТНИКИ!$A$2:$L$1099,11,FALSE)</f>
        <v xml:space="preserve"> ГБУ "МГФСО" Москомспорта</v>
      </c>
      <c r="H18" s="171">
        <v>395</v>
      </c>
      <c r="I18" s="172" t="str">
        <f t="shared" si="1"/>
        <v>3.95</v>
      </c>
      <c r="J18" s="173" t="str">
        <f t="shared" si="2"/>
        <v>КМС</v>
      </c>
      <c r="K18" s="170">
        <v>12</v>
      </c>
      <c r="L18" s="168" t="str">
        <f>VLOOKUP($M18,УЧАСТНИКИ!$A$2:$L$1099,10,FALSE)</f>
        <v xml:space="preserve">Кучеряну М.И., Кучеряну С.М., </v>
      </c>
      <c r="M18" s="51" t="str">
        <f t="shared" si="0"/>
        <v>343</v>
      </c>
    </row>
    <row r="19" spans="1:13" ht="13.8" x14ac:dyDescent="0.25">
      <c r="A19" s="185" t="s">
        <v>44</v>
      </c>
      <c r="B19" s="168" t="str">
        <f>VLOOKUP($M19,УЧАСТНИКИ!$A$2:$L$1099,3,FALSE)</f>
        <v>Нерубенко Людмила</v>
      </c>
      <c r="C19" s="169" t="str">
        <f>VLOOKUP($M19,УЧАСТНИКИ!$A$2:$L$1099,4,FALSE)</f>
        <v>20.04.1998</v>
      </c>
      <c r="D19" s="169" t="str">
        <f>VLOOKUP($M19,УЧАСТНИКИ!$A$2:$L$1099,8,FALSE)</f>
        <v>КМС</v>
      </c>
      <c r="E19" s="168" t="str">
        <f>VLOOKUP($M19,УЧАСТНИКИ!$A$2:$L$1099,5,FALSE)</f>
        <v xml:space="preserve">Белгородская область </v>
      </c>
      <c r="F19" s="169">
        <f>VLOOKUP($M19,УЧАСТНИКИ!$A$2:$L$1099,7,FALSE)</f>
        <v>0</v>
      </c>
      <c r="G19" s="170" t="str">
        <f>VLOOKUP($M19,УЧАСТНИКИ!$A$2:$L$1099,11,FALSE)</f>
        <v xml:space="preserve"> МБУДО ДЮСШ №2 г. Белгород</v>
      </c>
      <c r="H19" s="171">
        <v>395</v>
      </c>
      <c r="I19" s="172" t="str">
        <f t="shared" si="1"/>
        <v>3.95</v>
      </c>
      <c r="J19" s="173" t="str">
        <f t="shared" si="2"/>
        <v>КМС</v>
      </c>
      <c r="K19" s="170">
        <v>11</v>
      </c>
      <c r="L19" s="168" t="str">
        <f>VLOOKUP($M19,УЧАСТНИКИ!$A$2:$L$1099,10,FALSE)</f>
        <v>Кушкин В.Ю.</v>
      </c>
      <c r="M19" s="51" t="str">
        <f t="shared" si="0"/>
        <v>491</v>
      </c>
    </row>
    <row r="20" spans="1:13" ht="13.8" x14ac:dyDescent="0.25">
      <c r="A20" s="185" t="s">
        <v>51</v>
      </c>
      <c r="B20" s="168" t="str">
        <f>VLOOKUP($M20,УЧАСТНИКИ!$A$2:$L$1099,3,FALSE)</f>
        <v>Самарская Елена</v>
      </c>
      <c r="C20" s="169" t="str">
        <f>VLOOKUP($M20,УЧАСТНИКИ!$A$2:$L$1099,4,FALSE)</f>
        <v>16.04.1999</v>
      </c>
      <c r="D20" s="169" t="str">
        <f>VLOOKUP($M20,УЧАСТНИКИ!$A$2:$L$1099,8,FALSE)</f>
        <v>КМС</v>
      </c>
      <c r="E20" s="168" t="str">
        <f>VLOOKUP($M20,УЧАСТНИКИ!$A$2:$L$1099,5,FALSE)</f>
        <v xml:space="preserve">Омская область </v>
      </c>
      <c r="F20" s="169">
        <f>VLOOKUP($M20,УЧАСТНИКИ!$A$2:$L$1099,7,FALSE)</f>
        <v>0</v>
      </c>
      <c r="G20" s="170" t="str">
        <f>VLOOKUP($M20,УЧАСТНИКИ!$A$2:$L$1099,11,FALSE)</f>
        <v xml:space="preserve">  ФГБОУ ВО СибГУФК</v>
      </c>
      <c r="H20" s="171">
        <v>380</v>
      </c>
      <c r="I20" s="172" t="str">
        <f t="shared" si="1"/>
        <v>3.80</v>
      </c>
      <c r="J20" s="173" t="str">
        <f t="shared" si="2"/>
        <v>КМС</v>
      </c>
      <c r="K20" s="170">
        <v>10</v>
      </c>
      <c r="L20" s="168" t="str">
        <f>VLOOKUP($M20,УЧАСТНИКИ!$A$2:$L$1099,10,FALSE)</f>
        <v>Колмаков С.В.</v>
      </c>
      <c r="M20" s="51" t="str">
        <f t="shared" si="0"/>
        <v>117</v>
      </c>
    </row>
    <row r="21" spans="1:13" ht="27.6" x14ac:dyDescent="0.25">
      <c r="A21" s="185" t="s">
        <v>50</v>
      </c>
      <c r="B21" s="168" t="str">
        <f>VLOOKUP($M21,УЧАСТНИКИ!$A$2:$L$1099,3,FALSE)</f>
        <v>Тимофеева Рената</v>
      </c>
      <c r="C21" s="169" t="str">
        <f>VLOOKUP($M21,УЧАСТНИКИ!$A$2:$L$1099,4,FALSE)</f>
        <v>12.09.2002</v>
      </c>
      <c r="D21" s="169" t="str">
        <f>VLOOKUP($M21,УЧАСТНИКИ!$A$2:$L$1099,8,FALSE)</f>
        <v>1</v>
      </c>
      <c r="E21" s="168" t="str">
        <f>VLOOKUP($M21,УЧАСТНИКИ!$A$2:$L$1099,5,FALSE)</f>
        <v xml:space="preserve">Омская область </v>
      </c>
      <c r="F21" s="169">
        <f>VLOOKUP($M21,УЧАСТНИКИ!$A$2:$L$1099,7,FALSE)</f>
        <v>0</v>
      </c>
      <c r="G21" s="170" t="str">
        <f>VLOOKUP($M21,УЧАСТНИКИ!$A$2:$L$1099,11,FALSE)</f>
        <v xml:space="preserve"> ФГБУ ПОО "Сибирское ГУОР",БУ ОО "ООЦСП"</v>
      </c>
      <c r="H21" s="171">
        <v>365</v>
      </c>
      <c r="I21" s="172" t="str">
        <f t="shared" si="1"/>
        <v>3.65</v>
      </c>
      <c r="J21" s="173" t="str">
        <f t="shared" si="2"/>
        <v>КМС</v>
      </c>
      <c r="K21" s="170">
        <v>9</v>
      </c>
      <c r="L21" s="168" t="str">
        <f>VLOOKUP($M21,УЧАСТНИКИ!$A$2:$L$1099,10,FALSE)</f>
        <v>Колмаков С.В., Несговорова О.В.</v>
      </c>
      <c r="M21" s="51" t="str">
        <f t="shared" si="0"/>
        <v>118</v>
      </c>
    </row>
    <row r="22" spans="1:13" ht="13.8" x14ac:dyDescent="0.25">
      <c r="A22" s="167"/>
      <c r="B22" s="168" t="str">
        <f>VLOOKUP($M22,УЧАСТНИКИ!$A$2:$L$1099,3,FALSE)</f>
        <v>Яковлева Мария</v>
      </c>
      <c r="C22" s="169" t="str">
        <f>VLOOKUP($M22,УЧАСТНИКИ!$A$2:$L$1099,4,FALSE)</f>
        <v>10.06.2004</v>
      </c>
      <c r="D22" s="169" t="str">
        <f>VLOOKUP($M22,УЧАСТНИКИ!$A$2:$L$1099,8,FALSE)</f>
        <v>КМС</v>
      </c>
      <c r="E22" s="168" t="str">
        <f>VLOOKUP($M22,УЧАСТНИКИ!$A$2:$L$1099,5,FALSE)</f>
        <v xml:space="preserve">Московская область </v>
      </c>
      <c r="F22" s="169">
        <f>VLOOKUP($M22,УЧАСТНИКИ!$A$2:$L$1099,7,FALSE)</f>
        <v>0</v>
      </c>
      <c r="G22" s="170" t="str">
        <f>VLOOKUP($M22,УЧАСТНИКИ!$A$2:$L$1099,11,FALSE)</f>
        <v xml:space="preserve"> МАУ "КСШОР"</v>
      </c>
      <c r="H22" s="174"/>
      <c r="I22" s="172" t="s">
        <v>1349</v>
      </c>
      <c r="J22" s="173"/>
      <c r="K22" s="170" t="str">
        <f>VLOOKUP($M22,УЧАСТНИКИ!$A$2:$L$1099,9,FALSE)</f>
        <v>Л</v>
      </c>
      <c r="L22" s="168" t="str">
        <f>VLOOKUP($M22,УЧАСТНИКИ!$A$2:$L$1099,10,FALSE)</f>
        <v>Гутенкова Г.Н., Смольяков С.М.</v>
      </c>
      <c r="M22" s="51" t="str">
        <f t="shared" si="0"/>
        <v>475</v>
      </c>
    </row>
    <row r="23" spans="1:13" ht="13.8" x14ac:dyDescent="0.25">
      <c r="A23" s="167"/>
      <c r="B23" s="168" t="str">
        <f>VLOOKUP($M23,УЧАСТНИКИ!$A$2:$L$1099,3,FALSE)</f>
        <v>Меньшикова Виктория</v>
      </c>
      <c r="C23" s="169" t="str">
        <f>VLOOKUP($M23,УЧАСТНИКИ!$A$2:$L$1099,4,FALSE)</f>
        <v>09.05.2004</v>
      </c>
      <c r="D23" s="169" t="str">
        <f>VLOOKUP($M23,УЧАСТНИКИ!$A$2:$L$1099,8,FALSE)</f>
        <v>КМС</v>
      </c>
      <c r="E23" s="168" t="str">
        <f>VLOOKUP($M23,УЧАСТНИКИ!$A$2:$L$1099,5,FALSE)</f>
        <v xml:space="preserve">Краснодарский край </v>
      </c>
      <c r="F23" s="169">
        <f>VLOOKUP($M23,УЧАСТНИКИ!$A$2:$L$1099,7,FALSE)</f>
        <v>0</v>
      </c>
      <c r="G23" s="170" t="str">
        <f>VLOOKUP($M23,УЧАСТНИКИ!$A$2:$L$1099,11,FALSE)</f>
        <v xml:space="preserve"> ГБУ КК "ЦОП по легкой атлетике"</v>
      </c>
      <c r="H23" s="174"/>
      <c r="I23" s="172" t="s">
        <v>1349</v>
      </c>
      <c r="J23" s="173"/>
      <c r="K23" s="170" t="str">
        <f>VLOOKUP($M23,УЧАСТНИКИ!$A$2:$L$1099,9,FALSE)</f>
        <v>Л</v>
      </c>
      <c r="L23" s="168" t="str">
        <f>VLOOKUP($M23,УЧАСТНИКИ!$A$2:$L$1099,10,FALSE)</f>
        <v>Обушный Д.А.</v>
      </c>
      <c r="M23" s="51" t="str">
        <f t="shared" si="0"/>
        <v>488</v>
      </c>
    </row>
    <row r="24" spans="1:13" ht="15.6" x14ac:dyDescent="0.25">
      <c r="A24" s="178"/>
      <c r="B24" s="177"/>
      <c r="C24" s="178"/>
      <c r="D24" s="178"/>
      <c r="E24" s="177"/>
      <c r="F24" s="178"/>
      <c r="G24" s="179"/>
      <c r="H24" s="179"/>
      <c r="I24" s="180"/>
      <c r="J24" s="178"/>
      <c r="K24" s="181"/>
      <c r="L24" s="177"/>
      <c r="M24" s="11"/>
    </row>
    <row r="25" spans="1:13" ht="15.6" x14ac:dyDescent="0.25">
      <c r="A25" s="178"/>
      <c r="B25" s="177"/>
      <c r="C25" s="178"/>
      <c r="D25" s="178"/>
      <c r="E25" s="177"/>
      <c r="F25" s="178"/>
      <c r="G25" s="179"/>
      <c r="H25" s="179"/>
      <c r="I25" s="180"/>
      <c r="J25" s="178"/>
      <c r="K25" s="181"/>
      <c r="L25" s="177"/>
    </row>
    <row r="26" spans="1:13" ht="15.6" x14ac:dyDescent="0.3">
      <c r="A26" s="178"/>
      <c r="B26" s="182" t="s">
        <v>1333</v>
      </c>
      <c r="C26" s="178"/>
      <c r="D26" s="178"/>
      <c r="E26" s="177"/>
      <c r="F26" s="178"/>
      <c r="G26" s="179"/>
      <c r="H26" s="179"/>
      <c r="I26" s="180"/>
      <c r="J26" s="183" t="s">
        <v>1335</v>
      </c>
      <c r="K26" s="181"/>
      <c r="L26" s="177"/>
    </row>
    <row r="27" spans="1:13" ht="15.6" x14ac:dyDescent="0.3">
      <c r="A27" s="178"/>
      <c r="B27" s="184"/>
      <c r="C27" s="178"/>
      <c r="D27" s="178"/>
      <c r="E27" s="177"/>
      <c r="F27" s="178"/>
      <c r="G27" s="179"/>
      <c r="H27" s="179"/>
      <c r="I27" s="180"/>
      <c r="J27" s="177"/>
      <c r="K27" s="181"/>
      <c r="L27" s="177"/>
    </row>
    <row r="28" spans="1:13" ht="15.6" x14ac:dyDescent="0.3">
      <c r="A28" s="178"/>
      <c r="B28" s="182" t="s">
        <v>1334</v>
      </c>
      <c r="C28" s="178"/>
      <c r="D28" s="178"/>
      <c r="E28" s="177"/>
      <c r="F28" s="178"/>
      <c r="G28" s="179"/>
      <c r="H28" s="179"/>
      <c r="I28" s="180"/>
      <c r="J28" s="183" t="s">
        <v>1348</v>
      </c>
      <c r="K28" s="181"/>
      <c r="L28" s="177"/>
    </row>
    <row r="29" spans="1:13" x14ac:dyDescent="0.25">
      <c r="A29" s="23"/>
      <c r="B29" s="22"/>
      <c r="C29" s="23"/>
      <c r="D29" s="23"/>
      <c r="E29" s="22"/>
      <c r="F29" s="23"/>
      <c r="G29" s="24"/>
      <c r="H29" s="24"/>
      <c r="I29" s="40"/>
      <c r="J29" s="23"/>
      <c r="K29" s="41"/>
      <c r="L29" s="22"/>
    </row>
    <row r="30" spans="1:13" x14ac:dyDescent="0.25">
      <c r="A30" s="23"/>
      <c r="B30" s="22"/>
      <c r="C30" s="23"/>
      <c r="D30" s="23"/>
      <c r="E30" s="22"/>
      <c r="F30" s="23"/>
      <c r="G30" s="24"/>
      <c r="H30" s="24"/>
      <c r="I30" s="40"/>
      <c r="J30" s="23"/>
      <c r="K30" s="41"/>
      <c r="L30" s="22"/>
    </row>
    <row r="31" spans="1:13" x14ac:dyDescent="0.25">
      <c r="A31" s="52"/>
      <c r="B31" s="22"/>
      <c r="C31" s="23"/>
      <c r="D31" s="23"/>
      <c r="E31" s="22"/>
      <c r="F31" s="23"/>
      <c r="G31" s="24"/>
      <c r="H31" s="24"/>
      <c r="I31" s="40"/>
      <c r="J31" s="23"/>
      <c r="K31" s="41"/>
      <c r="L31" s="22"/>
    </row>
    <row r="32" spans="1:13" x14ac:dyDescent="0.25">
      <c r="A32" s="52"/>
      <c r="B32" s="22"/>
      <c r="C32" s="23"/>
      <c r="D32" s="23"/>
      <c r="E32" s="22"/>
      <c r="F32" s="23"/>
      <c r="G32" s="24"/>
      <c r="H32" s="24"/>
      <c r="I32" s="164"/>
      <c r="J32" s="23"/>
      <c r="K32" s="41"/>
      <c r="L32" s="22"/>
    </row>
    <row r="33" spans="1:32" x14ac:dyDescent="0.25">
      <c r="A33" s="52"/>
      <c r="B33" s="22"/>
      <c r="C33" s="23"/>
      <c r="D33" s="23"/>
      <c r="E33" s="22"/>
      <c r="F33" s="23"/>
      <c r="G33" s="24"/>
      <c r="H33" s="24"/>
      <c r="I33" s="164"/>
      <c r="J33" s="23"/>
      <c r="K33" s="41"/>
      <c r="L33" s="22"/>
    </row>
    <row r="34" spans="1:32" x14ac:dyDescent="0.25">
      <c r="A34" s="52"/>
      <c r="B34" s="22"/>
      <c r="C34" s="23"/>
      <c r="D34" s="23"/>
      <c r="E34" s="22"/>
      <c r="F34" s="23"/>
      <c r="G34" s="24"/>
      <c r="H34" s="24"/>
      <c r="I34" s="40"/>
      <c r="J34" s="23"/>
      <c r="K34" s="41"/>
      <c r="L34" s="22"/>
      <c r="N34" s="228" t="s">
        <v>11</v>
      </c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</row>
    <row r="35" spans="1:32" x14ac:dyDescent="0.25">
      <c r="A35" s="52"/>
      <c r="B35" s="22"/>
      <c r="C35" s="23"/>
      <c r="D35" s="23"/>
      <c r="E35" s="22"/>
      <c r="F35" s="23"/>
      <c r="G35" s="24"/>
      <c r="H35" s="24"/>
      <c r="I35" s="40"/>
      <c r="J35" s="23"/>
      <c r="K35" s="41"/>
      <c r="L35" s="22"/>
      <c r="N35" s="228" t="s">
        <v>76</v>
      </c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</row>
    <row r="36" spans="1:32" x14ac:dyDescent="0.25">
      <c r="A36" s="52"/>
      <c r="B36" s="22"/>
      <c r="C36" s="23"/>
      <c r="D36" s="23"/>
      <c r="E36" s="22"/>
      <c r="F36" s="23"/>
      <c r="G36" s="24"/>
      <c r="H36" s="24"/>
      <c r="I36" s="40"/>
      <c r="J36" s="23"/>
      <c r="K36" s="41"/>
      <c r="L36" s="22"/>
      <c r="N36" s="226" t="str">
        <f>d_4</f>
        <v>ЖЕНЩИНЫ</v>
      </c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</row>
    <row r="37" spans="1:32" x14ac:dyDescent="0.25">
      <c r="A37" s="52"/>
      <c r="B37" s="22"/>
      <c r="C37" s="23"/>
      <c r="D37" s="23"/>
      <c r="E37" s="22"/>
      <c r="F37" s="23"/>
      <c r="G37" s="24"/>
      <c r="H37" s="24"/>
      <c r="I37" s="40"/>
      <c r="J37" s="23"/>
      <c r="K37" s="41"/>
      <c r="L37" s="22"/>
      <c r="N37" s="53"/>
      <c r="O37" s="76"/>
      <c r="P37" s="38"/>
      <c r="Q37" s="75"/>
      <c r="R37" s="75"/>
      <c r="S37" s="75"/>
      <c r="T37" s="54"/>
      <c r="U37" s="55"/>
      <c r="V37" s="77" t="s">
        <v>59</v>
      </c>
      <c r="W37" s="56"/>
      <c r="X37" s="57"/>
      <c r="Y37" s="57"/>
      <c r="Z37" s="38"/>
      <c r="AA37" s="38">
        <v>0.54166666666666663</v>
      </c>
      <c r="AB37" s="75"/>
      <c r="AC37" s="75" t="str">
        <f>d_1</f>
        <v>28.05.2019г.</v>
      </c>
      <c r="AD37" s="78"/>
      <c r="AE37" s="78"/>
      <c r="AF37" s="79"/>
    </row>
    <row r="38" spans="1:32" ht="15.75" customHeight="1" x14ac:dyDescent="0.25">
      <c r="A38" s="58"/>
      <c r="B38" s="59"/>
      <c r="C38" s="15"/>
      <c r="D38" s="15"/>
      <c r="E38" s="59"/>
      <c r="F38" s="15"/>
      <c r="G38" s="39"/>
      <c r="H38" s="39"/>
      <c r="I38" s="60"/>
      <c r="J38" s="15"/>
      <c r="K38" s="15"/>
      <c r="L38" s="59"/>
      <c r="M38" s="27"/>
      <c r="N38" s="229" t="s">
        <v>40</v>
      </c>
      <c r="O38" s="230" t="s">
        <v>38</v>
      </c>
      <c r="P38" s="231" t="s">
        <v>12</v>
      </c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3" t="s">
        <v>42</v>
      </c>
      <c r="AD38" s="233" t="s">
        <v>41</v>
      </c>
      <c r="AE38" s="234" t="s">
        <v>13</v>
      </c>
    </row>
    <row r="39" spans="1:32" s="61" customFormat="1" ht="31.5" customHeight="1" x14ac:dyDescent="0.25">
      <c r="A39" s="52"/>
      <c r="B39" s="22"/>
      <c r="C39" s="23"/>
      <c r="D39" s="23"/>
      <c r="E39" s="22"/>
      <c r="F39" s="23"/>
      <c r="G39" s="24"/>
      <c r="H39" s="24"/>
      <c r="I39" s="40"/>
      <c r="J39" s="23"/>
      <c r="K39" s="23"/>
      <c r="L39" s="22"/>
      <c r="M39" s="61" t="s">
        <v>5</v>
      </c>
      <c r="N39" s="229"/>
      <c r="O39" s="230"/>
      <c r="P39" s="62" t="s">
        <v>1304</v>
      </c>
      <c r="Q39" s="63" t="s">
        <v>1342</v>
      </c>
      <c r="R39" s="63" t="s">
        <v>1343</v>
      </c>
      <c r="S39" s="63" t="s">
        <v>1251</v>
      </c>
      <c r="T39" s="63" t="s">
        <v>1246</v>
      </c>
      <c r="U39" s="63" t="s">
        <v>1344</v>
      </c>
      <c r="V39" s="63" t="s">
        <v>1345</v>
      </c>
      <c r="W39" s="63" t="s">
        <v>1346</v>
      </c>
      <c r="X39" s="63" t="s">
        <v>1284</v>
      </c>
      <c r="Y39" s="63"/>
      <c r="Z39" s="63"/>
      <c r="AA39" s="63"/>
      <c r="AB39" s="63"/>
      <c r="AC39" s="233"/>
      <c r="AD39" s="233"/>
      <c r="AE39" s="234"/>
    </row>
    <row r="40" spans="1:32" s="65" customFormat="1" ht="15.75" customHeight="1" x14ac:dyDescent="0.25">
      <c r="A40" s="52"/>
      <c r="B40" s="22"/>
      <c r="C40" s="23"/>
      <c r="D40" s="23"/>
      <c r="E40" s="22"/>
      <c r="F40" s="23"/>
      <c r="G40" s="24"/>
      <c r="H40" s="24"/>
      <c r="I40" s="64"/>
      <c r="J40" s="23"/>
      <c r="K40" s="23"/>
      <c r="L40" s="22"/>
      <c r="M40" s="126" t="s">
        <v>1279</v>
      </c>
      <c r="N40" s="169" t="s">
        <v>27</v>
      </c>
      <c r="O40" s="176" t="str">
        <f>VLOOKUP($M40,УЧАСТНИКИ!$A$2:$L$1099,3,FALSE)</f>
        <v>Бондаренко Елизавета</v>
      </c>
      <c r="P40" s="186"/>
      <c r="Q40" s="186"/>
      <c r="R40" s="169"/>
      <c r="S40" s="186"/>
      <c r="T40" s="186" t="s">
        <v>74</v>
      </c>
      <c r="U40" s="186" t="s">
        <v>74</v>
      </c>
      <c r="V40" s="186" t="s">
        <v>1347</v>
      </c>
      <c r="W40" s="186"/>
      <c r="X40" s="186"/>
      <c r="Y40" s="186"/>
      <c r="Z40" s="186"/>
      <c r="AA40" s="186"/>
      <c r="AB40" s="186"/>
      <c r="AC40" s="186" t="s">
        <v>27</v>
      </c>
      <c r="AD40" s="186" t="s">
        <v>74</v>
      </c>
      <c r="AE40" s="175" t="s">
        <v>1344</v>
      </c>
    </row>
    <row r="41" spans="1:32" s="65" customFormat="1" ht="15.75" customHeight="1" x14ac:dyDescent="0.25">
      <c r="A41" s="52"/>
      <c r="B41" s="22"/>
      <c r="C41" s="23"/>
      <c r="D41" s="23"/>
      <c r="E41" s="22"/>
      <c r="F41" s="23"/>
      <c r="G41" s="24"/>
      <c r="H41" s="24"/>
      <c r="I41" s="40"/>
      <c r="J41" s="23"/>
      <c r="K41" s="23"/>
      <c r="L41" s="22"/>
      <c r="M41" s="126" t="s">
        <v>98</v>
      </c>
      <c r="N41" s="169" t="s">
        <v>28</v>
      </c>
      <c r="O41" s="176" t="str">
        <f>VLOOKUP($M41,УЧАСТНИКИ!$A$2:$L$1099,3,FALSE)</f>
        <v>Швыдкина Татьяна</v>
      </c>
      <c r="P41" s="186"/>
      <c r="Q41" s="186"/>
      <c r="R41" s="186"/>
      <c r="S41" s="186" t="s">
        <v>74</v>
      </c>
      <c r="T41" s="186" t="s">
        <v>74</v>
      </c>
      <c r="U41" s="186" t="s">
        <v>1347</v>
      </c>
      <c r="V41" s="186"/>
      <c r="W41" s="186"/>
      <c r="X41" s="186"/>
      <c r="Y41" s="186"/>
      <c r="Z41" s="186"/>
      <c r="AA41" s="186"/>
      <c r="AB41" s="186"/>
      <c r="AC41" s="186" t="s">
        <v>27</v>
      </c>
      <c r="AD41" s="186" t="s">
        <v>74</v>
      </c>
      <c r="AE41" s="175" t="s">
        <v>1246</v>
      </c>
    </row>
    <row r="42" spans="1:32" s="65" customFormat="1" ht="15.75" customHeight="1" x14ac:dyDescent="0.25">
      <c r="A42" s="52"/>
      <c r="B42" s="22"/>
      <c r="C42" s="23"/>
      <c r="D42" s="23"/>
      <c r="E42" s="22"/>
      <c r="F42" s="23"/>
      <c r="G42" s="24"/>
      <c r="H42" s="24"/>
      <c r="I42" s="64"/>
      <c r="J42" s="23"/>
      <c r="K42" s="23"/>
      <c r="L42" s="22"/>
      <c r="M42" s="126" t="s">
        <v>1136</v>
      </c>
      <c r="N42" s="169" t="s">
        <v>29</v>
      </c>
      <c r="O42" s="176" t="str">
        <f>VLOOKUP($M42,УЧАСТНИКИ!$A$2:$L$1099,3,FALSE)</f>
        <v>Иванова Ирина</v>
      </c>
      <c r="P42" s="186"/>
      <c r="Q42" s="186"/>
      <c r="R42" s="186"/>
      <c r="S42" s="186" t="s">
        <v>74</v>
      </c>
      <c r="T42" s="186" t="s">
        <v>1347</v>
      </c>
      <c r="U42" s="186"/>
      <c r="V42" s="186"/>
      <c r="W42" s="186"/>
      <c r="X42" s="186"/>
      <c r="Y42" s="186"/>
      <c r="Z42" s="186"/>
      <c r="AA42" s="186"/>
      <c r="AB42" s="186"/>
      <c r="AC42" s="186" t="s">
        <v>27</v>
      </c>
      <c r="AD42" s="186" t="s">
        <v>74</v>
      </c>
      <c r="AE42" s="175" t="s">
        <v>1251</v>
      </c>
    </row>
    <row r="43" spans="1:32" s="65" customFormat="1" ht="15.75" customHeight="1" x14ac:dyDescent="0.25">
      <c r="A43" s="52"/>
      <c r="B43" s="22"/>
      <c r="C43" s="23"/>
      <c r="D43" s="23"/>
      <c r="E43" s="22"/>
      <c r="F43" s="23"/>
      <c r="G43" s="24"/>
      <c r="H43" s="24"/>
      <c r="I43" s="40"/>
      <c r="J43" s="23"/>
      <c r="K43" s="23"/>
      <c r="L43" s="22"/>
      <c r="M43" s="126" t="s">
        <v>1280</v>
      </c>
      <c r="N43" s="169" t="s">
        <v>30</v>
      </c>
      <c r="O43" s="176" t="str">
        <f>VLOOKUP($M43,УЧАСТНИКИ!$A$2:$L$1099,3,FALSE)</f>
        <v>Гутенкова Дарья</v>
      </c>
      <c r="P43" s="186"/>
      <c r="Q43" s="186"/>
      <c r="R43" s="186" t="s">
        <v>72</v>
      </c>
      <c r="S43" s="186" t="s">
        <v>71</v>
      </c>
      <c r="T43" s="186" t="s">
        <v>1347</v>
      </c>
      <c r="U43" s="186"/>
      <c r="V43" s="186"/>
      <c r="W43" s="186"/>
      <c r="X43" s="186"/>
      <c r="Y43" s="186"/>
      <c r="Z43" s="186"/>
      <c r="AA43" s="186"/>
      <c r="AB43" s="186"/>
      <c r="AC43" s="186" t="s">
        <v>28</v>
      </c>
      <c r="AD43" s="186" t="s">
        <v>29</v>
      </c>
      <c r="AE43" s="175" t="s">
        <v>1251</v>
      </c>
    </row>
    <row r="44" spans="1:32" s="65" customFormat="1" ht="15.75" customHeight="1" x14ac:dyDescent="0.25">
      <c r="A44" s="52"/>
      <c r="B44" s="22"/>
      <c r="C44" s="23"/>
      <c r="D44" s="23"/>
      <c r="E44" s="22"/>
      <c r="F44" s="23"/>
      <c r="G44" s="24"/>
      <c r="H44" s="24"/>
      <c r="I44" s="40"/>
      <c r="J44" s="23"/>
      <c r="K44" s="23"/>
      <c r="L44" s="22"/>
      <c r="M44" s="126" t="s">
        <v>114</v>
      </c>
      <c r="N44" s="169" t="s">
        <v>31</v>
      </c>
      <c r="O44" s="176" t="str">
        <f>VLOOKUP($M44,УЧАСТНИКИ!$A$2:$L$1099,3,FALSE)</f>
        <v>Петрова Людмила</v>
      </c>
      <c r="P44" s="186"/>
      <c r="Q44" s="186"/>
      <c r="R44" s="186" t="s">
        <v>74</v>
      </c>
      <c r="S44" s="169" t="s">
        <v>72</v>
      </c>
      <c r="T44" s="169" t="s">
        <v>1347</v>
      </c>
      <c r="U44" s="169"/>
      <c r="V44" s="169"/>
      <c r="W44" s="169"/>
      <c r="X44" s="169"/>
      <c r="Y44" s="169"/>
      <c r="Z44" s="169"/>
      <c r="AA44" s="169"/>
      <c r="AB44" s="169"/>
      <c r="AC44" s="169" t="s">
        <v>29</v>
      </c>
      <c r="AD44" s="169" t="s">
        <v>28</v>
      </c>
      <c r="AE44" s="175" t="s">
        <v>1251</v>
      </c>
    </row>
    <row r="45" spans="1:32" s="65" customFormat="1" ht="15.75" customHeight="1" x14ac:dyDescent="0.25">
      <c r="A45" s="52"/>
      <c r="B45" s="22"/>
      <c r="C45" s="23"/>
      <c r="D45" s="23"/>
      <c r="E45" s="22"/>
      <c r="F45" s="23"/>
      <c r="G45" s="24"/>
      <c r="H45" s="24"/>
      <c r="I45" s="40"/>
      <c r="J45" s="23"/>
      <c r="K45" s="23"/>
      <c r="L45" s="22"/>
      <c r="M45" s="126" t="s">
        <v>1189</v>
      </c>
      <c r="N45" s="169" t="s">
        <v>32</v>
      </c>
      <c r="O45" s="176" t="str">
        <f>VLOOKUP($M45,УЧАСТНИКИ!$A$2:$L$1099,3,FALSE)</f>
        <v>Калмыкова (Казека) Екатерина</v>
      </c>
      <c r="P45" s="186"/>
      <c r="Q45" s="186" t="s">
        <v>71</v>
      </c>
      <c r="R45" s="186" t="s">
        <v>74</v>
      </c>
      <c r="S45" s="186" t="s">
        <v>1347</v>
      </c>
      <c r="T45" s="186"/>
      <c r="U45" s="186"/>
      <c r="V45" s="186"/>
      <c r="W45" s="186"/>
      <c r="X45" s="186"/>
      <c r="Y45" s="186"/>
      <c r="Z45" s="186"/>
      <c r="AA45" s="186"/>
      <c r="AB45" s="186"/>
      <c r="AC45" s="186" t="s">
        <v>27</v>
      </c>
      <c r="AD45" s="186" t="s">
        <v>27</v>
      </c>
      <c r="AE45" s="175" t="s">
        <v>1343</v>
      </c>
    </row>
    <row r="46" spans="1:32" s="65" customFormat="1" ht="15.75" customHeight="1" x14ac:dyDescent="0.25">
      <c r="A46" s="52"/>
      <c r="B46" s="22"/>
      <c r="C46" s="23"/>
      <c r="D46" s="23"/>
      <c r="E46" s="22"/>
      <c r="F46" s="23"/>
      <c r="G46" s="24"/>
      <c r="H46" s="24"/>
      <c r="I46" s="40"/>
      <c r="J46" s="23"/>
      <c r="K46" s="23"/>
      <c r="L46" s="22"/>
      <c r="M46" s="126" t="s">
        <v>1318</v>
      </c>
      <c r="N46" s="169" t="s">
        <v>33</v>
      </c>
      <c r="O46" s="176" t="str">
        <f>VLOOKUP($M46,УЧАСТНИКИ!$A$2:$L$1099,3,FALSE)</f>
        <v>Захаруткина Мария</v>
      </c>
      <c r="P46" s="186"/>
      <c r="Q46" s="186" t="s">
        <v>74</v>
      </c>
      <c r="R46" s="186" t="s">
        <v>71</v>
      </c>
      <c r="S46" s="186" t="s">
        <v>1347</v>
      </c>
      <c r="T46" s="186"/>
      <c r="U46" s="186"/>
      <c r="V46" s="186"/>
      <c r="W46" s="186"/>
      <c r="X46" s="186"/>
      <c r="Y46" s="186"/>
      <c r="Z46" s="186"/>
      <c r="AA46" s="186"/>
      <c r="AB46" s="186"/>
      <c r="AC46" s="186" t="s">
        <v>28</v>
      </c>
      <c r="AD46" s="186" t="s">
        <v>27</v>
      </c>
      <c r="AE46" s="175" t="s">
        <v>1343</v>
      </c>
    </row>
    <row r="47" spans="1:32" s="65" customFormat="1" ht="15.75" customHeight="1" x14ac:dyDescent="0.25">
      <c r="A47" s="52"/>
      <c r="B47" s="22"/>
      <c r="C47" s="23"/>
      <c r="D47" s="23"/>
      <c r="E47" s="22"/>
      <c r="F47" s="23"/>
      <c r="G47" s="24"/>
      <c r="H47" s="24"/>
      <c r="I47" s="67"/>
      <c r="J47" s="23"/>
      <c r="K47" s="23"/>
      <c r="L47" s="22"/>
      <c r="M47" s="126" t="s">
        <v>1331</v>
      </c>
      <c r="N47" s="169" t="s">
        <v>44</v>
      </c>
      <c r="O47" s="176" t="str">
        <f>VLOOKUP($M47,УЧАСТНИКИ!$A$2:$L$1099,3,FALSE)</f>
        <v>Нерубенко Людмила</v>
      </c>
      <c r="P47" s="186" t="s">
        <v>74</v>
      </c>
      <c r="Q47" s="186" t="s">
        <v>74</v>
      </c>
      <c r="R47" s="186" t="s">
        <v>72</v>
      </c>
      <c r="S47" s="186" t="s">
        <v>1347</v>
      </c>
      <c r="T47" s="186"/>
      <c r="U47" s="186"/>
      <c r="V47" s="186"/>
      <c r="W47" s="186"/>
      <c r="X47" s="186"/>
      <c r="Y47" s="186"/>
      <c r="Z47" s="186"/>
      <c r="AA47" s="186"/>
      <c r="AB47" s="186"/>
      <c r="AC47" s="186" t="s">
        <v>29</v>
      </c>
      <c r="AD47" s="186" t="s">
        <v>28</v>
      </c>
      <c r="AE47" s="175" t="s">
        <v>1343</v>
      </c>
    </row>
    <row r="48" spans="1:32" s="65" customFormat="1" ht="15.75" customHeight="1" x14ac:dyDescent="0.25">
      <c r="A48" s="52"/>
      <c r="B48" s="22"/>
      <c r="C48" s="23"/>
      <c r="D48" s="23"/>
      <c r="E48" s="22"/>
      <c r="F48" s="23"/>
      <c r="G48" s="24"/>
      <c r="H48" s="24"/>
      <c r="I48" s="67"/>
      <c r="J48" s="23"/>
      <c r="K48" s="23"/>
      <c r="L48" s="22"/>
      <c r="M48" s="126" t="s">
        <v>1138</v>
      </c>
      <c r="N48" s="169" t="s">
        <v>51</v>
      </c>
      <c r="O48" s="176" t="str">
        <f>VLOOKUP($M48,УЧАСТНИКИ!$A$2:$L$1099,3,FALSE)</f>
        <v>Самарская Елена</v>
      </c>
      <c r="P48" s="186" t="s">
        <v>74</v>
      </c>
      <c r="Q48" s="186" t="s">
        <v>74</v>
      </c>
      <c r="R48" s="186" t="s">
        <v>1347</v>
      </c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 t="s">
        <v>27</v>
      </c>
      <c r="AD48" s="186" t="s">
        <v>74</v>
      </c>
      <c r="AE48" s="175" t="s">
        <v>1342</v>
      </c>
    </row>
    <row r="49" spans="1:31" s="65" customFormat="1" ht="15.75" customHeight="1" x14ac:dyDescent="0.25">
      <c r="A49" s="68"/>
      <c r="B49" s="69"/>
      <c r="C49" s="70"/>
      <c r="D49" s="70"/>
      <c r="E49" s="227"/>
      <c r="F49" s="227"/>
      <c r="G49" s="71"/>
      <c r="H49" s="71"/>
      <c r="I49" s="40"/>
      <c r="J49" s="70"/>
      <c r="K49" s="70"/>
      <c r="L49" s="72"/>
      <c r="M49" s="126" t="s">
        <v>1139</v>
      </c>
      <c r="N49" s="169" t="s">
        <v>50</v>
      </c>
      <c r="O49" s="176" t="str">
        <f>VLOOKUP($M49,УЧАСТНИКИ!$A$2:$L$1099,3,FALSE)</f>
        <v>Тимофеева Рената</v>
      </c>
      <c r="P49" s="186" t="s">
        <v>71</v>
      </c>
      <c r="Q49" s="186" t="s">
        <v>1347</v>
      </c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 t="s">
        <v>28</v>
      </c>
      <c r="AD49" s="186" t="s">
        <v>27</v>
      </c>
      <c r="AE49" s="175" t="s">
        <v>1304</v>
      </c>
    </row>
    <row r="50" spans="1:31" s="65" customFormat="1" ht="15.75" customHeight="1" x14ac:dyDescent="0.25">
      <c r="A50" s="68"/>
      <c r="B50" s="69"/>
      <c r="C50" s="70"/>
      <c r="D50" s="70"/>
      <c r="E50" s="40"/>
      <c r="F50" s="70"/>
      <c r="G50" s="73"/>
      <c r="H50" s="73"/>
      <c r="I50" s="40"/>
      <c r="J50" s="70"/>
      <c r="K50" s="70"/>
      <c r="L50" s="72"/>
      <c r="M50" s="126" t="s">
        <v>1296</v>
      </c>
      <c r="N50" s="169" t="s">
        <v>49</v>
      </c>
      <c r="O50" s="176" t="str">
        <f>VLOOKUP($M50,УЧАСТНИКИ!$A$2:$L$1099,3,FALSE)</f>
        <v>Яковлева Мария</v>
      </c>
      <c r="P50" s="186" t="s">
        <v>1347</v>
      </c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75" t="s">
        <v>1349</v>
      </c>
    </row>
    <row r="51" spans="1:31" s="65" customFormat="1" ht="15.75" customHeight="1" x14ac:dyDescent="0.25">
      <c r="A51" s="52"/>
      <c r="C51" s="23"/>
      <c r="D51" s="23"/>
      <c r="M51" s="126" t="s">
        <v>1270</v>
      </c>
      <c r="N51" s="169" t="s">
        <v>48</v>
      </c>
      <c r="O51" s="176" t="str">
        <f>VLOOKUP($M51,УЧАСТНИКИ!$A$2:$L$1099,3,FALSE)</f>
        <v>Меньшикова Виктория</v>
      </c>
      <c r="P51" s="186" t="s">
        <v>1347</v>
      </c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75" t="s">
        <v>1349</v>
      </c>
    </row>
    <row r="52" spans="1:31" s="74" customFormat="1" x14ac:dyDescent="0.25">
      <c r="A52" s="58"/>
      <c r="C52" s="15"/>
      <c r="D52" s="15"/>
      <c r="M52" s="65"/>
      <c r="N52" s="23"/>
      <c r="O52" s="66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</row>
    <row r="53" spans="1:31" s="74" customFormat="1" x14ac:dyDescent="0.25">
      <c r="A53" s="58"/>
      <c r="C53" s="15"/>
      <c r="D53" s="15"/>
      <c r="M53" s="65"/>
      <c r="N53" s="23"/>
      <c r="O53" s="66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</row>
    <row r="54" spans="1:31" s="74" customFormat="1" x14ac:dyDescent="0.25">
      <c r="A54" s="58"/>
      <c r="C54" s="15"/>
      <c r="D54" s="15"/>
      <c r="M54" s="65"/>
      <c r="N54" s="23"/>
      <c r="O54" s="66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</row>
    <row r="55" spans="1:31" s="74" customFormat="1" x14ac:dyDescent="0.25">
      <c r="A55" s="58"/>
      <c r="C55" s="15"/>
      <c r="D55" s="15"/>
      <c r="M55" s="65"/>
      <c r="N55" s="23"/>
      <c r="O55" s="66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</row>
    <row r="56" spans="1:31" s="74" customFormat="1" x14ac:dyDescent="0.25">
      <c r="A56" s="58"/>
      <c r="C56" s="15"/>
      <c r="D56" s="15"/>
      <c r="M56" s="65"/>
      <c r="N56" s="23"/>
      <c r="O56" s="66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</row>
    <row r="57" spans="1:31" s="74" customFormat="1" x14ac:dyDescent="0.25">
      <c r="A57" s="58"/>
      <c r="C57" s="15"/>
      <c r="D57" s="15"/>
      <c r="M57" s="65"/>
      <c r="N57" s="23"/>
      <c r="O57" s="66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1" s="74" customFormat="1" x14ac:dyDescent="0.25">
      <c r="A58" s="58"/>
      <c r="C58" s="15"/>
      <c r="D58" s="15"/>
      <c r="M58" s="65"/>
      <c r="N58" s="23"/>
      <c r="O58" s="66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</row>
    <row r="59" spans="1:31" s="74" customFormat="1" x14ac:dyDescent="0.25">
      <c r="A59" s="58"/>
      <c r="C59" s="15"/>
      <c r="D59" s="15"/>
      <c r="M59" s="65"/>
      <c r="N59" s="23"/>
      <c r="O59" s="66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</row>
    <row r="60" spans="1:31" s="74" customFormat="1" x14ac:dyDescent="0.25">
      <c r="A60" s="58"/>
      <c r="C60" s="15"/>
      <c r="D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</row>
  </sheetData>
  <sortState ref="M54:AE65">
    <sortCondition descending="1" ref="AE54:AE65"/>
    <sortCondition ref="AC54:AC65"/>
    <sortCondition ref="AD54:AD65"/>
  </sortState>
  <mergeCells count="20">
    <mergeCell ref="A5:L5"/>
    <mergeCell ref="A1:L1"/>
    <mergeCell ref="A2:L2"/>
    <mergeCell ref="A3:L3"/>
    <mergeCell ref="A4:L4"/>
    <mergeCell ref="A6:L6"/>
    <mergeCell ref="A7:L7"/>
    <mergeCell ref="A8:L8"/>
    <mergeCell ref="A9:B9"/>
    <mergeCell ref="N35:AE35"/>
    <mergeCell ref="A10:B10"/>
    <mergeCell ref="N36:AE36"/>
    <mergeCell ref="E49:F49"/>
    <mergeCell ref="N34:AE34"/>
    <mergeCell ref="N38:N39"/>
    <mergeCell ref="O38:O39"/>
    <mergeCell ref="P38:AB38"/>
    <mergeCell ref="AC38:AC39"/>
    <mergeCell ref="AD38:AD39"/>
    <mergeCell ref="AE38:AE39"/>
  </mergeCells>
  <phoneticPr fontId="1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80" orientation="landscape" r:id="rId1"/>
  <headerFooter alignWithMargins="0"/>
  <colBreaks count="1" manualBreakCount="1">
    <brk id="1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H64"/>
  <sheetViews>
    <sheetView view="pageBreakPreview" zoomScaleNormal="85" zoomScaleSheetLayoutView="100" workbookViewId="0">
      <selection activeCell="N16" sqref="N16"/>
    </sheetView>
  </sheetViews>
  <sheetFormatPr defaultColWidth="9.109375" defaultRowHeight="13.2" outlineLevelCol="1" x14ac:dyDescent="0.25"/>
  <cols>
    <col min="1" max="1" width="6.33203125" style="28" customWidth="1"/>
    <col min="2" max="2" width="19.5546875" style="8" customWidth="1"/>
    <col min="3" max="3" width="10.109375" style="11" customWidth="1"/>
    <col min="4" max="4" width="9" style="11" customWidth="1"/>
    <col min="5" max="5" width="22.6640625" style="8" customWidth="1"/>
    <col min="6" max="6" width="6.6640625" style="8" hidden="1" customWidth="1"/>
    <col min="7" max="7" width="24.5546875" style="8" customWidth="1"/>
    <col min="8" max="13" width="8.44140625" style="8" hidden="1" customWidth="1" outlineLevel="1"/>
    <col min="14" max="14" width="6.44140625" style="8" customWidth="1" collapsed="1"/>
    <col min="15" max="19" width="6.44140625" style="8" customWidth="1"/>
    <col min="20" max="20" width="8.109375" style="8" customWidth="1"/>
    <col min="21" max="21" width="10.5546875" style="8" customWidth="1"/>
    <col min="22" max="22" width="6.44140625" style="8" customWidth="1"/>
    <col min="23" max="23" width="26.88671875" style="8" customWidth="1"/>
    <col min="24" max="24" width="8" style="8" hidden="1" customWidth="1" outlineLevel="1"/>
    <col min="25" max="26" width="7.33203125" style="8" hidden="1" customWidth="1" outlineLevel="1"/>
    <col min="27" max="28" width="7.33203125" style="11" hidden="1" customWidth="1" outlineLevel="1"/>
    <col min="29" max="30" width="5.33203125" style="11" hidden="1" customWidth="1" outlineLevel="1"/>
    <col min="31" max="33" width="5.33203125" style="8" hidden="1" customWidth="1" outlineLevel="1"/>
    <col min="34" max="34" width="9.109375" style="8" collapsed="1"/>
    <col min="35" max="16384" width="9.109375" style="8"/>
  </cols>
  <sheetData>
    <row r="1" spans="1:3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AA1" s="8"/>
      <c r="AB1" s="8"/>
      <c r="AC1" s="8"/>
      <c r="AD1" s="8"/>
    </row>
    <row r="2" spans="1:3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AA2" s="8"/>
      <c r="AB2" s="8"/>
      <c r="AC2" s="8"/>
      <c r="AD2" s="8"/>
    </row>
    <row r="3" spans="1:3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AA3" s="8"/>
      <c r="AB3" s="8"/>
      <c r="AC3" s="8"/>
      <c r="AD3" s="8"/>
    </row>
    <row r="4" spans="1:3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AA4" s="8"/>
      <c r="AB4" s="8"/>
      <c r="AC4" s="8"/>
      <c r="AD4" s="8"/>
    </row>
    <row r="5" spans="1:3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AA5" s="8"/>
      <c r="AB5" s="8"/>
      <c r="AC5" s="8"/>
      <c r="AD5" s="8"/>
    </row>
    <row r="6" spans="1:3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</row>
    <row r="7" spans="1:3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</row>
    <row r="8" spans="1:33" ht="15.6" x14ac:dyDescent="0.25">
      <c r="A8" s="223" t="s">
        <v>134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</row>
    <row r="9" spans="1:33" ht="12.75" customHeight="1" x14ac:dyDescent="0.25">
      <c r="A9" s="215"/>
      <c r="B9" s="215"/>
      <c r="D9" s="12"/>
      <c r="E9" s="46"/>
      <c r="G9" s="43"/>
      <c r="U9" s="38"/>
      <c r="W9" s="19" t="str">
        <f>d_5</f>
        <v>г. Сочи, ул. Бзугу 2, ст. им. Славы Метревели</v>
      </c>
    </row>
    <row r="10" spans="1:33" ht="13.95" customHeight="1" thickBot="1" x14ac:dyDescent="0.3">
      <c r="A10" s="215"/>
      <c r="B10" s="215"/>
      <c r="D10" s="12"/>
      <c r="E10" s="46"/>
      <c r="F10" s="34"/>
      <c r="G10" s="43"/>
      <c r="H10" s="12"/>
      <c r="I10" s="12"/>
      <c r="J10" s="12"/>
      <c r="K10" s="12"/>
      <c r="L10" s="12"/>
      <c r="M10" s="12"/>
      <c r="N10" s="95"/>
      <c r="O10" s="95"/>
      <c r="P10" s="95"/>
      <c r="Q10" s="95"/>
      <c r="R10" s="95"/>
      <c r="S10" s="33"/>
      <c r="T10" s="46" t="s">
        <v>59</v>
      </c>
      <c r="U10" s="43" t="str">
        <f>d_1</f>
        <v>28.05.2019г.</v>
      </c>
      <c r="V10" s="38">
        <v>0.63888888888888895</v>
      </c>
      <c r="W10" s="18" t="str">
        <f>d_6</f>
        <v>t° +25 вл. 76%</v>
      </c>
    </row>
    <row r="11" spans="1:33" ht="10.5" customHeight="1" thickBot="1" x14ac:dyDescent="0.3">
      <c r="A11" s="241" t="s">
        <v>15</v>
      </c>
      <c r="B11" s="239" t="s">
        <v>38</v>
      </c>
      <c r="C11" s="239" t="s">
        <v>8</v>
      </c>
      <c r="D11" s="239" t="s">
        <v>1</v>
      </c>
      <c r="E11" s="239" t="s">
        <v>61</v>
      </c>
      <c r="F11" s="245" t="s">
        <v>63</v>
      </c>
      <c r="G11" s="237" t="s">
        <v>104</v>
      </c>
      <c r="H11" s="159"/>
      <c r="I11" s="159"/>
      <c r="J11" s="159"/>
      <c r="K11" s="159"/>
      <c r="L11" s="159"/>
      <c r="M11" s="159"/>
      <c r="N11" s="247" t="s">
        <v>16</v>
      </c>
      <c r="O11" s="247"/>
      <c r="P11" s="247"/>
      <c r="Q11" s="247"/>
      <c r="R11" s="247"/>
      <c r="S11" s="247"/>
      <c r="T11" s="235" t="s">
        <v>17</v>
      </c>
      <c r="U11" s="237" t="s">
        <v>101</v>
      </c>
      <c r="V11" s="237" t="s">
        <v>4</v>
      </c>
      <c r="W11" s="243" t="s">
        <v>102</v>
      </c>
      <c r="Y11" s="20" t="s">
        <v>65</v>
      </c>
      <c r="Z11" s="20" t="s">
        <v>66</v>
      </c>
      <c r="AA11" s="20" t="s">
        <v>67</v>
      </c>
      <c r="AB11" s="20">
        <v>1</v>
      </c>
      <c r="AC11" s="20">
        <v>2</v>
      </c>
      <c r="AD11" s="20" t="s">
        <v>29</v>
      </c>
      <c r="AE11" s="20" t="s">
        <v>68</v>
      </c>
      <c r="AF11" s="20" t="s">
        <v>69</v>
      </c>
      <c r="AG11" s="20" t="s">
        <v>70</v>
      </c>
    </row>
    <row r="12" spans="1:33" ht="20.25" customHeight="1" thickBot="1" x14ac:dyDescent="0.3">
      <c r="A12" s="242"/>
      <c r="B12" s="240"/>
      <c r="C12" s="240"/>
      <c r="D12" s="240"/>
      <c r="E12" s="240"/>
      <c r="F12" s="246"/>
      <c r="G12" s="238"/>
      <c r="H12" s="160">
        <v>1</v>
      </c>
      <c r="I12" s="160">
        <v>2</v>
      </c>
      <c r="J12" s="160">
        <v>3</v>
      </c>
      <c r="K12" s="160">
        <v>4</v>
      </c>
      <c r="L12" s="160">
        <v>5</v>
      </c>
      <c r="M12" s="160">
        <v>6</v>
      </c>
      <c r="N12" s="161">
        <v>1</v>
      </c>
      <c r="O12" s="161">
        <v>2</v>
      </c>
      <c r="P12" s="161">
        <v>3</v>
      </c>
      <c r="Q12" s="162">
        <v>4</v>
      </c>
      <c r="R12" s="162">
        <v>5</v>
      </c>
      <c r="S12" s="162">
        <v>6</v>
      </c>
      <c r="T12" s="236"/>
      <c r="U12" s="238"/>
      <c r="V12" s="238"/>
      <c r="W12" s="244"/>
      <c r="Y12" s="119">
        <v>6.65</v>
      </c>
      <c r="Z12" s="119">
        <v>6.25</v>
      </c>
      <c r="AA12" s="120">
        <v>5.9</v>
      </c>
      <c r="AB12" s="120">
        <v>5.55</v>
      </c>
      <c r="AC12" s="120">
        <v>5.0999999999999996</v>
      </c>
      <c r="AD12" s="120">
        <v>4.7</v>
      </c>
      <c r="AE12" s="120">
        <v>4.3</v>
      </c>
      <c r="AF12" s="120">
        <v>4</v>
      </c>
      <c r="AG12" s="121">
        <v>3.6</v>
      </c>
    </row>
    <row r="13" spans="1:33" s="193" customFormat="1" ht="65.25" customHeight="1" x14ac:dyDescent="0.25">
      <c r="A13" s="196">
        <f>RANK(T13,$T$13:$T$145,0)</f>
        <v>1</v>
      </c>
      <c r="B13" s="168" t="str">
        <f>VLOOKUP($X13,УЧАСТНИКИ!$A$2:$L$1099,3,FALSE)</f>
        <v>Никулина Яна</v>
      </c>
      <c r="C13" s="169" t="str">
        <f>VLOOKUP($X13,УЧАСТНИКИ!$A$2:$L$1099,4,FALSE)</f>
        <v>02.07.1990</v>
      </c>
      <c r="D13" s="169" t="str">
        <f>VLOOKUP($X13,УЧАСТНИКИ!$A$2:$L$1099,8,FALSE)</f>
        <v>МС</v>
      </c>
      <c r="E13" s="168" t="str">
        <f>VLOOKUP($X13,УЧАСТНИКИ!$A$2:$L$1099,5,FALSE)</f>
        <v xml:space="preserve">Хабаровский край </v>
      </c>
      <c r="F13" s="169" t="e">
        <f>VLOOKUP($R13,УЧАСТНИКИ!$A$2:$L$1099,7,FALSE)</f>
        <v>#N/A</v>
      </c>
      <c r="G13" s="170" t="str">
        <f>VLOOKUP($X13,УЧАСТНИКИ!$A$2:$L$1099,11,FALSE)</f>
        <v>ВС КГАУ "ХКЦРС", КГАУ ХКСШОР, Филиал ФАУ МО РФ "ЦСКА" (СКА г. Хабаровск)</v>
      </c>
      <c r="H13" s="187">
        <v>638</v>
      </c>
      <c r="I13" s="187">
        <v>635</v>
      </c>
      <c r="J13" s="187">
        <v>623</v>
      </c>
      <c r="K13" s="187">
        <v>605</v>
      </c>
      <c r="L13" s="187">
        <v>614</v>
      </c>
      <c r="M13" s="188">
        <v>654</v>
      </c>
      <c r="N13" s="189">
        <f t="shared" ref="N13:S13" si="0">H13/100</f>
        <v>6.38</v>
      </c>
      <c r="O13" s="189">
        <f t="shared" si="0"/>
        <v>6.35</v>
      </c>
      <c r="P13" s="189">
        <f t="shared" si="0"/>
        <v>6.23</v>
      </c>
      <c r="Q13" s="189">
        <f t="shared" si="0"/>
        <v>6.05</v>
      </c>
      <c r="R13" s="189">
        <f t="shared" si="0"/>
        <v>6.14</v>
      </c>
      <c r="S13" s="189">
        <f t="shared" si="0"/>
        <v>6.54</v>
      </c>
      <c r="T13" s="190">
        <f>MAX(N13,O13,P13,Q13,R13,S13)</f>
        <v>6.54</v>
      </c>
      <c r="U13" s="173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170" t="s">
        <v>1351</v>
      </c>
      <c r="W13" s="168" t="str">
        <f>VLOOKUP($X13,УЧАСТНИКИ!$A$2:$L$1099,10,FALSE)</f>
        <v>Турулина Т.Н., Зигизмунд О.Б., Хритова Г.В.</v>
      </c>
      <c r="X13" s="192" t="s">
        <v>1141</v>
      </c>
      <c r="Y13" s="197">
        <f>A$21</f>
        <v>5</v>
      </c>
      <c r="AA13" s="198"/>
      <c r="AB13" s="198"/>
      <c r="AC13" s="198"/>
      <c r="AD13" s="198"/>
    </row>
    <row r="14" spans="1:33" s="193" customFormat="1" ht="13.8" x14ac:dyDescent="0.25">
      <c r="A14" s="196"/>
      <c r="B14" s="168"/>
      <c r="C14" s="169"/>
      <c r="D14" s="169"/>
      <c r="E14" s="168"/>
      <c r="F14" s="169"/>
      <c r="G14" s="170"/>
      <c r="H14" s="174">
        <v>-5</v>
      </c>
      <c r="I14" s="174">
        <v>-7</v>
      </c>
      <c r="J14" s="174">
        <v>-1</v>
      </c>
      <c r="K14" s="174">
        <v>-2</v>
      </c>
      <c r="L14" s="174">
        <v>1</v>
      </c>
      <c r="M14" s="191">
        <v>-6</v>
      </c>
      <c r="N14" s="199">
        <f t="shared" ref="N14:S14" si="1">H14/10</f>
        <v>-0.5</v>
      </c>
      <c r="O14" s="199">
        <f t="shared" si="1"/>
        <v>-0.7</v>
      </c>
      <c r="P14" s="199">
        <f t="shared" si="1"/>
        <v>-0.1</v>
      </c>
      <c r="Q14" s="199">
        <f t="shared" si="1"/>
        <v>-0.2</v>
      </c>
      <c r="R14" s="199">
        <f t="shared" si="1"/>
        <v>0.1</v>
      </c>
      <c r="S14" s="199">
        <f t="shared" si="1"/>
        <v>-0.6</v>
      </c>
      <c r="T14" s="190"/>
      <c r="U14" s="173"/>
      <c r="V14" s="170"/>
      <c r="W14" s="168"/>
      <c r="X14" s="192"/>
      <c r="Y14" s="197">
        <f>A$21</f>
        <v>5</v>
      </c>
      <c r="AA14" s="198"/>
      <c r="AB14" s="198"/>
      <c r="AC14" s="198"/>
      <c r="AD14" s="198"/>
    </row>
    <row r="15" spans="1:33" s="193" customFormat="1" ht="69" x14ac:dyDescent="0.25">
      <c r="A15" s="196">
        <f>RANK(T15,$T$13:$T$145,0)</f>
        <v>2</v>
      </c>
      <c r="B15" s="168" t="str">
        <f>VLOOKUP($X15,УЧАСТНИКИ!$A$2:$L$1099,3,FALSE)</f>
        <v>Конева Екатерина</v>
      </c>
      <c r="C15" s="169" t="str">
        <f>VLOOKUP($X15,УЧАСТНИКИ!$A$2:$L$1099,4,FALSE)</f>
        <v>25.09.1988</v>
      </c>
      <c r="D15" s="169" t="str">
        <f>VLOOKUP($X15,УЧАСТНИКИ!$A$2:$L$1099,8,FALSE)</f>
        <v>ЗМС</v>
      </c>
      <c r="E15" s="168" t="str">
        <f>VLOOKUP($X15,УЧАСТНИКИ!$A$2:$L$1099,5,FALSE)</f>
        <v>Краснодарский край Хабаровский край</v>
      </c>
      <c r="F15" s="169" t="e">
        <f>VLOOKUP($R15,УЧАСТНИКИ!$A$2:$L$1099,7,FALSE)</f>
        <v>#N/A</v>
      </c>
      <c r="G15" s="170" t="str">
        <f>VLOOKUP($X15,УЧАСТНИКИ!$A$2:$L$1099,11,FALSE)</f>
        <v xml:space="preserve"> ГБУ КК  "РЦСП по легкой атлетике", ГБУ КК "ЦОП по легкой атлетике", МБОУ ДО ДЮСШ "Максимум"</v>
      </c>
      <c r="H15" s="174">
        <v>636</v>
      </c>
      <c r="I15" s="174">
        <v>345</v>
      </c>
      <c r="J15" s="174">
        <v>642</v>
      </c>
      <c r="K15" s="174">
        <v>599</v>
      </c>
      <c r="L15" s="174"/>
      <c r="M15" s="174">
        <v>648</v>
      </c>
      <c r="N15" s="189">
        <f>H15/100</f>
        <v>6.36</v>
      </c>
      <c r="O15" s="189">
        <f>I15/100</f>
        <v>3.45</v>
      </c>
      <c r="P15" s="189">
        <f>J15/100</f>
        <v>6.42</v>
      </c>
      <c r="Q15" s="189">
        <f>K15/100</f>
        <v>5.99</v>
      </c>
      <c r="R15" s="189" t="s">
        <v>1336</v>
      </c>
      <c r="S15" s="189">
        <f>M15/100</f>
        <v>6.48</v>
      </c>
      <c r="T15" s="190">
        <f>MAX(N15,O15,P15,Q15,R15,S15)</f>
        <v>6.48</v>
      </c>
      <c r="U15" s="173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170" t="s">
        <v>1352</v>
      </c>
      <c r="W15" s="168" t="str">
        <f>VLOOKUP($X15,УЧАСТНИКИ!$A$2:$L$1099,10,FALSE)</f>
        <v>Цыплаков А.В., Лупатов Р.М.</v>
      </c>
      <c r="X15" s="192" t="s">
        <v>58</v>
      </c>
      <c r="Y15" s="197">
        <f>A$39</f>
        <v>14</v>
      </c>
      <c r="AA15" s="198"/>
      <c r="AB15" s="198"/>
      <c r="AC15" s="198"/>
      <c r="AD15" s="198"/>
    </row>
    <row r="16" spans="1:33" s="193" customFormat="1" ht="13.8" x14ac:dyDescent="0.25">
      <c r="A16" s="196"/>
      <c r="B16" s="168"/>
      <c r="C16" s="169"/>
      <c r="D16" s="169"/>
      <c r="E16" s="168"/>
      <c r="F16" s="169"/>
      <c r="G16" s="170"/>
      <c r="H16" s="174">
        <v>-3</v>
      </c>
      <c r="I16" s="174">
        <v>1</v>
      </c>
      <c r="J16" s="174">
        <v>0</v>
      </c>
      <c r="K16" s="174">
        <v>-8</v>
      </c>
      <c r="L16" s="174"/>
      <c r="M16" s="174">
        <v>-4</v>
      </c>
      <c r="N16" s="199">
        <f>H16/10</f>
        <v>-0.3</v>
      </c>
      <c r="O16" s="199">
        <f>I16/10</f>
        <v>0.1</v>
      </c>
      <c r="P16" s="199">
        <f>J16/10</f>
        <v>0</v>
      </c>
      <c r="Q16" s="199">
        <f>K16/10</f>
        <v>-0.8</v>
      </c>
      <c r="R16" s="199"/>
      <c r="S16" s="199">
        <f>M16/10</f>
        <v>-0.4</v>
      </c>
      <c r="T16" s="190"/>
      <c r="U16" s="173"/>
      <c r="V16" s="170"/>
      <c r="W16" s="168"/>
      <c r="X16" s="192"/>
      <c r="Y16" s="197">
        <f>A$39</f>
        <v>14</v>
      </c>
      <c r="AA16" s="198"/>
      <c r="AB16" s="198"/>
      <c r="AC16" s="198"/>
      <c r="AD16" s="198"/>
    </row>
    <row r="17" spans="1:30" s="193" customFormat="1" ht="27.6" x14ac:dyDescent="0.25">
      <c r="A17" s="196">
        <f>RANK(T17,$T$13:$T$145,0)</f>
        <v>3</v>
      </c>
      <c r="B17" s="168" t="str">
        <f>VLOOKUP($X17,УЧАСТНИКИ!$A$2:$L$1099,3,FALSE)</f>
        <v>Семашко (Мосина) Вероника</v>
      </c>
      <c r="C17" s="169" t="str">
        <f>VLOOKUP($X17,УЧАСТНИКИ!$A$2:$L$1099,4,FALSE)</f>
        <v>17.10.1990</v>
      </c>
      <c r="D17" s="169" t="str">
        <f>VLOOKUP($X17,УЧАСТНИКИ!$A$2:$L$1099,8,FALSE)</f>
        <v>МСМК</v>
      </c>
      <c r="E17" s="168" t="str">
        <f>VLOOKUP($X17,УЧАСТНИКИ!$A$2:$L$1099,5,FALSE)</f>
        <v xml:space="preserve">Санкт-Петербург </v>
      </c>
      <c r="F17" s="169" t="e">
        <f>VLOOKUP($R17,УЧАСТНИКИ!$A$2:$L$1099,7,FALSE)</f>
        <v>#N/A</v>
      </c>
      <c r="G17" s="170" t="str">
        <f>VLOOKUP($X17,УЧАСТНИКИ!$A$2:$L$1099,11,FALSE)</f>
        <v xml:space="preserve"> СПб ГБУ ЦОП "ШВСМ по легкой атлетике"</v>
      </c>
      <c r="H17" s="174">
        <v>600</v>
      </c>
      <c r="I17" s="174">
        <v>610</v>
      </c>
      <c r="J17" s="174">
        <v>619</v>
      </c>
      <c r="K17" s="174"/>
      <c r="L17" s="174">
        <v>628</v>
      </c>
      <c r="M17" s="174">
        <v>644</v>
      </c>
      <c r="N17" s="189">
        <f>H17/100</f>
        <v>6</v>
      </c>
      <c r="O17" s="189">
        <f>I17/100</f>
        <v>6.1</v>
      </c>
      <c r="P17" s="189">
        <f>J17/100</f>
        <v>6.19</v>
      </c>
      <c r="Q17" s="189" t="s">
        <v>1336</v>
      </c>
      <c r="R17" s="189">
        <f>L17/100</f>
        <v>6.28</v>
      </c>
      <c r="S17" s="189">
        <f>M17/100</f>
        <v>6.44</v>
      </c>
      <c r="T17" s="190">
        <f>MAX(N17,O17,P17,Q17,R17,S17)</f>
        <v>6.44</v>
      </c>
      <c r="U17" s="173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МС</v>
      </c>
      <c r="V17" s="170" t="s">
        <v>1339</v>
      </c>
      <c r="W17" s="168" t="str">
        <f>VLOOKUP($X17,УЧАСТНИКИ!$A$2:$L$1099,10,FALSE)</f>
        <v>Плутахин В.В.</v>
      </c>
      <c r="X17" s="192" t="s">
        <v>1225</v>
      </c>
      <c r="Y17" s="197">
        <f>A$33</f>
        <v>11</v>
      </c>
      <c r="AA17" s="198"/>
      <c r="AB17" s="198"/>
      <c r="AC17" s="198"/>
      <c r="AD17" s="198"/>
    </row>
    <row r="18" spans="1:30" s="193" customFormat="1" ht="13.8" x14ac:dyDescent="0.25">
      <c r="A18" s="196"/>
      <c r="B18" s="168"/>
      <c r="C18" s="169"/>
      <c r="D18" s="169"/>
      <c r="E18" s="168"/>
      <c r="F18" s="169"/>
      <c r="G18" s="170"/>
      <c r="H18" s="174">
        <v>0</v>
      </c>
      <c r="I18" s="174">
        <v>1</v>
      </c>
      <c r="J18" s="174">
        <v>4</v>
      </c>
      <c r="K18" s="174">
        <v>1</v>
      </c>
      <c r="L18" s="174">
        <v>2</v>
      </c>
      <c r="M18" s="174">
        <v>-2</v>
      </c>
      <c r="N18" s="199">
        <f t="shared" ref="N18:S18" si="2">H18/10</f>
        <v>0</v>
      </c>
      <c r="O18" s="199">
        <f t="shared" si="2"/>
        <v>0.1</v>
      </c>
      <c r="P18" s="199">
        <f t="shared" si="2"/>
        <v>0.4</v>
      </c>
      <c r="Q18" s="199">
        <f t="shared" si="2"/>
        <v>0.1</v>
      </c>
      <c r="R18" s="199">
        <f t="shared" si="2"/>
        <v>0.2</v>
      </c>
      <c r="S18" s="199">
        <f t="shared" si="2"/>
        <v>-0.2</v>
      </c>
      <c r="T18" s="190"/>
      <c r="U18" s="173"/>
      <c r="V18" s="170"/>
      <c r="W18" s="168"/>
      <c r="X18" s="192"/>
      <c r="Y18" s="197">
        <f>A$33</f>
        <v>11</v>
      </c>
      <c r="AA18" s="198"/>
      <c r="AB18" s="198"/>
      <c r="AC18" s="198"/>
      <c r="AD18" s="198"/>
    </row>
    <row r="19" spans="1:30" s="193" customFormat="1" ht="41.4" x14ac:dyDescent="0.25">
      <c r="A19" s="196">
        <f>RANK(T19,$T$13:$T$145,0)</f>
        <v>4</v>
      </c>
      <c r="B19" s="168" t="str">
        <f>VLOOKUP($X19,УЧАСТНИКИ!$A$2:$L$1099,3,FALSE)</f>
        <v>Кропивко Екатерина</v>
      </c>
      <c r="C19" s="169" t="str">
        <f>VLOOKUP($X19,УЧАСТНИКИ!$A$2:$L$1099,4,FALSE)</f>
        <v>13.06.1997</v>
      </c>
      <c r="D19" s="169" t="str">
        <f>VLOOKUP($X19,УЧАСТНИКИ!$A$2:$L$1099,8,FALSE)</f>
        <v>МС</v>
      </c>
      <c r="E19" s="168" t="str">
        <f>VLOOKUP($X19,УЧАСТНИКИ!$A$2:$L$1099,5,FALSE)</f>
        <v>Москва Ставропольский край</v>
      </c>
      <c r="F19" s="169" t="e">
        <f>VLOOKUP($R19,УЧАСТНИКИ!$A$2:$L$1099,7,FALSE)</f>
        <v>#N/A</v>
      </c>
      <c r="G19" s="170" t="str">
        <f>VLOOKUP($X19,УЧАСТНИКИ!$A$2:$L$1099,11,FALSE)</f>
        <v xml:space="preserve"> ГБУ "ЦОП по легкой атлетике" Москомспорта, ГБУ СК "РЦСП"</v>
      </c>
      <c r="H19" s="174"/>
      <c r="I19" s="174">
        <v>641</v>
      </c>
      <c r="J19" s="174"/>
      <c r="K19" s="174">
        <v>638</v>
      </c>
      <c r="L19" s="174"/>
      <c r="M19" s="174"/>
      <c r="N19" s="189" t="s">
        <v>1336</v>
      </c>
      <c r="O19" s="189">
        <f>I19/100</f>
        <v>6.41</v>
      </c>
      <c r="P19" s="189" t="s">
        <v>1336</v>
      </c>
      <c r="Q19" s="189">
        <f>K19/100</f>
        <v>6.38</v>
      </c>
      <c r="R19" s="189" t="s">
        <v>1336</v>
      </c>
      <c r="S19" s="189" t="s">
        <v>1336</v>
      </c>
      <c r="T19" s="190">
        <f>MAX(N19,O19,P19,Q19,R19,S19)</f>
        <v>6.41</v>
      </c>
      <c r="U19" s="173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МС</v>
      </c>
      <c r="V19" s="170" t="s">
        <v>1340</v>
      </c>
      <c r="W19" s="168" t="str">
        <f>VLOOKUP($X19,УЧАСТНИКИ!$A$2:$L$1099,10,FALSE)</f>
        <v>Шемигон О.С., Кувалдина Т.В., Шемигон С.С.</v>
      </c>
      <c r="X19" s="192" t="s">
        <v>1274</v>
      </c>
      <c r="Y19" s="197">
        <f>A$43</f>
        <v>16</v>
      </c>
      <c r="AA19" s="198"/>
      <c r="AB19" s="198"/>
      <c r="AC19" s="198"/>
      <c r="AD19" s="198"/>
    </row>
    <row r="20" spans="1:30" s="193" customFormat="1" ht="13.8" x14ac:dyDescent="0.25">
      <c r="A20" s="196"/>
      <c r="B20" s="168"/>
      <c r="C20" s="169"/>
      <c r="D20" s="169"/>
      <c r="E20" s="168"/>
      <c r="F20" s="169"/>
      <c r="G20" s="170"/>
      <c r="H20" s="174"/>
      <c r="I20" s="174">
        <v>1</v>
      </c>
      <c r="J20" s="174"/>
      <c r="K20" s="174">
        <v>-6</v>
      </c>
      <c r="L20" s="174"/>
      <c r="M20" s="174"/>
      <c r="N20" s="199"/>
      <c r="O20" s="199">
        <f>I20/10</f>
        <v>0.1</v>
      </c>
      <c r="P20" s="199"/>
      <c r="Q20" s="199">
        <f>K20/10</f>
        <v>-0.6</v>
      </c>
      <c r="R20" s="199"/>
      <c r="S20" s="199"/>
      <c r="T20" s="190"/>
      <c r="U20" s="173"/>
      <c r="V20" s="170"/>
      <c r="W20" s="168"/>
      <c r="X20" s="192"/>
      <c r="Y20" s="197">
        <f>A$43</f>
        <v>16</v>
      </c>
      <c r="AA20" s="198"/>
      <c r="AB20" s="198"/>
      <c r="AC20" s="198"/>
      <c r="AD20" s="198"/>
    </row>
    <row r="21" spans="1:30" s="193" customFormat="1" ht="41.4" x14ac:dyDescent="0.25">
      <c r="A21" s="196">
        <f>RANK(T21,$T$13:$T$145,0)</f>
        <v>5</v>
      </c>
      <c r="B21" s="168" t="str">
        <f>VLOOKUP($X21,УЧАСТНИКИ!$A$2:$L$1099,3,FALSE)</f>
        <v>Лукьяненкова Полина</v>
      </c>
      <c r="C21" s="169" t="str">
        <f>VLOOKUP($X21,УЧАСТНИКИ!$A$2:$L$1099,4,FALSE)</f>
        <v>15.07.1998</v>
      </c>
      <c r="D21" s="169" t="str">
        <f>VLOOKUP($X21,УЧАСТНИКИ!$A$2:$L$1099,8,FALSE)</f>
        <v>МС</v>
      </c>
      <c r="E21" s="168" t="str">
        <f>VLOOKUP($X21,УЧАСТНИКИ!$A$2:$L$1099,5,FALSE)</f>
        <v xml:space="preserve">Краснодарский край </v>
      </c>
      <c r="F21" s="169" t="e">
        <f>VLOOKUP($R21,УЧАСТНИКИ!$A$2:$L$1099,7,FALSE)</f>
        <v>#N/A</v>
      </c>
      <c r="G21" s="170" t="str">
        <f>VLOOKUP($X21,УЧАСТНИКИ!$A$2:$L$1099,11,FALSE)</f>
        <v xml:space="preserve"> ГБУ КК  "РЦСП по легкой атлетике", ГБУ КК "ЦОП по легкой атлетике"</v>
      </c>
      <c r="H21" s="174">
        <v>611</v>
      </c>
      <c r="I21" s="174">
        <v>613</v>
      </c>
      <c r="J21" s="174">
        <v>630</v>
      </c>
      <c r="K21" s="174">
        <v>621</v>
      </c>
      <c r="L21" s="174">
        <v>592</v>
      </c>
      <c r="M21" s="174">
        <v>629</v>
      </c>
      <c r="N21" s="189">
        <f t="shared" ref="N21:S21" si="3">H21/100</f>
        <v>6.11</v>
      </c>
      <c r="O21" s="189">
        <f t="shared" si="3"/>
        <v>6.13</v>
      </c>
      <c r="P21" s="189">
        <f t="shared" si="3"/>
        <v>6.3</v>
      </c>
      <c r="Q21" s="189">
        <f t="shared" si="3"/>
        <v>6.21</v>
      </c>
      <c r="R21" s="189">
        <f t="shared" si="3"/>
        <v>5.92</v>
      </c>
      <c r="S21" s="189">
        <f t="shared" si="3"/>
        <v>6.29</v>
      </c>
      <c r="T21" s="190">
        <f>MAX(N21,O21,P21,Q21,R21,S21)</f>
        <v>6.3</v>
      </c>
      <c r="U21" s="173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МС</v>
      </c>
      <c r="V21" s="170" t="s">
        <v>1341</v>
      </c>
      <c r="W21" s="168" t="str">
        <f>VLOOKUP($X21,УЧАСТНИКИ!$A$2:$L$1099,10,FALSE)</f>
        <v>Смирнов В.Ф., Григорьева Е.Н., Лияскин А.С.</v>
      </c>
      <c r="X21" s="192" t="s">
        <v>14</v>
      </c>
      <c r="Y21" s="197">
        <f>A$17</f>
        <v>3</v>
      </c>
      <c r="AA21" s="198"/>
      <c r="AB21" s="198"/>
      <c r="AC21" s="198"/>
      <c r="AD21" s="198"/>
    </row>
    <row r="22" spans="1:30" s="193" customFormat="1" ht="13.8" x14ac:dyDescent="0.25">
      <c r="A22" s="196"/>
      <c r="B22" s="168"/>
      <c r="C22" s="169"/>
      <c r="D22" s="169"/>
      <c r="E22" s="168"/>
      <c r="F22" s="169"/>
      <c r="G22" s="170"/>
      <c r="H22" s="174">
        <v>-2</v>
      </c>
      <c r="I22" s="174">
        <v>-4</v>
      </c>
      <c r="J22" s="174">
        <v>-7</v>
      </c>
      <c r="K22" s="174">
        <v>1</v>
      </c>
      <c r="L22" s="174">
        <v>3</v>
      </c>
      <c r="M22" s="174">
        <v>-1</v>
      </c>
      <c r="N22" s="199">
        <f t="shared" ref="N22:S22" si="4">H22/10</f>
        <v>-0.2</v>
      </c>
      <c r="O22" s="199">
        <f t="shared" si="4"/>
        <v>-0.4</v>
      </c>
      <c r="P22" s="199">
        <f t="shared" si="4"/>
        <v>-0.7</v>
      </c>
      <c r="Q22" s="199">
        <f t="shared" si="4"/>
        <v>0.1</v>
      </c>
      <c r="R22" s="199">
        <f t="shared" si="4"/>
        <v>0.3</v>
      </c>
      <c r="S22" s="199">
        <f t="shared" si="4"/>
        <v>-0.1</v>
      </c>
      <c r="T22" s="190"/>
      <c r="U22" s="173"/>
      <c r="V22" s="170"/>
      <c r="W22" s="168"/>
      <c r="X22" s="192"/>
      <c r="Y22" s="197">
        <f>A$17</f>
        <v>3</v>
      </c>
      <c r="AA22" s="198"/>
      <c r="AB22" s="198"/>
      <c r="AC22" s="198"/>
      <c r="AD22" s="198"/>
    </row>
    <row r="23" spans="1:30" s="193" customFormat="1" ht="27.6" x14ac:dyDescent="0.25">
      <c r="A23" s="196">
        <f>RANK(T23,$T$13:$T$145,0)</f>
        <v>6</v>
      </c>
      <c r="B23" s="168" t="str">
        <f>VLOOKUP($X23,УЧАСТНИКИ!$A$2:$L$1099,3,FALSE)</f>
        <v>Бирюкова (Деняева) Светлана</v>
      </c>
      <c r="C23" s="169" t="str">
        <f>VLOOKUP($X23,УЧАСТНИКИ!$A$2:$L$1099,4,FALSE)</f>
        <v>01.04.1991</v>
      </c>
      <c r="D23" s="169" t="str">
        <f>VLOOKUP($X23,УЧАСТНИКИ!$A$2:$L$1099,8,FALSE)</f>
        <v>МСМК</v>
      </c>
      <c r="E23" s="168" t="str">
        <f>VLOOKUP($X23,УЧАСТНИКИ!$A$2:$L$1099,5,FALSE)</f>
        <v xml:space="preserve">Москва </v>
      </c>
      <c r="F23" s="169" t="e">
        <f>VLOOKUP($R23,УЧАСТНИКИ!$A$2:$L$1099,7,FALSE)</f>
        <v>#N/A</v>
      </c>
      <c r="G23" s="170" t="str">
        <f>VLOOKUP($X23,УЧАСТНИКИ!$A$2:$L$1099,11,FALSE)</f>
        <v xml:space="preserve"> ГБУ "СШОР "Луч" Москомспорта</v>
      </c>
      <c r="H23" s="174">
        <v>548</v>
      </c>
      <c r="I23" s="174">
        <v>609</v>
      </c>
      <c r="J23" s="174"/>
      <c r="K23" s="174">
        <v>613</v>
      </c>
      <c r="L23" s="174">
        <v>581</v>
      </c>
      <c r="M23" s="174">
        <v>579</v>
      </c>
      <c r="N23" s="189">
        <f>H23/100</f>
        <v>5.48</v>
      </c>
      <c r="O23" s="189">
        <f>I23/100</f>
        <v>6.09</v>
      </c>
      <c r="P23" s="189" t="s">
        <v>1336</v>
      </c>
      <c r="Q23" s="189">
        <f>K23/100</f>
        <v>6.13</v>
      </c>
      <c r="R23" s="189">
        <f>L23/100</f>
        <v>5.81</v>
      </c>
      <c r="S23" s="189">
        <f>M23/100</f>
        <v>5.79</v>
      </c>
      <c r="T23" s="190">
        <f>MAX(N23,O23,P23,Q23,R23,S23)</f>
        <v>6.13</v>
      </c>
      <c r="U23" s="173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КМС</v>
      </c>
      <c r="V23" s="170" t="str">
        <f>VLOOKUP($X23,УЧАСТНИКИ!$A$2:$L$1099,9,FALSE)</f>
        <v>Л</v>
      </c>
      <c r="W23" s="168" t="str">
        <f>VLOOKUP($X23,УЧАСТНИКИ!$A$2:$L$1099,10,FALSE)</f>
        <v>Тер-Аванесов Е.М., Соколов В.Ф., Климов А.Г.</v>
      </c>
      <c r="X23" s="192" t="s">
        <v>1313</v>
      </c>
      <c r="Y23" s="197">
        <f>A$45</f>
        <v>0</v>
      </c>
      <c r="AA23" s="198"/>
      <c r="AB23" s="198"/>
      <c r="AC23" s="198"/>
      <c r="AD23" s="198"/>
    </row>
    <row r="24" spans="1:30" s="193" customFormat="1" ht="13.8" x14ac:dyDescent="0.25">
      <c r="A24" s="196"/>
      <c r="B24" s="168"/>
      <c r="C24" s="169"/>
      <c r="D24" s="169"/>
      <c r="E24" s="168"/>
      <c r="F24" s="169"/>
      <c r="G24" s="170"/>
      <c r="H24" s="174">
        <v>-1</v>
      </c>
      <c r="I24" s="174">
        <v>2</v>
      </c>
      <c r="J24" s="174"/>
      <c r="K24" s="174">
        <v>4</v>
      </c>
      <c r="L24" s="174">
        <v>0</v>
      </c>
      <c r="M24" s="174">
        <v>2</v>
      </c>
      <c r="N24" s="199">
        <f>H24/10</f>
        <v>-0.1</v>
      </c>
      <c r="O24" s="199">
        <f>I24/10</f>
        <v>0.2</v>
      </c>
      <c r="P24" s="199"/>
      <c r="Q24" s="199">
        <f>K24/10</f>
        <v>0.4</v>
      </c>
      <c r="R24" s="199">
        <f>L24/10</f>
        <v>0</v>
      </c>
      <c r="S24" s="199">
        <f>M24/10</f>
        <v>0.2</v>
      </c>
      <c r="T24" s="190"/>
      <c r="U24" s="173"/>
      <c r="V24" s="170"/>
      <c r="W24" s="168"/>
      <c r="X24" s="200"/>
      <c r="Y24" s="197">
        <f>A$45</f>
        <v>0</v>
      </c>
      <c r="AA24" s="198"/>
      <c r="AB24" s="198"/>
      <c r="AC24" s="198"/>
      <c r="AD24" s="198"/>
    </row>
    <row r="25" spans="1:30" s="193" customFormat="1" ht="27.6" x14ac:dyDescent="0.25">
      <c r="A25" s="196">
        <f>RANK(T25,$T$13:$T$145,0)</f>
        <v>7</v>
      </c>
      <c r="B25" s="168" t="str">
        <f>VLOOKUP($X25,УЧАСТНИКИ!$A$2:$L$1099,3,FALSE)</f>
        <v>Самитова (Ершова) Виктория</v>
      </c>
      <c r="C25" s="169" t="str">
        <f>VLOOKUP($X25,УЧАСТНИКИ!$A$2:$L$1099,4,FALSE)</f>
        <v>09.09.1994</v>
      </c>
      <c r="D25" s="169" t="str">
        <f>VLOOKUP($X25,УЧАСТНИКИ!$A$2:$L$1099,8,FALSE)</f>
        <v>МС</v>
      </c>
      <c r="E25" s="168" t="str">
        <f>VLOOKUP($X25,УЧАСТНИКИ!$A$2:$L$1099,5,FALSE)</f>
        <v xml:space="preserve">Республика Татарстан </v>
      </c>
      <c r="F25" s="169" t="e">
        <f>VLOOKUP($R25,УЧАСТНИКИ!$A$2:$L$1099,7,FALSE)</f>
        <v>#N/A</v>
      </c>
      <c r="G25" s="170" t="str">
        <f>VLOOKUP($X25,УЧАСТНИКИ!$A$2:$L$1099,11,FALSE)</f>
        <v>МС РТ МАУ "СШ "Авиатор"" г. Казани</v>
      </c>
      <c r="H25" s="174">
        <v>600</v>
      </c>
      <c r="I25" s="174">
        <v>611</v>
      </c>
      <c r="J25" s="174"/>
      <c r="K25" s="174">
        <v>586</v>
      </c>
      <c r="L25" s="174"/>
      <c r="M25" s="174"/>
      <c r="N25" s="189">
        <f>H25/100</f>
        <v>6</v>
      </c>
      <c r="O25" s="189">
        <f>I25/100</f>
        <v>6.11</v>
      </c>
      <c r="P25" s="189" t="s">
        <v>1336</v>
      </c>
      <c r="Q25" s="189">
        <f>K25/100</f>
        <v>5.86</v>
      </c>
      <c r="R25" s="189" t="s">
        <v>1336</v>
      </c>
      <c r="S25" s="189" t="s">
        <v>1336</v>
      </c>
      <c r="T25" s="190">
        <f>MAX(N25,O25,P25,Q25,R25,S25)</f>
        <v>6.11</v>
      </c>
      <c r="U25" s="173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КМС</v>
      </c>
      <c r="V25" s="170">
        <v>12</v>
      </c>
      <c r="W25" s="168" t="str">
        <f>VLOOKUP($X25,УЧАСТНИКИ!$A$2:$L$1099,10,FALSE)</f>
        <v>Рынина Е.И., Мухамедов Г.А.</v>
      </c>
      <c r="X25" s="192" t="s">
        <v>1176</v>
      </c>
      <c r="Y25" s="197">
        <f>A$19</f>
        <v>4</v>
      </c>
      <c r="AA25" s="198"/>
      <c r="AB25" s="198"/>
      <c r="AC25" s="198"/>
      <c r="AD25" s="198"/>
    </row>
    <row r="26" spans="1:30" s="193" customFormat="1" ht="13.8" x14ac:dyDescent="0.25">
      <c r="A26" s="196"/>
      <c r="B26" s="168"/>
      <c r="C26" s="169"/>
      <c r="D26" s="169"/>
      <c r="E26" s="168"/>
      <c r="F26" s="169"/>
      <c r="G26" s="170"/>
      <c r="H26" s="174">
        <v>-4</v>
      </c>
      <c r="I26" s="174">
        <v>-2</v>
      </c>
      <c r="J26" s="174">
        <v>-3</v>
      </c>
      <c r="K26" s="174">
        <v>2</v>
      </c>
      <c r="L26" s="174">
        <v>-1</v>
      </c>
      <c r="M26" s="174">
        <v>-2</v>
      </c>
      <c r="N26" s="199">
        <f>H26/10</f>
        <v>-0.4</v>
      </c>
      <c r="O26" s="199">
        <f>I26/10</f>
        <v>-0.2</v>
      </c>
      <c r="P26" s="199">
        <f>J26/10</f>
        <v>-0.3</v>
      </c>
      <c r="Q26" s="199">
        <f>K26/10</f>
        <v>0.2</v>
      </c>
      <c r="R26" s="199"/>
      <c r="S26" s="199"/>
      <c r="T26" s="190"/>
      <c r="U26" s="173"/>
      <c r="V26" s="170"/>
      <c r="W26" s="168"/>
      <c r="X26" s="192"/>
      <c r="Y26" s="197">
        <f>A$19</f>
        <v>4</v>
      </c>
      <c r="AA26" s="198"/>
      <c r="AB26" s="198"/>
      <c r="AC26" s="198"/>
      <c r="AD26" s="198"/>
    </row>
    <row r="27" spans="1:30" s="193" customFormat="1" ht="27.6" x14ac:dyDescent="0.25">
      <c r="A27" s="196">
        <f>RANK(T27,$T$13:$T$145,0)</f>
        <v>8</v>
      </c>
      <c r="B27" s="168" t="str">
        <f>VLOOKUP($X27,УЧАСТНИКИ!$A$2:$L$1099,3,FALSE)</f>
        <v>Евстюнина Александра</v>
      </c>
      <c r="C27" s="169" t="str">
        <f>VLOOKUP($X27,УЧАСТНИКИ!$A$2:$L$1099,4,FALSE)</f>
        <v>08.07.1993</v>
      </c>
      <c r="D27" s="169" t="str">
        <f>VLOOKUP($X27,УЧАСТНИКИ!$A$2:$L$1099,8,FALSE)</f>
        <v>МС</v>
      </c>
      <c r="E27" s="168" t="str">
        <f>VLOOKUP($X27,УЧАСТНИКИ!$A$2:$L$1099,5,FALSE)</f>
        <v>Москва Республика Карелия</v>
      </c>
      <c r="F27" s="169" t="e">
        <f>VLOOKUP($R27,УЧАСТНИКИ!$A$2:$L$1099,7,FALSE)</f>
        <v>#N/A</v>
      </c>
      <c r="G27" s="170" t="str">
        <f>VLOOKUP($X27,УЧАСТНИКИ!$A$2:$L$1099,11,FALSE)</f>
        <v xml:space="preserve"> ГБУ "ЦОП по легкой атлетике" Москомспорта</v>
      </c>
      <c r="H27" s="174"/>
      <c r="I27" s="174">
        <v>596</v>
      </c>
      <c r="J27" s="174"/>
      <c r="K27" s="174"/>
      <c r="L27" s="174">
        <v>605</v>
      </c>
      <c r="M27" s="174">
        <v>590</v>
      </c>
      <c r="N27" s="189" t="s">
        <v>1336</v>
      </c>
      <c r="O27" s="189">
        <f>I27/100</f>
        <v>5.96</v>
      </c>
      <c r="P27" s="189" t="s">
        <v>1336</v>
      </c>
      <c r="Q27" s="189" t="s">
        <v>1336</v>
      </c>
      <c r="R27" s="189">
        <f>L27/100</f>
        <v>6.05</v>
      </c>
      <c r="S27" s="189">
        <f>M27/100</f>
        <v>5.9</v>
      </c>
      <c r="T27" s="190">
        <f>MAX(N27,O27,P27,Q27,R27,S27)</f>
        <v>6.05</v>
      </c>
      <c r="U27" s="173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КМС</v>
      </c>
      <c r="V27" s="170">
        <v>11</v>
      </c>
      <c r="W27" s="168" t="str">
        <f>VLOOKUP($X27,УЧАСТНИКИ!$A$2:$L$1099,10,FALSE)</f>
        <v>Савинов Е.В., Шемигон О.С.</v>
      </c>
      <c r="X27" s="192" t="s">
        <v>1301</v>
      </c>
      <c r="Y27" s="197">
        <f>A$31</f>
        <v>10</v>
      </c>
      <c r="AA27" s="198"/>
      <c r="AB27" s="198"/>
      <c r="AC27" s="198"/>
      <c r="AD27" s="198"/>
    </row>
    <row r="28" spans="1:30" s="193" customFormat="1" ht="13.8" x14ac:dyDescent="0.25">
      <c r="A28" s="196"/>
      <c r="B28" s="168"/>
      <c r="C28" s="169"/>
      <c r="D28" s="169"/>
      <c r="E28" s="168"/>
      <c r="F28" s="169"/>
      <c r="G28" s="170"/>
      <c r="H28" s="174"/>
      <c r="I28" s="174">
        <v>3</v>
      </c>
      <c r="J28" s="174"/>
      <c r="K28" s="174"/>
      <c r="L28" s="174">
        <v>-1</v>
      </c>
      <c r="M28" s="174">
        <v>0</v>
      </c>
      <c r="N28" s="199"/>
      <c r="O28" s="199">
        <f>I28/10</f>
        <v>0.3</v>
      </c>
      <c r="P28" s="199"/>
      <c r="Q28" s="199"/>
      <c r="R28" s="199">
        <f>L28/10</f>
        <v>-0.1</v>
      </c>
      <c r="S28" s="199">
        <f>M28/10</f>
        <v>0</v>
      </c>
      <c r="T28" s="190"/>
      <c r="U28" s="173"/>
      <c r="V28" s="170"/>
      <c r="W28" s="168"/>
      <c r="X28" s="192"/>
      <c r="Y28" s="197">
        <f>A$31</f>
        <v>10</v>
      </c>
      <c r="AA28" s="198"/>
      <c r="AB28" s="198"/>
      <c r="AC28" s="198"/>
      <c r="AD28" s="198"/>
    </row>
    <row r="29" spans="1:30" s="193" customFormat="1" ht="27.6" x14ac:dyDescent="0.25">
      <c r="A29" s="196">
        <f>RANK(T29,$T$13:$T$145,0)</f>
        <v>9</v>
      </c>
      <c r="B29" s="168" t="str">
        <f>VLOOKUP($X29,УЧАСТНИКИ!$A$2:$L$1099,3,FALSE)</f>
        <v>Кавешникова Елeна</v>
      </c>
      <c r="C29" s="169" t="str">
        <f>VLOOKUP($X29,УЧАСТНИКИ!$A$2:$L$1099,4,FALSE)</f>
        <v>19.02.1998</v>
      </c>
      <c r="D29" s="169" t="str">
        <f>VLOOKUP($X29,УЧАСТНИКИ!$A$2:$L$1099,8,FALSE)</f>
        <v>КМС</v>
      </c>
      <c r="E29" s="168" t="str">
        <f>VLOOKUP($X29,УЧАСТНИКИ!$A$2:$L$1099,5,FALSE)</f>
        <v>Московская область Свердловская область</v>
      </c>
      <c r="F29" s="169" t="e">
        <f>VLOOKUP($R29,УЧАСТНИКИ!$A$2:$L$1099,7,FALSE)</f>
        <v>#N/A</v>
      </c>
      <c r="G29" s="170" t="str">
        <f>VLOOKUP($X29,УЧАСТНИКИ!$A$2:$L$1099,11,FALSE)</f>
        <v xml:space="preserve"> ГБУ МО "ЦСП ОВС", ГБПОУ МО "УОР № 2"</v>
      </c>
      <c r="H29" s="174">
        <v>595</v>
      </c>
      <c r="I29" s="174">
        <v>591</v>
      </c>
      <c r="J29" s="174">
        <v>595</v>
      </c>
      <c r="K29" s="174"/>
      <c r="L29" s="174"/>
      <c r="M29" s="174"/>
      <c r="N29" s="189">
        <f>H29/100</f>
        <v>5.95</v>
      </c>
      <c r="O29" s="189">
        <f>I29/100</f>
        <v>5.91</v>
      </c>
      <c r="P29" s="189">
        <f>J29/100</f>
        <v>5.95</v>
      </c>
      <c r="Q29" s="189"/>
      <c r="R29" s="189"/>
      <c r="S29" s="189"/>
      <c r="T29" s="190">
        <f>MAX(N29,O29,P29,Q29,R29,S29)</f>
        <v>5.95</v>
      </c>
      <c r="U29" s="173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КМС</v>
      </c>
      <c r="V29" s="170">
        <v>10</v>
      </c>
      <c r="W29" s="168" t="str">
        <f>VLOOKUP($X29,УЧАСТНИКИ!$A$2:$L$1099,10,FALSE)</f>
        <v>Кавешников Б.В.</v>
      </c>
      <c r="X29" s="192" t="s">
        <v>1283</v>
      </c>
      <c r="Y29" s="197">
        <f>A$37</f>
        <v>13</v>
      </c>
      <c r="AA29" s="198"/>
      <c r="AB29" s="198"/>
      <c r="AC29" s="198"/>
      <c r="AD29" s="198"/>
    </row>
    <row r="30" spans="1:30" s="193" customFormat="1" ht="13.8" x14ac:dyDescent="0.25">
      <c r="A30" s="196"/>
      <c r="B30" s="168"/>
      <c r="C30" s="169"/>
      <c r="D30" s="169"/>
      <c r="E30" s="168"/>
      <c r="F30" s="169"/>
      <c r="G30" s="170"/>
      <c r="H30" s="174">
        <v>-1</v>
      </c>
      <c r="I30" s="174">
        <v>2</v>
      </c>
      <c r="J30" s="174">
        <v>-1</v>
      </c>
      <c r="K30" s="174"/>
      <c r="L30" s="174"/>
      <c r="M30" s="174"/>
      <c r="N30" s="199">
        <f>H30/10</f>
        <v>-0.1</v>
      </c>
      <c r="O30" s="199">
        <f>I30/10</f>
        <v>0.2</v>
      </c>
      <c r="P30" s="199">
        <f>J30/10</f>
        <v>-0.1</v>
      </c>
      <c r="Q30" s="199"/>
      <c r="R30" s="199"/>
      <c r="S30" s="199"/>
      <c r="T30" s="190"/>
      <c r="U30" s="173"/>
      <c r="V30" s="170"/>
      <c r="W30" s="168"/>
      <c r="X30" s="192"/>
      <c r="Y30" s="197">
        <f>A$37</f>
        <v>13</v>
      </c>
      <c r="AA30" s="198"/>
      <c r="AB30" s="198"/>
      <c r="AC30" s="198"/>
      <c r="AD30" s="198"/>
    </row>
    <row r="31" spans="1:30" s="193" customFormat="1" ht="41.4" x14ac:dyDescent="0.25">
      <c r="A31" s="196">
        <f>RANK(T31,$T$13:$T$145,0)</f>
        <v>10</v>
      </c>
      <c r="B31" s="168" t="str">
        <f>VLOOKUP($X31,УЧАСТНИКИ!$A$2:$L$1099,3,FALSE)</f>
        <v>Ляпунова Анастасия</v>
      </c>
      <c r="C31" s="169" t="str">
        <f>VLOOKUP($X31,УЧАСТНИКИ!$A$2:$L$1099,4,FALSE)</f>
        <v>11.06.1997</v>
      </c>
      <c r="D31" s="169" t="str">
        <f>VLOOKUP($X31,УЧАСТНИКИ!$A$2:$L$1099,8,FALSE)</f>
        <v>КМС</v>
      </c>
      <c r="E31" s="168" t="str">
        <f>VLOOKUP($X31,УЧАСТНИКИ!$A$2:$L$1099,5,FALSE)</f>
        <v>Москва Саратовская область</v>
      </c>
      <c r="F31" s="169" t="e">
        <f>VLOOKUP($R31,УЧАСТНИКИ!$A$2:$L$1099,7,FALSE)</f>
        <v>#N/A</v>
      </c>
      <c r="G31" s="170" t="str">
        <f>VLOOKUP($X31,УЧАСТНИКИ!$A$2:$L$1099,11,FALSE)</f>
        <v xml:space="preserve"> ГБУ "ЦОП по легкой атлетике" Москомспорта, МКУ "СШОР № 6"</v>
      </c>
      <c r="H31" s="174">
        <v>566</v>
      </c>
      <c r="I31" s="174"/>
      <c r="J31" s="174">
        <v>588</v>
      </c>
      <c r="K31" s="174"/>
      <c r="L31" s="174"/>
      <c r="M31" s="191"/>
      <c r="N31" s="189">
        <f>H31/100</f>
        <v>5.66</v>
      </c>
      <c r="O31" s="189" t="s">
        <v>1336</v>
      </c>
      <c r="P31" s="189">
        <f>J31/100</f>
        <v>5.88</v>
      </c>
      <c r="Q31" s="189"/>
      <c r="R31" s="189"/>
      <c r="S31" s="189"/>
      <c r="T31" s="190">
        <f>MAX(N31,O31,P31,Q31,R31,S31)</f>
        <v>5.88</v>
      </c>
      <c r="U31" s="173" t="str">
        <f>IF(T31&gt;=$Y$12,"МСМК",IF(T31&gt;=$Z$12,"МС",IF(T31&gt;=$AA$12,"КМС",IF(T31&gt;=$AB$12,"1",IF(T31&gt;=$AC$12,"2",IF(T31&gt;=$AD$12,"3",IF(T31&gt;=$AE$12,"1юн",IF(T31&gt;=$AF$12,"2юн",IF(T31&gt;=$AG$12,"3юн",IF(T31&lt;$AG$12,"б/р"))))))))))</f>
        <v>1</v>
      </c>
      <c r="V31" s="170" t="str">
        <f>VLOOKUP($X31,УЧАСТНИКИ!$A$2:$L$1099,9,FALSE)</f>
        <v>Л</v>
      </c>
      <c r="W31" s="168" t="str">
        <f>VLOOKUP($X31,УЧАСТНИКИ!$A$2:$L$1099,10,FALSE)</f>
        <v>Шемигон О.С., Хозяшева С.А.</v>
      </c>
      <c r="X31" s="192" t="s">
        <v>75</v>
      </c>
      <c r="Y31" s="197">
        <f>A$35</f>
        <v>12</v>
      </c>
      <c r="AA31" s="198"/>
      <c r="AB31" s="198"/>
      <c r="AC31" s="198"/>
      <c r="AD31" s="198"/>
    </row>
    <row r="32" spans="1:30" s="193" customFormat="1" ht="13.8" x14ac:dyDescent="0.25">
      <c r="A32" s="196"/>
      <c r="B32" s="168"/>
      <c r="C32" s="169"/>
      <c r="D32" s="169"/>
      <c r="E32" s="168"/>
      <c r="F32" s="169"/>
      <c r="G32" s="170"/>
      <c r="H32" s="174">
        <v>0</v>
      </c>
      <c r="I32" s="174"/>
      <c r="J32" s="174">
        <v>-5</v>
      </c>
      <c r="K32" s="174"/>
      <c r="L32" s="174"/>
      <c r="M32" s="191"/>
      <c r="N32" s="199">
        <f>H32/10</f>
        <v>0</v>
      </c>
      <c r="O32" s="199"/>
      <c r="P32" s="199">
        <f>J32/10</f>
        <v>-0.5</v>
      </c>
      <c r="Q32" s="199"/>
      <c r="R32" s="199"/>
      <c r="S32" s="199"/>
      <c r="T32" s="190"/>
      <c r="U32" s="173"/>
      <c r="V32" s="170"/>
      <c r="W32" s="168"/>
      <c r="X32" s="192"/>
      <c r="Y32" s="197">
        <f>A$35</f>
        <v>12</v>
      </c>
      <c r="AA32" s="198"/>
      <c r="AB32" s="198"/>
      <c r="AC32" s="198"/>
      <c r="AD32" s="198"/>
    </row>
    <row r="33" spans="1:34" s="193" customFormat="1" ht="41.4" x14ac:dyDescent="0.25">
      <c r="A33" s="196">
        <v>11</v>
      </c>
      <c r="B33" s="168" t="str">
        <f>VLOOKUP($X33,УЧАСТНИКИ!$A$2:$L$1099,3,FALSE)</f>
        <v>Белевская Маргарита</v>
      </c>
      <c r="C33" s="169" t="str">
        <f>VLOOKUP($X33,УЧАСТНИКИ!$A$2:$L$1099,4,FALSE)</f>
        <v>26.05.1999</v>
      </c>
      <c r="D33" s="169" t="str">
        <f>VLOOKUP($X33,УЧАСТНИКИ!$A$2:$L$1099,8,FALSE)</f>
        <v>КМС</v>
      </c>
      <c r="E33" s="168" t="str">
        <f>VLOOKUP($X33,УЧАСТНИКИ!$A$2:$L$1099,5,FALSE)</f>
        <v xml:space="preserve">Краснодарский край </v>
      </c>
      <c r="F33" s="169" t="e">
        <f>VLOOKUP($R33,УЧАСТНИКИ!$A$2:$L$1099,7,FALSE)</f>
        <v>#N/A</v>
      </c>
      <c r="G33" s="170" t="str">
        <f>VLOOKUP($X33,УЧАСТНИКИ!$A$2:$L$1099,11,FALSE)</f>
        <v xml:space="preserve"> ГБУ КК  "РЦСП по легкой атлетике", МБУ СШ "Лидер"</v>
      </c>
      <c r="H33" s="174">
        <v>520</v>
      </c>
      <c r="I33" s="174"/>
      <c r="J33" s="174">
        <v>588</v>
      </c>
      <c r="K33" s="174"/>
      <c r="L33" s="174"/>
      <c r="M33" s="174"/>
      <c r="N33" s="189">
        <f>H33/100</f>
        <v>5.2</v>
      </c>
      <c r="O33" s="189" t="s">
        <v>1336</v>
      </c>
      <c r="P33" s="189">
        <f>J33/100</f>
        <v>5.88</v>
      </c>
      <c r="Q33" s="189"/>
      <c r="R33" s="189"/>
      <c r="S33" s="189"/>
      <c r="T33" s="190">
        <f>MAX(N33,O33,P33,Q33,R33,S33)</f>
        <v>5.88</v>
      </c>
      <c r="U33" s="173" t="str">
        <f>IF(T33&gt;=$Y$12,"МСМК",IF(T33&gt;=$Z$12,"МС",IF(T33&gt;=$AA$12,"КМС",IF(T33&gt;=$AB$12,"1",IF(T33&gt;=$AC$12,"2",IF(T33&gt;=$AD$12,"3",IF(T33&gt;=$AE$12,"1юн",IF(T33&gt;=$AF$12,"2юн",IF(T33&gt;=$AG$12,"3юн",IF(T33&lt;$AG$12,"б/р"))))))))))</f>
        <v>1</v>
      </c>
      <c r="V33" s="170" t="str">
        <f>VLOOKUP($X33,УЧАСТНИКИ!$A$2:$L$1099,9,FALSE)</f>
        <v>Л</v>
      </c>
      <c r="W33" s="168" t="str">
        <f>VLOOKUP($X33,УЧАСТНИКИ!$A$2:$L$1099,10,FALSE)</f>
        <v>Белевская Е.В.</v>
      </c>
      <c r="X33" s="192" t="s">
        <v>60</v>
      </c>
      <c r="Y33" s="197">
        <f>A$27</f>
        <v>8</v>
      </c>
      <c r="AA33" s="198"/>
      <c r="AB33" s="198"/>
      <c r="AC33" s="198"/>
      <c r="AD33" s="198"/>
    </row>
    <row r="34" spans="1:34" s="193" customFormat="1" ht="13.8" x14ac:dyDescent="0.25">
      <c r="A34" s="196"/>
      <c r="B34" s="168"/>
      <c r="C34" s="169"/>
      <c r="D34" s="169"/>
      <c r="E34" s="168"/>
      <c r="F34" s="169"/>
      <c r="G34" s="170"/>
      <c r="H34" s="174">
        <v>-1</v>
      </c>
      <c r="I34" s="174"/>
      <c r="J34" s="174">
        <v>-3</v>
      </c>
      <c r="K34" s="174"/>
      <c r="L34" s="174"/>
      <c r="M34" s="174"/>
      <c r="N34" s="199">
        <f>H34/10</f>
        <v>-0.1</v>
      </c>
      <c r="O34" s="199"/>
      <c r="P34" s="199">
        <f>J34/10</f>
        <v>-0.3</v>
      </c>
      <c r="Q34" s="199"/>
      <c r="R34" s="199"/>
      <c r="S34" s="199"/>
      <c r="T34" s="190"/>
      <c r="U34" s="173"/>
      <c r="V34" s="170"/>
      <c r="W34" s="168"/>
      <c r="X34" s="192"/>
      <c r="Y34" s="197">
        <f>A$27</f>
        <v>8</v>
      </c>
      <c r="AA34" s="198"/>
      <c r="AB34" s="198"/>
      <c r="AC34" s="198"/>
      <c r="AD34" s="198"/>
    </row>
    <row r="35" spans="1:34" s="193" customFormat="1" ht="27.6" x14ac:dyDescent="0.25">
      <c r="A35" s="196">
        <f>RANK(T35,$T$13:$T$145,0)</f>
        <v>12</v>
      </c>
      <c r="B35" s="168" t="str">
        <f>VLOOKUP($X35,УЧАСТНИКИ!$A$2:$L$1099,3,FALSE)</f>
        <v>Адасько Диана</v>
      </c>
      <c r="C35" s="169" t="str">
        <f>VLOOKUP($X35,УЧАСТНИКИ!$A$2:$L$1099,4,FALSE)</f>
        <v>18.01.1999</v>
      </c>
      <c r="D35" s="169" t="str">
        <f>VLOOKUP($X35,УЧАСТНИКИ!$A$2:$L$1099,8,FALSE)</f>
        <v>КМС</v>
      </c>
      <c r="E35" s="168" t="str">
        <f>VLOOKUP($X35,УЧАСТНИКИ!$A$2:$L$1099,5,FALSE)</f>
        <v xml:space="preserve">Республика Саха (Якутия) </v>
      </c>
      <c r="F35" s="169" t="e">
        <f>VLOOKUP($R35,УЧАСТНИКИ!$A$2:$L$1099,7,FALSE)</f>
        <v>#N/A</v>
      </c>
      <c r="G35" s="170" t="str">
        <f>VLOOKUP($X35,УЧАСТНИКИ!$A$2:$L$1099,11,FALSE)</f>
        <v>Минспорт ГБУ РС (Я) РЦСП</v>
      </c>
      <c r="H35" s="174">
        <v>577</v>
      </c>
      <c r="I35" s="174">
        <v>565</v>
      </c>
      <c r="J35" s="174">
        <v>580</v>
      </c>
      <c r="K35" s="174"/>
      <c r="L35" s="174"/>
      <c r="M35" s="174"/>
      <c r="N35" s="189">
        <f>H35/100</f>
        <v>5.77</v>
      </c>
      <c r="O35" s="189">
        <f>I35/100</f>
        <v>5.65</v>
      </c>
      <c r="P35" s="189">
        <f>J35/100</f>
        <v>5.8</v>
      </c>
      <c r="Q35" s="189"/>
      <c r="R35" s="189"/>
      <c r="S35" s="189"/>
      <c r="T35" s="190">
        <f>MAX(N35,O35,P35,Q35,R35,S35)</f>
        <v>5.8</v>
      </c>
      <c r="U35" s="173" t="str">
        <f>IF(T35&gt;=$Y$12,"МСМК",IF(T35&gt;=$Z$12,"МС",IF(T35&gt;=$AA$12,"КМС",IF(T35&gt;=$AB$12,"1",IF(T35&gt;=$AC$12,"2",IF(T35&gt;=$AD$12,"3",IF(T35&gt;=$AE$12,"1юн",IF(T35&gt;=$AF$12,"2юн",IF(T35&gt;=$AG$12,"3юн",IF(T35&lt;$AG$12,"б/р"))))))))))</f>
        <v>1</v>
      </c>
      <c r="V35" s="170">
        <v>9</v>
      </c>
      <c r="W35" s="168" t="str">
        <f>VLOOKUP($X35,УЧАСТНИКИ!$A$2:$L$1099,10,FALSE)</f>
        <v>Нечаев П.А.</v>
      </c>
      <c r="X35" s="192" t="s">
        <v>115</v>
      </c>
      <c r="Y35" s="197">
        <f>A$29</f>
        <v>9</v>
      </c>
      <c r="AA35" s="198"/>
      <c r="AB35" s="198"/>
      <c r="AC35" s="198"/>
      <c r="AD35" s="198"/>
    </row>
    <row r="36" spans="1:34" s="193" customFormat="1" ht="13.8" x14ac:dyDescent="0.25">
      <c r="A36" s="196"/>
      <c r="B36" s="168"/>
      <c r="C36" s="169"/>
      <c r="D36" s="169"/>
      <c r="E36" s="168"/>
      <c r="F36" s="169"/>
      <c r="G36" s="170"/>
      <c r="H36" s="174">
        <v>4</v>
      </c>
      <c r="I36" s="174">
        <v>5</v>
      </c>
      <c r="J36" s="174">
        <v>-2</v>
      </c>
      <c r="K36" s="174"/>
      <c r="L36" s="174"/>
      <c r="M36" s="174"/>
      <c r="N36" s="199">
        <f>H36/10</f>
        <v>0.4</v>
      </c>
      <c r="O36" s="199">
        <f>I36/10</f>
        <v>0.5</v>
      </c>
      <c r="P36" s="199">
        <f>J36/10</f>
        <v>-0.2</v>
      </c>
      <c r="Q36" s="199"/>
      <c r="R36" s="199"/>
      <c r="S36" s="199"/>
      <c r="T36" s="190"/>
      <c r="U36" s="173"/>
      <c r="V36" s="170"/>
      <c r="W36" s="168"/>
      <c r="X36" s="192"/>
      <c r="Y36" s="197">
        <f>A$29</f>
        <v>9</v>
      </c>
      <c r="AA36" s="198"/>
      <c r="AB36" s="198"/>
      <c r="AC36" s="198"/>
      <c r="AD36" s="198"/>
    </row>
    <row r="37" spans="1:34" s="193" customFormat="1" ht="55.2" x14ac:dyDescent="0.25">
      <c r="A37" s="196">
        <f>RANK(T37,$T$13:$T$145,0)</f>
        <v>13</v>
      </c>
      <c r="B37" s="168" t="str">
        <f>VLOOKUP($X37,УЧАСТНИКИ!$A$2:$L$1099,3,FALSE)</f>
        <v>Зеликова Жанна</v>
      </c>
      <c r="C37" s="169" t="str">
        <f>VLOOKUP($X37,УЧАСТНИКИ!$A$2:$L$1099,4,FALSE)</f>
        <v>22.02.1995</v>
      </c>
      <c r="D37" s="169" t="str">
        <f>VLOOKUP($X37,УЧАСТНИКИ!$A$2:$L$1099,8,FALSE)</f>
        <v>МС</v>
      </c>
      <c r="E37" s="168" t="str">
        <f>VLOOKUP($X37,УЧАСТНИКИ!$A$2:$L$1099,5,FALSE)</f>
        <v xml:space="preserve">Краснодарский край </v>
      </c>
      <c r="F37" s="169" t="e">
        <f>VLOOKUP($R37,УЧАСТНИКИ!$A$2:$L$1099,7,FALSE)</f>
        <v>#N/A</v>
      </c>
      <c r="G37" s="170" t="str">
        <f>VLOOKUP($X37,УЧАСТНИКИ!$A$2:$L$1099,11,FALSE)</f>
        <v xml:space="preserve"> ГБУ КК "ЦОП по легкой атлетике", ГБУ КК  "РЦСП по легкой атлетике"</v>
      </c>
      <c r="H37" s="174"/>
      <c r="I37" s="174">
        <v>578</v>
      </c>
      <c r="J37" s="174">
        <v>579</v>
      </c>
      <c r="K37" s="174"/>
      <c r="L37" s="174"/>
      <c r="M37" s="174"/>
      <c r="N37" s="189" t="s">
        <v>1336</v>
      </c>
      <c r="O37" s="189">
        <f>I37/100</f>
        <v>5.78</v>
      </c>
      <c r="P37" s="189">
        <f>J37/100</f>
        <v>5.79</v>
      </c>
      <c r="Q37" s="189"/>
      <c r="R37" s="189"/>
      <c r="S37" s="189"/>
      <c r="T37" s="190">
        <f>MAX(N37,O37,P37,Q37,R37,S37)</f>
        <v>5.79</v>
      </c>
      <c r="U37" s="173" t="str">
        <f>IF(T37&gt;=$Y$12,"МСМК",IF(T37&gt;=$Z$12,"МС",IF(T37&gt;=$AA$12,"КМС",IF(T37&gt;=$AB$12,"1",IF(T37&gt;=$AC$12,"2",IF(T37&gt;=$AD$12,"3",IF(T37&gt;=$AE$12,"1юн",IF(T37&gt;=$AF$12,"2юн",IF(T37&gt;=$AG$12,"3юн",IF(T37&lt;$AG$12,"б/р"))))))))))</f>
        <v>1</v>
      </c>
      <c r="V37" s="170" t="str">
        <f>VLOOKUP($X37,УЧАСТНИКИ!$A$2:$L$1099,9,FALSE)</f>
        <v>Л</v>
      </c>
      <c r="W37" s="168" t="str">
        <f>VLOOKUP($X37,УЧАСТНИКИ!$A$2:$L$1099,10,FALSE)</f>
        <v>Пирожков С.В., Фуников В.В.</v>
      </c>
      <c r="X37" s="192" t="s">
        <v>1154</v>
      </c>
      <c r="Y37" s="197">
        <f>A$23</f>
        <v>6</v>
      </c>
      <c r="AA37" s="198"/>
      <c r="AB37" s="198"/>
      <c r="AC37" s="198"/>
      <c r="AD37" s="198"/>
    </row>
    <row r="38" spans="1:34" s="193" customFormat="1" ht="13.8" x14ac:dyDescent="0.25">
      <c r="A38" s="196"/>
      <c r="B38" s="168"/>
      <c r="C38" s="169"/>
      <c r="D38" s="169"/>
      <c r="E38" s="168"/>
      <c r="F38" s="169"/>
      <c r="G38" s="170"/>
      <c r="H38" s="174"/>
      <c r="I38" s="174">
        <v>-2</v>
      </c>
      <c r="J38" s="174">
        <v>1</v>
      </c>
      <c r="K38" s="174"/>
      <c r="L38" s="174"/>
      <c r="M38" s="174"/>
      <c r="N38" s="199">
        <f>H38/10</f>
        <v>0</v>
      </c>
      <c r="O38" s="199">
        <f>I38/10</f>
        <v>-0.2</v>
      </c>
      <c r="P38" s="199">
        <f>J38/10</f>
        <v>0.1</v>
      </c>
      <c r="Q38" s="199"/>
      <c r="R38" s="199"/>
      <c r="S38" s="199"/>
      <c r="T38" s="190"/>
      <c r="U38" s="173"/>
      <c r="V38" s="170"/>
      <c r="W38" s="168"/>
      <c r="X38" s="192"/>
      <c r="Y38" s="197">
        <f>A$23</f>
        <v>6</v>
      </c>
      <c r="AA38" s="198"/>
      <c r="AB38" s="198"/>
      <c r="AC38" s="198"/>
      <c r="AD38" s="198"/>
    </row>
    <row r="39" spans="1:34" s="193" customFormat="1" ht="13.8" x14ac:dyDescent="0.25">
      <c r="A39" s="196">
        <f>RANK(T39,$T$13:$T$145,0)</f>
        <v>14</v>
      </c>
      <c r="B39" s="168" t="str">
        <f>VLOOKUP($X39,УЧАСТНИКИ!$A$2:$L$1099,3,FALSE)</f>
        <v>Исаева Юлия</v>
      </c>
      <c r="C39" s="169" t="str">
        <f>VLOOKUP($X39,УЧАСТНИКИ!$A$2:$L$1099,4,FALSE)</f>
        <v>23.10.1996</v>
      </c>
      <c r="D39" s="169" t="str">
        <f>VLOOKUP($X39,УЧАСТНИКИ!$A$2:$L$1099,8,FALSE)</f>
        <v>КМС</v>
      </c>
      <c r="E39" s="168" t="str">
        <f>VLOOKUP($X39,УЧАСТНИКИ!$A$2:$L$1099,5,FALSE)</f>
        <v xml:space="preserve">Республика Мордовия </v>
      </c>
      <c r="F39" s="169" t="e">
        <f>VLOOKUP($R39,УЧАСТНИКИ!$A$2:$L$1099,7,FALSE)</f>
        <v>#N/A</v>
      </c>
      <c r="G39" s="170" t="str">
        <f>VLOOKUP($X39,УЧАСТНИКИ!$A$2:$L$1099,11,FALSE)</f>
        <v xml:space="preserve"> ГБУ РМ "КСШОР"</v>
      </c>
      <c r="H39" s="174">
        <v>571</v>
      </c>
      <c r="I39" s="174">
        <v>566</v>
      </c>
      <c r="J39" s="174">
        <v>577</v>
      </c>
      <c r="K39" s="174"/>
      <c r="L39" s="174"/>
      <c r="M39" s="174"/>
      <c r="N39" s="189">
        <f>H39/100</f>
        <v>5.71</v>
      </c>
      <c r="O39" s="189">
        <f>I39/100</f>
        <v>5.66</v>
      </c>
      <c r="P39" s="189">
        <f>J39/100</f>
        <v>5.77</v>
      </c>
      <c r="Q39" s="189"/>
      <c r="R39" s="189"/>
      <c r="S39" s="189"/>
      <c r="T39" s="190">
        <f>MAX(N39,O39,P39,Q39,R39,S39)</f>
        <v>5.77</v>
      </c>
      <c r="U39" s="173" t="str">
        <f>IF(T39&gt;=$Y$12,"МСМК",IF(T39&gt;=$Z$12,"МС",IF(T39&gt;=$AA$12,"КМС",IF(T39&gt;=$AB$12,"1",IF(T39&gt;=$AC$12,"2",IF(T39&gt;=$AD$12,"3",IF(T39&gt;=$AE$12,"1юн",IF(T39&gt;=$AF$12,"2юн",IF(T39&gt;=$AG$12,"3юн",IF(T39&lt;$AG$12,"б/р"))))))))))</f>
        <v>1</v>
      </c>
      <c r="V39" s="170">
        <v>8</v>
      </c>
      <c r="W39" s="168" t="str">
        <f>VLOOKUP($X39,УЧАСТНИКИ!$A$2:$L$1099,10,FALSE)</f>
        <v>Кондов Г.Н., Иванов А.И.</v>
      </c>
      <c r="X39" s="192" t="s">
        <v>1151</v>
      </c>
      <c r="Y39" s="197">
        <f>A$41</f>
        <v>15</v>
      </c>
      <c r="AA39" s="198"/>
      <c r="AB39" s="198"/>
      <c r="AC39" s="198"/>
      <c r="AD39" s="198"/>
    </row>
    <row r="40" spans="1:34" s="193" customFormat="1" ht="13.8" x14ac:dyDescent="0.25">
      <c r="A40" s="196"/>
      <c r="B40" s="168"/>
      <c r="C40" s="169"/>
      <c r="D40" s="169"/>
      <c r="E40" s="168"/>
      <c r="F40" s="169"/>
      <c r="G40" s="170"/>
      <c r="H40" s="174">
        <v>1</v>
      </c>
      <c r="I40" s="174">
        <v>2</v>
      </c>
      <c r="J40" s="174">
        <v>2</v>
      </c>
      <c r="K40" s="174"/>
      <c r="L40" s="174"/>
      <c r="M40" s="174"/>
      <c r="N40" s="199">
        <f>H40/10</f>
        <v>0.1</v>
      </c>
      <c r="O40" s="199">
        <f>I40/10</f>
        <v>0.2</v>
      </c>
      <c r="P40" s="199">
        <f>J40/10</f>
        <v>0.2</v>
      </c>
      <c r="Q40" s="199"/>
      <c r="R40" s="199"/>
      <c r="S40" s="199"/>
      <c r="T40" s="190"/>
      <c r="U40" s="173"/>
      <c r="V40" s="170"/>
      <c r="W40" s="168"/>
      <c r="X40" s="192"/>
      <c r="Y40" s="197">
        <f>A$41</f>
        <v>15</v>
      </c>
      <c r="AA40" s="198"/>
      <c r="AB40" s="198"/>
      <c r="AC40" s="198"/>
      <c r="AD40" s="198"/>
    </row>
    <row r="41" spans="1:34" s="193" customFormat="1" ht="27.6" x14ac:dyDescent="0.25">
      <c r="A41" s="196">
        <f>RANK(T41,$T$13:$T$145,0)</f>
        <v>15</v>
      </c>
      <c r="B41" s="168" t="str">
        <f>VLOOKUP($X41,УЧАСТНИКИ!$A$2:$L$1099,3,FALSE)</f>
        <v>Дрожжина Елизавета</v>
      </c>
      <c r="C41" s="169" t="str">
        <f>VLOOKUP($X41,УЧАСТНИКИ!$A$2:$L$1099,4,FALSE)</f>
        <v>11.02.1998</v>
      </c>
      <c r="D41" s="169" t="str">
        <f>VLOOKUP($X41,УЧАСТНИКИ!$A$2:$L$1099,8,FALSE)</f>
        <v>КМС</v>
      </c>
      <c r="E41" s="168" t="str">
        <f>VLOOKUP($X41,УЧАСТНИКИ!$A$2:$L$1099,5,FALSE)</f>
        <v xml:space="preserve">Санкт-Петербург </v>
      </c>
      <c r="F41" s="169" t="e">
        <f>VLOOKUP($R41,УЧАСТНИКИ!$A$2:$L$1099,7,FALSE)</f>
        <v>#N/A</v>
      </c>
      <c r="G41" s="170" t="str">
        <f>VLOOKUP($X41,УЧАСТНИКИ!$A$2:$L$1099,11,FALSE)</f>
        <v xml:space="preserve"> СПб ГБУ ЦОП "ШВСМ по легкой атлетике"</v>
      </c>
      <c r="H41" s="174">
        <v>570</v>
      </c>
      <c r="I41" s="174"/>
      <c r="J41" s="174"/>
      <c r="K41" s="174"/>
      <c r="L41" s="174"/>
      <c r="M41" s="174"/>
      <c r="N41" s="189">
        <f>H41/100</f>
        <v>5.7</v>
      </c>
      <c r="O41" s="189" t="s">
        <v>1336</v>
      </c>
      <c r="P41" s="189" t="s">
        <v>1336</v>
      </c>
      <c r="Q41" s="189"/>
      <c r="R41" s="189"/>
      <c r="S41" s="189"/>
      <c r="T41" s="190">
        <f>MAX(N41,O41,P41,Q41,R41,S41)</f>
        <v>5.7</v>
      </c>
      <c r="U41" s="173" t="str">
        <f>IF(T41&gt;=$Y$12,"МСМК",IF(T41&gt;=$Z$12,"МС",IF(T41&gt;=$AA$12,"КМС",IF(T41&gt;=$AB$12,"1",IF(T41&gt;=$AC$12,"2",IF(T41&gt;=$AD$12,"3",IF(T41&gt;=$AE$12,"1юн",IF(T41&gt;=$AF$12,"2юн",IF(T41&gt;=$AG$12,"3юн",IF(T41&lt;$AG$12,"б/р"))))))))))</f>
        <v>1</v>
      </c>
      <c r="V41" s="170" t="str">
        <f>VLOOKUP($X41,УЧАСТНИКИ!$A$2:$L$1099,9,FALSE)</f>
        <v>Л</v>
      </c>
      <c r="W41" s="168" t="str">
        <f>VLOOKUP($X41,УЧАСТНИКИ!$A$2:$L$1099,10,FALSE)</f>
        <v>Черепанова И.Н., Черепанов А.Н.</v>
      </c>
      <c r="X41" s="192" t="s">
        <v>1210</v>
      </c>
      <c r="Y41" s="197">
        <f>A$15</f>
        <v>2</v>
      </c>
      <c r="AA41" s="198"/>
      <c r="AB41" s="198"/>
      <c r="AC41" s="198"/>
      <c r="AD41" s="198"/>
    </row>
    <row r="42" spans="1:34" s="193" customFormat="1" ht="13.8" x14ac:dyDescent="0.25">
      <c r="A42" s="196"/>
      <c r="B42" s="168"/>
      <c r="C42" s="169"/>
      <c r="D42" s="169"/>
      <c r="E42" s="168"/>
      <c r="F42" s="169"/>
      <c r="G42" s="170"/>
      <c r="H42" s="174">
        <v>-4</v>
      </c>
      <c r="I42" s="174"/>
      <c r="J42" s="174"/>
      <c r="K42" s="174"/>
      <c r="L42" s="174"/>
      <c r="M42" s="174"/>
      <c r="N42" s="199">
        <f>H42/10</f>
        <v>-0.4</v>
      </c>
      <c r="O42" s="199"/>
      <c r="P42" s="199"/>
      <c r="Q42" s="199"/>
      <c r="R42" s="199"/>
      <c r="S42" s="199"/>
      <c r="T42" s="190"/>
      <c r="U42" s="173"/>
      <c r="V42" s="170"/>
      <c r="W42" s="168"/>
      <c r="X42" s="192"/>
      <c r="Y42" s="197">
        <f>A$15</f>
        <v>2</v>
      </c>
      <c r="AA42" s="198"/>
      <c r="AB42" s="198"/>
      <c r="AC42" s="198"/>
      <c r="AD42" s="198"/>
    </row>
    <row r="43" spans="1:34" s="193" customFormat="1" ht="41.4" x14ac:dyDescent="0.25">
      <c r="A43" s="196">
        <f>RANK(T43,$T$13:$T$145,0)</f>
        <v>16</v>
      </c>
      <c r="B43" s="168" t="str">
        <f>VLOOKUP($X43,УЧАСТНИКИ!$A$2:$L$1099,3,FALSE)</f>
        <v>Подобаева Арина</v>
      </c>
      <c r="C43" s="169" t="str">
        <f>VLOOKUP($X43,УЧАСТНИКИ!$A$2:$L$1099,4,FALSE)</f>
        <v>02.04.1999</v>
      </c>
      <c r="D43" s="169" t="str">
        <f>VLOOKUP($X43,УЧАСТНИКИ!$A$2:$L$1099,8,FALSE)</f>
        <v>КМС</v>
      </c>
      <c r="E43" s="168" t="str">
        <f>VLOOKUP($X43,УЧАСТНИКИ!$A$2:$L$1099,5,FALSE)</f>
        <v xml:space="preserve">Санкт-Петербург </v>
      </c>
      <c r="F43" s="169" t="e">
        <f>VLOOKUP($R43,УЧАСТНИКИ!$A$2:$L$1099,7,FALSE)</f>
        <v>#N/A</v>
      </c>
      <c r="G43" s="170" t="str">
        <f>VLOOKUP($X43,УЧАСТНИКИ!$A$2:$L$1099,11,FALSE)</f>
        <v xml:space="preserve"> СПб ГБУ ЦОП "ШВСМ по легкой атлетике", СПб ГБПОУ "УОР № 1</v>
      </c>
      <c r="H43" s="174">
        <v>568</v>
      </c>
      <c r="I43" s="174"/>
      <c r="J43" s="174"/>
      <c r="K43" s="174"/>
      <c r="L43" s="174"/>
      <c r="M43" s="174"/>
      <c r="N43" s="189">
        <f>H43/100</f>
        <v>5.68</v>
      </c>
      <c r="O43" s="189" t="s">
        <v>1336</v>
      </c>
      <c r="P43" s="189" t="s">
        <v>1336</v>
      </c>
      <c r="Q43" s="189"/>
      <c r="R43" s="189"/>
      <c r="S43" s="189"/>
      <c r="T43" s="190">
        <f>MAX(N43,O43,P43,Q43,R43,S43)</f>
        <v>5.68</v>
      </c>
      <c r="U43" s="173" t="str">
        <f>IF(T43&gt;=$Y$12,"МСМК",IF(T43&gt;=$Z$12,"МС",IF(T43&gt;=$AA$12,"КМС",IF(T43&gt;=$AB$12,"1",IF(T43&gt;=$AC$12,"2",IF(T43&gt;=$AD$12,"3",IF(T43&gt;=$AE$12,"1юн",IF(T43&gt;=$AF$12,"2юн",IF(T43&gt;=$AG$12,"3юн",IF(T43&lt;$AG$12,"б/р"))))))))))</f>
        <v>1</v>
      </c>
      <c r="V43" s="170" t="str">
        <f>VLOOKUP($X43,УЧАСТНИКИ!$A$2:$L$1099,9,FALSE)</f>
        <v>Л</v>
      </c>
      <c r="W43" s="168" t="str">
        <f>VLOOKUP($X43,УЧАСТНИКИ!$A$2:$L$1099,10,FALSE)</f>
        <v>Плутахин В.В., Волкова И.В.</v>
      </c>
      <c r="X43" s="192" t="s">
        <v>1222</v>
      </c>
      <c r="Y43" s="197">
        <f>A$25</f>
        <v>7</v>
      </c>
      <c r="AA43" s="198"/>
      <c r="AB43" s="198"/>
      <c r="AC43" s="198"/>
      <c r="AD43" s="198"/>
    </row>
    <row r="44" spans="1:34" s="193" customFormat="1" ht="13.8" x14ac:dyDescent="0.25">
      <c r="A44" s="196"/>
      <c r="B44" s="168"/>
      <c r="C44" s="169"/>
      <c r="D44" s="169"/>
      <c r="E44" s="168"/>
      <c r="F44" s="169"/>
      <c r="G44" s="170"/>
      <c r="H44" s="174">
        <v>-3</v>
      </c>
      <c r="I44" s="174"/>
      <c r="J44" s="174"/>
      <c r="K44" s="174"/>
      <c r="L44" s="174"/>
      <c r="M44" s="174"/>
      <c r="N44" s="199">
        <f>H44/10</f>
        <v>-0.3</v>
      </c>
      <c r="O44" s="199"/>
      <c r="P44" s="199"/>
      <c r="Q44" s="199"/>
      <c r="R44" s="199"/>
      <c r="S44" s="199"/>
      <c r="T44" s="190"/>
      <c r="U44" s="173"/>
      <c r="V44" s="170"/>
      <c r="W44" s="168"/>
      <c r="X44" s="192"/>
      <c r="Y44" s="197">
        <f>A$25</f>
        <v>7</v>
      </c>
      <c r="AA44" s="198"/>
      <c r="AB44" s="198"/>
      <c r="AC44" s="198"/>
      <c r="AD44" s="198"/>
    </row>
    <row r="45" spans="1:34" s="193" customFormat="1" ht="27.6" x14ac:dyDescent="0.25">
      <c r="A45" s="196"/>
      <c r="B45" s="168" t="str">
        <f>VLOOKUP($X45,УЧАСТНИКИ!$A$2:$L$1099,3,FALSE)</f>
        <v>Садохина Виктория</v>
      </c>
      <c r="C45" s="169" t="str">
        <f>VLOOKUP($X45,УЧАСТНИКИ!$A$2:$L$1099,4,FALSE)</f>
        <v>18.07.1994</v>
      </c>
      <c r="D45" s="169" t="str">
        <f>VLOOKUP($X45,УЧАСТНИКИ!$A$2:$L$1099,8,FALSE)</f>
        <v>КМС</v>
      </c>
      <c r="E45" s="168" t="str">
        <f>VLOOKUP($X45,УЧАСТНИКИ!$A$2:$L$1099,5,FALSE)</f>
        <v xml:space="preserve">Самарская область </v>
      </c>
      <c r="F45" s="169" t="e">
        <f>VLOOKUP($R45,УЧАСТНИКИ!$A$2:$L$1099,7,FALSE)</f>
        <v>#N/A</v>
      </c>
      <c r="G45" s="170" t="str">
        <f>VLOOKUP($X45,УЧАСТНИКИ!$A$2:$L$1099,11,FALSE)</f>
        <v xml:space="preserve"> МБУ г.о. Самара "СШОР № 6"</v>
      </c>
      <c r="H45" s="174"/>
      <c r="I45" s="174"/>
      <c r="J45" s="174"/>
      <c r="K45" s="174"/>
      <c r="L45" s="174"/>
      <c r="M45" s="174"/>
      <c r="N45" s="189" t="s">
        <v>1336</v>
      </c>
      <c r="O45" s="189" t="s">
        <v>1336</v>
      </c>
      <c r="P45" s="189" t="s">
        <v>1336</v>
      </c>
      <c r="Q45" s="189"/>
      <c r="R45" s="189"/>
      <c r="S45" s="189"/>
      <c r="T45" s="190" t="s">
        <v>1349</v>
      </c>
      <c r="U45" s="173"/>
      <c r="V45" s="170">
        <v>0</v>
      </c>
      <c r="W45" s="168" t="str">
        <f>VLOOKUP($X45,УЧАСТНИКИ!$A$2:$L$1099,10,FALSE)</f>
        <v>Белкова О.Н., Белков Г.А.</v>
      </c>
      <c r="X45" s="192" t="s">
        <v>1256</v>
      </c>
      <c r="Y45" s="197">
        <f>A$13</f>
        <v>1</v>
      </c>
      <c r="AA45" s="198"/>
      <c r="AB45" s="198"/>
      <c r="AC45" s="198"/>
      <c r="AD45" s="198"/>
    </row>
    <row r="46" spans="1:34" x14ac:dyDescent="0.25">
      <c r="A46" s="21"/>
      <c r="B46" s="22"/>
      <c r="C46" s="23"/>
      <c r="D46" s="23"/>
      <c r="E46" s="22"/>
      <c r="F46" s="23"/>
      <c r="G46" s="24"/>
      <c r="H46" s="25"/>
      <c r="I46" s="25"/>
      <c r="J46" s="25"/>
      <c r="K46" s="25"/>
      <c r="L46" s="25"/>
      <c r="M46" s="25"/>
      <c r="N46" s="83"/>
      <c r="O46" s="83"/>
      <c r="P46" s="83"/>
      <c r="Q46" s="83"/>
      <c r="R46" s="83"/>
      <c r="S46" s="83"/>
      <c r="T46" s="82"/>
      <c r="U46" s="26"/>
      <c r="V46" s="24"/>
      <c r="W46" s="22"/>
      <c r="X46" s="32"/>
      <c r="Y46" s="31">
        <f>A$13</f>
        <v>1</v>
      </c>
    </row>
    <row r="47" spans="1:34" x14ac:dyDescent="0.25">
      <c r="A47" s="21"/>
      <c r="B47" s="22"/>
      <c r="C47" s="23"/>
      <c r="D47" s="23"/>
      <c r="E47" s="22"/>
      <c r="F47" s="23"/>
      <c r="G47" s="24"/>
      <c r="H47" s="201"/>
      <c r="I47" s="201"/>
      <c r="J47" s="201"/>
      <c r="K47" s="201"/>
      <c r="L47" s="201"/>
      <c r="M47" s="201"/>
      <c r="N47" s="83"/>
      <c r="O47" s="83"/>
      <c r="P47" s="83"/>
      <c r="Q47" s="83"/>
      <c r="R47" s="83"/>
      <c r="S47" s="83"/>
      <c r="T47" s="82"/>
      <c r="U47" s="26"/>
      <c r="V47" s="24"/>
      <c r="W47" s="22"/>
      <c r="X47" s="32"/>
      <c r="Y47" s="31"/>
    </row>
    <row r="48" spans="1:34" s="84" customFormat="1" ht="13.2" customHeight="1" x14ac:dyDescent="0.25">
      <c r="A48" s="91"/>
      <c r="C48" s="88"/>
      <c r="D48" s="88"/>
      <c r="X48" s="93"/>
      <c r="Y48" s="86"/>
      <c r="Z48" s="85"/>
      <c r="AA48" s="86"/>
      <c r="AB48" s="86"/>
      <c r="AC48" s="86"/>
      <c r="AD48" s="86"/>
      <c r="AE48" s="90"/>
      <c r="AF48" s="87"/>
      <c r="AG48" s="90"/>
      <c r="AH48" s="90"/>
    </row>
    <row r="49" spans="2:34" x14ac:dyDescent="0.25">
      <c r="B49" s="165" t="s">
        <v>1333</v>
      </c>
      <c r="T49" s="166"/>
      <c r="U49" s="166" t="s">
        <v>1335</v>
      </c>
      <c r="X49" s="31"/>
      <c r="Y49" s="61"/>
      <c r="Z49" s="61"/>
      <c r="AA49" s="94"/>
      <c r="AB49" s="94"/>
      <c r="AC49" s="94"/>
      <c r="AD49" s="94"/>
      <c r="AE49" s="61"/>
      <c r="AF49" s="61"/>
      <c r="AG49" s="61"/>
      <c r="AH49" s="61"/>
    </row>
    <row r="50" spans="2:34" x14ac:dyDescent="0.25">
      <c r="T50" s="59"/>
      <c r="U50" s="59"/>
      <c r="X50" s="93"/>
      <c r="Y50" s="86"/>
      <c r="Z50" s="85"/>
      <c r="AA50" s="94"/>
      <c r="AB50" s="94"/>
      <c r="AC50" s="94"/>
      <c r="AD50" s="94"/>
      <c r="AE50" s="61"/>
      <c r="AF50" s="87"/>
      <c r="AG50" s="61"/>
      <c r="AH50" s="61"/>
    </row>
    <row r="51" spans="2:34" x14ac:dyDescent="0.25">
      <c r="T51" s="59"/>
      <c r="U51" s="59"/>
      <c r="Y51" s="61"/>
      <c r="Z51" s="61"/>
      <c r="AA51" s="94"/>
      <c r="AB51" s="94"/>
      <c r="AC51" s="94"/>
      <c r="AD51" s="94"/>
      <c r="AE51" s="61"/>
      <c r="AF51" s="61"/>
      <c r="AG51" s="61"/>
      <c r="AH51" s="61"/>
    </row>
    <row r="52" spans="2:34" x14ac:dyDescent="0.25">
      <c r="B52" s="165" t="s">
        <v>1334</v>
      </c>
      <c r="T52" s="166"/>
      <c r="U52" s="166" t="s">
        <v>1348</v>
      </c>
      <c r="Y52" s="61"/>
      <c r="Z52" s="61"/>
      <c r="AA52" s="94"/>
      <c r="AB52" s="94"/>
      <c r="AC52" s="94"/>
      <c r="AD52" s="94"/>
      <c r="AE52" s="61"/>
      <c r="AF52" s="61"/>
      <c r="AG52" s="61"/>
      <c r="AH52" s="61"/>
    </row>
    <row r="53" spans="2:34" x14ac:dyDescent="0.25">
      <c r="Y53" s="61"/>
      <c r="Z53" s="61"/>
      <c r="AA53" s="94"/>
      <c r="AB53" s="94"/>
      <c r="AC53" s="94"/>
      <c r="AD53" s="94"/>
      <c r="AE53" s="61"/>
      <c r="AF53" s="61"/>
      <c r="AG53" s="61"/>
      <c r="AH53" s="61"/>
    </row>
    <row r="54" spans="2:34" x14ac:dyDescent="0.25">
      <c r="Y54" s="61"/>
      <c r="Z54" s="61"/>
      <c r="AA54" s="94"/>
      <c r="AB54" s="94"/>
      <c r="AC54" s="94"/>
      <c r="AD54" s="94"/>
      <c r="AE54" s="61"/>
      <c r="AF54" s="61"/>
      <c r="AG54" s="61"/>
      <c r="AH54" s="61"/>
    </row>
    <row r="55" spans="2:34" x14ac:dyDescent="0.25">
      <c r="Y55" s="61"/>
      <c r="Z55" s="61"/>
      <c r="AA55" s="94"/>
      <c r="AB55" s="94"/>
      <c r="AC55" s="94"/>
      <c r="AD55" s="94"/>
      <c r="AE55" s="61"/>
      <c r="AF55" s="61"/>
      <c r="AG55" s="61"/>
      <c r="AH55" s="61"/>
    </row>
    <row r="56" spans="2:34" x14ac:dyDescent="0.25">
      <c r="Y56" s="61"/>
      <c r="Z56" s="61"/>
      <c r="AA56" s="94"/>
      <c r="AB56" s="94"/>
      <c r="AC56" s="94"/>
      <c r="AD56" s="94"/>
      <c r="AE56" s="61"/>
      <c r="AF56" s="61"/>
      <c r="AG56" s="61"/>
      <c r="AH56" s="61"/>
    </row>
    <row r="57" spans="2:34" x14ac:dyDescent="0.25">
      <c r="Y57" s="61"/>
      <c r="Z57" s="61"/>
      <c r="AA57" s="94"/>
      <c r="AB57" s="94"/>
      <c r="AC57" s="94"/>
      <c r="AD57" s="94"/>
      <c r="AE57" s="61"/>
      <c r="AF57" s="61"/>
      <c r="AG57" s="61"/>
      <c r="AH57" s="61"/>
    </row>
    <row r="58" spans="2:34" x14ac:dyDescent="0.25">
      <c r="Y58" s="61"/>
      <c r="Z58" s="61"/>
      <c r="AA58" s="94"/>
      <c r="AB58" s="94"/>
      <c r="AC58" s="94"/>
      <c r="AD58" s="94"/>
      <c r="AE58" s="61"/>
      <c r="AF58" s="61"/>
      <c r="AG58" s="61"/>
      <c r="AH58" s="61"/>
    </row>
    <row r="59" spans="2:34" x14ac:dyDescent="0.25">
      <c r="Y59" s="61"/>
      <c r="Z59" s="61"/>
      <c r="AA59" s="94"/>
      <c r="AB59" s="94"/>
      <c r="AC59" s="94"/>
      <c r="AD59" s="94"/>
      <c r="AE59" s="61"/>
      <c r="AF59" s="61"/>
      <c r="AG59" s="61"/>
      <c r="AH59" s="61"/>
    </row>
    <row r="60" spans="2:34" x14ac:dyDescent="0.25">
      <c r="Y60" s="61"/>
      <c r="Z60" s="61"/>
      <c r="AA60" s="94"/>
      <c r="AB60" s="94"/>
      <c r="AC60" s="94"/>
      <c r="AD60" s="94"/>
      <c r="AE60" s="61"/>
      <c r="AF60" s="61"/>
      <c r="AG60" s="61"/>
      <c r="AH60" s="61"/>
    </row>
    <row r="61" spans="2:34" ht="12.75" customHeight="1" x14ac:dyDescent="0.25">
      <c r="Y61" s="61"/>
      <c r="Z61" s="61"/>
      <c r="AA61" s="94"/>
      <c r="AB61" s="94"/>
      <c r="AC61" s="94"/>
      <c r="AD61" s="94"/>
      <c r="AE61" s="61"/>
      <c r="AF61" s="61"/>
      <c r="AG61" s="61"/>
      <c r="AH61" s="61"/>
    </row>
    <row r="62" spans="2:34" ht="12.75" customHeight="1" x14ac:dyDescent="0.25">
      <c r="Y62" s="61"/>
      <c r="Z62" s="61"/>
      <c r="AA62" s="94"/>
      <c r="AB62" s="94"/>
      <c r="AC62" s="94"/>
      <c r="AD62" s="94"/>
      <c r="AE62" s="61"/>
      <c r="AF62" s="61"/>
      <c r="AG62" s="61"/>
      <c r="AH62" s="61"/>
    </row>
    <row r="63" spans="2:34" ht="12.75" customHeight="1" x14ac:dyDescent="0.25">
      <c r="Y63" s="61"/>
      <c r="Z63" s="61"/>
      <c r="AA63" s="94"/>
      <c r="AB63" s="94"/>
      <c r="AC63" s="94"/>
      <c r="AD63" s="94"/>
      <c r="AE63" s="61"/>
      <c r="AF63" s="61"/>
      <c r="AG63" s="61"/>
      <c r="AH63" s="61"/>
    </row>
    <row r="64" spans="2:34" ht="12.75" customHeight="1" x14ac:dyDescent="0.25">
      <c r="Y64" s="61"/>
      <c r="Z64" s="61"/>
      <c r="AA64" s="94"/>
      <c r="AB64" s="94"/>
      <c r="AC64" s="94"/>
      <c r="AD64" s="94"/>
      <c r="AE64" s="61"/>
      <c r="AF64" s="61"/>
      <c r="AG64" s="61"/>
      <c r="AH64" s="61"/>
    </row>
  </sheetData>
  <sortState ref="A31:AI34">
    <sortCondition ref="A31"/>
  </sortState>
  <mergeCells count="22">
    <mergeCell ref="A6:W6"/>
    <mergeCell ref="A7:W7"/>
    <mergeCell ref="A8:W8"/>
    <mergeCell ref="E11:E12"/>
    <mergeCell ref="W11:W12"/>
    <mergeCell ref="D11:D12"/>
    <mergeCell ref="F11:F12"/>
    <mergeCell ref="N11:S11"/>
    <mergeCell ref="V11:V12"/>
    <mergeCell ref="G11:G12"/>
    <mergeCell ref="A1:W1"/>
    <mergeCell ref="A2:W2"/>
    <mergeCell ref="A3:W3"/>
    <mergeCell ref="A5:W5"/>
    <mergeCell ref="A4:W4"/>
    <mergeCell ref="T11:T12"/>
    <mergeCell ref="U11:U12"/>
    <mergeCell ref="A9:B9"/>
    <mergeCell ref="C11:C12"/>
    <mergeCell ref="A10:B10"/>
    <mergeCell ref="A11:A12"/>
    <mergeCell ref="B11:B12"/>
  </mergeCells>
  <phoneticPr fontId="1" type="noConversion"/>
  <printOptions horizontalCentered="1"/>
  <pageMargins left="0.19685039370078741" right="0.19685039370078741" top="0.78740157480314965" bottom="0.19685039370078741" header="0.51181102362204722" footer="0.51181102362204722"/>
  <pageSetup paperSize="9" scale="8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J69"/>
  <sheetViews>
    <sheetView view="pageBreakPreview" topLeftCell="A4" zoomScale="130" zoomScaleNormal="85" zoomScaleSheetLayoutView="130" workbookViewId="0">
      <selection activeCell="T17" sqref="T17"/>
    </sheetView>
  </sheetViews>
  <sheetFormatPr defaultColWidth="9.109375" defaultRowHeight="13.2" outlineLevelCol="1" x14ac:dyDescent="0.25"/>
  <cols>
    <col min="1" max="1" width="6.33203125" style="28" customWidth="1"/>
    <col min="2" max="2" width="22.44140625" style="8" customWidth="1"/>
    <col min="3" max="3" width="10.44140625" style="11" customWidth="1"/>
    <col min="4" max="4" width="8.88671875" style="11" customWidth="1"/>
    <col min="5" max="5" width="21.33203125" style="8" customWidth="1"/>
    <col min="6" max="6" width="6.6640625" style="8" hidden="1" customWidth="1"/>
    <col min="7" max="7" width="25.88671875" style="8" customWidth="1"/>
    <col min="8" max="13" width="7.6640625" style="8" hidden="1" customWidth="1" outlineLevel="1"/>
    <col min="14" max="14" width="5.5546875" style="8" customWidth="1" collapsed="1"/>
    <col min="15" max="19" width="5.33203125" style="8" customWidth="1"/>
    <col min="20" max="20" width="7.44140625" style="8" customWidth="1"/>
    <col min="21" max="21" width="10.5546875" style="8" customWidth="1"/>
    <col min="22" max="22" width="7" style="8" customWidth="1"/>
    <col min="23" max="23" width="31.44140625" style="8" customWidth="1"/>
    <col min="24" max="24" width="8" style="8" hidden="1" customWidth="1" outlineLevel="1"/>
    <col min="25" max="26" width="6.5546875" style="8" hidden="1" customWidth="1" outlineLevel="1"/>
    <col min="27" max="32" width="9.109375" style="11" hidden="1" customWidth="1" outlineLevel="1"/>
    <col min="33" max="33" width="9.109375" style="8" hidden="1" customWidth="1" outlineLevel="1"/>
    <col min="34" max="34" width="11.44140625" style="8" customWidth="1" collapsed="1"/>
    <col min="35" max="35" width="3.5546875" style="8" customWidth="1"/>
    <col min="36" max="16384" width="9.109375" style="8"/>
  </cols>
  <sheetData>
    <row r="1" spans="1:3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AA1" s="8"/>
      <c r="AB1" s="9"/>
      <c r="AC1" s="10"/>
      <c r="AD1" s="8"/>
      <c r="AE1" s="8"/>
      <c r="AF1" s="8"/>
    </row>
    <row r="2" spans="1:3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AA2" s="8"/>
      <c r="AB2" s="9"/>
      <c r="AC2" s="10"/>
      <c r="AD2" s="8"/>
      <c r="AE2" s="8"/>
      <c r="AF2" s="8"/>
    </row>
    <row r="3" spans="1:3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AA3" s="8"/>
      <c r="AB3" s="9"/>
      <c r="AC3" s="10"/>
      <c r="AD3" s="8"/>
      <c r="AE3" s="8"/>
      <c r="AF3" s="8"/>
    </row>
    <row r="4" spans="1:3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AA4" s="8"/>
      <c r="AB4" s="9"/>
      <c r="AC4" s="10"/>
      <c r="AD4" s="8"/>
      <c r="AE4" s="8"/>
      <c r="AF4" s="8"/>
    </row>
    <row r="5" spans="1:3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AA5" s="8"/>
      <c r="AB5" s="9"/>
      <c r="AC5" s="10"/>
      <c r="AD5" s="8"/>
      <c r="AE5" s="8"/>
      <c r="AF5" s="8"/>
    </row>
    <row r="6" spans="1:3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  <c r="AB6" s="9"/>
      <c r="AC6" s="10"/>
    </row>
    <row r="7" spans="1:3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AB7" s="9"/>
      <c r="AC7" s="10"/>
    </row>
    <row r="8" spans="1:33" ht="15.6" x14ac:dyDescent="0.25">
      <c r="A8" s="223" t="s">
        <v>136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  <c r="AB8" s="9"/>
      <c r="AC8" s="10"/>
    </row>
    <row r="9" spans="1:33" ht="12.75" customHeight="1" x14ac:dyDescent="0.25">
      <c r="A9" s="127"/>
      <c r="B9" s="35"/>
      <c r="D9" s="16"/>
      <c r="E9" s="13"/>
      <c r="F9" s="95"/>
      <c r="G9" s="33"/>
      <c r="H9" s="95"/>
      <c r="I9" s="95"/>
      <c r="J9" s="95"/>
      <c r="K9" s="95"/>
      <c r="L9" s="95"/>
      <c r="M9" s="95"/>
      <c r="N9" s="95"/>
      <c r="O9" s="28"/>
      <c r="P9" s="28"/>
      <c r="Q9" s="28"/>
      <c r="R9" s="28"/>
      <c r="S9" s="28"/>
      <c r="T9" s="11"/>
      <c r="U9" s="11"/>
      <c r="X9" s="8" t="s">
        <v>37</v>
      </c>
      <c r="AB9" s="9"/>
      <c r="AC9" s="10"/>
    </row>
    <row r="10" spans="1:33" ht="12.75" customHeight="1" x14ac:dyDescent="0.25">
      <c r="A10" s="215"/>
      <c r="B10" s="215"/>
      <c r="D10" s="16"/>
      <c r="E10" s="46"/>
      <c r="G10" s="43"/>
      <c r="S10" s="33"/>
      <c r="U10" s="38"/>
      <c r="W10" s="19" t="s">
        <v>150</v>
      </c>
      <c r="AB10" s="9"/>
      <c r="AC10" s="10"/>
    </row>
    <row r="11" spans="1:33" ht="13.8" thickBot="1" x14ac:dyDescent="0.3">
      <c r="A11" s="18" t="s">
        <v>146</v>
      </c>
      <c r="D11" s="16"/>
      <c r="E11" s="46"/>
      <c r="F11" s="34"/>
      <c r="G11" s="43"/>
      <c r="H11" s="16"/>
      <c r="I11" s="16"/>
      <c r="J11" s="16"/>
      <c r="K11" s="16"/>
      <c r="L11" s="16"/>
      <c r="M11" s="16"/>
      <c r="N11" s="95"/>
      <c r="O11" s="95"/>
      <c r="P11" s="95"/>
      <c r="Q11" s="95"/>
      <c r="R11" s="95"/>
      <c r="T11" s="46" t="s">
        <v>59</v>
      </c>
      <c r="U11" s="43" t="str">
        <f>d_1</f>
        <v>28.05.2019г.</v>
      </c>
      <c r="V11" s="38">
        <v>0.5625</v>
      </c>
      <c r="W11" s="18" t="str">
        <f>d_6</f>
        <v>t° +25 вл. 76%</v>
      </c>
      <c r="AB11" s="96"/>
      <c r="AC11" s="96"/>
    </row>
    <row r="12" spans="1:33" ht="10.5" customHeight="1" thickBot="1" x14ac:dyDescent="0.3">
      <c r="A12" s="241" t="s">
        <v>15</v>
      </c>
      <c r="B12" s="239" t="s">
        <v>38</v>
      </c>
      <c r="C12" s="239" t="s">
        <v>8</v>
      </c>
      <c r="D12" s="239" t="s">
        <v>1</v>
      </c>
      <c r="E12" s="239" t="s">
        <v>61</v>
      </c>
      <c r="F12" s="245" t="s">
        <v>63</v>
      </c>
      <c r="G12" s="237" t="s">
        <v>104</v>
      </c>
      <c r="H12" s="159"/>
      <c r="I12" s="159"/>
      <c r="J12" s="159"/>
      <c r="K12" s="159"/>
      <c r="L12" s="159"/>
      <c r="M12" s="159"/>
      <c r="N12" s="248" t="s">
        <v>16</v>
      </c>
      <c r="O12" s="249"/>
      <c r="P12" s="249"/>
      <c r="Q12" s="249"/>
      <c r="R12" s="249"/>
      <c r="S12" s="250"/>
      <c r="T12" s="251" t="s">
        <v>17</v>
      </c>
      <c r="U12" s="237" t="s">
        <v>101</v>
      </c>
      <c r="V12" s="237" t="s">
        <v>4</v>
      </c>
      <c r="W12" s="243" t="s">
        <v>102</v>
      </c>
      <c r="Y12" s="20" t="s">
        <v>65</v>
      </c>
      <c r="Z12" s="20" t="s">
        <v>66</v>
      </c>
      <c r="AA12" s="20" t="s">
        <v>67</v>
      </c>
      <c r="AB12" s="20">
        <v>1</v>
      </c>
      <c r="AC12" s="20">
        <v>2</v>
      </c>
      <c r="AD12" s="20" t="s">
        <v>29</v>
      </c>
      <c r="AE12" s="20" t="s">
        <v>68</v>
      </c>
      <c r="AF12" s="20" t="s">
        <v>69</v>
      </c>
      <c r="AG12" s="20" t="s">
        <v>70</v>
      </c>
    </row>
    <row r="13" spans="1:33" ht="17.399999999999999" customHeight="1" thickBot="1" x14ac:dyDescent="0.3">
      <c r="A13" s="242"/>
      <c r="B13" s="240"/>
      <c r="C13" s="240"/>
      <c r="D13" s="240"/>
      <c r="E13" s="240"/>
      <c r="F13" s="246"/>
      <c r="G13" s="238"/>
      <c r="H13" s="160"/>
      <c r="I13" s="160"/>
      <c r="J13" s="160"/>
      <c r="K13" s="160"/>
      <c r="L13" s="160"/>
      <c r="M13" s="160"/>
      <c r="N13" s="161">
        <v>1</v>
      </c>
      <c r="O13" s="161">
        <v>2</v>
      </c>
      <c r="P13" s="161">
        <v>3</v>
      </c>
      <c r="Q13" s="162">
        <v>4</v>
      </c>
      <c r="R13" s="162">
        <v>5</v>
      </c>
      <c r="S13" s="162">
        <v>6</v>
      </c>
      <c r="T13" s="252"/>
      <c r="U13" s="238"/>
      <c r="V13" s="238"/>
      <c r="W13" s="244"/>
      <c r="Y13" s="122">
        <v>62</v>
      </c>
      <c r="Z13" s="122">
        <v>53</v>
      </c>
      <c r="AA13" s="122">
        <v>45</v>
      </c>
      <c r="AB13" s="123">
        <v>39</v>
      </c>
      <c r="AC13" s="123">
        <v>33</v>
      </c>
      <c r="AD13" s="123">
        <v>28</v>
      </c>
      <c r="AE13" s="97">
        <v>24</v>
      </c>
      <c r="AF13" s="97">
        <v>20</v>
      </c>
      <c r="AG13" s="98"/>
    </row>
    <row r="14" spans="1:33" ht="27.6" x14ac:dyDescent="0.25">
      <c r="A14" s="185" t="s">
        <v>27</v>
      </c>
      <c r="B14" s="168" t="str">
        <f>VLOOKUP($X14,УЧАСТНИКИ!$A$2:$L$1099,3,FALSE)</f>
        <v>Панова Елена</v>
      </c>
      <c r="C14" s="169" t="str">
        <f>VLOOKUP($X14,УЧАСТНИКИ!$A$2:$L$1099,4,FALSE)</f>
        <v>02.03.1987</v>
      </c>
      <c r="D14" s="169" t="str">
        <f>VLOOKUP($X14,УЧАСТНИКИ!$A$2:$L$1099,8,FALSE)</f>
        <v>МСМК</v>
      </c>
      <c r="E14" s="168" t="str">
        <f>VLOOKUP($X14,УЧАСТНИКИ!$A$2:$L$1099,5,FALSE)</f>
        <v>Москва Владимирская область</v>
      </c>
      <c r="F14" s="169" t="e">
        <f>VLOOKUP($R14,УЧАСТНИКИ!$A$2:$L$1099,7,FALSE)</f>
        <v>#N/A</v>
      </c>
      <c r="G14" s="170" t="str">
        <f>VLOOKUP($X14,УЧАСТНИКИ!$A$2:$L$1099,11,FALSE)</f>
        <v xml:space="preserve"> ГБУ "МГФСО" Москомспорта</v>
      </c>
      <c r="H14" s="187">
        <v>5780</v>
      </c>
      <c r="I14" s="187">
        <v>5750</v>
      </c>
      <c r="J14" s="187">
        <v>5802</v>
      </c>
      <c r="K14" s="187"/>
      <c r="L14" s="187">
        <v>6139</v>
      </c>
      <c r="M14" s="188"/>
      <c r="N14" s="189">
        <f>H14/100</f>
        <v>57.8</v>
      </c>
      <c r="O14" s="189">
        <f>I14/100</f>
        <v>57.5</v>
      </c>
      <c r="P14" s="189">
        <f>J14/100</f>
        <v>58.02</v>
      </c>
      <c r="Q14" s="189" t="s">
        <v>1336</v>
      </c>
      <c r="R14" s="189">
        <f>L14/100</f>
        <v>61.39</v>
      </c>
      <c r="S14" s="189" t="s">
        <v>1336</v>
      </c>
      <c r="T14" s="190">
        <f t="shared" ref="T14:T28" si="0">MAX(N14,O14,P14,Q14,R14,S14)</f>
        <v>61.39</v>
      </c>
      <c r="U14" s="173" t="str">
        <f t="shared" ref="U14:U28" si="1">IF(T14&gt;=$Y$13,"МСМК",IF(T14&gt;=$Z$13,"МС",IF(T14&gt;=$AA$13,"КМС",IF(T14&gt;=$AB$13,"1",IF(T14&gt;=$AC$13,"2",IF(T14&gt;=$AD$13,"3",IF(T14&gt;=$AE$13,"1юн",IF(T14&gt;=$AF$13,"2юн",IF(T14&gt;=$AG$13,"3юн",IF(T14&lt;$AG$13,"б/р"))))))))))</f>
        <v>МС</v>
      </c>
      <c r="V14" s="170" t="s">
        <v>1351</v>
      </c>
      <c r="W14" s="168" t="str">
        <f>VLOOKUP($X14,УЧАСТНИКИ!$A$2:$L$1099,10,FALSE)</f>
        <v>Котов С.В., Диаздинов О.В.</v>
      </c>
      <c r="X14" s="163" t="s">
        <v>1171</v>
      </c>
    </row>
    <row r="15" spans="1:33" ht="41.4" x14ac:dyDescent="0.25">
      <c r="A15" s="185" t="s">
        <v>28</v>
      </c>
      <c r="B15" s="168" t="str">
        <f>VLOOKUP($X15,УЧАСТНИКИ!$A$2:$L$1099,3,FALSE)</f>
        <v>Строкова Екатерина</v>
      </c>
      <c r="C15" s="169" t="str">
        <f>VLOOKUP($X15,УЧАСТНИКИ!$A$2:$L$1099,4,FALSE)</f>
        <v>17.12.1989</v>
      </c>
      <c r="D15" s="169" t="str">
        <f>VLOOKUP($X15,УЧАСТНИКИ!$A$2:$L$1099,8,FALSE)</f>
        <v>МСМК</v>
      </c>
      <c r="E15" s="168" t="str">
        <f>VLOOKUP($X15,УЧАСТНИКИ!$A$2:$L$1099,5,FALSE)</f>
        <v>Москва Нижегородская область</v>
      </c>
      <c r="F15" s="169" t="e">
        <f>VLOOKUP($R15,УЧАСТНИКИ!$A$2:$L$1099,7,FALSE)</f>
        <v>#N/A</v>
      </c>
      <c r="G15" s="170" t="str">
        <f>VLOOKUP($X15,УЧАСТНИКИ!$A$2:$L$1099,11,FALSE)</f>
        <v xml:space="preserve"> ГБУ "СШОР "Луч", МБУ "КСШОР №1"</v>
      </c>
      <c r="H15" s="174">
        <v>6062</v>
      </c>
      <c r="I15" s="174">
        <v>6110</v>
      </c>
      <c r="J15" s="174"/>
      <c r="K15" s="174">
        <v>5902</v>
      </c>
      <c r="L15" s="174"/>
      <c r="M15" s="191">
        <v>5862</v>
      </c>
      <c r="N15" s="189">
        <f>H15/100</f>
        <v>60.62</v>
      </c>
      <c r="O15" s="189">
        <f>I15/100</f>
        <v>61.1</v>
      </c>
      <c r="P15" s="189" t="s">
        <v>1336</v>
      </c>
      <c r="Q15" s="189">
        <f>K15/100</f>
        <v>59.02</v>
      </c>
      <c r="R15" s="189" t="s">
        <v>1336</v>
      </c>
      <c r="S15" s="189">
        <f>M15/100</f>
        <v>58.62</v>
      </c>
      <c r="T15" s="190">
        <f t="shared" si="0"/>
        <v>61.1</v>
      </c>
      <c r="U15" s="173" t="str">
        <f t="shared" si="1"/>
        <v>МС</v>
      </c>
      <c r="V15" s="170" t="s">
        <v>1352</v>
      </c>
      <c r="W15" s="168" t="str">
        <f>VLOOKUP($X15,УЧАСТНИКИ!$A$2:$L$1099,10,FALSE)</f>
        <v>Садов М.В., Садова Н.И.</v>
      </c>
      <c r="X15" s="163" t="s">
        <v>1184</v>
      </c>
    </row>
    <row r="16" spans="1:33" ht="27.6" x14ac:dyDescent="0.25">
      <c r="A16" s="185" t="s">
        <v>29</v>
      </c>
      <c r="B16" s="168" t="str">
        <f>VLOOKUP($X16,УЧАСТНИКИ!$A$2:$L$1099,3,FALSE)</f>
        <v>Карпова (Широбокова) Наталья</v>
      </c>
      <c r="C16" s="169" t="str">
        <f>VLOOKUP($X16,УЧАСТНИКИ!$A$2:$L$1099,4,FALSE)</f>
        <v>18.01.1994</v>
      </c>
      <c r="D16" s="169" t="str">
        <f>VLOOKUP($X16,УЧАСТНИКИ!$A$2:$L$1099,8,FALSE)</f>
        <v>МС</v>
      </c>
      <c r="E16" s="168" t="str">
        <f>VLOOKUP($X16,УЧАСТНИКИ!$A$2:$L$1099,5,FALSE)</f>
        <v>Омская область Санкт-Петербург</v>
      </c>
      <c r="F16" s="169" t="e">
        <f>VLOOKUP($R16,УЧАСТНИКИ!$A$2:$L$1099,7,FALSE)</f>
        <v>#N/A</v>
      </c>
      <c r="G16" s="170" t="str">
        <f>VLOOKUP($X16,УЧАСТНИКИ!$A$2:$L$1099,11,FALSE)</f>
        <v xml:space="preserve"> СПб ГБУ ЦОП "ШВСМ по легкой атлетике"</v>
      </c>
      <c r="H16" s="174">
        <v>5587</v>
      </c>
      <c r="I16" s="174"/>
      <c r="J16" s="174">
        <v>5748</v>
      </c>
      <c r="K16" s="174"/>
      <c r="L16" s="174">
        <v>5729</v>
      </c>
      <c r="M16" s="174"/>
      <c r="N16" s="189">
        <f>H16/100</f>
        <v>55.87</v>
      </c>
      <c r="O16" s="189" t="s">
        <v>1336</v>
      </c>
      <c r="P16" s="189">
        <f>J16/100</f>
        <v>57.48</v>
      </c>
      <c r="Q16" s="189" t="s">
        <v>1336</v>
      </c>
      <c r="R16" s="189">
        <f t="shared" ref="R16:R21" si="2">L16/100</f>
        <v>57.29</v>
      </c>
      <c r="S16" s="189" t="s">
        <v>1336</v>
      </c>
      <c r="T16" s="190">
        <f t="shared" si="0"/>
        <v>57.48</v>
      </c>
      <c r="U16" s="173" t="str">
        <f t="shared" si="1"/>
        <v>МС</v>
      </c>
      <c r="V16" s="170" t="s">
        <v>1339</v>
      </c>
      <c r="W16" s="168" t="str">
        <f>VLOOKUP($X16,УЧАСТНИКИ!$A$2:$L$1099,10,FALSE)</f>
        <v>Андреев А.В., Савинская Н.М.</v>
      </c>
      <c r="X16" s="163" t="s">
        <v>1221</v>
      </c>
    </row>
    <row r="17" spans="1:36" ht="41.4" x14ac:dyDescent="0.25">
      <c r="A17" s="185" t="s">
        <v>30</v>
      </c>
      <c r="B17" s="168" t="str">
        <f>VLOOKUP($X17,УЧАСТНИКИ!$A$2:$L$1099,3,FALSE)</f>
        <v>Бурмистрова Екатерина</v>
      </c>
      <c r="C17" s="169" t="str">
        <f>VLOOKUP($X17,УЧАСТНИКИ!$A$2:$L$1099,4,FALSE)</f>
        <v>18.08.1990</v>
      </c>
      <c r="D17" s="169" t="str">
        <f>VLOOKUP($X17,УЧАСТНИКИ!$A$2:$L$1099,8,FALSE)</f>
        <v>МС</v>
      </c>
      <c r="E17" s="168" t="str">
        <f>VLOOKUP($X17,УЧАСТНИКИ!$A$2:$L$1099,5,FALSE)</f>
        <v xml:space="preserve">Санкт-Петербург </v>
      </c>
      <c r="F17" s="169" t="e">
        <f>VLOOKUP($R17,УЧАСТНИКИ!$A$2:$L$1099,7,FALSE)</f>
        <v>#N/A</v>
      </c>
      <c r="G17" s="170" t="str">
        <f>VLOOKUP($X17,УЧАСТНИКИ!$A$2:$L$1099,11,FALSE)</f>
        <v xml:space="preserve"> СПб ГБУ СШОР "Академия легкой атлетики Санкт-Петербурга"</v>
      </c>
      <c r="H17" s="174"/>
      <c r="I17" s="174">
        <v>5408</v>
      </c>
      <c r="J17" s="174">
        <v>5640</v>
      </c>
      <c r="K17" s="174">
        <v>5074</v>
      </c>
      <c r="L17" s="174">
        <v>5307</v>
      </c>
      <c r="M17" s="174">
        <v>5411</v>
      </c>
      <c r="N17" s="189" t="s">
        <v>1336</v>
      </c>
      <c r="O17" s="189">
        <f>I17/100</f>
        <v>54.08</v>
      </c>
      <c r="P17" s="189">
        <f>J17/100</f>
        <v>56.4</v>
      </c>
      <c r="Q17" s="189">
        <f>K17/100</f>
        <v>50.74</v>
      </c>
      <c r="R17" s="189">
        <f t="shared" si="2"/>
        <v>53.07</v>
      </c>
      <c r="S17" s="189">
        <f>M17/100</f>
        <v>54.11</v>
      </c>
      <c r="T17" s="190">
        <f t="shared" si="0"/>
        <v>56.4</v>
      </c>
      <c r="U17" s="173" t="str">
        <f t="shared" si="1"/>
        <v>МС</v>
      </c>
      <c r="V17" s="170" t="s">
        <v>1340</v>
      </c>
      <c r="W17" s="168" t="str">
        <f>VLOOKUP($X17,УЧАСТНИКИ!$A$2:$L$1099,10,FALSE)</f>
        <v>Данилова Т.П.</v>
      </c>
      <c r="X17" s="163" t="s">
        <v>1204</v>
      </c>
    </row>
    <row r="18" spans="1:36" ht="27.6" x14ac:dyDescent="0.25">
      <c r="A18" s="185" t="s">
        <v>31</v>
      </c>
      <c r="B18" s="168" t="str">
        <f>VLOOKUP($X18,УЧАСТНИКИ!$A$2:$L$1099,3,FALSE)</f>
        <v>Огрицко Мария</v>
      </c>
      <c r="C18" s="169" t="str">
        <f>VLOOKUP($X18,УЧАСТНИКИ!$A$2:$L$1099,4,FALSE)</f>
        <v>01.03.1994</v>
      </c>
      <c r="D18" s="169" t="str">
        <f>VLOOKUP($X18,УЧАСТНИКИ!$A$2:$L$1099,8,FALSE)</f>
        <v>МС</v>
      </c>
      <c r="E18" s="168" t="str">
        <f>VLOOKUP($X18,УЧАСТНИКИ!$A$2:$L$1099,5,FALSE)</f>
        <v xml:space="preserve">Москва </v>
      </c>
      <c r="F18" s="169" t="e">
        <f>VLOOKUP($R18,УЧАСТНИКИ!$A$2:$L$1099,7,FALSE)</f>
        <v>#N/A</v>
      </c>
      <c r="G18" s="170" t="str">
        <f>VLOOKUP($X18,УЧАСТНИКИ!$A$2:$L$1099,11,FALSE)</f>
        <v xml:space="preserve"> ГБУ "ЦОП по легкой атлетике" Москомспорта</v>
      </c>
      <c r="H18" s="174">
        <v>5344</v>
      </c>
      <c r="I18" s="174"/>
      <c r="J18" s="174"/>
      <c r="K18" s="174"/>
      <c r="L18" s="174">
        <v>5481</v>
      </c>
      <c r="M18" s="174"/>
      <c r="N18" s="189">
        <f>H18/100</f>
        <v>53.44</v>
      </c>
      <c r="O18" s="189" t="s">
        <v>1336</v>
      </c>
      <c r="P18" s="189" t="s">
        <v>1336</v>
      </c>
      <c r="Q18" s="189" t="s">
        <v>1336</v>
      </c>
      <c r="R18" s="189">
        <f t="shared" si="2"/>
        <v>54.81</v>
      </c>
      <c r="S18" s="189" t="s">
        <v>1336</v>
      </c>
      <c r="T18" s="190">
        <f t="shared" si="0"/>
        <v>54.81</v>
      </c>
      <c r="U18" s="173" t="str">
        <f t="shared" si="1"/>
        <v>МС</v>
      </c>
      <c r="V18" s="170" t="str">
        <f>VLOOKUP($X18,УЧАСТНИКИ!$A$2:$L$1099,9,FALSE)</f>
        <v>Л</v>
      </c>
      <c r="W18" s="168" t="str">
        <f>VLOOKUP($X18,УЧАСТНИКИ!$A$2:$L$1099,10,FALSE)</f>
        <v>Запольский Д.В., Пестрецова С.Н., Васильев С.В.</v>
      </c>
      <c r="X18" s="163" t="s">
        <v>1310</v>
      </c>
    </row>
    <row r="19" spans="1:36" ht="55.2" x14ac:dyDescent="0.25">
      <c r="A19" s="185" t="s">
        <v>32</v>
      </c>
      <c r="B19" s="168" t="str">
        <f>VLOOKUP($X19,УЧАСТНИКИ!$A$2:$L$1099,3,FALSE)</f>
        <v>Мальцева Юлия</v>
      </c>
      <c r="C19" s="169" t="str">
        <f>VLOOKUP($X19,УЧАСТНИКИ!$A$2:$L$1099,4,FALSE)</f>
        <v>30.11.1990</v>
      </c>
      <c r="D19" s="169" t="str">
        <f>VLOOKUP($X19,УЧАСТНИКИ!$A$2:$L$1099,8,FALSE)</f>
        <v>МСМК</v>
      </c>
      <c r="E19" s="168" t="str">
        <f>VLOOKUP($X19,УЧАСТНИКИ!$A$2:$L$1099,5,FALSE)</f>
        <v>Москва Ханты-Мансийский автономный округ - Югра</v>
      </c>
      <c r="F19" s="169" t="e">
        <f>VLOOKUP($R19,УЧАСТНИКИ!$A$2:$L$1099,7,FALSE)</f>
        <v>#N/A</v>
      </c>
      <c r="G19" s="170" t="str">
        <f>VLOOKUP($X19,УЧАСТНИКИ!$A$2:$L$1099,11,FALSE)</f>
        <v>ВС ГБУ "МГФСО" Москомспорта</v>
      </c>
      <c r="H19" s="174">
        <v>5230</v>
      </c>
      <c r="I19" s="174">
        <v>5454</v>
      </c>
      <c r="J19" s="174">
        <v>5344</v>
      </c>
      <c r="K19" s="174">
        <v>5339</v>
      </c>
      <c r="L19" s="174">
        <v>5459</v>
      </c>
      <c r="M19" s="174">
        <v>5266</v>
      </c>
      <c r="N19" s="189">
        <f>H19/100</f>
        <v>52.3</v>
      </c>
      <c r="O19" s="189">
        <f>I19/100</f>
        <v>54.54</v>
      </c>
      <c r="P19" s="189">
        <f>J19/100</f>
        <v>53.44</v>
      </c>
      <c r="Q19" s="189">
        <f>K19/100</f>
        <v>53.39</v>
      </c>
      <c r="R19" s="189">
        <f t="shared" si="2"/>
        <v>54.59</v>
      </c>
      <c r="S19" s="189">
        <f>M19/100</f>
        <v>52.66</v>
      </c>
      <c r="T19" s="190">
        <f t="shared" si="0"/>
        <v>54.59</v>
      </c>
      <c r="U19" s="173" t="str">
        <f t="shared" si="1"/>
        <v>МС</v>
      </c>
      <c r="V19" s="170" t="str">
        <f>VLOOKUP($X19,УЧАСТНИКИ!$A$2:$L$1099,9,FALSE)</f>
        <v>Л</v>
      </c>
      <c r="W19" s="168" t="str">
        <f>VLOOKUP($X19,УЧАСТНИКИ!$A$2:$L$1099,10,FALSE)</f>
        <v>Левин С.И.</v>
      </c>
      <c r="X19" s="163" t="s">
        <v>1311</v>
      </c>
    </row>
    <row r="20" spans="1:36" ht="41.4" x14ac:dyDescent="0.25">
      <c r="A20" s="185" t="s">
        <v>33</v>
      </c>
      <c r="B20" s="168" t="str">
        <f>VLOOKUP($X20,УЧАСТНИКИ!$A$2:$L$1099,3,FALSE)</f>
        <v>Белякова Алена</v>
      </c>
      <c r="C20" s="169" t="str">
        <f>VLOOKUP($X20,УЧАСТНИКИ!$A$2:$L$1099,4,FALSE)</f>
        <v>21.12.1998</v>
      </c>
      <c r="D20" s="169" t="str">
        <f>VLOOKUP($X20,УЧАСТНИКИ!$A$2:$L$1099,8,FALSE)</f>
        <v>МС</v>
      </c>
      <c r="E20" s="168" t="str">
        <f>VLOOKUP($X20,УЧАСТНИКИ!$A$2:$L$1099,5,FALSE)</f>
        <v>Краснодарский край ЮФО (К)</v>
      </c>
      <c r="F20" s="169" t="e">
        <f>VLOOKUP($R20,УЧАСТНИКИ!$A$2:$L$1099,7,FALSE)</f>
        <v>#N/A</v>
      </c>
      <c r="G20" s="170" t="str">
        <f>VLOOKUP($X20,УЧАСТНИКИ!$A$2:$L$1099,11,FALSE)</f>
        <v xml:space="preserve"> ГБУ КК "ЦОП по легкой атлетике", ГБУ КК"РЦСП по легкой атлетике"</v>
      </c>
      <c r="H20" s="174"/>
      <c r="I20" s="174">
        <v>5405</v>
      </c>
      <c r="J20" s="174"/>
      <c r="K20" s="174"/>
      <c r="L20" s="174">
        <v>5344</v>
      </c>
      <c r="M20" s="174">
        <v>5157</v>
      </c>
      <c r="N20" s="189" t="s">
        <v>1336</v>
      </c>
      <c r="O20" s="189">
        <f>I20/100</f>
        <v>54.05</v>
      </c>
      <c r="P20" s="189" t="s">
        <v>1336</v>
      </c>
      <c r="Q20" s="189" t="s">
        <v>1336</v>
      </c>
      <c r="R20" s="189">
        <f t="shared" si="2"/>
        <v>53.44</v>
      </c>
      <c r="S20" s="189">
        <f>M20/100</f>
        <v>51.57</v>
      </c>
      <c r="T20" s="190">
        <f t="shared" si="0"/>
        <v>54.05</v>
      </c>
      <c r="U20" s="173" t="str">
        <f t="shared" si="1"/>
        <v>МС</v>
      </c>
      <c r="V20" s="170" t="s">
        <v>1341</v>
      </c>
      <c r="W20" s="168" t="str">
        <f>VLOOKUP($X20,УЧАСТНИКИ!$A$2:$L$1099,10,FALSE)</f>
        <v>Синицын А.В., Беляков Ю.Б.</v>
      </c>
      <c r="X20" s="163" t="s">
        <v>1152</v>
      </c>
    </row>
    <row r="21" spans="1:36" ht="41.4" x14ac:dyDescent="0.25">
      <c r="A21" s="185" t="s">
        <v>44</v>
      </c>
      <c r="B21" s="168" t="str">
        <f>VLOOKUP($X21,УЧАСТНИКИ!$A$2:$L$1099,3,FALSE)</f>
        <v>Деркач Надежда</v>
      </c>
      <c r="C21" s="169" t="str">
        <f>VLOOKUP($X21,УЧАСТНИКИ!$A$2:$L$1099,4,FALSE)</f>
        <v>18.04.1996</v>
      </c>
      <c r="D21" s="169" t="str">
        <f>VLOOKUP($X21,УЧАСТНИКИ!$A$2:$L$1099,8,FALSE)</f>
        <v>МС</v>
      </c>
      <c r="E21" s="168" t="str">
        <f>VLOOKUP($X21,УЧАСТНИКИ!$A$2:$L$1099,5,FALSE)</f>
        <v>Москва Нижегородская область</v>
      </c>
      <c r="F21" s="169" t="e">
        <f>VLOOKUP($R21,УЧАСТНИКИ!$A$2:$L$1099,7,FALSE)</f>
        <v>#N/A</v>
      </c>
      <c r="G21" s="170" t="str">
        <f>VLOOKUP($X21,УЧАСТНИКИ!$A$2:$L$1099,11,FALSE)</f>
        <v xml:space="preserve"> ГБУ "СШОР "Луч" Москомспорта, МБУ "КСШОР № 1"</v>
      </c>
      <c r="H21" s="174">
        <v>5276</v>
      </c>
      <c r="I21" s="174">
        <v>5152</v>
      </c>
      <c r="J21" s="174">
        <v>5334</v>
      </c>
      <c r="K21" s="174"/>
      <c r="L21" s="174">
        <v>5208</v>
      </c>
      <c r="M21" s="174">
        <v>5254</v>
      </c>
      <c r="N21" s="189">
        <f t="shared" ref="N21:N26" si="3">H21/100</f>
        <v>52.76</v>
      </c>
      <c r="O21" s="189">
        <f>I21/100</f>
        <v>51.52</v>
      </c>
      <c r="P21" s="189">
        <f>J21/100</f>
        <v>53.34</v>
      </c>
      <c r="Q21" s="189" t="s">
        <v>1336</v>
      </c>
      <c r="R21" s="189">
        <f t="shared" si="2"/>
        <v>52.08</v>
      </c>
      <c r="S21" s="189">
        <f>M21/100</f>
        <v>52.54</v>
      </c>
      <c r="T21" s="190">
        <f t="shared" si="0"/>
        <v>53.34</v>
      </c>
      <c r="U21" s="173" t="str">
        <f t="shared" si="1"/>
        <v>МС</v>
      </c>
      <c r="V21" s="170" t="s">
        <v>1366</v>
      </c>
      <c r="W21" s="168" t="str">
        <f>VLOOKUP($X21,УЧАСТНИКИ!$A$2:$L$1099,10,FALSE)</f>
        <v>Колодко Н.А., Коптюх И.Н., Яковенко Г.М.</v>
      </c>
      <c r="X21" s="163" t="s">
        <v>1178</v>
      </c>
    </row>
    <row r="22" spans="1:36" ht="69" x14ac:dyDescent="0.25">
      <c r="A22" s="185" t="s">
        <v>51</v>
      </c>
      <c r="B22" s="168" t="str">
        <f>VLOOKUP($X22,УЧАСТНИКИ!$A$2:$L$1099,3,FALSE)</f>
        <v>Витюгова Анастасия</v>
      </c>
      <c r="C22" s="169" t="str">
        <f>VLOOKUP($X22,УЧАСТНИКИ!$A$2:$L$1099,4,FALSE)</f>
        <v>13.03.1997</v>
      </c>
      <c r="D22" s="169" t="str">
        <f>VLOOKUP($X22,УЧАСТНИКИ!$A$2:$L$1099,8,FALSE)</f>
        <v>МС</v>
      </c>
      <c r="E22" s="168" t="str">
        <f>VLOOKUP($X22,УЧАСТНИКИ!$A$2:$L$1099,5,FALSE)</f>
        <v>Москва Санкт-Петербург</v>
      </c>
      <c r="F22" s="169" t="e">
        <f>VLOOKUP($R22,УЧАСТНИКИ!$A$2:$L$1099,7,FALSE)</f>
        <v>#N/A</v>
      </c>
      <c r="G22" s="170" t="str">
        <f>VLOOKUP($X22,УЧАСТНИКИ!$A$2:$L$1099,11,FALSE)</f>
        <v xml:space="preserve">  ГБУ "ЦОП по легкой атлетике" Москомспорта , ГБУ СШОР "Академия легкой атлетики Санк-Петербурга"</v>
      </c>
      <c r="H22" s="174">
        <v>5213</v>
      </c>
      <c r="I22" s="174"/>
      <c r="J22" s="174"/>
      <c r="K22" s="174"/>
      <c r="L22" s="174"/>
      <c r="M22" s="174"/>
      <c r="N22" s="189">
        <f t="shared" si="3"/>
        <v>52.13</v>
      </c>
      <c r="O22" s="189" t="s">
        <v>1336</v>
      </c>
      <c r="P22" s="189" t="s">
        <v>1336</v>
      </c>
      <c r="Q22" s="189"/>
      <c r="R22" s="189"/>
      <c r="S22" s="189"/>
      <c r="T22" s="190">
        <f t="shared" si="0"/>
        <v>52.13</v>
      </c>
      <c r="U22" s="173" t="str">
        <f t="shared" si="1"/>
        <v>КМС</v>
      </c>
      <c r="V22" s="170">
        <v>11</v>
      </c>
      <c r="W22" s="168" t="str">
        <f>VLOOKUP($X22,УЧАСТНИКИ!$A$2:$L$1099,10,FALSE)</f>
        <v>Боричевский А.Я., Дернов Л.</v>
      </c>
      <c r="X22" s="163" t="s">
        <v>1206</v>
      </c>
    </row>
    <row r="23" spans="1:36" ht="41.4" x14ac:dyDescent="0.25">
      <c r="A23" s="185" t="s">
        <v>50</v>
      </c>
      <c r="B23" s="168" t="str">
        <f>VLOOKUP($X23,УЧАСТНИКИ!$A$2:$L$1099,3,FALSE)</f>
        <v>Савинова Юлия</v>
      </c>
      <c r="C23" s="169" t="str">
        <f>VLOOKUP($X23,УЧАСТНИКИ!$A$2:$L$1099,4,FALSE)</f>
        <v>28.06.1994</v>
      </c>
      <c r="D23" s="169" t="str">
        <f>VLOOKUP($X23,УЧАСТНИКИ!$A$2:$L$1099,8,FALSE)</f>
        <v>КМС</v>
      </c>
      <c r="E23" s="168" t="str">
        <f>VLOOKUP($X23,УЧАСТНИКИ!$A$2:$L$1099,5,FALSE)</f>
        <v>Москва Нижегородская область</v>
      </c>
      <c r="F23" s="169" t="e">
        <f>VLOOKUP($R23,УЧАСТНИКИ!$A$2:$L$1099,7,FALSE)</f>
        <v>#N/A</v>
      </c>
      <c r="G23" s="170" t="str">
        <f>VLOOKUP($X23,УЧАСТНИКИ!$A$2:$L$1099,11,FALSE)</f>
        <v xml:space="preserve"> ГБУ "СШОР "Луч" Москомспорта, МБУ "КСШОР № 1"</v>
      </c>
      <c r="H23" s="174">
        <v>4675</v>
      </c>
      <c r="I23" s="174">
        <v>4710</v>
      </c>
      <c r="J23" s="174">
        <v>4841</v>
      </c>
      <c r="K23" s="174"/>
      <c r="L23" s="174"/>
      <c r="M23" s="174"/>
      <c r="N23" s="189">
        <f t="shared" si="3"/>
        <v>46.75</v>
      </c>
      <c r="O23" s="189">
        <f>I23/100</f>
        <v>47.1</v>
      </c>
      <c r="P23" s="189">
        <f>J23/100</f>
        <v>48.41</v>
      </c>
      <c r="Q23" s="189"/>
      <c r="R23" s="189"/>
      <c r="S23" s="189"/>
      <c r="T23" s="190">
        <f t="shared" si="0"/>
        <v>48.41</v>
      </c>
      <c r="U23" s="173" t="str">
        <f t="shared" si="1"/>
        <v>КМС</v>
      </c>
      <c r="V23" s="170">
        <v>10</v>
      </c>
      <c r="W23" s="168" t="str">
        <f>VLOOKUP($X23,УЧАСТНИКИ!$A$2:$L$1099,10,FALSE)</f>
        <v>Садов М.В., Зубовский В.Г.</v>
      </c>
      <c r="X23" s="163" t="s">
        <v>1182</v>
      </c>
    </row>
    <row r="24" spans="1:36" ht="41.4" x14ac:dyDescent="0.25">
      <c r="A24" s="185" t="s">
        <v>49</v>
      </c>
      <c r="B24" s="168" t="str">
        <f>VLOOKUP($X24,УЧАСТНИКИ!$A$2:$L$1099,3,FALSE)</f>
        <v>Карабинцева Наталия</v>
      </c>
      <c r="C24" s="169" t="str">
        <f>VLOOKUP($X24,УЧАСТНИКИ!$A$2:$L$1099,4,FALSE)</f>
        <v>14.04.1998</v>
      </c>
      <c r="D24" s="169" t="str">
        <f>VLOOKUP($X24,УЧАСТНИКИ!$A$2:$L$1099,8,FALSE)</f>
        <v>КМС</v>
      </c>
      <c r="E24" s="168" t="str">
        <f>VLOOKUP($X24,УЧАСТНИКИ!$A$2:$L$1099,5,FALSE)</f>
        <v xml:space="preserve">Краснодарский край </v>
      </c>
      <c r="F24" s="169" t="e">
        <f>VLOOKUP($R24,УЧАСТНИКИ!$A$2:$L$1099,7,FALSE)</f>
        <v>#N/A</v>
      </c>
      <c r="G24" s="170" t="str">
        <f>VLOOKUP($X24,УЧАСТНИКИ!$A$2:$L$1099,11,FALSE)</f>
        <v xml:space="preserve"> ГБУ КК "ЦОП по легкой атлетике", ГБУ КК  "РЦСП по легкой атлетике"</v>
      </c>
      <c r="H24" s="174">
        <v>4649</v>
      </c>
      <c r="I24" s="174"/>
      <c r="J24" s="174">
        <v>4648</v>
      </c>
      <c r="K24" s="174"/>
      <c r="L24" s="174"/>
      <c r="M24" s="174"/>
      <c r="N24" s="189">
        <f t="shared" si="3"/>
        <v>46.49</v>
      </c>
      <c r="O24" s="189" t="s">
        <v>1336</v>
      </c>
      <c r="P24" s="189">
        <f>J24/100</f>
        <v>46.48</v>
      </c>
      <c r="Q24" s="189"/>
      <c r="R24" s="189"/>
      <c r="S24" s="189"/>
      <c r="T24" s="190">
        <f t="shared" si="0"/>
        <v>46.49</v>
      </c>
      <c r="U24" s="173" t="str">
        <f t="shared" si="1"/>
        <v>КМС</v>
      </c>
      <c r="V24" s="170" t="str">
        <f>VLOOKUP($X24,УЧАСТНИКИ!$A$2:$L$1099,9,FALSE)</f>
        <v>Л</v>
      </c>
      <c r="W24" s="168" t="str">
        <f>VLOOKUP($X24,УЧАСТНИКИ!$A$2:$L$1099,10,FALSE)</f>
        <v>Синицын А.В.</v>
      </c>
      <c r="X24" s="163" t="s">
        <v>1155</v>
      </c>
    </row>
    <row r="25" spans="1:36" ht="41.4" x14ac:dyDescent="0.25">
      <c r="A25" s="185" t="s">
        <v>48</v>
      </c>
      <c r="B25" s="168" t="str">
        <f>VLOOKUP($X25,УЧАСТНИКИ!$A$2:$L$1099,3,FALSE)</f>
        <v>Пекова Залина</v>
      </c>
      <c r="C25" s="169" t="str">
        <f>VLOOKUP($X25,УЧАСТНИКИ!$A$2:$L$1099,4,FALSE)</f>
        <v>06.03.2000</v>
      </c>
      <c r="D25" s="169" t="str">
        <f>VLOOKUP($X25,УЧАСТНИКИ!$A$2:$L$1099,8,FALSE)</f>
        <v>КМС</v>
      </c>
      <c r="E25" s="168" t="str">
        <f>VLOOKUP($X25,УЧАСТНИКИ!$A$2:$L$1099,5,FALSE)</f>
        <v xml:space="preserve">Кабардино-Балкарская республика </v>
      </c>
      <c r="F25" s="169" t="e">
        <f>VLOOKUP($R25,УЧАСТНИКИ!$A$2:$L$1099,7,FALSE)</f>
        <v>#N/A</v>
      </c>
      <c r="G25" s="170" t="str">
        <f>VLOOKUP($X25,УЧАСТНИКИ!$A$2:$L$1099,11,FALSE)</f>
        <v>Минспорт КБР ГКУ "ЦСП СК КБР", ГКУ КБР "СШОР № 1"</v>
      </c>
      <c r="H25" s="174">
        <v>4462</v>
      </c>
      <c r="I25" s="174"/>
      <c r="J25" s="174"/>
      <c r="K25" s="174"/>
      <c r="L25" s="174"/>
      <c r="M25" s="174"/>
      <c r="N25" s="189">
        <f t="shared" si="3"/>
        <v>44.62</v>
      </c>
      <c r="O25" s="189" t="s">
        <v>1336</v>
      </c>
      <c r="P25" s="189" t="s">
        <v>1336</v>
      </c>
      <c r="Q25" s="189"/>
      <c r="R25" s="189"/>
      <c r="S25" s="189"/>
      <c r="T25" s="190">
        <f t="shared" si="0"/>
        <v>44.62</v>
      </c>
      <c r="U25" s="173" t="str">
        <f t="shared" si="1"/>
        <v>1</v>
      </c>
      <c r="V25" s="170">
        <v>9</v>
      </c>
      <c r="W25" s="168" t="str">
        <f>VLOOKUP($X25,УЧАСТНИКИ!$A$2:$L$1099,10,FALSE)</f>
        <v>Озроков А.Б., Рыженко С.Н.</v>
      </c>
      <c r="X25" s="163" t="s">
        <v>1240</v>
      </c>
    </row>
    <row r="26" spans="1:36" ht="41.4" x14ac:dyDescent="0.25">
      <c r="A26" s="185" t="s">
        <v>47</v>
      </c>
      <c r="B26" s="168" t="str">
        <f>VLOOKUP($X26,УЧАСТНИКИ!$A$2:$L$1099,3,FALSE)</f>
        <v>Кащавцева Елизавета</v>
      </c>
      <c r="C26" s="169" t="str">
        <f>VLOOKUP($X26,УЧАСТНИКИ!$A$2:$L$1099,4,FALSE)</f>
        <v>30.07.1997</v>
      </c>
      <c r="D26" s="169" t="str">
        <f>VLOOKUP($X26,УЧАСТНИКИ!$A$2:$L$1099,8,FALSE)</f>
        <v>ЗМС</v>
      </c>
      <c r="E26" s="168" t="str">
        <f>VLOOKUP($X26,УЧАСТНИКИ!$A$2:$L$1099,5,FALSE)</f>
        <v xml:space="preserve">Московская область </v>
      </c>
      <c r="F26" s="169" t="e">
        <f>VLOOKUP($R26,УЧАСТНИКИ!$A$2:$L$1099,7,FALSE)</f>
        <v>#N/A</v>
      </c>
      <c r="G26" s="170" t="str">
        <f>VLOOKUP($X26,УЧАСТНИКИ!$A$2:$L$1099,11,FALSE)</f>
        <v xml:space="preserve"> МБУ ФСО "СШОР "Авангард", ГБУ МО "ЦСП ОВС"</v>
      </c>
      <c r="H26" s="174">
        <v>4180</v>
      </c>
      <c r="I26" s="174"/>
      <c r="J26" s="174"/>
      <c r="K26" s="174"/>
      <c r="L26" s="174"/>
      <c r="M26" s="174"/>
      <c r="N26" s="189">
        <f t="shared" si="3"/>
        <v>41.8</v>
      </c>
      <c r="O26" s="189" t="s">
        <v>1336</v>
      </c>
      <c r="P26" s="189" t="s">
        <v>1336</v>
      </c>
      <c r="Q26" s="189"/>
      <c r="R26" s="189"/>
      <c r="S26" s="189"/>
      <c r="T26" s="190">
        <f t="shared" si="0"/>
        <v>41.8</v>
      </c>
      <c r="U26" s="173" t="str">
        <f t="shared" si="1"/>
        <v>1</v>
      </c>
      <c r="V26" s="170" t="str">
        <f>VLOOKUP($X26,УЧАСТНИКИ!$A$2:$L$1099,9,FALSE)</f>
        <v>Л</v>
      </c>
      <c r="W26" s="168" t="str">
        <f>VLOOKUP($X26,УЧАСТНИКИ!$A$2:$L$1099,10,FALSE)</f>
        <v>Жуков А.А.</v>
      </c>
      <c r="X26" s="163" t="s">
        <v>1284</v>
      </c>
    </row>
    <row r="27" spans="1:36" ht="27.6" x14ac:dyDescent="0.25">
      <c r="A27" s="185" t="s">
        <v>46</v>
      </c>
      <c r="B27" s="168" t="str">
        <f>VLOOKUP($X27,УЧАСТНИКИ!$A$2:$L$1099,3,FALSE)</f>
        <v>Степакова Юлия</v>
      </c>
      <c r="C27" s="169" t="str">
        <f>VLOOKUP($X27,УЧАСТНИКИ!$A$2:$L$1099,4,FALSE)</f>
        <v>28.06.1998</v>
      </c>
      <c r="D27" s="169" t="str">
        <f>VLOOKUP($X27,УЧАСТНИКИ!$A$2:$L$1099,8,FALSE)</f>
        <v>КМС</v>
      </c>
      <c r="E27" s="168" t="str">
        <f>VLOOKUP($X27,УЧАСТНИКИ!$A$2:$L$1099,5,FALSE)</f>
        <v xml:space="preserve">Ставропольский край </v>
      </c>
      <c r="F27" s="169" t="e">
        <f>VLOOKUP($R27,УЧАСТНИКИ!$A$2:$L$1099,7,FALSE)</f>
        <v>#N/A</v>
      </c>
      <c r="G27" s="170" t="str">
        <f>VLOOKUP($X27,УЧАСТНИКИ!$A$2:$L$1099,11,FALSE)</f>
        <v xml:space="preserve"> ГБУ СК РЦСП, ГБПОУ СК СУОР</v>
      </c>
      <c r="H27" s="174"/>
      <c r="I27" s="174">
        <v>4060</v>
      </c>
      <c r="J27" s="174"/>
      <c r="K27" s="174"/>
      <c r="L27" s="174"/>
      <c r="M27" s="174"/>
      <c r="N27" s="189" t="s">
        <v>1336</v>
      </c>
      <c r="O27" s="189">
        <f>I27/100</f>
        <v>40.6</v>
      </c>
      <c r="P27" s="189" t="s">
        <v>1336</v>
      </c>
      <c r="Q27" s="189"/>
      <c r="R27" s="189"/>
      <c r="S27" s="189"/>
      <c r="T27" s="190">
        <f t="shared" si="0"/>
        <v>40.6</v>
      </c>
      <c r="U27" s="173" t="str">
        <f t="shared" si="1"/>
        <v>1</v>
      </c>
      <c r="V27" s="170">
        <v>8</v>
      </c>
      <c r="W27" s="168" t="str">
        <f>VLOOKUP($X27,УЧАСТНИКИ!$A$2:$L$1099,10,FALSE)</f>
        <v>Крохмалёв А.В., Самойлов А.В., Лохова А.А.</v>
      </c>
      <c r="X27" s="163" t="s">
        <v>1277</v>
      </c>
    </row>
    <row r="28" spans="1:36" ht="27.6" x14ac:dyDescent="0.25">
      <c r="A28" s="185" t="s">
        <v>45</v>
      </c>
      <c r="B28" s="168" t="str">
        <f>VLOOKUP($X28,УЧАСТНИКИ!$A$2:$L$1099,3,FALSE)</f>
        <v>Бизякина Светлана</v>
      </c>
      <c r="C28" s="169" t="str">
        <f>VLOOKUP($X28,УЧАСТНИКИ!$A$2:$L$1099,4,FALSE)</f>
        <v>06.11.1994</v>
      </c>
      <c r="D28" s="169" t="str">
        <f>VLOOKUP($X28,УЧАСТНИКИ!$A$2:$L$1099,8,FALSE)</f>
        <v>КМС</v>
      </c>
      <c r="E28" s="168" t="str">
        <f>VLOOKUP($X28,УЧАСТНИКИ!$A$2:$L$1099,5,FALSE)</f>
        <v xml:space="preserve">Омская область </v>
      </c>
      <c r="F28" s="169" t="e">
        <f>VLOOKUP($R28,УЧАСТНИКИ!$A$2:$L$1099,7,FALSE)</f>
        <v>#N/A</v>
      </c>
      <c r="G28" s="170" t="str">
        <f>VLOOKUP($X28,УЧАСТНИКИ!$A$2:$L$1099,11,FALSE)</f>
        <v xml:space="preserve"> ФГБУ ПОО "Сибирское ГУОР"</v>
      </c>
      <c r="H28" s="174"/>
      <c r="I28" s="174">
        <v>4042</v>
      </c>
      <c r="J28" s="174">
        <v>3980</v>
      </c>
      <c r="K28" s="174"/>
      <c r="L28" s="174"/>
      <c r="M28" s="174"/>
      <c r="N28" s="189" t="s">
        <v>1336</v>
      </c>
      <c r="O28" s="189">
        <f>I28/100</f>
        <v>40.42</v>
      </c>
      <c r="P28" s="189">
        <f>J28/100</f>
        <v>39.799999999999997</v>
      </c>
      <c r="Q28" s="189"/>
      <c r="R28" s="189"/>
      <c r="S28" s="189"/>
      <c r="T28" s="190">
        <f t="shared" si="0"/>
        <v>40.42</v>
      </c>
      <c r="U28" s="173" t="str">
        <f t="shared" si="1"/>
        <v>1</v>
      </c>
      <c r="V28" s="170">
        <v>7</v>
      </c>
      <c r="W28" s="168" t="str">
        <f>VLOOKUP($X28,УЧАСТНИКИ!$A$2:$L$1099,10,FALSE)</f>
        <v>Бабанин С.Н., Белов М.К.</v>
      </c>
      <c r="X28" s="163" t="s">
        <v>1134</v>
      </c>
    </row>
    <row r="29" spans="1:36" s="84" customFormat="1" x14ac:dyDescent="0.25">
      <c r="A29" s="99"/>
      <c r="B29" s="100"/>
      <c r="C29" s="101"/>
      <c r="D29" s="101"/>
      <c r="E29" s="101"/>
      <c r="F29" s="101"/>
      <c r="G29" s="102"/>
      <c r="H29" s="102"/>
      <c r="I29" s="102"/>
      <c r="J29" s="102"/>
      <c r="K29" s="102"/>
      <c r="L29" s="102"/>
      <c r="M29" s="102"/>
      <c r="N29" s="103"/>
      <c r="O29" s="103"/>
      <c r="P29" s="103"/>
      <c r="Q29" s="103"/>
      <c r="R29" s="103"/>
      <c r="S29" s="103"/>
      <c r="T29" s="103"/>
      <c r="U29" s="101"/>
      <c r="V29" s="101"/>
      <c r="W29" s="101"/>
      <c r="Y29" s="86"/>
      <c r="Z29" s="85"/>
      <c r="AA29" s="86"/>
      <c r="AB29" s="86"/>
      <c r="AC29" s="86"/>
      <c r="AD29" s="86"/>
      <c r="AE29" s="86"/>
      <c r="AF29" s="86"/>
      <c r="AG29" s="90"/>
      <c r="AH29" s="87"/>
      <c r="AI29" s="86"/>
      <c r="AJ29" s="90"/>
    </row>
    <row r="30" spans="1:36" s="84" customFormat="1" ht="13.2" customHeight="1" x14ac:dyDescent="0.25">
      <c r="A30" s="99"/>
      <c r="B30" s="100"/>
      <c r="C30" s="101"/>
      <c r="D30" s="101"/>
      <c r="E30" s="101"/>
      <c r="F30" s="101"/>
      <c r="G30" s="102"/>
      <c r="H30" s="102"/>
      <c r="I30" s="102"/>
      <c r="J30" s="102"/>
      <c r="K30" s="102"/>
      <c r="L30" s="102"/>
      <c r="M30" s="102"/>
      <c r="N30" s="103"/>
      <c r="O30" s="103"/>
      <c r="P30" s="103"/>
      <c r="Q30" s="103"/>
      <c r="R30" s="103"/>
      <c r="S30" s="103"/>
      <c r="T30" s="103"/>
      <c r="U30" s="101"/>
      <c r="V30" s="101"/>
      <c r="W30" s="101"/>
      <c r="Y30" s="86"/>
      <c r="Z30" s="85"/>
      <c r="AA30" s="86"/>
      <c r="AB30" s="86"/>
      <c r="AC30" s="86"/>
      <c r="AD30" s="86"/>
      <c r="AE30" s="86"/>
      <c r="AF30" s="86"/>
      <c r="AG30" s="90"/>
      <c r="AH30" s="87"/>
      <c r="AI30" s="86"/>
      <c r="AJ30" s="90"/>
    </row>
    <row r="31" spans="1:36" s="84" customFormat="1" ht="13.2" customHeight="1" x14ac:dyDescent="0.25">
      <c r="A31" s="99"/>
      <c r="B31" s="165" t="s">
        <v>1333</v>
      </c>
      <c r="C31" s="11"/>
      <c r="D31" s="1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166"/>
      <c r="U31" s="166" t="s">
        <v>1335</v>
      </c>
      <c r="V31" s="101"/>
      <c r="W31" s="101"/>
      <c r="X31" s="89"/>
      <c r="Y31" s="86"/>
      <c r="Z31" s="85"/>
      <c r="AA31" s="86"/>
      <c r="AB31" s="86"/>
      <c r="AC31" s="86"/>
      <c r="AD31" s="86"/>
      <c r="AE31" s="86"/>
      <c r="AF31" s="86"/>
      <c r="AG31" s="90"/>
      <c r="AH31" s="87"/>
      <c r="AI31" s="86"/>
      <c r="AJ31" s="90"/>
    </row>
    <row r="32" spans="1:36" s="84" customFormat="1" ht="13.2" customHeight="1" x14ac:dyDescent="0.25">
      <c r="A32" s="99"/>
      <c r="B32" s="8"/>
      <c r="C32" s="11"/>
      <c r="D32" s="11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59"/>
      <c r="U32" s="59"/>
      <c r="V32" s="101"/>
      <c r="W32" s="101"/>
      <c r="Y32" s="86"/>
      <c r="Z32" s="85"/>
      <c r="AA32" s="86"/>
      <c r="AB32" s="86"/>
      <c r="AC32" s="86"/>
      <c r="AD32" s="86"/>
      <c r="AE32" s="86"/>
      <c r="AF32" s="86"/>
      <c r="AG32" s="90"/>
      <c r="AH32" s="87"/>
      <c r="AI32" s="86"/>
      <c r="AJ32" s="90"/>
    </row>
    <row r="33" spans="1:36" s="84" customFormat="1" ht="12.75" customHeight="1" x14ac:dyDescent="0.25">
      <c r="A33" s="91"/>
      <c r="B33" s="165" t="s">
        <v>1334</v>
      </c>
      <c r="C33" s="11"/>
      <c r="D33" s="11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166"/>
      <c r="U33" s="166" t="s">
        <v>1348</v>
      </c>
      <c r="Y33" s="86"/>
      <c r="Z33" s="85"/>
      <c r="AA33" s="86"/>
      <c r="AB33" s="86"/>
      <c r="AC33" s="86"/>
      <c r="AD33" s="86"/>
      <c r="AE33" s="86"/>
      <c r="AF33" s="86"/>
      <c r="AG33" s="90"/>
      <c r="AH33" s="87"/>
      <c r="AI33" s="90"/>
      <c r="AJ33" s="90"/>
    </row>
    <row r="34" spans="1:36" s="84" customFormat="1" ht="12.75" customHeight="1" x14ac:dyDescent="0.25">
      <c r="A34" s="91"/>
      <c r="C34" s="88"/>
      <c r="D34" s="88"/>
      <c r="X34" s="89"/>
      <c r="Y34" s="86"/>
      <c r="Z34" s="85"/>
      <c r="AA34" s="86"/>
      <c r="AB34" s="86"/>
      <c r="AC34" s="86"/>
      <c r="AD34" s="86"/>
      <c r="AE34" s="86"/>
      <c r="AF34" s="86"/>
      <c r="AG34" s="90"/>
      <c r="AH34" s="87"/>
      <c r="AI34" s="90"/>
      <c r="AJ34" s="90"/>
    </row>
    <row r="35" spans="1:36" s="84" customFormat="1" ht="12.75" customHeight="1" x14ac:dyDescent="0.25">
      <c r="A35" s="91"/>
      <c r="C35" s="88"/>
      <c r="D35" s="88"/>
      <c r="Y35" s="86"/>
      <c r="Z35" s="85"/>
      <c r="AA35" s="86"/>
      <c r="AB35" s="86"/>
      <c r="AC35" s="86"/>
      <c r="AD35" s="86"/>
      <c r="AE35" s="86"/>
      <c r="AF35" s="86"/>
      <c r="AG35" s="90"/>
      <c r="AH35" s="87"/>
      <c r="AI35" s="90"/>
      <c r="AJ35" s="90"/>
    </row>
    <row r="36" spans="1:36" s="84" customFormat="1" ht="12.75" customHeight="1" x14ac:dyDescent="0.25">
      <c r="A36" s="91"/>
      <c r="C36" s="88"/>
      <c r="D36" s="88"/>
      <c r="X36" s="89"/>
      <c r="Y36" s="86"/>
      <c r="Z36" s="85"/>
      <c r="AA36" s="86"/>
      <c r="AB36" s="86"/>
      <c r="AC36" s="86"/>
      <c r="AD36" s="86"/>
      <c r="AE36" s="86"/>
      <c r="AF36" s="86"/>
      <c r="AG36" s="90"/>
      <c r="AH36" s="87"/>
      <c r="AI36" s="90"/>
      <c r="AJ36" s="90"/>
    </row>
    <row r="37" spans="1:36" s="84" customFormat="1" ht="12.75" customHeight="1" x14ac:dyDescent="0.25">
      <c r="A37" s="91"/>
      <c r="C37" s="88"/>
      <c r="D37" s="88"/>
      <c r="Y37" s="86"/>
      <c r="Z37" s="85"/>
      <c r="AA37" s="86"/>
      <c r="AB37" s="86"/>
      <c r="AC37" s="86"/>
      <c r="AD37" s="86"/>
      <c r="AE37" s="86"/>
      <c r="AF37" s="86"/>
      <c r="AG37" s="90"/>
      <c r="AH37" s="87"/>
      <c r="AI37" s="90"/>
      <c r="AJ37" s="90"/>
    </row>
    <row r="38" spans="1:36" s="84" customFormat="1" ht="12.75" customHeight="1" x14ac:dyDescent="0.25">
      <c r="A38" s="91"/>
      <c r="C38" s="88"/>
      <c r="D38" s="88"/>
      <c r="Y38" s="86"/>
      <c r="Z38" s="85"/>
      <c r="AA38" s="86"/>
      <c r="AB38" s="86"/>
      <c r="AC38" s="86"/>
      <c r="AD38" s="86"/>
      <c r="AE38" s="86"/>
      <c r="AF38" s="86"/>
      <c r="AG38" s="90"/>
      <c r="AH38" s="87"/>
      <c r="AI38" s="90"/>
      <c r="AJ38" s="90"/>
    </row>
    <row r="39" spans="1:36" s="84" customFormat="1" ht="12.75" customHeight="1" x14ac:dyDescent="0.25">
      <c r="A39" s="91"/>
      <c r="C39" s="88"/>
      <c r="D39" s="88"/>
      <c r="Y39" s="86"/>
      <c r="Z39" s="85"/>
      <c r="AA39" s="86"/>
      <c r="AB39" s="86"/>
      <c r="AC39" s="86"/>
      <c r="AD39" s="86"/>
      <c r="AE39" s="86"/>
      <c r="AF39" s="86"/>
      <c r="AG39" s="90"/>
      <c r="AH39" s="87"/>
      <c r="AI39" s="90"/>
      <c r="AJ39" s="90"/>
    </row>
    <row r="40" spans="1:36" s="84" customFormat="1" ht="12.75" customHeight="1" x14ac:dyDescent="0.25">
      <c r="A40" s="91"/>
      <c r="C40" s="88"/>
      <c r="D40" s="88"/>
      <c r="Y40" s="86"/>
      <c r="Z40" s="85"/>
      <c r="AA40" s="86"/>
      <c r="AB40" s="86"/>
      <c r="AC40" s="86"/>
      <c r="AD40" s="86"/>
      <c r="AE40" s="86"/>
      <c r="AF40" s="86"/>
      <c r="AG40" s="90"/>
      <c r="AH40" s="87"/>
      <c r="AI40" s="90"/>
      <c r="AJ40" s="90"/>
    </row>
    <row r="41" spans="1:36" s="84" customFormat="1" ht="12.75" customHeight="1" x14ac:dyDescent="0.25">
      <c r="A41" s="91"/>
      <c r="C41" s="88"/>
      <c r="D41" s="88"/>
      <c r="Y41" s="86"/>
      <c r="Z41" s="85"/>
      <c r="AA41" s="86"/>
      <c r="AB41" s="86"/>
      <c r="AC41" s="86"/>
      <c r="AD41" s="86"/>
      <c r="AE41" s="86"/>
      <c r="AF41" s="86"/>
      <c r="AG41" s="90"/>
      <c r="AH41" s="87"/>
      <c r="AI41" s="90"/>
      <c r="AJ41" s="90"/>
    </row>
    <row r="42" spans="1:36" s="84" customFormat="1" ht="12.75" customHeight="1" x14ac:dyDescent="0.25">
      <c r="A42" s="91"/>
      <c r="C42" s="88"/>
      <c r="D42" s="88"/>
      <c r="X42" s="89"/>
      <c r="Y42" s="86"/>
      <c r="Z42" s="85"/>
      <c r="AA42" s="86"/>
      <c r="AB42" s="86"/>
      <c r="AC42" s="86"/>
      <c r="AD42" s="86"/>
      <c r="AE42" s="86"/>
      <c r="AF42" s="86"/>
      <c r="AG42" s="90"/>
      <c r="AH42" s="90"/>
      <c r="AI42" s="90"/>
      <c r="AJ42" s="90"/>
    </row>
    <row r="43" spans="1:36" s="84" customFormat="1" ht="12.75" customHeight="1" x14ac:dyDescent="0.25">
      <c r="A43" s="91"/>
      <c r="C43" s="88"/>
      <c r="D43" s="88"/>
      <c r="Y43" s="86"/>
      <c r="Z43" s="85"/>
      <c r="AA43" s="86"/>
      <c r="AB43" s="86"/>
      <c r="AC43" s="86"/>
      <c r="AD43" s="86"/>
      <c r="AE43" s="86"/>
      <c r="AF43" s="86"/>
      <c r="AG43" s="90"/>
      <c r="AH43" s="87"/>
      <c r="AI43" s="90"/>
      <c r="AJ43" s="90"/>
    </row>
    <row r="44" spans="1:36" s="84" customFormat="1" ht="12.75" customHeight="1" x14ac:dyDescent="0.25">
      <c r="A44" s="91"/>
      <c r="C44" s="88"/>
      <c r="D44" s="88"/>
      <c r="X44" s="89"/>
      <c r="Y44" s="86"/>
      <c r="Z44" s="85"/>
      <c r="AA44" s="86"/>
      <c r="AB44" s="86"/>
      <c r="AC44" s="86"/>
      <c r="AD44" s="86"/>
      <c r="AE44" s="86"/>
      <c r="AF44" s="86"/>
      <c r="AG44" s="90"/>
      <c r="AH44" s="87"/>
      <c r="AI44" s="90"/>
      <c r="AJ44" s="90"/>
    </row>
    <row r="45" spans="1:36" s="84" customFormat="1" ht="12.75" customHeight="1" x14ac:dyDescent="0.25">
      <c r="A45" s="91"/>
      <c r="C45" s="88"/>
      <c r="D45" s="88"/>
      <c r="Y45" s="86"/>
      <c r="Z45" s="85"/>
      <c r="AA45" s="86"/>
      <c r="AB45" s="86"/>
      <c r="AC45" s="86"/>
      <c r="AD45" s="86"/>
      <c r="AE45" s="86"/>
      <c r="AF45" s="86"/>
      <c r="AG45" s="90"/>
      <c r="AH45" s="87"/>
      <c r="AI45" s="90"/>
      <c r="AJ45" s="90"/>
    </row>
    <row r="46" spans="1:36" s="84" customFormat="1" ht="12.75" customHeight="1" x14ac:dyDescent="0.25">
      <c r="A46" s="91"/>
      <c r="C46" s="88"/>
      <c r="D46" s="88"/>
      <c r="X46" s="89"/>
      <c r="Y46" s="86"/>
      <c r="Z46" s="85"/>
      <c r="AA46" s="86"/>
      <c r="AB46" s="86"/>
      <c r="AC46" s="86"/>
      <c r="AD46" s="86"/>
      <c r="AE46" s="86"/>
      <c r="AF46" s="86"/>
      <c r="AG46" s="90"/>
      <c r="AH46" s="87"/>
      <c r="AI46" s="90"/>
      <c r="AJ46" s="90"/>
    </row>
    <row r="47" spans="1:36" s="84" customFormat="1" ht="12.75" customHeight="1" x14ac:dyDescent="0.25">
      <c r="A47" s="91"/>
      <c r="C47" s="88"/>
      <c r="D47" s="88"/>
      <c r="Y47" s="86"/>
      <c r="Z47" s="85"/>
      <c r="AA47" s="86"/>
      <c r="AB47" s="86"/>
      <c r="AC47" s="86"/>
      <c r="AD47" s="86"/>
      <c r="AE47" s="86"/>
      <c r="AF47" s="86"/>
      <c r="AG47" s="90"/>
      <c r="AH47" s="87"/>
      <c r="AI47" s="90"/>
      <c r="AJ47" s="90"/>
    </row>
    <row r="48" spans="1:36" s="84" customFormat="1" ht="12.75" customHeight="1" x14ac:dyDescent="0.25">
      <c r="A48" s="91"/>
      <c r="C48" s="88"/>
      <c r="D48" s="88"/>
      <c r="X48" s="89"/>
      <c r="Y48" s="86"/>
      <c r="Z48" s="85"/>
      <c r="AA48" s="86"/>
      <c r="AB48" s="86"/>
      <c r="AC48" s="86"/>
      <c r="AD48" s="86"/>
      <c r="AE48" s="86"/>
      <c r="AF48" s="86"/>
      <c r="AG48" s="90"/>
      <c r="AH48" s="87"/>
      <c r="AI48" s="90"/>
      <c r="AJ48" s="90"/>
    </row>
    <row r="49" spans="1:36" s="84" customFormat="1" ht="12.75" customHeight="1" x14ac:dyDescent="0.25">
      <c r="A49" s="91"/>
      <c r="C49" s="88"/>
      <c r="D49" s="88"/>
      <c r="Y49" s="86"/>
      <c r="Z49" s="85"/>
      <c r="AA49" s="86"/>
      <c r="AB49" s="86"/>
      <c r="AC49" s="86"/>
      <c r="AD49" s="86"/>
      <c r="AE49" s="86"/>
      <c r="AF49" s="86"/>
      <c r="AG49" s="90"/>
      <c r="AH49" s="87"/>
      <c r="AI49" s="90"/>
      <c r="AJ49" s="90"/>
    </row>
    <row r="50" spans="1:36" s="84" customFormat="1" ht="12.75" customHeight="1" x14ac:dyDescent="0.25">
      <c r="A50" s="91"/>
      <c r="C50" s="88"/>
      <c r="D50" s="88"/>
      <c r="X50" s="89"/>
      <c r="Y50" s="86"/>
      <c r="Z50" s="85"/>
      <c r="AA50" s="86"/>
      <c r="AB50" s="86"/>
      <c r="AC50" s="86"/>
      <c r="AD50" s="86"/>
      <c r="AE50" s="86"/>
      <c r="AF50" s="86"/>
      <c r="AG50" s="90"/>
      <c r="AH50" s="87"/>
      <c r="AI50" s="90"/>
      <c r="AJ50" s="90"/>
    </row>
    <row r="51" spans="1:36" s="84" customFormat="1" ht="12.75" customHeight="1" x14ac:dyDescent="0.25">
      <c r="A51" s="91"/>
      <c r="C51" s="88"/>
      <c r="D51" s="88"/>
      <c r="Y51" s="86"/>
      <c r="Z51" s="85"/>
      <c r="AA51" s="86"/>
      <c r="AB51" s="86"/>
      <c r="AC51" s="86"/>
      <c r="AD51" s="86"/>
      <c r="AE51" s="86"/>
      <c r="AF51" s="86"/>
      <c r="AG51" s="90"/>
      <c r="AH51" s="87"/>
      <c r="AI51" s="90"/>
      <c r="AJ51" s="90"/>
    </row>
    <row r="52" spans="1:36" s="84" customFormat="1" ht="12.75" customHeight="1" x14ac:dyDescent="0.25">
      <c r="A52" s="91"/>
      <c r="C52" s="88"/>
      <c r="D52" s="88"/>
      <c r="X52" s="92"/>
      <c r="Y52" s="86"/>
      <c r="Z52" s="85"/>
      <c r="AA52" s="86"/>
      <c r="AB52" s="86"/>
      <c r="AC52" s="86"/>
      <c r="AD52" s="86"/>
      <c r="AE52" s="86"/>
      <c r="AF52" s="86"/>
      <c r="AG52" s="90"/>
      <c r="AH52" s="87"/>
      <c r="AI52" s="90"/>
      <c r="AJ52" s="90"/>
    </row>
    <row r="53" spans="1:36" s="84" customFormat="1" ht="12.75" customHeight="1" x14ac:dyDescent="0.25">
      <c r="A53" s="91"/>
      <c r="C53" s="88"/>
      <c r="D53" s="88"/>
      <c r="X53" s="93"/>
      <c r="Y53" s="86"/>
      <c r="Z53" s="85"/>
      <c r="AA53" s="86"/>
      <c r="AB53" s="86"/>
      <c r="AC53" s="86"/>
      <c r="AD53" s="86"/>
      <c r="AE53" s="86"/>
      <c r="AF53" s="86"/>
      <c r="AG53" s="90"/>
      <c r="AH53" s="87"/>
      <c r="AI53" s="90"/>
      <c r="AJ53" s="90"/>
    </row>
    <row r="54" spans="1:36" ht="12.75" customHeight="1" x14ac:dyDescent="0.25">
      <c r="X54" s="31"/>
      <c r="Y54" s="61"/>
      <c r="Z54" s="61"/>
      <c r="AA54" s="94"/>
      <c r="AB54" s="94"/>
      <c r="AC54" s="94"/>
      <c r="AD54" s="94"/>
      <c r="AE54" s="94"/>
      <c r="AF54" s="94"/>
      <c r="AG54" s="61"/>
      <c r="AH54" s="61"/>
      <c r="AI54" s="61"/>
      <c r="AJ54" s="61"/>
    </row>
    <row r="55" spans="1:36" ht="12.75" customHeight="1" x14ac:dyDescent="0.25">
      <c r="X55" s="93"/>
      <c r="Y55" s="86"/>
      <c r="Z55" s="85"/>
      <c r="AA55" s="94"/>
      <c r="AB55" s="94"/>
      <c r="AC55" s="94"/>
      <c r="AD55" s="94"/>
      <c r="AE55" s="94"/>
      <c r="AF55" s="94"/>
      <c r="AG55" s="61"/>
      <c r="AH55" s="87"/>
      <c r="AI55" s="61"/>
      <c r="AJ55" s="61"/>
    </row>
    <row r="56" spans="1:36" ht="12.75" customHeight="1" x14ac:dyDescent="0.25">
      <c r="Y56" s="61"/>
      <c r="Z56" s="61"/>
      <c r="AA56" s="94"/>
      <c r="AB56" s="94"/>
      <c r="AC56" s="94"/>
      <c r="AD56" s="94"/>
      <c r="AE56" s="94"/>
      <c r="AF56" s="94"/>
      <c r="AG56" s="61"/>
      <c r="AH56" s="61"/>
      <c r="AI56" s="61"/>
      <c r="AJ56" s="61"/>
    </row>
    <row r="57" spans="1:36" ht="12.75" customHeight="1" x14ac:dyDescent="0.25">
      <c r="Y57" s="61"/>
      <c r="Z57" s="61"/>
      <c r="AA57" s="94"/>
      <c r="AB57" s="94"/>
      <c r="AC57" s="94"/>
      <c r="AD57" s="94"/>
      <c r="AE57" s="94"/>
      <c r="AF57" s="94"/>
      <c r="AG57" s="61"/>
      <c r="AH57" s="61"/>
      <c r="AI57" s="61"/>
      <c r="AJ57" s="61"/>
    </row>
    <row r="58" spans="1:36" ht="12.75" customHeight="1" x14ac:dyDescent="0.25">
      <c r="Y58" s="61"/>
      <c r="Z58" s="61"/>
      <c r="AA58" s="94"/>
      <c r="AB58" s="94"/>
      <c r="AC58" s="94"/>
      <c r="AD58" s="94"/>
      <c r="AE58" s="94"/>
      <c r="AF58" s="94"/>
      <c r="AG58" s="61"/>
      <c r="AH58" s="61"/>
      <c r="AI58" s="61"/>
      <c r="AJ58" s="61"/>
    </row>
    <row r="59" spans="1:36" ht="12.75" customHeight="1" x14ac:dyDescent="0.25">
      <c r="Y59" s="61"/>
      <c r="Z59" s="61"/>
      <c r="AA59" s="94"/>
      <c r="AB59" s="94"/>
      <c r="AC59" s="94"/>
      <c r="AD59" s="94"/>
      <c r="AE59" s="94"/>
      <c r="AF59" s="94"/>
      <c r="AG59" s="61"/>
      <c r="AH59" s="61"/>
      <c r="AI59" s="61"/>
      <c r="AJ59" s="61"/>
    </row>
    <row r="60" spans="1:36" ht="12.75" customHeight="1" x14ac:dyDescent="0.25">
      <c r="Y60" s="61"/>
      <c r="Z60" s="61"/>
      <c r="AA60" s="94"/>
      <c r="AB60" s="94"/>
      <c r="AC60" s="94"/>
      <c r="AD60" s="94"/>
      <c r="AE60" s="94"/>
      <c r="AF60" s="94"/>
      <c r="AG60" s="61"/>
      <c r="AH60" s="61"/>
      <c r="AI60" s="61"/>
      <c r="AJ60" s="61"/>
    </row>
    <row r="61" spans="1:36" ht="12.75" customHeight="1" x14ac:dyDescent="0.25">
      <c r="Y61" s="61"/>
      <c r="Z61" s="61"/>
      <c r="AA61" s="94"/>
      <c r="AB61" s="94"/>
      <c r="AC61" s="94"/>
      <c r="AD61" s="94"/>
      <c r="AE61" s="94"/>
      <c r="AF61" s="94"/>
      <c r="AG61" s="61"/>
      <c r="AH61" s="61"/>
      <c r="AI61" s="61"/>
      <c r="AJ61" s="61"/>
    </row>
    <row r="62" spans="1:36" ht="12.75" customHeight="1" x14ac:dyDescent="0.25">
      <c r="Y62" s="61"/>
      <c r="Z62" s="61"/>
      <c r="AA62" s="94"/>
      <c r="AB62" s="94"/>
      <c r="AC62" s="94"/>
      <c r="AD62" s="94"/>
      <c r="AE62" s="94"/>
      <c r="AF62" s="94"/>
      <c r="AG62" s="61"/>
      <c r="AH62" s="61"/>
      <c r="AI62" s="61"/>
      <c r="AJ62" s="61"/>
    </row>
    <row r="63" spans="1:36" ht="12.75" customHeight="1" x14ac:dyDescent="0.25">
      <c r="Y63" s="61"/>
      <c r="Z63" s="61"/>
      <c r="AA63" s="94"/>
      <c r="AB63" s="94"/>
      <c r="AC63" s="94"/>
      <c r="AD63" s="94"/>
      <c r="AE63" s="94"/>
      <c r="AF63" s="94"/>
      <c r="AG63" s="61"/>
      <c r="AH63" s="61"/>
      <c r="AI63" s="61"/>
      <c r="AJ63" s="61"/>
    </row>
    <row r="64" spans="1:36" ht="12.75" customHeight="1" x14ac:dyDescent="0.25">
      <c r="Y64" s="61"/>
      <c r="Z64" s="61"/>
      <c r="AA64" s="94"/>
      <c r="AB64" s="94"/>
      <c r="AC64" s="94"/>
      <c r="AD64" s="94"/>
      <c r="AE64" s="94"/>
      <c r="AF64" s="94"/>
      <c r="AG64" s="61"/>
      <c r="AH64" s="61"/>
      <c r="AI64" s="61"/>
      <c r="AJ64" s="61"/>
    </row>
    <row r="65" spans="25:36" ht="12.75" customHeight="1" x14ac:dyDescent="0.25">
      <c r="Y65" s="61"/>
      <c r="Z65" s="61"/>
      <c r="AA65" s="94"/>
      <c r="AB65" s="94"/>
      <c r="AC65" s="94"/>
      <c r="AD65" s="94"/>
      <c r="AE65" s="94"/>
      <c r="AF65" s="94"/>
      <c r="AG65" s="61"/>
      <c r="AH65" s="61"/>
      <c r="AI65" s="61"/>
      <c r="AJ65" s="61"/>
    </row>
    <row r="66" spans="25:36" ht="12.75" customHeight="1" x14ac:dyDescent="0.25">
      <c r="Y66" s="61"/>
      <c r="Z66" s="61"/>
      <c r="AA66" s="94"/>
      <c r="AB66" s="94"/>
      <c r="AC66" s="94"/>
      <c r="AD66" s="94"/>
      <c r="AE66" s="94"/>
      <c r="AF66" s="94"/>
      <c r="AG66" s="61"/>
      <c r="AH66" s="61"/>
      <c r="AI66" s="61"/>
      <c r="AJ66" s="61"/>
    </row>
    <row r="67" spans="25:36" ht="12.75" customHeight="1" x14ac:dyDescent="0.25">
      <c r="Y67" s="61"/>
      <c r="Z67" s="61"/>
      <c r="AA67" s="94"/>
      <c r="AB67" s="94"/>
      <c r="AC67" s="94"/>
      <c r="AD67" s="94"/>
      <c r="AE67" s="94"/>
      <c r="AF67" s="94"/>
      <c r="AG67" s="61"/>
      <c r="AH67" s="61"/>
      <c r="AI67" s="61"/>
      <c r="AJ67" s="61"/>
    </row>
    <row r="68" spans="25:36" ht="12.75" customHeight="1" x14ac:dyDescent="0.25">
      <c r="Y68" s="61"/>
      <c r="Z68" s="61"/>
      <c r="AA68" s="94"/>
      <c r="AB68" s="94"/>
      <c r="AC68" s="94"/>
      <c r="AD68" s="94"/>
      <c r="AE68" s="94"/>
      <c r="AF68" s="94"/>
      <c r="AG68" s="61"/>
      <c r="AH68" s="61"/>
      <c r="AI68" s="61"/>
      <c r="AJ68" s="61"/>
    </row>
    <row r="69" spans="25:36" ht="12.75" customHeight="1" x14ac:dyDescent="0.25">
      <c r="Y69" s="61"/>
      <c r="Z69" s="61"/>
      <c r="AA69" s="94"/>
      <c r="AB69" s="94"/>
      <c r="AC69" s="94"/>
      <c r="AD69" s="94"/>
      <c r="AE69" s="94"/>
      <c r="AF69" s="94"/>
      <c r="AG69" s="61"/>
      <c r="AH69" s="61"/>
      <c r="AI69" s="61"/>
      <c r="AJ69" s="61"/>
    </row>
  </sheetData>
  <sortState ref="A14:AP28">
    <sortCondition descending="1" ref="T14:T28"/>
  </sortState>
  <mergeCells count="21">
    <mergeCell ref="A1:W1"/>
    <mergeCell ref="A2:W2"/>
    <mergeCell ref="A3:W3"/>
    <mergeCell ref="A4:W4"/>
    <mergeCell ref="A6:W6"/>
    <mergeCell ref="A5:W5"/>
    <mergeCell ref="A7:W7"/>
    <mergeCell ref="A8:W8"/>
    <mergeCell ref="A12:A13"/>
    <mergeCell ref="B12:B13"/>
    <mergeCell ref="C12:C13"/>
    <mergeCell ref="D12:D13"/>
    <mergeCell ref="G12:G13"/>
    <mergeCell ref="N12:S12"/>
    <mergeCell ref="E12:E13"/>
    <mergeCell ref="F12:F13"/>
    <mergeCell ref="A10:B10"/>
    <mergeCell ref="T12:T13"/>
    <mergeCell ref="U12:U13"/>
    <mergeCell ref="V12:V13"/>
    <mergeCell ref="W12:W13"/>
  </mergeCells>
  <phoneticPr fontId="1" type="noConversion"/>
  <printOptions horizontalCentered="1"/>
  <pageMargins left="0.15748031496062992" right="0.19685039370078741" top="0.78740157480314965" bottom="0.19685039370078741" header="0.51181102362204722" footer="0.51181102362204722"/>
  <pageSetup paperSize="9" scale="8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P94"/>
  <sheetViews>
    <sheetView view="pageBreakPreview" topLeftCell="A16" zoomScaleNormal="85" zoomScaleSheetLayoutView="100" workbookViewId="0">
      <selection activeCell="D68" sqref="D68"/>
    </sheetView>
  </sheetViews>
  <sheetFormatPr defaultColWidth="9.109375" defaultRowHeight="13.2" outlineLevelCol="1" x14ac:dyDescent="0.25"/>
  <cols>
    <col min="1" max="1" width="6.33203125" style="28" customWidth="1"/>
    <col min="2" max="2" width="15.109375" style="8" customWidth="1"/>
    <col min="3" max="3" width="12" style="11" customWidth="1"/>
    <col min="4" max="4" width="9.33203125" style="11" customWidth="1"/>
    <col min="5" max="5" width="22" style="8" customWidth="1"/>
    <col min="6" max="6" width="6.6640625" style="8" hidden="1" customWidth="1"/>
    <col min="7" max="7" width="37.109375" style="8" customWidth="1"/>
    <col min="8" max="13" width="7" style="8" hidden="1" customWidth="1" outlineLevel="1"/>
    <col min="14" max="14" width="6.109375" style="8" customWidth="1" collapsed="1"/>
    <col min="15" max="19" width="6.109375" style="8" customWidth="1"/>
    <col min="20" max="20" width="8" style="8" customWidth="1"/>
    <col min="21" max="21" width="10.44140625" style="8" customWidth="1"/>
    <col min="22" max="22" width="7" style="8" customWidth="1"/>
    <col min="23" max="23" width="30" style="8" customWidth="1"/>
    <col min="24" max="24" width="8" style="8" hidden="1" customWidth="1" outlineLevel="1"/>
    <col min="25" max="26" width="6.5546875" style="8" hidden="1" customWidth="1" outlineLevel="1"/>
    <col min="27" max="32" width="9.109375" style="11" hidden="1" customWidth="1" outlineLevel="1"/>
    <col min="33" max="33" width="9.109375" style="8" hidden="1" customWidth="1" outlineLevel="1"/>
    <col min="34" max="34" width="11.44140625" style="8" customWidth="1" collapsed="1"/>
    <col min="35" max="35" width="3.5546875" style="8" customWidth="1"/>
    <col min="36" max="16384" width="9.109375" style="8"/>
  </cols>
  <sheetData>
    <row r="1" spans="1:33" x14ac:dyDescent="0.25">
      <c r="A1" s="216" t="str">
        <f>Name_1</f>
        <v>МИНИСТЕРСТВО ФИЗИЧЕСКОЙ КУЛЬТУРЫ И СПОРТА РОССИЙСКОЙ ФЕДЕРАЦИИ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AA1" s="8"/>
      <c r="AB1" s="9"/>
      <c r="AC1" s="10"/>
      <c r="AD1" s="8"/>
      <c r="AE1" s="8"/>
      <c r="AF1" s="8"/>
    </row>
    <row r="2" spans="1:33" x14ac:dyDescent="0.25">
      <c r="A2" s="216" t="str">
        <f>Name_2</f>
        <v>ВСЕРОССИЙСКАЯ ФЕДЕРАЦИЯ ЛЕГКОЙ АТЛЕТИКИ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AA2" s="8"/>
      <c r="AB2" s="9"/>
      <c r="AC2" s="10"/>
      <c r="AD2" s="8"/>
      <c r="AE2" s="8"/>
      <c r="AF2" s="8"/>
    </row>
    <row r="3" spans="1:33" x14ac:dyDescent="0.25">
      <c r="A3" s="216" t="str">
        <f>Name_3</f>
        <v>МИНИСТЕРСТВО ФИЗИЧЕСКОЙ КУЛЬТУРЫ И СПОРТА КРАСНОДАРСКОГО КРАЯ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AA3" s="8"/>
      <c r="AB3" s="9"/>
      <c r="AC3" s="10"/>
      <c r="AD3" s="8"/>
      <c r="AE3" s="8"/>
      <c r="AF3" s="8"/>
    </row>
    <row r="4" spans="1:33" x14ac:dyDescent="0.25">
      <c r="A4" s="216" t="str">
        <f>Name_6</f>
        <v>ФЕДЕРАЦИЯ ЛЕГКОЙ АТЛЕТИКИ КРАСНОДАРСКОГО КРАЯ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AA4" s="8"/>
      <c r="AB4" s="9"/>
      <c r="AC4" s="10"/>
      <c r="AD4" s="8"/>
      <c r="AE4" s="8"/>
      <c r="AF4" s="8"/>
    </row>
    <row r="5" spans="1:33" ht="20.399999999999999" x14ac:dyDescent="0.35">
      <c r="A5" s="217" t="s">
        <v>144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AA5" s="8"/>
      <c r="AB5" s="9"/>
      <c r="AC5" s="10"/>
      <c r="AD5" s="8"/>
      <c r="AE5" s="8"/>
      <c r="AF5" s="8"/>
    </row>
    <row r="6" spans="1:33" ht="15.6" x14ac:dyDescent="0.25">
      <c r="A6" s="223" t="str">
        <f>d_4</f>
        <v>ЖЕНЩИНЫ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  <c r="AB6" s="9"/>
      <c r="AC6" s="10"/>
    </row>
    <row r="7" spans="1:33" ht="15.6" x14ac:dyDescent="0.25">
      <c r="A7" s="223" t="s">
        <v>7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AB7" s="9"/>
      <c r="AC7" s="10"/>
    </row>
    <row r="8" spans="1:33" ht="15.6" x14ac:dyDescent="0.25">
      <c r="A8" s="223" t="s">
        <v>148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  <c r="AB8" s="9"/>
      <c r="AC8" s="10"/>
    </row>
    <row r="9" spans="1:33" ht="12.75" customHeight="1" x14ac:dyDescent="0.25">
      <c r="A9" s="36"/>
      <c r="B9" s="36"/>
      <c r="D9" s="16"/>
      <c r="E9" s="13"/>
      <c r="F9" s="254"/>
      <c r="G9" s="254"/>
      <c r="H9" s="254"/>
      <c r="I9" s="254"/>
      <c r="J9" s="254"/>
      <c r="K9" s="254"/>
      <c r="L9" s="254"/>
      <c r="M9" s="254"/>
      <c r="N9" s="254"/>
      <c r="O9" s="28"/>
      <c r="P9" s="28"/>
      <c r="Q9" s="28"/>
      <c r="R9" s="28"/>
      <c r="S9" s="28"/>
      <c r="T9" s="11"/>
      <c r="U9" s="11"/>
      <c r="X9" s="8" t="s">
        <v>37</v>
      </c>
      <c r="AB9" s="9"/>
      <c r="AC9" s="10"/>
    </row>
    <row r="10" spans="1:33" ht="12.75" customHeight="1" x14ac:dyDescent="0.25">
      <c r="A10" s="215"/>
      <c r="B10" s="215"/>
      <c r="D10" s="16"/>
      <c r="E10" s="46"/>
      <c r="G10" s="43"/>
      <c r="S10" s="33"/>
      <c r="U10" s="38"/>
      <c r="W10" s="19" t="s">
        <v>150</v>
      </c>
      <c r="AB10" s="9"/>
      <c r="AC10" s="10"/>
    </row>
    <row r="11" spans="1:33" ht="13.8" thickBot="1" x14ac:dyDescent="0.3">
      <c r="A11" s="18" t="s">
        <v>147</v>
      </c>
      <c r="B11" s="18"/>
      <c r="D11" s="16"/>
      <c r="E11" s="46"/>
      <c r="F11" s="34"/>
      <c r="G11" s="43"/>
      <c r="H11" s="16"/>
      <c r="I11" s="16"/>
      <c r="J11" s="16"/>
      <c r="K11" s="16"/>
      <c r="L11" s="16"/>
      <c r="M11" s="16"/>
      <c r="N11" s="95"/>
      <c r="O11" s="95"/>
      <c r="P11" s="95"/>
      <c r="Q11" s="95"/>
      <c r="R11" s="95"/>
      <c r="S11" s="46" t="s">
        <v>59</v>
      </c>
      <c r="U11" s="43" t="str">
        <f>d_1</f>
        <v>28.05.2019г.</v>
      </c>
      <c r="V11" s="38">
        <v>0.5</v>
      </c>
      <c r="W11" s="18" t="str">
        <f>d_6</f>
        <v>t° +25 вл. 76%</v>
      </c>
    </row>
    <row r="12" spans="1:33" ht="15.75" customHeight="1" thickBot="1" x14ac:dyDescent="0.3">
      <c r="A12" s="241" t="s">
        <v>15</v>
      </c>
      <c r="B12" s="239" t="s">
        <v>38</v>
      </c>
      <c r="C12" s="239" t="s">
        <v>8</v>
      </c>
      <c r="D12" s="239" t="s">
        <v>1</v>
      </c>
      <c r="E12" s="239" t="s">
        <v>61</v>
      </c>
      <c r="F12" s="245" t="s">
        <v>63</v>
      </c>
      <c r="G12" s="237" t="s">
        <v>104</v>
      </c>
      <c r="H12" s="159"/>
      <c r="I12" s="159"/>
      <c r="J12" s="159"/>
      <c r="K12" s="159"/>
      <c r="L12" s="159"/>
      <c r="M12" s="159"/>
      <c r="N12" s="248" t="s">
        <v>16</v>
      </c>
      <c r="O12" s="249"/>
      <c r="P12" s="249"/>
      <c r="Q12" s="249"/>
      <c r="R12" s="249"/>
      <c r="S12" s="250"/>
      <c r="T12" s="251" t="s">
        <v>17</v>
      </c>
      <c r="U12" s="237" t="s">
        <v>101</v>
      </c>
      <c r="V12" s="237" t="s">
        <v>4</v>
      </c>
      <c r="W12" s="243" t="s">
        <v>102</v>
      </c>
      <c r="Y12" s="20" t="s">
        <v>65</v>
      </c>
      <c r="Z12" s="20" t="s">
        <v>66</v>
      </c>
      <c r="AA12" s="20" t="s">
        <v>67</v>
      </c>
      <c r="AB12" s="20">
        <v>1</v>
      </c>
      <c r="AC12" s="20">
        <v>2</v>
      </c>
      <c r="AD12" s="20" t="s">
        <v>29</v>
      </c>
      <c r="AE12" s="20" t="s">
        <v>68</v>
      </c>
      <c r="AF12" s="20" t="s">
        <v>69</v>
      </c>
      <c r="AG12" s="20" t="s">
        <v>70</v>
      </c>
    </row>
    <row r="13" spans="1:33" ht="15" customHeight="1" thickBot="1" x14ac:dyDescent="0.3">
      <c r="A13" s="242"/>
      <c r="B13" s="240"/>
      <c r="C13" s="240"/>
      <c r="D13" s="240"/>
      <c r="E13" s="240"/>
      <c r="F13" s="246"/>
      <c r="G13" s="238"/>
      <c r="H13" s="160"/>
      <c r="I13" s="160"/>
      <c r="J13" s="160"/>
      <c r="K13" s="160"/>
      <c r="L13" s="160"/>
      <c r="M13" s="160"/>
      <c r="N13" s="161">
        <v>1</v>
      </c>
      <c r="O13" s="161">
        <v>2</v>
      </c>
      <c r="P13" s="161">
        <v>3</v>
      </c>
      <c r="Q13" s="162">
        <v>4</v>
      </c>
      <c r="R13" s="162">
        <v>5</v>
      </c>
      <c r="S13" s="162">
        <v>6</v>
      </c>
      <c r="T13" s="252"/>
      <c r="U13" s="238"/>
      <c r="V13" s="238"/>
      <c r="W13" s="244"/>
      <c r="Y13" s="122">
        <v>69</v>
      </c>
      <c r="Z13" s="122">
        <v>57</v>
      </c>
      <c r="AA13" s="122">
        <v>48</v>
      </c>
      <c r="AB13" s="122">
        <v>42</v>
      </c>
      <c r="AC13" s="122">
        <v>36</v>
      </c>
      <c r="AD13" s="123">
        <v>31</v>
      </c>
      <c r="AE13" s="97">
        <v>27</v>
      </c>
      <c r="AF13" s="97">
        <v>23</v>
      </c>
      <c r="AG13" s="98"/>
    </row>
    <row r="14" spans="1:33" ht="27.6" x14ac:dyDescent="0.25">
      <c r="A14" s="185" t="s">
        <v>27</v>
      </c>
      <c r="B14" s="168" t="str">
        <f>VLOOKUP($X14,УЧАСТНИКИ!$A$2:$L$1099,3,FALSE)</f>
        <v>Царёва Елизавета</v>
      </c>
      <c r="C14" s="169" t="str">
        <f>VLOOKUP($X14,УЧАСТНИКИ!$A$2:$L$1099,4,FALSE)</f>
        <v>26.03.1993</v>
      </c>
      <c r="D14" s="169" t="str">
        <f>VLOOKUP($X14,УЧАСТНИКИ!$A$2:$L$1099,8,FALSE)</f>
        <v>МСМК</v>
      </c>
      <c r="E14" s="168" t="str">
        <f>VLOOKUP($X14,УЧАСТНИКИ!$A$2:$L$1099,5,FALSE)</f>
        <v>Московская область Ростовская область</v>
      </c>
      <c r="F14" s="169" t="e">
        <f>VLOOKUP($R14,УЧАСТНИКИ!$A$2:$L$1099,7,FALSE)</f>
        <v>#N/A</v>
      </c>
      <c r="G14" s="170" t="str">
        <f>VLOOKUP($X14,УЧАСТНИКИ!$A$2:$L$1099,11,FALSE)</f>
        <v xml:space="preserve"> ГБУ МО "ЦСП ОВС", ГБУ РО "ЦОП № 1" (г. Ростов-на-Дону)</v>
      </c>
      <c r="H14" s="187">
        <v>7117</v>
      </c>
      <c r="I14" s="187"/>
      <c r="J14" s="187">
        <v>7057</v>
      </c>
      <c r="K14" s="187"/>
      <c r="L14" s="187"/>
      <c r="M14" s="188"/>
      <c r="N14" s="189">
        <f>H14/100</f>
        <v>71.17</v>
      </c>
      <c r="O14" s="189" t="s">
        <v>1336</v>
      </c>
      <c r="P14" s="189">
        <f t="shared" ref="P14:P19" si="0">J14/100</f>
        <v>70.569999999999993</v>
      </c>
      <c r="Q14" s="189" t="s">
        <v>1336</v>
      </c>
      <c r="R14" s="189" t="s">
        <v>1336</v>
      </c>
      <c r="S14" s="189" t="s">
        <v>1336</v>
      </c>
      <c r="T14" s="190">
        <f t="shared" ref="T14:T24" si="1">MAX(N14,O14,P14,Q14,R14,S14)</f>
        <v>71.17</v>
      </c>
      <c r="U14" s="173" t="str">
        <f t="shared" ref="U14:U24" si="2">IF(T14&gt;=$Y$13,"МСМК",IF(T14&gt;=$Z$13,"МС",IF(T14&gt;=$AA$13,"КМС",IF(T14&gt;=$AB$13,"1",IF(T14&gt;=$AC$13,"2",IF(T14&gt;=$AD$13,"3",IF(T14&gt;=$AE$13,"1юн",IF(T14&gt;=$AF$13,"2юн",IF(T14&gt;=$AG$13,"3юн",IF(T14&lt;$AG$13,"б/р"))))))))))</f>
        <v>МСМК</v>
      </c>
      <c r="V14" s="170" t="s">
        <v>1337</v>
      </c>
      <c r="W14" s="168" t="str">
        <f>VLOOKUP($X14,УЧАСТНИКИ!$A$2:$L$1099,10,FALSE)</f>
        <v>Водолага И.Г., Айдамиров Е.Д., Белобородов Н.Н.</v>
      </c>
      <c r="X14" s="163" t="s">
        <v>1327</v>
      </c>
    </row>
    <row r="15" spans="1:33" ht="41.4" x14ac:dyDescent="0.25">
      <c r="A15" s="185" t="s">
        <v>28</v>
      </c>
      <c r="B15" s="168" t="str">
        <f>VLOOKUP($X15,УЧАСТНИКИ!$A$2:$L$1099,3,FALSE)</f>
        <v>Палкина Софья</v>
      </c>
      <c r="C15" s="169" t="str">
        <f>VLOOKUP($X15,УЧАСТНИКИ!$A$2:$L$1099,4,FALSE)</f>
        <v>09.06.1998</v>
      </c>
      <c r="D15" s="169" t="str">
        <f>VLOOKUP($X15,УЧАСТНИКИ!$A$2:$L$1099,8,FALSE)</f>
        <v>МСМК</v>
      </c>
      <c r="E15" s="168" t="str">
        <f>VLOOKUP($X15,УЧАСТНИКИ!$A$2:$L$1099,5,FALSE)</f>
        <v>Московская область Самарская область</v>
      </c>
      <c r="F15" s="169" t="e">
        <f>VLOOKUP($R15,УЧАСТНИКИ!$A$2:$L$1099,7,FALSE)</f>
        <v>#N/A</v>
      </c>
      <c r="G15" s="170" t="str">
        <f>VLOOKUP($X15,УЧАСТНИКИ!$A$2:$L$1099,11,FALSE)</f>
        <v>ВС ГБУ МО "ЦСП ОВС", ГАУ СО "ЦСПССКСО", МБУДО СДЮСШОР № 3 "Легкая атлетика"</v>
      </c>
      <c r="H15" s="174">
        <v>6985</v>
      </c>
      <c r="I15" s="174">
        <v>6856</v>
      </c>
      <c r="J15" s="174">
        <v>6941</v>
      </c>
      <c r="K15" s="174"/>
      <c r="L15" s="174">
        <v>6743</v>
      </c>
      <c r="M15" s="191">
        <v>6769</v>
      </c>
      <c r="N15" s="189">
        <f>H15/100</f>
        <v>69.849999999999994</v>
      </c>
      <c r="O15" s="189">
        <f>I15/100</f>
        <v>68.56</v>
      </c>
      <c r="P15" s="189">
        <f t="shared" si="0"/>
        <v>69.41</v>
      </c>
      <c r="Q15" s="189" t="s">
        <v>1336</v>
      </c>
      <c r="R15" s="189">
        <f>L15/100</f>
        <v>67.430000000000007</v>
      </c>
      <c r="S15" s="189">
        <f>M15/100</f>
        <v>67.69</v>
      </c>
      <c r="T15" s="190">
        <f t="shared" si="1"/>
        <v>69.849999999999994</v>
      </c>
      <c r="U15" s="173" t="str">
        <f t="shared" si="2"/>
        <v>МСМК</v>
      </c>
      <c r="V15" s="170" t="s">
        <v>1338</v>
      </c>
      <c r="W15" s="168" t="str">
        <f>VLOOKUP($X15,УЧАСТНИКИ!$A$2:$L$1099,10,FALSE)</f>
        <v>Быков В.А., Шикунов И.В.</v>
      </c>
      <c r="X15" s="163" t="s">
        <v>1255</v>
      </c>
    </row>
    <row r="16" spans="1:33" ht="13.8" x14ac:dyDescent="0.25">
      <c r="A16" s="185" t="s">
        <v>29</v>
      </c>
      <c r="B16" s="168" t="str">
        <f>VLOOKUP($X16,УЧАСТНИКИ!$A$2:$L$1099,3,FALSE)</f>
        <v>Пронкина Анна</v>
      </c>
      <c r="C16" s="169" t="str">
        <f>VLOOKUP($X16,УЧАСТНИКИ!$A$2:$L$1099,4,FALSE)</f>
        <v>07.09.1996</v>
      </c>
      <c r="D16" s="169" t="str">
        <f>VLOOKUP($X16,УЧАСТНИКИ!$A$2:$L$1099,8,FALSE)</f>
        <v>МС</v>
      </c>
      <c r="E16" s="168" t="str">
        <f>VLOOKUP($X16,УЧАСТНИКИ!$A$2:$L$1099,5,FALSE)</f>
        <v xml:space="preserve">Москва </v>
      </c>
      <c r="F16" s="169" t="e">
        <f>VLOOKUP($R16,УЧАСТНИКИ!$A$2:$L$1099,7,FALSE)</f>
        <v>#N/A</v>
      </c>
      <c r="G16" s="170" t="str">
        <f>VLOOKUP($X16,УЧАСТНИКИ!$A$2:$L$1099,11,FALSE)</f>
        <v xml:space="preserve"> ГБУ "СШОР "Луч" Москомспорта</v>
      </c>
      <c r="H16" s="174">
        <v>6080</v>
      </c>
      <c r="I16" s="174"/>
      <c r="J16" s="174">
        <v>6192</v>
      </c>
      <c r="K16" s="174"/>
      <c r="L16" s="174">
        <v>6015</v>
      </c>
      <c r="M16" s="174">
        <v>6375</v>
      </c>
      <c r="N16" s="189">
        <f>H16/100</f>
        <v>60.8</v>
      </c>
      <c r="O16" s="189" t="s">
        <v>1336</v>
      </c>
      <c r="P16" s="189">
        <f t="shared" si="0"/>
        <v>61.92</v>
      </c>
      <c r="Q16" s="189" t="s">
        <v>1336</v>
      </c>
      <c r="R16" s="189">
        <f>L16/100</f>
        <v>60.15</v>
      </c>
      <c r="S16" s="189">
        <f>M16/100</f>
        <v>63.75</v>
      </c>
      <c r="T16" s="190">
        <f t="shared" si="1"/>
        <v>63.75</v>
      </c>
      <c r="U16" s="173" t="str">
        <f t="shared" si="2"/>
        <v>МС</v>
      </c>
      <c r="V16" s="170" t="str">
        <f>VLOOKUP($X16,УЧАСТНИКИ!$A$2:$L$1099,9,FALSE)</f>
        <v>Л</v>
      </c>
      <c r="W16" s="168" t="str">
        <f>VLOOKUP($X16,УЧАСТНИКИ!$A$2:$L$1099,10,FALSE)</f>
        <v>Херсонцев В.С.</v>
      </c>
      <c r="X16" s="163" t="s">
        <v>1324</v>
      </c>
    </row>
    <row r="17" spans="1:24" ht="27.6" x14ac:dyDescent="0.25">
      <c r="A17" s="185" t="s">
        <v>30</v>
      </c>
      <c r="B17" s="168" t="str">
        <f>VLOOKUP($X17,УЧАСТНИКИ!$A$2:$L$1099,3,FALSE)</f>
        <v>Поспелова Наталья</v>
      </c>
      <c r="C17" s="169" t="str">
        <f>VLOOKUP($X17,УЧАСТНИКИ!$A$2:$L$1099,4,FALSE)</f>
        <v>28.06.1996</v>
      </c>
      <c r="D17" s="169" t="str">
        <f>VLOOKUP($X17,УЧАСТНИКИ!$A$2:$L$1099,8,FALSE)</f>
        <v>МС</v>
      </c>
      <c r="E17" s="168" t="str">
        <f>VLOOKUP($X17,УЧАСТНИКИ!$A$2:$L$1099,5,FALSE)</f>
        <v>Свердловская область Ставропольский край</v>
      </c>
      <c r="F17" s="169" t="e">
        <f>VLOOKUP($R17,УЧАСТНИКИ!$A$2:$L$1099,7,FALSE)</f>
        <v>#N/A</v>
      </c>
      <c r="G17" s="170" t="str">
        <f>VLOOKUP($X17,УЧАСТНИКИ!$A$2:$L$1099,11,FALSE)</f>
        <v xml:space="preserve"> ГАУ СО "ЦСП", ГБУ СК "РЦСП"</v>
      </c>
      <c r="H17" s="174"/>
      <c r="I17" s="174">
        <v>5912</v>
      </c>
      <c r="J17" s="174">
        <v>6152</v>
      </c>
      <c r="K17" s="174">
        <v>6031</v>
      </c>
      <c r="L17" s="174"/>
      <c r="M17" s="174">
        <v>6302</v>
      </c>
      <c r="N17" s="189" t="s">
        <v>1336</v>
      </c>
      <c r="O17" s="189">
        <f>I17/100</f>
        <v>59.12</v>
      </c>
      <c r="P17" s="189">
        <f t="shared" si="0"/>
        <v>61.52</v>
      </c>
      <c r="Q17" s="189">
        <f>K17/100</f>
        <v>60.31</v>
      </c>
      <c r="R17" s="189" t="s">
        <v>1336</v>
      </c>
      <c r="S17" s="189">
        <f>M17/100</f>
        <v>63.02</v>
      </c>
      <c r="T17" s="190">
        <f t="shared" si="1"/>
        <v>63.02</v>
      </c>
      <c r="U17" s="173" t="str">
        <f t="shared" si="2"/>
        <v>МС</v>
      </c>
      <c r="V17" s="170" t="s">
        <v>1339</v>
      </c>
      <c r="W17" s="168" t="str">
        <f>VLOOKUP($X17,УЧАСТНИКИ!$A$2:$L$1099,10,FALSE)</f>
        <v>Шевченко В.В., Козлов В.О.</v>
      </c>
      <c r="X17" s="163" t="s">
        <v>1276</v>
      </c>
    </row>
    <row r="18" spans="1:24" ht="27.6" x14ac:dyDescent="0.25">
      <c r="A18" s="185" t="s">
        <v>31</v>
      </c>
      <c r="B18" s="168" t="str">
        <f>VLOOKUP($X18,УЧАСТНИКИ!$A$2:$L$1099,3,FALSE)</f>
        <v>Лысенко Алена</v>
      </c>
      <c r="C18" s="169" t="str">
        <f>VLOOKUP($X18,УЧАСТНИКИ!$A$2:$L$1099,4,FALSE)</f>
        <v>03.02.1988</v>
      </c>
      <c r="D18" s="169" t="str">
        <f>VLOOKUP($X18,УЧАСТНИКИ!$A$2:$L$1099,8,FALSE)</f>
        <v>МСМК</v>
      </c>
      <c r="E18" s="168" t="str">
        <f>VLOOKUP($X18,УЧАСТНИКИ!$A$2:$L$1099,5,FALSE)</f>
        <v>Москва Владимирская область</v>
      </c>
      <c r="F18" s="169" t="e">
        <f>VLOOKUP($R18,УЧАСТНИКИ!$A$2:$L$1099,7,FALSE)</f>
        <v>#N/A</v>
      </c>
      <c r="G18" s="170" t="str">
        <f>VLOOKUP($X18,УЧАСТНИКИ!$A$2:$L$1099,11,FALSE)</f>
        <v xml:space="preserve"> ГБУ "МГФСО" Москомспорта</v>
      </c>
      <c r="H18" s="174">
        <v>6201</v>
      </c>
      <c r="I18" s="174"/>
      <c r="J18" s="174">
        <v>5932</v>
      </c>
      <c r="K18" s="174"/>
      <c r="L18" s="174"/>
      <c r="M18" s="174">
        <v>6250</v>
      </c>
      <c r="N18" s="189">
        <f>H18/100</f>
        <v>62.01</v>
      </c>
      <c r="O18" s="189" t="s">
        <v>1336</v>
      </c>
      <c r="P18" s="189">
        <f t="shared" si="0"/>
        <v>59.32</v>
      </c>
      <c r="Q18" s="189" t="s">
        <v>1336</v>
      </c>
      <c r="R18" s="189" t="s">
        <v>1336</v>
      </c>
      <c r="S18" s="189">
        <f>M18/100</f>
        <v>62.5</v>
      </c>
      <c r="T18" s="190">
        <f t="shared" si="1"/>
        <v>62.5</v>
      </c>
      <c r="U18" s="173" t="str">
        <f t="shared" si="2"/>
        <v>МС</v>
      </c>
      <c r="V18" s="170" t="s">
        <v>1340</v>
      </c>
      <c r="W18" s="168" t="str">
        <f>VLOOKUP($X18,УЧАСТНИКИ!$A$2:$L$1099,10,FALSE)</f>
        <v>Котов С.В., Диаздинов О.В.</v>
      </c>
      <c r="X18" s="163" t="s">
        <v>1170</v>
      </c>
    </row>
    <row r="19" spans="1:24" ht="27.6" x14ac:dyDescent="0.25">
      <c r="A19" s="185" t="s">
        <v>32</v>
      </c>
      <c r="B19" s="168" t="str">
        <f>VLOOKUP($X19,УЧАСТНИКИ!$A$2:$L$1099,3,FALSE)</f>
        <v>Садова Виктория</v>
      </c>
      <c r="C19" s="169" t="str">
        <f>VLOOKUP($X19,УЧАСТНИКИ!$A$2:$L$1099,4,FALSE)</f>
        <v>18.03.1993</v>
      </c>
      <c r="D19" s="169" t="str">
        <f>VLOOKUP($X19,УЧАСТНИКИ!$A$2:$L$1099,8,FALSE)</f>
        <v>МС</v>
      </c>
      <c r="E19" s="168" t="str">
        <f>VLOOKUP($X19,УЧАСТНИКИ!$A$2:$L$1099,5,FALSE)</f>
        <v>Москва Нижегородская область</v>
      </c>
      <c r="F19" s="169" t="e">
        <f>VLOOKUP($R19,УЧАСТНИКИ!$A$2:$L$1099,7,FALSE)</f>
        <v>#N/A</v>
      </c>
      <c r="G19" s="170" t="str">
        <f>VLOOKUP($X19,УЧАСТНИКИ!$A$2:$L$1099,11,FALSE)</f>
        <v xml:space="preserve"> ГБУ "СШОР "Луч" Москомспорта, МБУ "КСШОР № 1"</v>
      </c>
      <c r="H19" s="174"/>
      <c r="I19" s="174">
        <v>5740</v>
      </c>
      <c r="J19" s="174">
        <v>5849</v>
      </c>
      <c r="K19" s="174">
        <v>5848</v>
      </c>
      <c r="L19" s="174">
        <v>6086</v>
      </c>
      <c r="M19" s="174">
        <v>6000</v>
      </c>
      <c r="N19" s="189" t="s">
        <v>1336</v>
      </c>
      <c r="O19" s="189">
        <f>I19/100</f>
        <v>57.4</v>
      </c>
      <c r="P19" s="189">
        <f t="shared" si="0"/>
        <v>58.49</v>
      </c>
      <c r="Q19" s="189">
        <f>K19/100</f>
        <v>58.48</v>
      </c>
      <c r="R19" s="189">
        <f>L19/100</f>
        <v>60.86</v>
      </c>
      <c r="S19" s="189">
        <f>M19/100</f>
        <v>60</v>
      </c>
      <c r="T19" s="190">
        <f t="shared" si="1"/>
        <v>60.86</v>
      </c>
      <c r="U19" s="173" t="str">
        <f t="shared" si="2"/>
        <v>МС</v>
      </c>
      <c r="V19" s="170" t="s">
        <v>1341</v>
      </c>
      <c r="W19" s="168" t="str">
        <f>VLOOKUP($X19,УЧАСТНИКИ!$A$2:$L$1099,10,FALSE)</f>
        <v>Коптюх И.Н., Садов М.В.</v>
      </c>
      <c r="X19" s="163" t="s">
        <v>1183</v>
      </c>
    </row>
    <row r="20" spans="1:24" ht="41.4" x14ac:dyDescent="0.25">
      <c r="A20" s="185" t="s">
        <v>33</v>
      </c>
      <c r="B20" s="168" t="str">
        <f>VLOOKUP($X20,УЧАСТНИКИ!$A$2:$L$1099,3,FALSE)</f>
        <v>Коробова Анна</v>
      </c>
      <c r="C20" s="169" t="str">
        <f>VLOOKUP($X20,УЧАСТНИКИ!$A$2:$L$1099,4,FALSE)</f>
        <v>25.02.2000</v>
      </c>
      <c r="D20" s="169" t="str">
        <f>VLOOKUP($X20,УЧАСТНИКИ!$A$2:$L$1099,8,FALSE)</f>
        <v>МС</v>
      </c>
      <c r="E20" s="168" t="str">
        <f>VLOOKUP($X20,УЧАСТНИКИ!$A$2:$L$1099,5,FALSE)</f>
        <v xml:space="preserve">Московская область </v>
      </c>
      <c r="F20" s="169" t="e">
        <f>VLOOKUP($R20,УЧАСТНИКИ!$A$2:$L$1099,7,FALSE)</f>
        <v>#N/A</v>
      </c>
      <c r="G20" s="170" t="str">
        <f>VLOOKUP($X20,УЧАСТНИКИ!$A$2:$L$1099,11,FALSE)</f>
        <v xml:space="preserve"> ГБУ МО "ЦСП ОВС", ГБПОУ МО "УОР № 1", МБУ "СШ - Центр спорта "Метеор" </v>
      </c>
      <c r="H20" s="174">
        <v>5780</v>
      </c>
      <c r="I20" s="174"/>
      <c r="J20" s="174"/>
      <c r="K20" s="174">
        <v>5888</v>
      </c>
      <c r="L20" s="174">
        <v>5802</v>
      </c>
      <c r="M20" s="174">
        <v>5759</v>
      </c>
      <c r="N20" s="189">
        <f>H20/100</f>
        <v>57.8</v>
      </c>
      <c r="O20" s="189" t="s">
        <v>1336</v>
      </c>
      <c r="P20" s="189" t="s">
        <v>1336</v>
      </c>
      <c r="Q20" s="189">
        <f>K20/100</f>
        <v>58.88</v>
      </c>
      <c r="R20" s="189">
        <f>L20/100</f>
        <v>58.02</v>
      </c>
      <c r="S20" s="189">
        <f>M20/100</f>
        <v>57.59</v>
      </c>
      <c r="T20" s="190">
        <f t="shared" si="1"/>
        <v>58.88</v>
      </c>
      <c r="U20" s="173" t="str">
        <f t="shared" si="2"/>
        <v>МС</v>
      </c>
      <c r="V20" s="170" t="str">
        <f>VLOOKUP($X20,УЧАСТНИКИ!$A$2:$L$1099,9,FALSE)</f>
        <v>Л</v>
      </c>
      <c r="W20" s="168" t="str">
        <f>VLOOKUP($X20,УЧАСТНИКИ!$A$2:$L$1099,10,FALSE)</f>
        <v>Водолага И.Г., Айдамиров Е.Д., Белобородов Н.Н.</v>
      </c>
      <c r="X20" s="163" t="s">
        <v>1286</v>
      </c>
    </row>
    <row r="21" spans="1:24" ht="27.6" x14ac:dyDescent="0.25">
      <c r="A21" s="185" t="s">
        <v>44</v>
      </c>
      <c r="B21" s="168" t="str">
        <f>VLOOKUP($X21,УЧАСТНИКИ!$A$2:$L$1099,3,FALSE)</f>
        <v>Шкуратова Анастасия</v>
      </c>
      <c r="C21" s="169" t="str">
        <f>VLOOKUP($X21,УЧАСТНИКИ!$A$2:$L$1099,4,FALSE)</f>
        <v>29.12.1999</v>
      </c>
      <c r="D21" s="169" t="str">
        <f>VLOOKUP($X21,УЧАСТНИКИ!$A$2:$L$1099,8,FALSE)</f>
        <v>МС</v>
      </c>
      <c r="E21" s="168" t="str">
        <f>VLOOKUP($X21,УЧАСТНИКИ!$A$2:$L$1099,5,FALSE)</f>
        <v xml:space="preserve">Московская область </v>
      </c>
      <c r="F21" s="169" t="e">
        <f>VLOOKUP($R21,УЧАСТНИКИ!$A$2:$L$1099,7,FALSE)</f>
        <v>#N/A</v>
      </c>
      <c r="G21" s="170" t="str">
        <f>VLOOKUP($X21,УЧАСТНИКИ!$A$2:$L$1099,11,FALSE)</f>
        <v xml:space="preserve"> ГБУ МО "ЦСП ОВС", МУ ДСШ  (г. Люберцы)</v>
      </c>
      <c r="H21" s="174">
        <v>5494</v>
      </c>
      <c r="I21" s="174">
        <v>5719</v>
      </c>
      <c r="J21" s="174">
        <v>5644</v>
      </c>
      <c r="K21" s="174"/>
      <c r="L21" s="174">
        <v>5352</v>
      </c>
      <c r="M21" s="174">
        <v>5586</v>
      </c>
      <c r="N21" s="189">
        <f>H21/100</f>
        <v>54.94</v>
      </c>
      <c r="O21" s="189">
        <f>I21/100</f>
        <v>57.19</v>
      </c>
      <c r="P21" s="189">
        <f>J21/100</f>
        <v>56.44</v>
      </c>
      <c r="Q21" s="189" t="s">
        <v>1336</v>
      </c>
      <c r="R21" s="189">
        <f>L21/100</f>
        <v>53.52</v>
      </c>
      <c r="S21" s="189">
        <f>M21/100</f>
        <v>55.86</v>
      </c>
      <c r="T21" s="190">
        <f t="shared" si="1"/>
        <v>57.19</v>
      </c>
      <c r="U21" s="173" t="str">
        <f t="shared" si="2"/>
        <v>МС</v>
      </c>
      <c r="V21" s="170" t="str">
        <f>VLOOKUP($X21,УЧАСТНИКИ!$A$2:$L$1099,9,FALSE)</f>
        <v>Л</v>
      </c>
      <c r="W21" s="168" t="str">
        <f>VLOOKUP($X21,УЧАСТНИКИ!$A$2:$L$1099,10,FALSE)</f>
        <v>Миленин В.А., Прошкина М.В.</v>
      </c>
      <c r="X21" s="163" t="s">
        <v>1295</v>
      </c>
    </row>
    <row r="22" spans="1:24" ht="27.6" x14ac:dyDescent="0.25">
      <c r="A22" s="185" t="s">
        <v>51</v>
      </c>
      <c r="B22" s="168" t="str">
        <f>VLOOKUP($X22,УЧАСТНИКИ!$A$2:$L$1099,3,FALSE)</f>
        <v>Мельчанова Кристина</v>
      </c>
      <c r="C22" s="169" t="str">
        <f>VLOOKUP($X22,УЧАСТНИКИ!$A$2:$L$1099,4,FALSE)</f>
        <v>01.10.1997</v>
      </c>
      <c r="D22" s="169" t="str">
        <f>VLOOKUP($X22,УЧАСТНИКИ!$A$2:$L$1099,8,FALSE)</f>
        <v>КМС</v>
      </c>
      <c r="E22" s="168" t="str">
        <f>VLOOKUP($X22,УЧАСТНИКИ!$A$2:$L$1099,5,FALSE)</f>
        <v>Москва Нижегородская область</v>
      </c>
      <c r="F22" s="169" t="e">
        <f>VLOOKUP($R22,УЧАСТНИКИ!$A$2:$L$1099,7,FALSE)</f>
        <v>#N/A</v>
      </c>
      <c r="G22" s="170" t="str">
        <f>VLOOKUP($X22,УЧАСТНИКИ!$A$2:$L$1099,11,FALSE)</f>
        <v xml:space="preserve"> ГБУ "СШОР "Луч" Москомспорта, МБУ "КСШОР № 1"</v>
      </c>
      <c r="H22" s="174">
        <v>5347</v>
      </c>
      <c r="I22" s="174"/>
      <c r="J22" s="174">
        <v>5290</v>
      </c>
      <c r="K22" s="174"/>
      <c r="L22" s="174"/>
      <c r="M22" s="174"/>
      <c r="N22" s="189">
        <f>H22/100</f>
        <v>53.47</v>
      </c>
      <c r="O22" s="189" t="s">
        <v>1336</v>
      </c>
      <c r="P22" s="189">
        <f>J22/100</f>
        <v>52.9</v>
      </c>
      <c r="Q22" s="189"/>
      <c r="R22" s="189"/>
      <c r="S22" s="189"/>
      <c r="T22" s="190">
        <f t="shared" si="1"/>
        <v>53.47</v>
      </c>
      <c r="U22" s="173" t="str">
        <f t="shared" si="2"/>
        <v>КМС</v>
      </c>
      <c r="V22" s="170">
        <v>12</v>
      </c>
      <c r="W22" s="168" t="str">
        <f>VLOOKUP($X22,УЧАСТНИКИ!$A$2:$L$1099,10,FALSE)</f>
        <v>Садов М.В., Садова В.М.</v>
      </c>
      <c r="X22" s="163" t="s">
        <v>1180</v>
      </c>
    </row>
    <row r="23" spans="1:24" ht="27.6" x14ac:dyDescent="0.25">
      <c r="A23" s="185" t="s">
        <v>50</v>
      </c>
      <c r="B23" s="168" t="str">
        <f>VLOOKUP($X23,УЧАСТНИКИ!$A$2:$L$1099,3,FALSE)</f>
        <v>Кузнецова Анастасия</v>
      </c>
      <c r="C23" s="169" t="str">
        <f>VLOOKUP($X23,УЧАСТНИКИ!$A$2:$L$1099,4,FALSE)</f>
        <v>07.05.2000</v>
      </c>
      <c r="D23" s="169" t="str">
        <f>VLOOKUP($X23,УЧАСТНИКИ!$A$2:$L$1099,8,FALSE)</f>
        <v>КМС</v>
      </c>
      <c r="E23" s="168" t="str">
        <f>VLOOKUP($X23,УЧАСТНИКИ!$A$2:$L$1099,5,FALSE)</f>
        <v xml:space="preserve">Московская область </v>
      </c>
      <c r="F23" s="169" t="e">
        <f>VLOOKUP($R23,УЧАСТНИКИ!$A$2:$L$1099,7,FALSE)</f>
        <v>#N/A</v>
      </c>
      <c r="G23" s="170" t="str">
        <f>VLOOKUP($X23,УЧАСТНИКИ!$A$2:$L$1099,11,FALSE)</f>
        <v xml:space="preserve"> ГБПОУ МО "УОР № 2", МБУ "СШ - Центр спорта "Метеор"</v>
      </c>
      <c r="H23" s="174"/>
      <c r="I23" s="174"/>
      <c r="J23" s="174">
        <v>5342</v>
      </c>
      <c r="K23" s="174"/>
      <c r="L23" s="174"/>
      <c r="M23" s="174"/>
      <c r="N23" s="189" t="s">
        <v>1336</v>
      </c>
      <c r="O23" s="189" t="s">
        <v>1336</v>
      </c>
      <c r="P23" s="189">
        <f>J23/100</f>
        <v>53.42</v>
      </c>
      <c r="Q23" s="189"/>
      <c r="R23" s="189"/>
      <c r="S23" s="189"/>
      <c r="T23" s="190">
        <f t="shared" si="1"/>
        <v>53.42</v>
      </c>
      <c r="U23" s="173" t="str">
        <f t="shared" si="2"/>
        <v>КМС</v>
      </c>
      <c r="V23" s="170" t="s">
        <v>1120</v>
      </c>
      <c r="W23" s="168" t="str">
        <f>VLOOKUP($X23,УЧАСТНИКИ!$A$2:$L$1099,10,FALSE)</f>
        <v>Водолага И.Г., Айдамиров Е.Д., Белобородов Н.Н.</v>
      </c>
      <c r="X23" s="163" t="s">
        <v>1288</v>
      </c>
    </row>
    <row r="24" spans="1:24" ht="27.6" x14ac:dyDescent="0.25">
      <c r="A24" s="185" t="s">
        <v>49</v>
      </c>
      <c r="B24" s="168" t="str">
        <f>VLOOKUP($X24,УЧАСТНИКИ!$A$2:$L$1099,3,FALSE)</f>
        <v>Ткачева Ирина</v>
      </c>
      <c r="C24" s="169" t="str">
        <f>VLOOKUP($X24,УЧАСТНИКИ!$A$2:$L$1099,4,FALSE)</f>
        <v>09.02.1998</v>
      </c>
      <c r="D24" s="169" t="str">
        <f>VLOOKUP($X24,УЧАСТНИКИ!$A$2:$L$1099,8,FALSE)</f>
        <v>МС</v>
      </c>
      <c r="E24" s="168" t="str">
        <f>VLOOKUP($X24,УЧАСТНИКИ!$A$2:$L$1099,5,FALSE)</f>
        <v xml:space="preserve">Московская область </v>
      </c>
      <c r="F24" s="169" t="e">
        <f>VLOOKUP($R24,УЧАСТНИКИ!$A$2:$L$1099,7,FALSE)</f>
        <v>#N/A</v>
      </c>
      <c r="G24" s="170" t="str">
        <f>VLOOKUP($X24,УЧАСТНИКИ!$A$2:$L$1099,11,FALSE)</f>
        <v xml:space="preserve"> МБУ ФСО "СШОР "Авангард", ГБУ МО "ЦОВС"</v>
      </c>
      <c r="H24" s="174">
        <v>5126</v>
      </c>
      <c r="I24" s="174"/>
      <c r="J24" s="174"/>
      <c r="K24" s="174"/>
      <c r="L24" s="174"/>
      <c r="M24" s="174"/>
      <c r="N24" s="189">
        <f>H24/100</f>
        <v>51.26</v>
      </c>
      <c r="O24" s="189" t="s">
        <v>1336</v>
      </c>
      <c r="P24" s="189" t="s">
        <v>1336</v>
      </c>
      <c r="Q24" s="189"/>
      <c r="R24" s="189"/>
      <c r="S24" s="189"/>
      <c r="T24" s="190">
        <f t="shared" si="1"/>
        <v>51.26</v>
      </c>
      <c r="U24" s="173" t="str">
        <f t="shared" si="2"/>
        <v>КМС</v>
      </c>
      <c r="V24" s="170" t="str">
        <f>VLOOKUP($X24,УЧАСТНИКИ!$A$2:$L$1099,9,FALSE)</f>
        <v>Л</v>
      </c>
      <c r="W24" s="168" t="str">
        <f>VLOOKUP($X24,УЧАСТНИКИ!$A$2:$L$1099,10,FALSE)</f>
        <v>Жуков А.А.</v>
      </c>
      <c r="X24" s="163" t="s">
        <v>1293</v>
      </c>
    </row>
    <row r="25" spans="1:24" ht="13.2" hidden="1" customHeight="1" x14ac:dyDescent="0.25">
      <c r="A25" s="32"/>
      <c r="B25" s="22" t="e">
        <f>VLOOKUP($X25,УЧАСТНИКИ!$A$2:$L$1099,3,FALSE)</f>
        <v>#N/A</v>
      </c>
      <c r="C25" s="23" t="e">
        <f>VLOOKUP($X25,УЧАСТНИКИ!$A$2:$L$1099,4,FALSE)</f>
        <v>#N/A</v>
      </c>
      <c r="D25" s="23" t="e">
        <f>VLOOKUP($X25,УЧАСТНИКИ!$A$2:$L$1099,8,FALSE)</f>
        <v>#N/A</v>
      </c>
      <c r="E25" s="22" t="e">
        <f>VLOOKUP($X25,УЧАСТНИКИ!$A$2:$L$1099,5,FALSE)</f>
        <v>#N/A</v>
      </c>
      <c r="F25" s="23" t="e">
        <f>VLOOKUP($R25,УЧАСТНИКИ!$A$2:$L$1099,7,FALSE)</f>
        <v>#N/A</v>
      </c>
      <c r="G25" s="24" t="e">
        <f>VLOOKUP($X25,УЧАСТНИКИ!$A$2:$L$1099,11,FALSE)</f>
        <v>#N/A</v>
      </c>
      <c r="H25" s="25"/>
      <c r="I25" s="25"/>
      <c r="J25" s="25"/>
      <c r="K25" s="25"/>
      <c r="L25" s="25"/>
      <c r="M25" s="25"/>
      <c r="N25" s="81">
        <f t="shared" ref="N25:S29" si="3">H25/100</f>
        <v>0</v>
      </c>
      <c r="O25" s="81">
        <f t="shared" si="3"/>
        <v>0</v>
      </c>
      <c r="P25" s="81">
        <f t="shared" si="3"/>
        <v>0</v>
      </c>
      <c r="Q25" s="81">
        <f t="shared" si="3"/>
        <v>0</v>
      </c>
      <c r="R25" s="81">
        <f t="shared" si="3"/>
        <v>0</v>
      </c>
      <c r="S25" s="81">
        <f t="shared" si="3"/>
        <v>0</v>
      </c>
      <c r="T25" s="82">
        <f t="shared" ref="T25:T52" si="4">MAX(N25,O25,P25,Q25,R25,S25)</f>
        <v>0</v>
      </c>
      <c r="U25" s="26" t="str">
        <f t="shared" ref="U25:U52" si="5">IF(T25&gt;=$Y$13,"МСМК",IF(T25&gt;=$Z$13,"МС",IF(T25&gt;=$AA$13,"КМС",IF(T25&gt;=$AB$13,"1",IF(T25&gt;=$AC$13,"2",IF(T25&gt;=$AD$13,"3",IF(T25&gt;=$AE$13,"1юн",IF(T25&gt;=$AF$13,"2юн",IF(T25&gt;=$AG$13,"3юн",IF(T25&lt;$AG$13,"б/р"))))))))))</f>
        <v>3юн</v>
      </c>
      <c r="V25" s="24" t="e">
        <f>VLOOKUP($X25,УЧАСТНИКИ!$A$2:$L$1099,9,FALSE)</f>
        <v>#N/A</v>
      </c>
      <c r="W25" s="22" t="e">
        <f>VLOOKUP($X25,УЧАСТНИКИ!$A$2:$L$1099,10,FALSE)</f>
        <v>#N/A</v>
      </c>
    </row>
    <row r="26" spans="1:24" ht="13.2" hidden="1" customHeight="1" x14ac:dyDescent="0.25">
      <c r="A26" s="32"/>
      <c r="B26" s="22" t="e">
        <f>VLOOKUP($X26,УЧАСТНИКИ!$A$2:$L$1099,3,FALSE)</f>
        <v>#N/A</v>
      </c>
      <c r="C26" s="23" t="e">
        <f>VLOOKUP($X26,УЧАСТНИКИ!$A$2:$L$1099,4,FALSE)</f>
        <v>#N/A</v>
      </c>
      <c r="D26" s="23" t="e">
        <f>VLOOKUP($X26,УЧАСТНИКИ!$A$2:$L$1099,8,FALSE)</f>
        <v>#N/A</v>
      </c>
      <c r="E26" s="22" t="e">
        <f>VLOOKUP($X26,УЧАСТНИКИ!$A$2:$L$1099,5,FALSE)</f>
        <v>#N/A</v>
      </c>
      <c r="F26" s="23" t="e">
        <f>VLOOKUP($R26,УЧАСТНИКИ!$A$2:$L$1099,7,FALSE)</f>
        <v>#N/A</v>
      </c>
      <c r="G26" s="24" t="e">
        <f>VLOOKUP($X26,УЧАСТНИКИ!$A$2:$L$1099,11,FALSE)</f>
        <v>#N/A</v>
      </c>
      <c r="H26" s="25"/>
      <c r="I26" s="25"/>
      <c r="J26" s="25"/>
      <c r="K26" s="25"/>
      <c r="L26" s="25"/>
      <c r="M26" s="25"/>
      <c r="N26" s="81">
        <f t="shared" si="3"/>
        <v>0</v>
      </c>
      <c r="O26" s="81">
        <f t="shared" si="3"/>
        <v>0</v>
      </c>
      <c r="P26" s="81">
        <f t="shared" si="3"/>
        <v>0</v>
      </c>
      <c r="Q26" s="81">
        <f t="shared" si="3"/>
        <v>0</v>
      </c>
      <c r="R26" s="81">
        <f t="shared" si="3"/>
        <v>0</v>
      </c>
      <c r="S26" s="81">
        <f t="shared" si="3"/>
        <v>0</v>
      </c>
      <c r="T26" s="82">
        <f t="shared" si="4"/>
        <v>0</v>
      </c>
      <c r="U26" s="26" t="str">
        <f t="shared" si="5"/>
        <v>3юн</v>
      </c>
      <c r="V26" s="24" t="e">
        <f>VLOOKUP($X26,УЧАСТНИКИ!$A$2:$L$1099,9,FALSE)</f>
        <v>#N/A</v>
      </c>
      <c r="W26" s="22" t="e">
        <f>VLOOKUP($X26,УЧАСТНИКИ!$A$2:$L$1099,10,FALSE)</f>
        <v>#N/A</v>
      </c>
    </row>
    <row r="27" spans="1:24" ht="13.2" hidden="1" customHeight="1" x14ac:dyDescent="0.25">
      <c r="A27" s="32"/>
      <c r="B27" s="22" t="e">
        <f>VLOOKUP($X27,УЧАСТНИКИ!$A$2:$L$1099,3,FALSE)</f>
        <v>#N/A</v>
      </c>
      <c r="C27" s="23" t="e">
        <f>VLOOKUP($X27,УЧАСТНИКИ!$A$2:$L$1099,4,FALSE)</f>
        <v>#N/A</v>
      </c>
      <c r="D27" s="23" t="e">
        <f>VLOOKUP($X27,УЧАСТНИКИ!$A$2:$L$1099,8,FALSE)</f>
        <v>#N/A</v>
      </c>
      <c r="E27" s="22" t="e">
        <f>VLOOKUP($X27,УЧАСТНИКИ!$A$2:$L$1099,5,FALSE)</f>
        <v>#N/A</v>
      </c>
      <c r="F27" s="23" t="e">
        <f>VLOOKUP($R27,УЧАСТНИКИ!$A$2:$L$1099,7,FALSE)</f>
        <v>#N/A</v>
      </c>
      <c r="G27" s="24" t="e">
        <f>VLOOKUP($X27,УЧАСТНИКИ!$A$2:$L$1099,11,FALSE)</f>
        <v>#N/A</v>
      </c>
      <c r="H27" s="25"/>
      <c r="I27" s="25"/>
      <c r="J27" s="25"/>
      <c r="K27" s="25"/>
      <c r="L27" s="25"/>
      <c r="M27" s="25"/>
      <c r="N27" s="81">
        <f t="shared" si="3"/>
        <v>0</v>
      </c>
      <c r="O27" s="81">
        <f t="shared" si="3"/>
        <v>0</v>
      </c>
      <c r="P27" s="81">
        <f t="shared" si="3"/>
        <v>0</v>
      </c>
      <c r="Q27" s="81">
        <f t="shared" si="3"/>
        <v>0</v>
      </c>
      <c r="R27" s="81">
        <f t="shared" si="3"/>
        <v>0</v>
      </c>
      <c r="S27" s="81">
        <f t="shared" si="3"/>
        <v>0</v>
      </c>
      <c r="T27" s="82">
        <f t="shared" si="4"/>
        <v>0</v>
      </c>
      <c r="U27" s="26" t="str">
        <f t="shared" si="5"/>
        <v>3юн</v>
      </c>
      <c r="V27" s="24" t="e">
        <f>VLOOKUP($X27,УЧАСТНИКИ!$A$2:$L$1099,9,FALSE)</f>
        <v>#N/A</v>
      </c>
      <c r="W27" s="22" t="e">
        <f>VLOOKUP($X27,УЧАСТНИКИ!$A$2:$L$1099,10,FALSE)</f>
        <v>#N/A</v>
      </c>
    </row>
    <row r="28" spans="1:24" ht="13.2" hidden="1" customHeight="1" x14ac:dyDescent="0.25">
      <c r="A28" s="32"/>
      <c r="B28" s="22" t="e">
        <f>VLOOKUP($X28,УЧАСТНИКИ!$A$2:$L$1099,3,FALSE)</f>
        <v>#N/A</v>
      </c>
      <c r="C28" s="23" t="e">
        <f>VLOOKUP($X28,УЧАСТНИКИ!$A$2:$L$1099,4,FALSE)</f>
        <v>#N/A</v>
      </c>
      <c r="D28" s="23" t="e">
        <f>VLOOKUP($X28,УЧАСТНИКИ!$A$2:$L$1099,8,FALSE)</f>
        <v>#N/A</v>
      </c>
      <c r="E28" s="22" t="e">
        <f>VLOOKUP($X28,УЧАСТНИКИ!$A$2:$L$1099,5,FALSE)</f>
        <v>#N/A</v>
      </c>
      <c r="F28" s="23" t="e">
        <f>VLOOKUP($R28,УЧАСТНИКИ!$A$2:$L$1099,7,FALSE)</f>
        <v>#N/A</v>
      </c>
      <c r="G28" s="24" t="e">
        <f>VLOOKUP($X28,УЧАСТНИКИ!$A$2:$L$1099,11,FALSE)</f>
        <v>#N/A</v>
      </c>
      <c r="H28" s="25"/>
      <c r="I28" s="25"/>
      <c r="J28" s="25"/>
      <c r="K28" s="25"/>
      <c r="L28" s="25"/>
      <c r="M28" s="25"/>
      <c r="N28" s="81">
        <f t="shared" si="3"/>
        <v>0</v>
      </c>
      <c r="O28" s="81">
        <f t="shared" si="3"/>
        <v>0</v>
      </c>
      <c r="P28" s="81">
        <f t="shared" si="3"/>
        <v>0</v>
      </c>
      <c r="Q28" s="81">
        <f t="shared" si="3"/>
        <v>0</v>
      </c>
      <c r="R28" s="81">
        <f t="shared" si="3"/>
        <v>0</v>
      </c>
      <c r="S28" s="81">
        <f t="shared" si="3"/>
        <v>0</v>
      </c>
      <c r="T28" s="82">
        <f t="shared" si="4"/>
        <v>0</v>
      </c>
      <c r="U28" s="26" t="str">
        <f t="shared" si="5"/>
        <v>3юн</v>
      </c>
      <c r="V28" s="24" t="e">
        <f>VLOOKUP($X28,УЧАСТНИКИ!$A$2:$L$1099,9,FALSE)</f>
        <v>#N/A</v>
      </c>
      <c r="W28" s="22" t="e">
        <f>VLOOKUP($X28,УЧАСТНИКИ!$A$2:$L$1099,10,FALSE)</f>
        <v>#N/A</v>
      </c>
    </row>
    <row r="29" spans="1:24" ht="13.2" hidden="1" customHeight="1" x14ac:dyDescent="0.25">
      <c r="A29" s="32"/>
      <c r="B29" s="22" t="e">
        <f>VLOOKUP($X29,УЧАСТНИКИ!$A$2:$L$1099,3,FALSE)</f>
        <v>#N/A</v>
      </c>
      <c r="C29" s="23" t="e">
        <f>VLOOKUP($X29,УЧАСТНИКИ!$A$2:$L$1099,4,FALSE)</f>
        <v>#N/A</v>
      </c>
      <c r="D29" s="23" t="e">
        <f>VLOOKUP($X29,УЧАСТНИКИ!$A$2:$L$1099,8,FALSE)</f>
        <v>#N/A</v>
      </c>
      <c r="E29" s="22" t="e">
        <f>VLOOKUP($X29,УЧАСТНИКИ!$A$2:$L$1099,5,FALSE)</f>
        <v>#N/A</v>
      </c>
      <c r="F29" s="23" t="e">
        <f>VLOOKUP($R29,УЧАСТНИКИ!$A$2:$L$1099,7,FALSE)</f>
        <v>#N/A</v>
      </c>
      <c r="G29" s="24" t="e">
        <f>VLOOKUP($X29,УЧАСТНИКИ!$A$2:$L$1099,11,FALSE)</f>
        <v>#N/A</v>
      </c>
      <c r="H29" s="25"/>
      <c r="I29" s="25"/>
      <c r="J29" s="25"/>
      <c r="K29" s="25"/>
      <c r="L29" s="25"/>
      <c r="M29" s="25"/>
      <c r="N29" s="81">
        <f t="shared" si="3"/>
        <v>0</v>
      </c>
      <c r="O29" s="81">
        <f t="shared" si="3"/>
        <v>0</v>
      </c>
      <c r="P29" s="81">
        <f t="shared" si="3"/>
        <v>0</v>
      </c>
      <c r="Q29" s="81">
        <f t="shared" si="3"/>
        <v>0</v>
      </c>
      <c r="R29" s="81">
        <f t="shared" si="3"/>
        <v>0</v>
      </c>
      <c r="S29" s="81">
        <f t="shared" si="3"/>
        <v>0</v>
      </c>
      <c r="T29" s="82">
        <f t="shared" si="4"/>
        <v>0</v>
      </c>
      <c r="U29" s="26" t="str">
        <f t="shared" si="5"/>
        <v>3юн</v>
      </c>
      <c r="V29" s="24" t="e">
        <f>VLOOKUP($X29,УЧАСТНИКИ!$A$2:$L$1099,9,FALSE)</f>
        <v>#N/A</v>
      </c>
      <c r="W29" s="22" t="e">
        <f>VLOOKUP($X29,УЧАСТНИКИ!$A$2:$L$1099,10,FALSE)</f>
        <v>#N/A</v>
      </c>
    </row>
    <row r="30" spans="1:24" ht="13.2" hidden="1" customHeight="1" x14ac:dyDescent="0.25">
      <c r="A30" s="32"/>
      <c r="B30" s="22" t="e">
        <f>VLOOKUP($X30,УЧАСТНИКИ!$A$2:$L$1099,3,FALSE)</f>
        <v>#N/A</v>
      </c>
      <c r="C30" s="23" t="e">
        <f>VLOOKUP($X30,УЧАСТНИКИ!$A$2:$L$1099,4,FALSE)</f>
        <v>#N/A</v>
      </c>
      <c r="D30" s="23" t="e">
        <f>VLOOKUP($X30,УЧАСТНИКИ!$A$2:$L$1099,8,FALSE)</f>
        <v>#N/A</v>
      </c>
      <c r="E30" s="22" t="e">
        <f>VLOOKUP($X30,УЧАСТНИКИ!$A$2:$L$1099,5,FALSE)</f>
        <v>#N/A</v>
      </c>
      <c r="F30" s="23" t="e">
        <f>VLOOKUP($R30,УЧАСТНИКИ!$A$2:$L$1099,7,FALSE)</f>
        <v>#N/A</v>
      </c>
      <c r="G30" s="24" t="e">
        <f>VLOOKUP($X30,УЧАСТНИКИ!$A$2:$L$1099,11,FALSE)</f>
        <v>#N/A</v>
      </c>
      <c r="H30" s="25"/>
      <c r="I30" s="25"/>
      <c r="J30" s="25"/>
      <c r="K30" s="25"/>
      <c r="L30" s="25"/>
      <c r="M30" s="25"/>
      <c r="N30" s="81">
        <f t="shared" ref="N30:S52" si="6">H30/100</f>
        <v>0</v>
      </c>
      <c r="O30" s="81">
        <f t="shared" si="6"/>
        <v>0</v>
      </c>
      <c r="P30" s="81">
        <f t="shared" si="6"/>
        <v>0</v>
      </c>
      <c r="Q30" s="81">
        <f t="shared" si="6"/>
        <v>0</v>
      </c>
      <c r="R30" s="81">
        <f t="shared" si="6"/>
        <v>0</v>
      </c>
      <c r="S30" s="81">
        <f t="shared" si="6"/>
        <v>0</v>
      </c>
      <c r="T30" s="82">
        <f t="shared" si="4"/>
        <v>0</v>
      </c>
      <c r="U30" s="26" t="str">
        <f t="shared" si="5"/>
        <v>3юн</v>
      </c>
      <c r="V30" s="24" t="e">
        <f>VLOOKUP($X30,УЧАСТНИКИ!$A$2:$L$1099,9,FALSE)</f>
        <v>#N/A</v>
      </c>
      <c r="W30" s="22" t="e">
        <f>VLOOKUP($X30,УЧАСТНИКИ!$A$2:$L$1099,10,FALSE)</f>
        <v>#N/A</v>
      </c>
    </row>
    <row r="31" spans="1:24" ht="13.2" hidden="1" customHeight="1" x14ac:dyDescent="0.25">
      <c r="A31" s="32"/>
      <c r="B31" s="22" t="e">
        <f>VLOOKUP($X31,УЧАСТНИКИ!$A$2:$L$1099,3,FALSE)</f>
        <v>#N/A</v>
      </c>
      <c r="C31" s="23" t="e">
        <f>VLOOKUP($X31,УЧАСТНИКИ!$A$2:$L$1099,4,FALSE)</f>
        <v>#N/A</v>
      </c>
      <c r="D31" s="23" t="e">
        <f>VLOOKUP($X31,УЧАСТНИКИ!$A$2:$L$1099,8,FALSE)</f>
        <v>#N/A</v>
      </c>
      <c r="E31" s="22" t="e">
        <f>VLOOKUP($X31,УЧАСТНИКИ!$A$2:$L$1099,5,FALSE)</f>
        <v>#N/A</v>
      </c>
      <c r="F31" s="23" t="e">
        <f>VLOOKUP($R31,УЧАСТНИКИ!$A$2:$L$1099,7,FALSE)</f>
        <v>#N/A</v>
      </c>
      <c r="G31" s="24" t="e">
        <f>VLOOKUP($X31,УЧАСТНИКИ!$A$2:$L$1099,11,FALSE)</f>
        <v>#N/A</v>
      </c>
      <c r="H31" s="25"/>
      <c r="I31" s="25"/>
      <c r="J31" s="25"/>
      <c r="K31" s="25"/>
      <c r="L31" s="25"/>
      <c r="M31" s="25"/>
      <c r="N31" s="81">
        <f t="shared" si="6"/>
        <v>0</v>
      </c>
      <c r="O31" s="81">
        <f t="shared" si="6"/>
        <v>0</v>
      </c>
      <c r="P31" s="81">
        <f t="shared" si="6"/>
        <v>0</v>
      </c>
      <c r="Q31" s="81">
        <f t="shared" si="6"/>
        <v>0</v>
      </c>
      <c r="R31" s="81">
        <f t="shared" si="6"/>
        <v>0</v>
      </c>
      <c r="S31" s="81">
        <f t="shared" si="6"/>
        <v>0</v>
      </c>
      <c r="T31" s="82">
        <f t="shared" si="4"/>
        <v>0</v>
      </c>
      <c r="U31" s="26" t="str">
        <f t="shared" si="5"/>
        <v>3юн</v>
      </c>
      <c r="V31" s="24" t="e">
        <f>VLOOKUP($X31,УЧАСТНИКИ!$A$2:$L$1099,9,FALSE)</f>
        <v>#N/A</v>
      </c>
      <c r="W31" s="22" t="e">
        <f>VLOOKUP($X31,УЧАСТНИКИ!$A$2:$L$1099,10,FALSE)</f>
        <v>#N/A</v>
      </c>
    </row>
    <row r="32" spans="1:24" ht="13.2" hidden="1" customHeight="1" x14ac:dyDescent="0.25">
      <c r="A32" s="32"/>
      <c r="B32" s="22" t="e">
        <f>VLOOKUP($X32,УЧАСТНИКИ!$A$2:$L$1099,3,FALSE)</f>
        <v>#N/A</v>
      </c>
      <c r="C32" s="23" t="e">
        <f>VLOOKUP($X32,УЧАСТНИКИ!$A$2:$L$1099,4,FALSE)</f>
        <v>#N/A</v>
      </c>
      <c r="D32" s="23" t="e">
        <f>VLOOKUP($X32,УЧАСТНИКИ!$A$2:$L$1099,8,FALSE)</f>
        <v>#N/A</v>
      </c>
      <c r="E32" s="22" t="e">
        <f>VLOOKUP($X32,УЧАСТНИКИ!$A$2:$L$1099,5,FALSE)</f>
        <v>#N/A</v>
      </c>
      <c r="F32" s="23" t="e">
        <f>VLOOKUP($R32,УЧАСТНИКИ!$A$2:$L$1099,7,FALSE)</f>
        <v>#N/A</v>
      </c>
      <c r="G32" s="24" t="e">
        <f>VLOOKUP($X32,УЧАСТНИКИ!$A$2:$L$1099,11,FALSE)</f>
        <v>#N/A</v>
      </c>
      <c r="H32" s="25"/>
      <c r="I32" s="25"/>
      <c r="J32" s="25"/>
      <c r="K32" s="25"/>
      <c r="L32" s="25"/>
      <c r="M32" s="25"/>
      <c r="N32" s="81">
        <f t="shared" si="6"/>
        <v>0</v>
      </c>
      <c r="O32" s="81">
        <f t="shared" si="6"/>
        <v>0</v>
      </c>
      <c r="P32" s="81">
        <f t="shared" si="6"/>
        <v>0</v>
      </c>
      <c r="Q32" s="81">
        <f t="shared" si="6"/>
        <v>0</v>
      </c>
      <c r="R32" s="81">
        <f t="shared" si="6"/>
        <v>0</v>
      </c>
      <c r="S32" s="81">
        <f t="shared" si="6"/>
        <v>0</v>
      </c>
      <c r="T32" s="82">
        <f t="shared" si="4"/>
        <v>0</v>
      </c>
      <c r="U32" s="26" t="str">
        <f t="shared" si="5"/>
        <v>3юн</v>
      </c>
      <c r="V32" s="24" t="e">
        <f>VLOOKUP($X32,УЧАСТНИКИ!$A$2:$L$1099,9,FALSE)</f>
        <v>#N/A</v>
      </c>
      <c r="W32" s="22" t="e">
        <f>VLOOKUP($X32,УЧАСТНИКИ!$A$2:$L$1099,10,FALSE)</f>
        <v>#N/A</v>
      </c>
    </row>
    <row r="33" spans="1:42" ht="13.2" hidden="1" customHeight="1" x14ac:dyDescent="0.25">
      <c r="A33" s="32"/>
      <c r="B33" s="22" t="e">
        <f>VLOOKUP($X33,УЧАСТНИКИ!$A$2:$L$1099,3,FALSE)</f>
        <v>#N/A</v>
      </c>
      <c r="C33" s="23" t="e">
        <f>VLOOKUP($X33,УЧАСТНИКИ!$A$2:$L$1099,4,FALSE)</f>
        <v>#N/A</v>
      </c>
      <c r="D33" s="23" t="e">
        <f>VLOOKUP($X33,УЧАСТНИКИ!$A$2:$L$1099,8,FALSE)</f>
        <v>#N/A</v>
      </c>
      <c r="E33" s="22" t="e">
        <f>VLOOKUP($X33,УЧАСТНИКИ!$A$2:$L$1099,5,FALSE)</f>
        <v>#N/A</v>
      </c>
      <c r="F33" s="23" t="e">
        <f>VLOOKUP($R33,УЧАСТНИКИ!$A$2:$L$1099,7,FALSE)</f>
        <v>#N/A</v>
      </c>
      <c r="G33" s="24" t="e">
        <f>VLOOKUP($X33,УЧАСТНИКИ!$A$2:$L$1099,11,FALSE)</f>
        <v>#N/A</v>
      </c>
      <c r="H33" s="25"/>
      <c r="I33" s="25"/>
      <c r="J33" s="25"/>
      <c r="K33" s="25"/>
      <c r="L33" s="25"/>
      <c r="M33" s="25"/>
      <c r="N33" s="81">
        <f t="shared" si="6"/>
        <v>0</v>
      </c>
      <c r="O33" s="81">
        <f t="shared" si="6"/>
        <v>0</v>
      </c>
      <c r="P33" s="81">
        <f t="shared" si="6"/>
        <v>0</v>
      </c>
      <c r="Q33" s="81">
        <f t="shared" si="6"/>
        <v>0</v>
      </c>
      <c r="R33" s="81">
        <f t="shared" si="6"/>
        <v>0</v>
      </c>
      <c r="S33" s="81">
        <f t="shared" si="6"/>
        <v>0</v>
      </c>
      <c r="T33" s="82">
        <f t="shared" si="4"/>
        <v>0</v>
      </c>
      <c r="U33" s="26" t="str">
        <f t="shared" si="5"/>
        <v>3юн</v>
      </c>
      <c r="V33" s="24" t="e">
        <f>VLOOKUP($X33,УЧАСТНИКИ!$A$2:$L$1099,9,FALSE)</f>
        <v>#N/A</v>
      </c>
      <c r="W33" s="22" t="e">
        <f>VLOOKUP($X33,УЧАСТНИКИ!$A$2:$L$1099,10,FALSE)</f>
        <v>#N/A</v>
      </c>
    </row>
    <row r="34" spans="1:42" ht="13.2" hidden="1" customHeight="1" x14ac:dyDescent="0.25">
      <c r="A34" s="32"/>
      <c r="B34" s="22" t="e">
        <f>VLOOKUP($X34,УЧАСТНИКИ!$A$2:$L$1099,3,FALSE)</f>
        <v>#N/A</v>
      </c>
      <c r="C34" s="23" t="e">
        <f>VLOOKUP($X34,УЧАСТНИКИ!$A$2:$L$1099,4,FALSE)</f>
        <v>#N/A</v>
      </c>
      <c r="D34" s="23" t="e">
        <f>VLOOKUP($X34,УЧАСТНИКИ!$A$2:$L$1099,8,FALSE)</f>
        <v>#N/A</v>
      </c>
      <c r="E34" s="22" t="e">
        <f>VLOOKUP($X34,УЧАСТНИКИ!$A$2:$L$1099,5,FALSE)</f>
        <v>#N/A</v>
      </c>
      <c r="F34" s="23" t="e">
        <f>VLOOKUP($R34,УЧАСТНИКИ!$A$2:$L$1099,7,FALSE)</f>
        <v>#N/A</v>
      </c>
      <c r="G34" s="24" t="e">
        <f>VLOOKUP($X34,УЧАСТНИКИ!$A$2:$L$1099,11,FALSE)</f>
        <v>#N/A</v>
      </c>
      <c r="H34" s="25"/>
      <c r="I34" s="25"/>
      <c r="J34" s="25"/>
      <c r="K34" s="25"/>
      <c r="L34" s="25"/>
      <c r="M34" s="25"/>
      <c r="N34" s="81">
        <f t="shared" si="6"/>
        <v>0</v>
      </c>
      <c r="O34" s="81">
        <f t="shared" si="6"/>
        <v>0</v>
      </c>
      <c r="P34" s="81">
        <f t="shared" si="6"/>
        <v>0</v>
      </c>
      <c r="Q34" s="81">
        <f t="shared" si="6"/>
        <v>0</v>
      </c>
      <c r="R34" s="81">
        <f t="shared" si="6"/>
        <v>0</v>
      </c>
      <c r="S34" s="81">
        <f t="shared" si="6"/>
        <v>0</v>
      </c>
      <c r="T34" s="82">
        <f t="shared" si="4"/>
        <v>0</v>
      </c>
      <c r="U34" s="26" t="str">
        <f t="shared" si="5"/>
        <v>3юн</v>
      </c>
      <c r="V34" s="24" t="e">
        <f>VLOOKUP($X34,УЧАСТНИКИ!$A$2:$L$1099,9,FALSE)</f>
        <v>#N/A</v>
      </c>
      <c r="W34" s="22" t="e">
        <f>VLOOKUP($X34,УЧАСТНИКИ!$A$2:$L$1099,10,FALSE)</f>
        <v>#N/A</v>
      </c>
    </row>
    <row r="35" spans="1:42" ht="13.2" hidden="1" customHeight="1" x14ac:dyDescent="0.25">
      <c r="A35" s="32"/>
      <c r="B35" s="22" t="e">
        <f>VLOOKUP($X35,УЧАСТНИКИ!$A$2:$L$1099,3,FALSE)</f>
        <v>#N/A</v>
      </c>
      <c r="C35" s="23" t="e">
        <f>VLOOKUP($X35,УЧАСТНИКИ!$A$2:$L$1099,4,FALSE)</f>
        <v>#N/A</v>
      </c>
      <c r="D35" s="23" t="e">
        <f>VLOOKUP($X35,УЧАСТНИКИ!$A$2:$L$1099,8,FALSE)</f>
        <v>#N/A</v>
      </c>
      <c r="E35" s="22" t="e">
        <f>VLOOKUP($X35,УЧАСТНИКИ!$A$2:$L$1099,5,FALSE)</f>
        <v>#N/A</v>
      </c>
      <c r="F35" s="23" t="e">
        <f>VLOOKUP($R35,УЧАСТНИКИ!$A$2:$L$1099,7,FALSE)</f>
        <v>#N/A</v>
      </c>
      <c r="G35" s="24" t="e">
        <f>VLOOKUP($X35,УЧАСТНИКИ!$A$2:$L$1099,11,FALSE)</f>
        <v>#N/A</v>
      </c>
      <c r="H35" s="25"/>
      <c r="I35" s="25"/>
      <c r="J35" s="25"/>
      <c r="K35" s="25"/>
      <c r="L35" s="25"/>
      <c r="M35" s="25"/>
      <c r="N35" s="81">
        <f t="shared" si="6"/>
        <v>0</v>
      </c>
      <c r="O35" s="81">
        <f t="shared" si="6"/>
        <v>0</v>
      </c>
      <c r="P35" s="81">
        <f t="shared" si="6"/>
        <v>0</v>
      </c>
      <c r="Q35" s="81">
        <f t="shared" si="6"/>
        <v>0</v>
      </c>
      <c r="R35" s="81">
        <f t="shared" si="6"/>
        <v>0</v>
      </c>
      <c r="S35" s="81">
        <f t="shared" si="6"/>
        <v>0</v>
      </c>
      <c r="T35" s="82">
        <f t="shared" si="4"/>
        <v>0</v>
      </c>
      <c r="U35" s="26" t="str">
        <f t="shared" si="5"/>
        <v>3юн</v>
      </c>
      <c r="V35" s="24" t="e">
        <f>VLOOKUP($X35,УЧАСТНИКИ!$A$2:$L$1099,9,FALSE)</f>
        <v>#N/A</v>
      </c>
      <c r="W35" s="22" t="e">
        <f>VLOOKUP($X35,УЧАСТНИКИ!$A$2:$L$1099,10,FALSE)</f>
        <v>#N/A</v>
      </c>
    </row>
    <row r="36" spans="1:42" ht="13.2" hidden="1" customHeight="1" x14ac:dyDescent="0.25">
      <c r="A36" s="32"/>
      <c r="B36" s="22" t="e">
        <f>VLOOKUP($X36,УЧАСТНИКИ!$A$2:$L$1099,3,FALSE)</f>
        <v>#N/A</v>
      </c>
      <c r="C36" s="23" t="e">
        <f>VLOOKUP($X36,УЧАСТНИКИ!$A$2:$L$1099,4,FALSE)</f>
        <v>#N/A</v>
      </c>
      <c r="D36" s="23" t="e">
        <f>VLOOKUP($X36,УЧАСТНИКИ!$A$2:$L$1099,8,FALSE)</f>
        <v>#N/A</v>
      </c>
      <c r="E36" s="22" t="e">
        <f>VLOOKUP($X36,УЧАСТНИКИ!$A$2:$L$1099,5,FALSE)</f>
        <v>#N/A</v>
      </c>
      <c r="F36" s="23" t="e">
        <f>VLOOKUP($R36,УЧАСТНИКИ!$A$2:$L$1099,7,FALSE)</f>
        <v>#N/A</v>
      </c>
      <c r="G36" s="24" t="e">
        <f>VLOOKUP($X36,УЧАСТНИКИ!$A$2:$L$1099,11,FALSE)</f>
        <v>#N/A</v>
      </c>
      <c r="H36" s="25"/>
      <c r="I36" s="25"/>
      <c r="J36" s="25"/>
      <c r="K36" s="25"/>
      <c r="L36" s="25"/>
      <c r="M36" s="25"/>
      <c r="N36" s="81">
        <f t="shared" si="6"/>
        <v>0</v>
      </c>
      <c r="O36" s="81">
        <f t="shared" si="6"/>
        <v>0</v>
      </c>
      <c r="P36" s="81">
        <f t="shared" si="6"/>
        <v>0</v>
      </c>
      <c r="Q36" s="81">
        <f t="shared" si="6"/>
        <v>0</v>
      </c>
      <c r="R36" s="81">
        <f t="shared" si="6"/>
        <v>0</v>
      </c>
      <c r="S36" s="81">
        <f t="shared" si="6"/>
        <v>0</v>
      </c>
      <c r="T36" s="82">
        <f t="shared" si="4"/>
        <v>0</v>
      </c>
      <c r="U36" s="26" t="str">
        <f t="shared" si="5"/>
        <v>3юн</v>
      </c>
      <c r="V36" s="24" t="e">
        <f>VLOOKUP($X36,УЧАСТНИКИ!$A$2:$L$1099,9,FALSE)</f>
        <v>#N/A</v>
      </c>
      <c r="W36" s="22" t="e">
        <f>VLOOKUP($X36,УЧАСТНИКИ!$A$2:$L$1099,10,FALSE)</f>
        <v>#N/A</v>
      </c>
    </row>
    <row r="37" spans="1:42" ht="13.2" hidden="1" customHeight="1" x14ac:dyDescent="0.25">
      <c r="A37" s="32"/>
      <c r="B37" s="22" t="e">
        <f>VLOOKUP($X37,УЧАСТНИКИ!$A$2:$L$1099,3,FALSE)</f>
        <v>#N/A</v>
      </c>
      <c r="C37" s="23" t="e">
        <f>VLOOKUP($X37,УЧАСТНИКИ!$A$2:$L$1099,4,FALSE)</f>
        <v>#N/A</v>
      </c>
      <c r="D37" s="23" t="e">
        <f>VLOOKUP($X37,УЧАСТНИКИ!$A$2:$L$1099,8,FALSE)</f>
        <v>#N/A</v>
      </c>
      <c r="E37" s="22" t="e">
        <f>VLOOKUP($X37,УЧАСТНИКИ!$A$2:$L$1099,5,FALSE)</f>
        <v>#N/A</v>
      </c>
      <c r="F37" s="23" t="e">
        <f>VLOOKUP($R37,УЧАСТНИКИ!$A$2:$L$1099,7,FALSE)</f>
        <v>#N/A</v>
      </c>
      <c r="G37" s="24" t="e">
        <f>VLOOKUP($X37,УЧАСТНИКИ!$A$2:$L$1099,11,FALSE)</f>
        <v>#N/A</v>
      </c>
      <c r="H37" s="25"/>
      <c r="I37" s="25"/>
      <c r="J37" s="25"/>
      <c r="K37" s="25"/>
      <c r="L37" s="25"/>
      <c r="M37" s="25"/>
      <c r="N37" s="81">
        <f t="shared" si="6"/>
        <v>0</v>
      </c>
      <c r="O37" s="81">
        <f t="shared" si="6"/>
        <v>0</v>
      </c>
      <c r="P37" s="81">
        <f t="shared" si="6"/>
        <v>0</v>
      </c>
      <c r="Q37" s="81">
        <f t="shared" si="6"/>
        <v>0</v>
      </c>
      <c r="R37" s="81">
        <f t="shared" si="6"/>
        <v>0</v>
      </c>
      <c r="S37" s="81">
        <f t="shared" si="6"/>
        <v>0</v>
      </c>
      <c r="T37" s="82">
        <f t="shared" si="4"/>
        <v>0</v>
      </c>
      <c r="U37" s="26" t="str">
        <f t="shared" si="5"/>
        <v>3юн</v>
      </c>
      <c r="V37" s="24" t="e">
        <f>VLOOKUP($X37,УЧАСТНИКИ!$A$2:$L$1099,9,FALSE)</f>
        <v>#N/A</v>
      </c>
      <c r="W37" s="22" t="e">
        <f>VLOOKUP($X37,УЧАСТНИКИ!$A$2:$L$1099,10,FALSE)</f>
        <v>#N/A</v>
      </c>
      <c r="X37" s="27"/>
      <c r="Y37" s="27"/>
      <c r="Z37" s="27"/>
      <c r="AA37" s="96"/>
      <c r="AB37" s="96"/>
      <c r="AC37" s="253"/>
      <c r="AD37" s="253"/>
      <c r="AE37" s="253"/>
      <c r="AF37" s="96"/>
      <c r="AG37" s="27"/>
      <c r="AH37" s="27"/>
      <c r="AI37" s="27"/>
      <c r="AJ37" s="27"/>
      <c r="AK37" s="27"/>
      <c r="AL37" s="27"/>
      <c r="AM37" s="27"/>
      <c r="AN37" s="27"/>
      <c r="AO37" s="27"/>
      <c r="AP37" s="27"/>
    </row>
    <row r="38" spans="1:42" s="84" customFormat="1" ht="13.2" hidden="1" customHeight="1" x14ac:dyDescent="0.25">
      <c r="A38" s="32"/>
      <c r="B38" s="22" t="e">
        <f>VLOOKUP($X38,УЧАСТНИКИ!$A$2:$L$1099,3,FALSE)</f>
        <v>#N/A</v>
      </c>
      <c r="C38" s="23" t="e">
        <f>VLOOKUP($X38,УЧАСТНИКИ!$A$2:$L$1099,4,FALSE)</f>
        <v>#N/A</v>
      </c>
      <c r="D38" s="23" t="e">
        <f>VLOOKUP($X38,УЧАСТНИКИ!$A$2:$L$1099,8,FALSE)</f>
        <v>#N/A</v>
      </c>
      <c r="E38" s="22" t="e">
        <f>VLOOKUP($X38,УЧАСТНИКИ!$A$2:$L$1099,5,FALSE)</f>
        <v>#N/A</v>
      </c>
      <c r="F38" s="23" t="e">
        <f>VLOOKUP($R38,УЧАСТНИКИ!$A$2:$L$1099,7,FALSE)</f>
        <v>#N/A</v>
      </c>
      <c r="G38" s="24" t="e">
        <f>VLOOKUP($X38,УЧАСТНИКИ!$A$2:$L$1099,11,FALSE)</f>
        <v>#N/A</v>
      </c>
      <c r="H38" s="25"/>
      <c r="I38" s="25"/>
      <c r="J38" s="25"/>
      <c r="K38" s="25"/>
      <c r="L38" s="25"/>
      <c r="M38" s="25"/>
      <c r="N38" s="81">
        <f t="shared" si="6"/>
        <v>0</v>
      </c>
      <c r="O38" s="81">
        <f t="shared" si="6"/>
        <v>0</v>
      </c>
      <c r="P38" s="81">
        <f t="shared" si="6"/>
        <v>0</v>
      </c>
      <c r="Q38" s="81">
        <f t="shared" si="6"/>
        <v>0</v>
      </c>
      <c r="R38" s="81">
        <f t="shared" si="6"/>
        <v>0</v>
      </c>
      <c r="S38" s="81">
        <f t="shared" si="6"/>
        <v>0</v>
      </c>
      <c r="T38" s="82">
        <f t="shared" si="4"/>
        <v>0</v>
      </c>
      <c r="U38" s="26" t="str">
        <f t="shared" si="5"/>
        <v>3юн</v>
      </c>
      <c r="V38" s="24" t="e">
        <f>VLOOKUP($X38,УЧАСТНИКИ!$A$2:$L$1099,9,FALSE)</f>
        <v>#N/A</v>
      </c>
      <c r="W38" s="22" t="e">
        <f>VLOOKUP($X38,УЧАСТНИКИ!$A$2:$L$1099,10,FALSE)</f>
        <v>#N/A</v>
      </c>
      <c r="Y38" s="86"/>
      <c r="Z38" s="85"/>
      <c r="AA38" s="86"/>
      <c r="AB38" s="86"/>
      <c r="AC38" s="86"/>
      <c r="AD38" s="86"/>
      <c r="AE38" s="86"/>
      <c r="AF38" s="86"/>
      <c r="AG38" s="86"/>
      <c r="AH38" s="87"/>
      <c r="AI38" s="86"/>
      <c r="AJ38" s="86"/>
      <c r="AK38" s="88"/>
    </row>
    <row r="39" spans="1:42" s="84" customFormat="1" ht="13.2" hidden="1" customHeight="1" x14ac:dyDescent="0.25">
      <c r="A39" s="32"/>
      <c r="B39" s="22" t="e">
        <f>VLOOKUP($X39,УЧАСТНИКИ!$A$2:$L$1099,3,FALSE)</f>
        <v>#N/A</v>
      </c>
      <c r="C39" s="23" t="e">
        <f>VLOOKUP($X39,УЧАСТНИКИ!$A$2:$L$1099,4,FALSE)</f>
        <v>#N/A</v>
      </c>
      <c r="D39" s="23" t="e">
        <f>VLOOKUP($X39,УЧАСТНИКИ!$A$2:$L$1099,8,FALSE)</f>
        <v>#N/A</v>
      </c>
      <c r="E39" s="22" t="e">
        <f>VLOOKUP($X39,УЧАСТНИКИ!$A$2:$L$1099,5,FALSE)</f>
        <v>#N/A</v>
      </c>
      <c r="F39" s="23" t="e">
        <f>VLOOKUP($R39,УЧАСТНИКИ!$A$2:$L$1099,7,FALSE)</f>
        <v>#N/A</v>
      </c>
      <c r="G39" s="24" t="e">
        <f>VLOOKUP($X39,УЧАСТНИКИ!$A$2:$L$1099,11,FALSE)</f>
        <v>#N/A</v>
      </c>
      <c r="H39" s="25"/>
      <c r="I39" s="25"/>
      <c r="J39" s="25"/>
      <c r="K39" s="25"/>
      <c r="L39" s="25"/>
      <c r="M39" s="25"/>
      <c r="N39" s="81">
        <f t="shared" si="6"/>
        <v>0</v>
      </c>
      <c r="O39" s="81">
        <f t="shared" si="6"/>
        <v>0</v>
      </c>
      <c r="P39" s="81">
        <f t="shared" si="6"/>
        <v>0</v>
      </c>
      <c r="Q39" s="81">
        <f t="shared" si="6"/>
        <v>0</v>
      </c>
      <c r="R39" s="81">
        <f t="shared" si="6"/>
        <v>0</v>
      </c>
      <c r="S39" s="81">
        <f t="shared" si="6"/>
        <v>0</v>
      </c>
      <c r="T39" s="82">
        <f t="shared" si="4"/>
        <v>0</v>
      </c>
      <c r="U39" s="26" t="str">
        <f t="shared" si="5"/>
        <v>3юн</v>
      </c>
      <c r="V39" s="24" t="e">
        <f>VLOOKUP($X39,УЧАСТНИКИ!$A$2:$L$1099,9,FALSE)</f>
        <v>#N/A</v>
      </c>
      <c r="W39" s="22" t="e">
        <f>VLOOKUP($X39,УЧАСТНИКИ!$A$2:$L$1099,10,FALSE)</f>
        <v>#N/A</v>
      </c>
      <c r="X39" s="89"/>
      <c r="Y39" s="86"/>
      <c r="Z39" s="85"/>
      <c r="AA39" s="86"/>
      <c r="AB39" s="86"/>
      <c r="AC39" s="86"/>
      <c r="AD39" s="86"/>
      <c r="AE39" s="86"/>
      <c r="AF39" s="86"/>
      <c r="AG39" s="86"/>
      <c r="AH39" s="87"/>
      <c r="AI39" s="86"/>
      <c r="AJ39" s="86"/>
      <c r="AK39" s="88"/>
    </row>
    <row r="40" spans="1:42" s="84" customFormat="1" ht="13.2" hidden="1" customHeight="1" x14ac:dyDescent="0.25">
      <c r="A40" s="32"/>
      <c r="B40" s="22" t="e">
        <f>VLOOKUP($X40,УЧАСТНИКИ!$A$2:$L$1099,3,FALSE)</f>
        <v>#N/A</v>
      </c>
      <c r="C40" s="23" t="e">
        <f>VLOOKUP($X40,УЧАСТНИКИ!$A$2:$L$1099,4,FALSE)</f>
        <v>#N/A</v>
      </c>
      <c r="D40" s="23" t="e">
        <f>VLOOKUP($X40,УЧАСТНИКИ!$A$2:$L$1099,8,FALSE)</f>
        <v>#N/A</v>
      </c>
      <c r="E40" s="22" t="e">
        <f>VLOOKUP($X40,УЧАСТНИКИ!$A$2:$L$1099,5,FALSE)</f>
        <v>#N/A</v>
      </c>
      <c r="F40" s="23" t="e">
        <f>VLOOKUP($R40,УЧАСТНИКИ!$A$2:$L$1099,7,FALSE)</f>
        <v>#N/A</v>
      </c>
      <c r="G40" s="24" t="e">
        <f>VLOOKUP($X40,УЧАСТНИКИ!$A$2:$L$1099,11,FALSE)</f>
        <v>#N/A</v>
      </c>
      <c r="H40" s="25"/>
      <c r="I40" s="25"/>
      <c r="J40" s="25"/>
      <c r="K40" s="25"/>
      <c r="L40" s="25"/>
      <c r="M40" s="25"/>
      <c r="N40" s="81">
        <f t="shared" si="6"/>
        <v>0</v>
      </c>
      <c r="O40" s="81">
        <f t="shared" si="6"/>
        <v>0</v>
      </c>
      <c r="P40" s="81">
        <f t="shared" si="6"/>
        <v>0</v>
      </c>
      <c r="Q40" s="81">
        <f t="shared" si="6"/>
        <v>0</v>
      </c>
      <c r="R40" s="81">
        <f t="shared" si="6"/>
        <v>0</v>
      </c>
      <c r="S40" s="81">
        <f t="shared" si="6"/>
        <v>0</v>
      </c>
      <c r="T40" s="82">
        <f t="shared" si="4"/>
        <v>0</v>
      </c>
      <c r="U40" s="26" t="str">
        <f t="shared" si="5"/>
        <v>3юн</v>
      </c>
      <c r="V40" s="24" t="e">
        <f>VLOOKUP($X40,УЧАСТНИКИ!$A$2:$L$1099,9,FALSE)</f>
        <v>#N/A</v>
      </c>
      <c r="W40" s="22" t="e">
        <f>VLOOKUP($X40,УЧАСТНИКИ!$A$2:$L$1099,10,FALSE)</f>
        <v>#N/A</v>
      </c>
      <c r="Y40" s="86"/>
      <c r="Z40" s="85"/>
      <c r="AA40" s="86"/>
      <c r="AB40" s="86"/>
      <c r="AC40" s="86"/>
      <c r="AD40" s="86"/>
      <c r="AE40" s="86"/>
      <c r="AF40" s="86"/>
      <c r="AG40" s="86"/>
      <c r="AH40" s="87"/>
      <c r="AI40" s="86"/>
      <c r="AJ40" s="86"/>
      <c r="AK40" s="88"/>
    </row>
    <row r="41" spans="1:42" s="84" customFormat="1" ht="13.2" hidden="1" customHeight="1" x14ac:dyDescent="0.25">
      <c r="A41" s="32"/>
      <c r="B41" s="22" t="e">
        <f>VLOOKUP($X41,УЧАСТНИКИ!$A$2:$L$1099,3,FALSE)</f>
        <v>#N/A</v>
      </c>
      <c r="C41" s="23" t="e">
        <f>VLOOKUP($X41,УЧАСТНИКИ!$A$2:$L$1099,4,FALSE)</f>
        <v>#N/A</v>
      </c>
      <c r="D41" s="23" t="e">
        <f>VLOOKUP($X41,УЧАСТНИКИ!$A$2:$L$1099,8,FALSE)</f>
        <v>#N/A</v>
      </c>
      <c r="E41" s="22" t="e">
        <f>VLOOKUP($X41,УЧАСТНИКИ!$A$2:$L$1099,5,FALSE)</f>
        <v>#N/A</v>
      </c>
      <c r="F41" s="23" t="e">
        <f>VLOOKUP($R41,УЧАСТНИКИ!$A$2:$L$1099,7,FALSE)</f>
        <v>#N/A</v>
      </c>
      <c r="G41" s="24" t="e">
        <f>VLOOKUP($X41,УЧАСТНИКИ!$A$2:$L$1099,11,FALSE)</f>
        <v>#N/A</v>
      </c>
      <c r="H41" s="25"/>
      <c r="I41" s="25"/>
      <c r="J41" s="25"/>
      <c r="K41" s="25"/>
      <c r="L41" s="25"/>
      <c r="M41" s="25"/>
      <c r="N41" s="81">
        <f t="shared" si="6"/>
        <v>0</v>
      </c>
      <c r="O41" s="81">
        <f t="shared" si="6"/>
        <v>0</v>
      </c>
      <c r="P41" s="81">
        <f t="shared" si="6"/>
        <v>0</v>
      </c>
      <c r="Q41" s="81">
        <f t="shared" si="6"/>
        <v>0</v>
      </c>
      <c r="R41" s="81">
        <f t="shared" si="6"/>
        <v>0</v>
      </c>
      <c r="S41" s="81">
        <f t="shared" si="6"/>
        <v>0</v>
      </c>
      <c r="T41" s="82">
        <f t="shared" si="4"/>
        <v>0</v>
      </c>
      <c r="U41" s="26" t="str">
        <f t="shared" si="5"/>
        <v>3юн</v>
      </c>
      <c r="V41" s="24" t="e">
        <f>VLOOKUP($X41,УЧАСТНИКИ!$A$2:$L$1099,9,FALSE)</f>
        <v>#N/A</v>
      </c>
      <c r="W41" s="22" t="e">
        <f>VLOOKUP($X41,УЧАСТНИКИ!$A$2:$L$1099,10,FALSE)</f>
        <v>#N/A</v>
      </c>
      <c r="X41" s="89"/>
      <c r="Y41" s="86"/>
      <c r="Z41" s="85"/>
      <c r="AA41" s="86"/>
      <c r="AB41" s="86"/>
      <c r="AC41" s="86"/>
      <c r="AD41" s="86"/>
      <c r="AE41" s="86"/>
      <c r="AF41" s="86"/>
      <c r="AG41" s="86"/>
      <c r="AH41" s="87"/>
      <c r="AI41" s="86"/>
      <c r="AJ41" s="86"/>
      <c r="AK41" s="88"/>
    </row>
    <row r="42" spans="1:42" s="84" customFormat="1" ht="13.2" hidden="1" customHeight="1" x14ac:dyDescent="0.25">
      <c r="A42" s="32"/>
      <c r="B42" s="22" t="e">
        <f>VLOOKUP($X42,УЧАСТНИКИ!$A$2:$L$1099,3,FALSE)</f>
        <v>#N/A</v>
      </c>
      <c r="C42" s="23" t="e">
        <f>VLOOKUP($X42,УЧАСТНИКИ!$A$2:$L$1099,4,FALSE)</f>
        <v>#N/A</v>
      </c>
      <c r="D42" s="23" t="e">
        <f>VLOOKUP($X42,УЧАСТНИКИ!$A$2:$L$1099,8,FALSE)</f>
        <v>#N/A</v>
      </c>
      <c r="E42" s="22" t="e">
        <f>VLOOKUP($X42,УЧАСТНИКИ!$A$2:$L$1099,5,FALSE)</f>
        <v>#N/A</v>
      </c>
      <c r="F42" s="23" t="e">
        <f>VLOOKUP($R42,УЧАСТНИКИ!$A$2:$L$1099,7,FALSE)</f>
        <v>#N/A</v>
      </c>
      <c r="G42" s="24" t="e">
        <f>VLOOKUP($X42,УЧАСТНИКИ!$A$2:$L$1099,11,FALSE)</f>
        <v>#N/A</v>
      </c>
      <c r="H42" s="25"/>
      <c r="I42" s="25"/>
      <c r="J42" s="25"/>
      <c r="K42" s="25"/>
      <c r="L42" s="25"/>
      <c r="M42" s="25"/>
      <c r="N42" s="81">
        <f t="shared" si="6"/>
        <v>0</v>
      </c>
      <c r="O42" s="81">
        <f t="shared" si="6"/>
        <v>0</v>
      </c>
      <c r="P42" s="81">
        <f t="shared" si="6"/>
        <v>0</v>
      </c>
      <c r="Q42" s="81">
        <f t="shared" si="6"/>
        <v>0</v>
      </c>
      <c r="R42" s="81">
        <f t="shared" si="6"/>
        <v>0</v>
      </c>
      <c r="S42" s="81">
        <f t="shared" si="6"/>
        <v>0</v>
      </c>
      <c r="T42" s="82">
        <f t="shared" si="4"/>
        <v>0</v>
      </c>
      <c r="U42" s="26" t="str">
        <f t="shared" si="5"/>
        <v>3юн</v>
      </c>
      <c r="V42" s="24" t="e">
        <f>VLOOKUP($X42,УЧАСТНИКИ!$A$2:$L$1099,9,FALSE)</f>
        <v>#N/A</v>
      </c>
      <c r="W42" s="22" t="e">
        <f>VLOOKUP($X42,УЧАСТНИКИ!$A$2:$L$1099,10,FALSE)</f>
        <v>#N/A</v>
      </c>
      <c r="Y42" s="86"/>
      <c r="Z42" s="85"/>
      <c r="AA42" s="86"/>
      <c r="AB42" s="86"/>
      <c r="AC42" s="86"/>
      <c r="AD42" s="86"/>
      <c r="AE42" s="86"/>
      <c r="AF42" s="86"/>
      <c r="AG42" s="86"/>
      <c r="AH42" s="87"/>
      <c r="AI42" s="86"/>
      <c r="AJ42" s="86"/>
      <c r="AK42" s="88"/>
    </row>
    <row r="43" spans="1:42" s="84" customFormat="1" ht="13.2" hidden="1" customHeight="1" x14ac:dyDescent="0.25">
      <c r="A43" s="32"/>
      <c r="B43" s="22" t="e">
        <f>VLOOKUP($X43,УЧАСТНИКИ!$A$2:$L$1099,3,FALSE)</f>
        <v>#N/A</v>
      </c>
      <c r="C43" s="23" t="e">
        <f>VLOOKUP($X43,УЧАСТНИКИ!$A$2:$L$1099,4,FALSE)</f>
        <v>#N/A</v>
      </c>
      <c r="D43" s="23" t="e">
        <f>VLOOKUP($X43,УЧАСТНИКИ!$A$2:$L$1099,8,FALSE)</f>
        <v>#N/A</v>
      </c>
      <c r="E43" s="22" t="e">
        <f>VLOOKUP($X43,УЧАСТНИКИ!$A$2:$L$1099,5,FALSE)</f>
        <v>#N/A</v>
      </c>
      <c r="F43" s="23" t="e">
        <f>VLOOKUP($R43,УЧАСТНИКИ!$A$2:$L$1099,7,FALSE)</f>
        <v>#N/A</v>
      </c>
      <c r="G43" s="24" t="e">
        <f>VLOOKUP($X43,УЧАСТНИКИ!$A$2:$L$1099,11,FALSE)</f>
        <v>#N/A</v>
      </c>
      <c r="H43" s="25"/>
      <c r="I43" s="25"/>
      <c r="J43" s="25"/>
      <c r="K43" s="25"/>
      <c r="L43" s="25"/>
      <c r="M43" s="25"/>
      <c r="N43" s="81">
        <f t="shared" si="6"/>
        <v>0</v>
      </c>
      <c r="O43" s="81">
        <f t="shared" si="6"/>
        <v>0</v>
      </c>
      <c r="P43" s="81">
        <f t="shared" si="6"/>
        <v>0</v>
      </c>
      <c r="Q43" s="81">
        <f t="shared" si="6"/>
        <v>0</v>
      </c>
      <c r="R43" s="81">
        <f t="shared" si="6"/>
        <v>0</v>
      </c>
      <c r="S43" s="81">
        <f t="shared" si="6"/>
        <v>0</v>
      </c>
      <c r="T43" s="82">
        <f t="shared" si="4"/>
        <v>0</v>
      </c>
      <c r="U43" s="26" t="str">
        <f t="shared" si="5"/>
        <v>3юн</v>
      </c>
      <c r="V43" s="24" t="e">
        <f>VLOOKUP($X43,УЧАСТНИКИ!$A$2:$L$1099,9,FALSE)</f>
        <v>#N/A</v>
      </c>
      <c r="W43" s="22" t="e">
        <f>VLOOKUP($X43,УЧАСТНИКИ!$A$2:$L$1099,10,FALSE)</f>
        <v>#N/A</v>
      </c>
      <c r="X43" s="89"/>
      <c r="Y43" s="86"/>
      <c r="Z43" s="85"/>
      <c r="AA43" s="86"/>
      <c r="AB43" s="86"/>
      <c r="AC43" s="86"/>
      <c r="AD43" s="86"/>
      <c r="AE43" s="86"/>
      <c r="AF43" s="86"/>
      <c r="AG43" s="86"/>
      <c r="AH43" s="87"/>
      <c r="AI43" s="86"/>
      <c r="AJ43" s="86"/>
      <c r="AK43" s="88"/>
    </row>
    <row r="44" spans="1:42" s="84" customFormat="1" ht="13.2" hidden="1" customHeight="1" x14ac:dyDescent="0.25">
      <c r="A44" s="32"/>
      <c r="B44" s="22" t="e">
        <f>VLOOKUP($X44,УЧАСТНИКИ!$A$2:$L$1099,3,FALSE)</f>
        <v>#N/A</v>
      </c>
      <c r="C44" s="23" t="e">
        <f>VLOOKUP($X44,УЧАСТНИКИ!$A$2:$L$1099,4,FALSE)</f>
        <v>#N/A</v>
      </c>
      <c r="D44" s="23" t="e">
        <f>VLOOKUP($X44,УЧАСТНИКИ!$A$2:$L$1099,8,FALSE)</f>
        <v>#N/A</v>
      </c>
      <c r="E44" s="22" t="e">
        <f>VLOOKUP($X44,УЧАСТНИКИ!$A$2:$L$1099,5,FALSE)</f>
        <v>#N/A</v>
      </c>
      <c r="F44" s="23" t="e">
        <f>VLOOKUP($R44,УЧАСТНИКИ!$A$2:$L$1099,7,FALSE)</f>
        <v>#N/A</v>
      </c>
      <c r="G44" s="24" t="e">
        <f>VLOOKUP($X44,УЧАСТНИКИ!$A$2:$L$1099,11,FALSE)</f>
        <v>#N/A</v>
      </c>
      <c r="H44" s="25"/>
      <c r="I44" s="25"/>
      <c r="J44" s="25"/>
      <c r="K44" s="25"/>
      <c r="L44" s="25"/>
      <c r="M44" s="25"/>
      <c r="N44" s="81">
        <f t="shared" si="6"/>
        <v>0</v>
      </c>
      <c r="O44" s="81">
        <f t="shared" si="6"/>
        <v>0</v>
      </c>
      <c r="P44" s="81">
        <f t="shared" si="6"/>
        <v>0</v>
      </c>
      <c r="Q44" s="81">
        <f t="shared" si="6"/>
        <v>0</v>
      </c>
      <c r="R44" s="81">
        <f t="shared" si="6"/>
        <v>0</v>
      </c>
      <c r="S44" s="81">
        <f t="shared" si="6"/>
        <v>0</v>
      </c>
      <c r="T44" s="82">
        <f t="shared" si="4"/>
        <v>0</v>
      </c>
      <c r="U44" s="26" t="str">
        <f t="shared" si="5"/>
        <v>3юн</v>
      </c>
      <c r="V44" s="24" t="e">
        <f>VLOOKUP($X44,УЧАСТНИКИ!$A$2:$L$1099,9,FALSE)</f>
        <v>#N/A</v>
      </c>
      <c r="W44" s="22" t="e">
        <f>VLOOKUP($X44,УЧАСТНИКИ!$A$2:$L$1099,10,FALSE)</f>
        <v>#N/A</v>
      </c>
      <c r="Y44" s="86"/>
      <c r="Z44" s="85"/>
      <c r="AA44" s="86"/>
      <c r="AB44" s="86"/>
      <c r="AC44" s="86"/>
      <c r="AD44" s="86"/>
      <c r="AE44" s="86"/>
      <c r="AF44" s="86"/>
      <c r="AG44" s="86"/>
      <c r="AH44" s="87"/>
      <c r="AI44" s="86"/>
      <c r="AJ44" s="86"/>
      <c r="AK44" s="88"/>
    </row>
    <row r="45" spans="1:42" s="84" customFormat="1" ht="13.2" hidden="1" customHeight="1" x14ac:dyDescent="0.25">
      <c r="A45" s="32"/>
      <c r="B45" s="22" t="e">
        <f>VLOOKUP($X45,УЧАСТНИКИ!$A$2:$L$1099,3,FALSE)</f>
        <v>#N/A</v>
      </c>
      <c r="C45" s="23" t="e">
        <f>VLOOKUP($X45,УЧАСТНИКИ!$A$2:$L$1099,4,FALSE)</f>
        <v>#N/A</v>
      </c>
      <c r="D45" s="23" t="e">
        <f>VLOOKUP($X45,УЧАСТНИКИ!$A$2:$L$1099,8,FALSE)</f>
        <v>#N/A</v>
      </c>
      <c r="E45" s="22" t="e">
        <f>VLOOKUP($X45,УЧАСТНИКИ!$A$2:$L$1099,5,FALSE)</f>
        <v>#N/A</v>
      </c>
      <c r="F45" s="23" t="e">
        <f>VLOOKUP($R45,УЧАСТНИКИ!$A$2:$L$1099,7,FALSE)</f>
        <v>#N/A</v>
      </c>
      <c r="G45" s="24" t="e">
        <f>VLOOKUP($X45,УЧАСТНИКИ!$A$2:$L$1099,11,FALSE)</f>
        <v>#N/A</v>
      </c>
      <c r="H45" s="25"/>
      <c r="I45" s="25"/>
      <c r="J45" s="25"/>
      <c r="K45" s="25"/>
      <c r="L45" s="25"/>
      <c r="M45" s="25"/>
      <c r="N45" s="81">
        <f t="shared" si="6"/>
        <v>0</v>
      </c>
      <c r="O45" s="81">
        <f t="shared" si="6"/>
        <v>0</v>
      </c>
      <c r="P45" s="81">
        <f t="shared" si="6"/>
        <v>0</v>
      </c>
      <c r="Q45" s="81">
        <f t="shared" si="6"/>
        <v>0</v>
      </c>
      <c r="R45" s="81">
        <f t="shared" si="6"/>
        <v>0</v>
      </c>
      <c r="S45" s="81">
        <f t="shared" si="6"/>
        <v>0</v>
      </c>
      <c r="T45" s="82">
        <f t="shared" si="4"/>
        <v>0</v>
      </c>
      <c r="U45" s="26" t="str">
        <f t="shared" si="5"/>
        <v>3юн</v>
      </c>
      <c r="V45" s="24" t="e">
        <f>VLOOKUP($X45,УЧАСТНИКИ!$A$2:$L$1099,9,FALSE)</f>
        <v>#N/A</v>
      </c>
      <c r="W45" s="22" t="e">
        <f>VLOOKUP($X45,УЧАСТНИКИ!$A$2:$L$1099,10,FALSE)</f>
        <v>#N/A</v>
      </c>
      <c r="X45" s="89"/>
      <c r="Y45" s="86"/>
      <c r="Z45" s="85"/>
      <c r="AA45" s="86"/>
      <c r="AB45" s="86"/>
      <c r="AC45" s="86"/>
      <c r="AD45" s="86"/>
      <c r="AE45" s="86"/>
      <c r="AF45" s="86"/>
      <c r="AG45" s="86"/>
      <c r="AH45" s="87"/>
      <c r="AI45" s="86"/>
      <c r="AJ45" s="86"/>
      <c r="AK45" s="88"/>
    </row>
    <row r="46" spans="1:42" s="84" customFormat="1" ht="13.2" hidden="1" customHeight="1" x14ac:dyDescent="0.25">
      <c r="A46" s="32" t="s">
        <v>89</v>
      </c>
      <c r="B46" s="22" t="e">
        <f>VLOOKUP($X46,УЧАСТНИКИ!$A$2:$L$1099,3,FALSE)</f>
        <v>#N/A</v>
      </c>
      <c r="C46" s="23" t="e">
        <f>VLOOKUP($X46,УЧАСТНИКИ!$A$2:$L$1099,4,FALSE)</f>
        <v>#N/A</v>
      </c>
      <c r="D46" s="23" t="e">
        <f>VLOOKUP($X46,УЧАСТНИКИ!$A$2:$L$1099,8,FALSE)</f>
        <v>#N/A</v>
      </c>
      <c r="E46" s="22" t="e">
        <f>VLOOKUP($X46,УЧАСТНИКИ!$A$2:$L$1099,5,FALSE)</f>
        <v>#N/A</v>
      </c>
      <c r="F46" s="23" t="e">
        <f>VLOOKUP($R46,УЧАСТНИКИ!$A$2:$L$1099,7,FALSE)</f>
        <v>#N/A</v>
      </c>
      <c r="G46" s="24" t="e">
        <f>VLOOKUP($X46,УЧАСТНИКИ!$A$2:$L$1099,11,FALSE)</f>
        <v>#N/A</v>
      </c>
      <c r="H46" s="25"/>
      <c r="I46" s="25"/>
      <c r="J46" s="25"/>
      <c r="K46" s="25"/>
      <c r="L46" s="25"/>
      <c r="M46" s="25"/>
      <c r="N46" s="81">
        <f t="shared" si="6"/>
        <v>0</v>
      </c>
      <c r="O46" s="81">
        <f t="shared" si="6"/>
        <v>0</v>
      </c>
      <c r="P46" s="81">
        <f t="shared" si="6"/>
        <v>0</v>
      </c>
      <c r="Q46" s="81">
        <f t="shared" si="6"/>
        <v>0</v>
      </c>
      <c r="R46" s="81">
        <f t="shared" si="6"/>
        <v>0</v>
      </c>
      <c r="S46" s="81">
        <f t="shared" si="6"/>
        <v>0</v>
      </c>
      <c r="T46" s="82">
        <f t="shared" si="4"/>
        <v>0</v>
      </c>
      <c r="U46" s="26" t="str">
        <f t="shared" si="5"/>
        <v>3юн</v>
      </c>
      <c r="V46" s="24" t="e">
        <f>VLOOKUP($X46,УЧАСТНИКИ!$A$2:$L$1099,9,FALSE)</f>
        <v>#N/A</v>
      </c>
      <c r="W46" s="22" t="e">
        <f>VLOOKUP($X46,УЧАСТНИКИ!$A$2:$L$1099,10,FALSE)</f>
        <v>#N/A</v>
      </c>
      <c r="Y46" s="86"/>
      <c r="Z46" s="85"/>
      <c r="AA46" s="86"/>
      <c r="AB46" s="86"/>
      <c r="AC46" s="86"/>
      <c r="AD46" s="86"/>
      <c r="AE46" s="86"/>
      <c r="AF46" s="86"/>
      <c r="AG46" s="86"/>
      <c r="AH46" s="87"/>
      <c r="AI46" s="86"/>
      <c r="AJ46" s="86"/>
      <c r="AK46" s="88"/>
    </row>
    <row r="47" spans="1:42" s="84" customFormat="1" ht="13.2" hidden="1" customHeight="1" x14ac:dyDescent="0.25">
      <c r="A47" s="32" t="s">
        <v>90</v>
      </c>
      <c r="B47" s="22" t="e">
        <f>VLOOKUP($X47,УЧАСТНИКИ!$A$2:$L$1099,3,FALSE)</f>
        <v>#N/A</v>
      </c>
      <c r="C47" s="23" t="e">
        <f>VLOOKUP($X47,УЧАСТНИКИ!$A$2:$L$1099,4,FALSE)</f>
        <v>#N/A</v>
      </c>
      <c r="D47" s="23" t="e">
        <f>VLOOKUP($X47,УЧАСТНИКИ!$A$2:$L$1099,8,FALSE)</f>
        <v>#N/A</v>
      </c>
      <c r="E47" s="22" t="e">
        <f>VLOOKUP($X47,УЧАСТНИКИ!$A$2:$L$1099,5,FALSE)</f>
        <v>#N/A</v>
      </c>
      <c r="F47" s="23" t="e">
        <f>VLOOKUP($R47,УЧАСТНИКИ!$A$2:$L$1099,7,FALSE)</f>
        <v>#N/A</v>
      </c>
      <c r="G47" s="24" t="e">
        <f>VLOOKUP($X47,УЧАСТНИКИ!$A$2:$L$1099,11,FALSE)</f>
        <v>#N/A</v>
      </c>
      <c r="H47" s="25"/>
      <c r="I47" s="25"/>
      <c r="J47" s="25"/>
      <c r="K47" s="25"/>
      <c r="L47" s="25"/>
      <c r="M47" s="25"/>
      <c r="N47" s="81">
        <f t="shared" si="6"/>
        <v>0</v>
      </c>
      <c r="O47" s="81">
        <f t="shared" si="6"/>
        <v>0</v>
      </c>
      <c r="P47" s="81">
        <f t="shared" si="6"/>
        <v>0</v>
      </c>
      <c r="Q47" s="81">
        <f t="shared" si="6"/>
        <v>0</v>
      </c>
      <c r="R47" s="81">
        <f t="shared" si="6"/>
        <v>0</v>
      </c>
      <c r="S47" s="81">
        <f t="shared" si="6"/>
        <v>0</v>
      </c>
      <c r="T47" s="82">
        <f t="shared" si="4"/>
        <v>0</v>
      </c>
      <c r="U47" s="26" t="str">
        <f t="shared" si="5"/>
        <v>3юн</v>
      </c>
      <c r="V47" s="24" t="e">
        <f>VLOOKUP($X47,УЧАСТНИКИ!$A$2:$L$1099,9,FALSE)</f>
        <v>#N/A</v>
      </c>
      <c r="W47" s="22" t="e">
        <f>VLOOKUP($X47,УЧАСТНИКИ!$A$2:$L$1099,10,FALSE)</f>
        <v>#N/A</v>
      </c>
      <c r="X47" s="89"/>
      <c r="Y47" s="86"/>
      <c r="Z47" s="85"/>
      <c r="AA47" s="86"/>
      <c r="AB47" s="86"/>
      <c r="AC47" s="86"/>
      <c r="AD47" s="86"/>
      <c r="AE47" s="86"/>
      <c r="AF47" s="86"/>
      <c r="AG47" s="86"/>
      <c r="AH47" s="87"/>
      <c r="AI47" s="86"/>
      <c r="AJ47" s="86"/>
      <c r="AK47" s="88"/>
    </row>
    <row r="48" spans="1:42" s="84" customFormat="1" ht="13.2" hidden="1" customHeight="1" x14ac:dyDescent="0.25">
      <c r="A48" s="32" t="s">
        <v>91</v>
      </c>
      <c r="B48" s="22" t="e">
        <f>VLOOKUP($X48,УЧАСТНИКИ!$A$2:$L$1099,3,FALSE)</f>
        <v>#N/A</v>
      </c>
      <c r="C48" s="23" t="e">
        <f>VLOOKUP($X48,УЧАСТНИКИ!$A$2:$L$1099,4,FALSE)</f>
        <v>#N/A</v>
      </c>
      <c r="D48" s="23" t="e">
        <f>VLOOKUP($X48,УЧАСТНИКИ!$A$2:$L$1099,8,FALSE)</f>
        <v>#N/A</v>
      </c>
      <c r="E48" s="22" t="e">
        <f>VLOOKUP($X48,УЧАСТНИКИ!$A$2:$L$1099,5,FALSE)</f>
        <v>#N/A</v>
      </c>
      <c r="F48" s="23" t="e">
        <f>VLOOKUP($R48,УЧАСТНИКИ!$A$2:$L$1099,7,FALSE)</f>
        <v>#N/A</v>
      </c>
      <c r="G48" s="24" t="e">
        <f>VLOOKUP($X48,УЧАСТНИКИ!$A$2:$L$1099,11,FALSE)</f>
        <v>#N/A</v>
      </c>
      <c r="H48" s="25"/>
      <c r="I48" s="25"/>
      <c r="J48" s="25"/>
      <c r="K48" s="25"/>
      <c r="L48" s="25"/>
      <c r="M48" s="25"/>
      <c r="N48" s="81">
        <f t="shared" si="6"/>
        <v>0</v>
      </c>
      <c r="O48" s="81">
        <f t="shared" si="6"/>
        <v>0</v>
      </c>
      <c r="P48" s="81">
        <f t="shared" si="6"/>
        <v>0</v>
      </c>
      <c r="Q48" s="81">
        <f t="shared" si="6"/>
        <v>0</v>
      </c>
      <c r="R48" s="81">
        <f t="shared" si="6"/>
        <v>0</v>
      </c>
      <c r="S48" s="81">
        <f t="shared" si="6"/>
        <v>0</v>
      </c>
      <c r="T48" s="82">
        <f t="shared" si="4"/>
        <v>0</v>
      </c>
      <c r="U48" s="26" t="str">
        <f t="shared" si="5"/>
        <v>3юн</v>
      </c>
      <c r="V48" s="24" t="e">
        <f>VLOOKUP($X48,УЧАСТНИКИ!$A$2:$L$1099,9,FALSE)</f>
        <v>#N/A</v>
      </c>
      <c r="W48" s="22" t="e">
        <f>VLOOKUP($X48,УЧАСТНИКИ!$A$2:$L$1099,10,FALSE)</f>
        <v>#N/A</v>
      </c>
      <c r="Y48" s="86"/>
      <c r="Z48" s="85"/>
      <c r="AA48" s="86"/>
      <c r="AB48" s="86"/>
      <c r="AC48" s="86"/>
      <c r="AD48" s="86"/>
      <c r="AE48" s="86"/>
      <c r="AF48" s="86"/>
      <c r="AG48" s="86"/>
      <c r="AH48" s="87"/>
      <c r="AI48" s="86"/>
      <c r="AJ48" s="86"/>
      <c r="AK48" s="88"/>
    </row>
    <row r="49" spans="1:37" s="84" customFormat="1" ht="13.2" hidden="1" customHeight="1" x14ac:dyDescent="0.25">
      <c r="A49" s="32" t="s">
        <v>92</v>
      </c>
      <c r="B49" s="22" t="e">
        <f>VLOOKUP($X49,УЧАСТНИКИ!$A$2:$L$1099,3,FALSE)</f>
        <v>#N/A</v>
      </c>
      <c r="C49" s="23" t="e">
        <f>VLOOKUP($X49,УЧАСТНИКИ!$A$2:$L$1099,4,FALSE)</f>
        <v>#N/A</v>
      </c>
      <c r="D49" s="23" t="e">
        <f>VLOOKUP($X49,УЧАСТНИКИ!$A$2:$L$1099,8,FALSE)</f>
        <v>#N/A</v>
      </c>
      <c r="E49" s="22" t="e">
        <f>VLOOKUP($X49,УЧАСТНИКИ!$A$2:$L$1099,5,FALSE)</f>
        <v>#N/A</v>
      </c>
      <c r="F49" s="23" t="e">
        <f>VLOOKUP($R49,УЧАСТНИКИ!$A$2:$L$1099,7,FALSE)</f>
        <v>#N/A</v>
      </c>
      <c r="G49" s="24" t="e">
        <f>VLOOKUP($X49,УЧАСТНИКИ!$A$2:$L$1099,11,FALSE)</f>
        <v>#N/A</v>
      </c>
      <c r="H49" s="25"/>
      <c r="I49" s="25"/>
      <c r="J49" s="25"/>
      <c r="K49" s="25"/>
      <c r="L49" s="25"/>
      <c r="M49" s="25"/>
      <c r="N49" s="81">
        <f t="shared" si="6"/>
        <v>0</v>
      </c>
      <c r="O49" s="81">
        <f t="shared" si="6"/>
        <v>0</v>
      </c>
      <c r="P49" s="81">
        <f t="shared" si="6"/>
        <v>0</v>
      </c>
      <c r="Q49" s="81">
        <f t="shared" si="6"/>
        <v>0</v>
      </c>
      <c r="R49" s="81">
        <f t="shared" si="6"/>
        <v>0</v>
      </c>
      <c r="S49" s="81">
        <f t="shared" si="6"/>
        <v>0</v>
      </c>
      <c r="T49" s="82">
        <f t="shared" si="4"/>
        <v>0</v>
      </c>
      <c r="U49" s="26" t="str">
        <f t="shared" si="5"/>
        <v>3юн</v>
      </c>
      <c r="V49" s="24" t="e">
        <f>VLOOKUP($X49,УЧАСТНИКИ!$A$2:$L$1099,9,FALSE)</f>
        <v>#N/A</v>
      </c>
      <c r="W49" s="22" t="e">
        <f>VLOOKUP($X49,УЧАСТНИКИ!$A$2:$L$1099,10,FALSE)</f>
        <v>#N/A</v>
      </c>
      <c r="X49" s="89"/>
      <c r="Y49" s="86"/>
      <c r="Z49" s="85"/>
      <c r="AA49" s="86"/>
      <c r="AB49" s="86"/>
      <c r="AC49" s="86"/>
      <c r="AD49" s="86"/>
      <c r="AE49" s="86"/>
      <c r="AF49" s="86"/>
      <c r="AG49" s="86"/>
      <c r="AH49" s="87"/>
      <c r="AI49" s="86"/>
      <c r="AJ49" s="86"/>
      <c r="AK49" s="88"/>
    </row>
    <row r="50" spans="1:37" s="84" customFormat="1" ht="13.2" hidden="1" customHeight="1" x14ac:dyDescent="0.25">
      <c r="A50" s="32" t="s">
        <v>93</v>
      </c>
      <c r="B50" s="22" t="e">
        <f>VLOOKUP($X50,УЧАСТНИКИ!$A$2:$L$1099,3,FALSE)</f>
        <v>#N/A</v>
      </c>
      <c r="C50" s="23" t="e">
        <f>VLOOKUP($X50,УЧАСТНИКИ!$A$2:$L$1099,4,FALSE)</f>
        <v>#N/A</v>
      </c>
      <c r="D50" s="23" t="e">
        <f>VLOOKUP($X50,УЧАСТНИКИ!$A$2:$L$1099,8,FALSE)</f>
        <v>#N/A</v>
      </c>
      <c r="E50" s="22" t="e">
        <f>VLOOKUP($X50,УЧАСТНИКИ!$A$2:$L$1099,5,FALSE)</f>
        <v>#N/A</v>
      </c>
      <c r="F50" s="23" t="e">
        <f>VLOOKUP($R50,УЧАСТНИКИ!$A$2:$L$1099,7,FALSE)</f>
        <v>#N/A</v>
      </c>
      <c r="G50" s="24" t="e">
        <f>VLOOKUP($X50,УЧАСТНИКИ!$A$2:$L$1099,11,FALSE)</f>
        <v>#N/A</v>
      </c>
      <c r="H50" s="25"/>
      <c r="I50" s="25"/>
      <c r="J50" s="25"/>
      <c r="K50" s="25"/>
      <c r="L50" s="25"/>
      <c r="M50" s="25"/>
      <c r="N50" s="81">
        <f t="shared" si="6"/>
        <v>0</v>
      </c>
      <c r="O50" s="81">
        <f t="shared" si="6"/>
        <v>0</v>
      </c>
      <c r="P50" s="81">
        <f t="shared" si="6"/>
        <v>0</v>
      </c>
      <c r="Q50" s="81">
        <f t="shared" si="6"/>
        <v>0</v>
      </c>
      <c r="R50" s="81">
        <f t="shared" si="6"/>
        <v>0</v>
      </c>
      <c r="S50" s="81">
        <f t="shared" si="6"/>
        <v>0</v>
      </c>
      <c r="T50" s="82">
        <f t="shared" si="4"/>
        <v>0</v>
      </c>
      <c r="U50" s="26" t="str">
        <f t="shared" si="5"/>
        <v>3юн</v>
      </c>
      <c r="V50" s="24" t="e">
        <f>VLOOKUP($X50,УЧАСТНИКИ!$A$2:$L$1099,9,FALSE)</f>
        <v>#N/A</v>
      </c>
      <c r="W50" s="22" t="e">
        <f>VLOOKUP($X50,УЧАСТНИКИ!$A$2:$L$1099,10,FALSE)</f>
        <v>#N/A</v>
      </c>
      <c r="Y50" s="86"/>
      <c r="Z50" s="85"/>
      <c r="AA50" s="86"/>
      <c r="AB50" s="86"/>
      <c r="AC50" s="86"/>
      <c r="AD50" s="86"/>
      <c r="AE50" s="86"/>
      <c r="AF50" s="86"/>
      <c r="AG50" s="86"/>
      <c r="AH50" s="87"/>
      <c r="AI50" s="86"/>
      <c r="AJ50" s="86"/>
      <c r="AK50" s="88"/>
    </row>
    <row r="51" spans="1:37" s="84" customFormat="1" ht="13.2" hidden="1" customHeight="1" x14ac:dyDescent="0.25">
      <c r="A51" s="32" t="s">
        <v>94</v>
      </c>
      <c r="B51" s="22" t="e">
        <f>VLOOKUP($X51,УЧАСТНИКИ!$A$2:$L$1099,3,FALSE)</f>
        <v>#N/A</v>
      </c>
      <c r="C51" s="23" t="e">
        <f>VLOOKUP($X51,УЧАСТНИКИ!$A$2:$L$1099,4,FALSE)</f>
        <v>#N/A</v>
      </c>
      <c r="D51" s="23" t="e">
        <f>VLOOKUP($X51,УЧАСТНИКИ!$A$2:$L$1099,8,FALSE)</f>
        <v>#N/A</v>
      </c>
      <c r="E51" s="22" t="e">
        <f>VLOOKUP($X51,УЧАСТНИКИ!$A$2:$L$1099,5,FALSE)</f>
        <v>#N/A</v>
      </c>
      <c r="F51" s="23" t="e">
        <f>VLOOKUP($R51,УЧАСТНИКИ!$A$2:$L$1099,7,FALSE)</f>
        <v>#N/A</v>
      </c>
      <c r="G51" s="24" t="e">
        <f>VLOOKUP($X51,УЧАСТНИКИ!$A$2:$L$1099,11,FALSE)</f>
        <v>#N/A</v>
      </c>
      <c r="H51" s="25"/>
      <c r="I51" s="25"/>
      <c r="J51" s="25"/>
      <c r="K51" s="25"/>
      <c r="L51" s="25"/>
      <c r="M51" s="25"/>
      <c r="N51" s="81">
        <f t="shared" si="6"/>
        <v>0</v>
      </c>
      <c r="O51" s="81">
        <f t="shared" si="6"/>
        <v>0</v>
      </c>
      <c r="P51" s="81">
        <f t="shared" si="6"/>
        <v>0</v>
      </c>
      <c r="Q51" s="81">
        <f t="shared" si="6"/>
        <v>0</v>
      </c>
      <c r="R51" s="81">
        <f t="shared" si="6"/>
        <v>0</v>
      </c>
      <c r="S51" s="81">
        <f t="shared" si="6"/>
        <v>0</v>
      </c>
      <c r="T51" s="82">
        <f t="shared" si="4"/>
        <v>0</v>
      </c>
      <c r="U51" s="26" t="str">
        <f t="shared" si="5"/>
        <v>3юн</v>
      </c>
      <c r="V51" s="24" t="e">
        <f>VLOOKUP($X51,УЧАСТНИКИ!$A$2:$L$1099,9,FALSE)</f>
        <v>#N/A</v>
      </c>
      <c r="W51" s="22" t="e">
        <f>VLOOKUP($X51,УЧАСТНИКИ!$A$2:$L$1099,10,FALSE)</f>
        <v>#N/A</v>
      </c>
      <c r="X51" s="89"/>
      <c r="Y51" s="86"/>
      <c r="Z51" s="85"/>
      <c r="AA51" s="86"/>
      <c r="AB51" s="86"/>
      <c r="AC51" s="86"/>
      <c r="AD51" s="86"/>
      <c r="AE51" s="86"/>
      <c r="AF51" s="86"/>
      <c r="AG51" s="86"/>
      <c r="AH51" s="87"/>
      <c r="AI51" s="86"/>
      <c r="AJ51" s="86"/>
      <c r="AK51" s="88"/>
    </row>
    <row r="52" spans="1:37" s="84" customFormat="1" ht="13.2" hidden="1" customHeight="1" x14ac:dyDescent="0.25">
      <c r="A52" s="32" t="s">
        <v>95</v>
      </c>
      <c r="B52" s="22" t="e">
        <f>VLOOKUP($X52,УЧАСТНИКИ!$A$2:$L$1099,3,FALSE)</f>
        <v>#N/A</v>
      </c>
      <c r="C52" s="23" t="e">
        <f>VLOOKUP($X52,УЧАСТНИКИ!$A$2:$L$1099,4,FALSE)</f>
        <v>#N/A</v>
      </c>
      <c r="D52" s="23" t="e">
        <f>VLOOKUP($X52,УЧАСТНИКИ!$A$2:$L$1099,8,FALSE)</f>
        <v>#N/A</v>
      </c>
      <c r="E52" s="22" t="e">
        <f>VLOOKUP($X52,УЧАСТНИКИ!$A$2:$L$1099,5,FALSE)</f>
        <v>#N/A</v>
      </c>
      <c r="F52" s="23" t="e">
        <f>VLOOKUP($R52,УЧАСТНИКИ!$A$2:$L$1099,7,FALSE)</f>
        <v>#N/A</v>
      </c>
      <c r="G52" s="24" t="e">
        <f>VLOOKUP($X52,УЧАСТНИКИ!$A$2:$L$1099,11,FALSE)</f>
        <v>#N/A</v>
      </c>
      <c r="H52" s="25"/>
      <c r="I52" s="25"/>
      <c r="J52" s="25"/>
      <c r="K52" s="25"/>
      <c r="L52" s="25"/>
      <c r="M52" s="25"/>
      <c r="N52" s="81">
        <f t="shared" si="6"/>
        <v>0</v>
      </c>
      <c r="O52" s="81">
        <f t="shared" si="6"/>
        <v>0</v>
      </c>
      <c r="P52" s="81">
        <f t="shared" si="6"/>
        <v>0</v>
      </c>
      <c r="Q52" s="81">
        <f t="shared" si="6"/>
        <v>0</v>
      </c>
      <c r="R52" s="81">
        <f t="shared" si="6"/>
        <v>0</v>
      </c>
      <c r="S52" s="81">
        <f t="shared" si="6"/>
        <v>0</v>
      </c>
      <c r="T52" s="82">
        <f t="shared" si="4"/>
        <v>0</v>
      </c>
      <c r="U52" s="26" t="str">
        <f t="shared" si="5"/>
        <v>3юн</v>
      </c>
      <c r="V52" s="24" t="e">
        <f>VLOOKUP($X52,УЧАСТНИКИ!$A$2:$L$1099,9,FALSE)</f>
        <v>#N/A</v>
      </c>
      <c r="W52" s="22" t="e">
        <f>VLOOKUP($X52,УЧАСТНИКИ!$A$2:$L$1099,10,FALSE)</f>
        <v>#N/A</v>
      </c>
      <c r="Y52" s="86"/>
      <c r="Z52" s="85"/>
      <c r="AA52" s="86"/>
      <c r="AB52" s="86"/>
      <c r="AC52" s="86"/>
      <c r="AD52" s="86"/>
      <c r="AE52" s="86"/>
      <c r="AF52" s="86"/>
      <c r="AG52" s="86"/>
      <c r="AH52" s="87"/>
      <c r="AI52" s="86"/>
      <c r="AJ52" s="86"/>
      <c r="AK52" s="88"/>
    </row>
    <row r="53" spans="1:37" s="84" customFormat="1" ht="13.2" hidden="1" customHeight="1" x14ac:dyDescent="0.25">
      <c r="A53" s="32" t="s">
        <v>96</v>
      </c>
      <c r="B53" s="22" t="e">
        <f>VLOOKUP($X53,УЧАСТНИКИ!$A$2:$L$1099,3,FALSE)</f>
        <v>#N/A</v>
      </c>
      <c r="C53" s="23" t="e">
        <f>VLOOKUP($X53,УЧАСТНИКИ!$A$2:$L$1099,4,FALSE)</f>
        <v>#N/A</v>
      </c>
      <c r="D53" s="23" t="e">
        <f>VLOOKUP($X53,УЧАСТНИКИ!$A$2:$L$1099,8,FALSE)</f>
        <v>#N/A</v>
      </c>
      <c r="E53" s="22" t="e">
        <f>VLOOKUP($X53,УЧАСТНИКИ!$A$2:$L$1099,5,FALSE)</f>
        <v>#N/A</v>
      </c>
      <c r="F53" s="23" t="e">
        <f>VLOOKUP($R53,УЧАСТНИКИ!$A$2:$L$1099,7,FALSE)</f>
        <v>#N/A</v>
      </c>
      <c r="G53" s="24" t="e">
        <f>VLOOKUP($X53,УЧАСТНИКИ!$A$2:$L$1099,11,FALSE)</f>
        <v>#N/A</v>
      </c>
      <c r="H53" s="25"/>
      <c r="I53" s="25"/>
      <c r="J53" s="25"/>
      <c r="K53" s="25"/>
      <c r="L53" s="25"/>
      <c r="M53" s="25"/>
      <c r="N53" s="81">
        <f t="shared" ref="N53" si="7">H53/100</f>
        <v>0</v>
      </c>
      <c r="O53" s="81">
        <f t="shared" ref="O53" si="8">I53/100</f>
        <v>0</v>
      </c>
      <c r="P53" s="81">
        <f t="shared" ref="P53" si="9">J53/100</f>
        <v>0</v>
      </c>
      <c r="Q53" s="81">
        <f t="shared" ref="Q53" si="10">K53/100</f>
        <v>0</v>
      </c>
      <c r="R53" s="81">
        <f t="shared" ref="R53" si="11">L53/100</f>
        <v>0</v>
      </c>
      <c r="S53" s="81">
        <f t="shared" ref="S53" si="12">M53/100</f>
        <v>0</v>
      </c>
      <c r="T53" s="82">
        <f t="shared" ref="T53" si="13">MAX(N53,O53,P53,Q53,R53,S53)</f>
        <v>0</v>
      </c>
      <c r="U53" s="26" t="str">
        <f>IF(T53&gt;=$Y$13,"МСМК",IF(T53&gt;=$Z$13,"МС",IF(T53&gt;=$AA$13,"КМС",IF(T53&gt;=$AB$13,"1",IF(T53&gt;=$AC$13,"2",IF(T53&gt;=$AD$13,"3",IF(T53&gt;=$AE$13,"1юн",IF(T53&gt;=$AF$13,"2юн",IF(T53&gt;=$AG$13,"3юн",IF(T53&lt;$AG$13,"б/р"))))))))))</f>
        <v>3юн</v>
      </c>
      <c r="V53" s="24" t="e">
        <f>VLOOKUP($X53,УЧАСТНИКИ!$A$2:$L$1099,9,FALSE)</f>
        <v>#N/A</v>
      </c>
      <c r="W53" s="22" t="e">
        <f>VLOOKUP($X53,УЧАСТНИКИ!$A$2:$L$1099,10,FALSE)</f>
        <v>#N/A</v>
      </c>
      <c r="X53" s="89"/>
      <c r="Y53" s="86"/>
      <c r="Z53" s="85"/>
      <c r="AA53" s="86"/>
      <c r="AB53" s="86"/>
      <c r="AC53" s="86"/>
      <c r="AD53" s="86"/>
      <c r="AE53" s="86"/>
      <c r="AF53" s="86"/>
      <c r="AG53" s="86"/>
      <c r="AH53" s="87"/>
      <c r="AI53" s="86"/>
      <c r="AJ53" s="86"/>
      <c r="AK53" s="88"/>
    </row>
    <row r="54" spans="1:37" s="84" customFormat="1" ht="13.2" customHeight="1" x14ac:dyDescent="0.25">
      <c r="A54" s="99"/>
      <c r="B54" s="100"/>
      <c r="C54" s="101"/>
      <c r="D54" s="101"/>
      <c r="E54" s="101"/>
      <c r="F54" s="101"/>
      <c r="G54" s="102"/>
      <c r="H54" s="102"/>
      <c r="I54" s="102"/>
      <c r="J54" s="102"/>
      <c r="K54" s="102"/>
      <c r="L54" s="102"/>
      <c r="M54" s="102"/>
      <c r="N54" s="103"/>
      <c r="O54" s="103"/>
      <c r="P54" s="103"/>
      <c r="Q54" s="103"/>
      <c r="R54" s="103"/>
      <c r="S54" s="103"/>
      <c r="T54" s="103"/>
      <c r="U54" s="101"/>
      <c r="V54" s="101"/>
      <c r="W54" s="101"/>
      <c r="Y54" s="86"/>
      <c r="Z54" s="85"/>
      <c r="AA54" s="86"/>
      <c r="AB54" s="86"/>
      <c r="AC54" s="86"/>
      <c r="AD54" s="86"/>
      <c r="AE54" s="86"/>
      <c r="AF54" s="86"/>
      <c r="AG54" s="90"/>
      <c r="AH54" s="87"/>
      <c r="AI54" s="86"/>
      <c r="AJ54" s="90"/>
    </row>
    <row r="55" spans="1:37" s="84" customFormat="1" ht="13.2" customHeight="1" x14ac:dyDescent="0.25">
      <c r="A55" s="99"/>
      <c r="B55" s="100"/>
      <c r="C55" s="101"/>
      <c r="D55" s="101"/>
      <c r="E55" s="101"/>
      <c r="F55" s="101"/>
      <c r="G55" s="102"/>
      <c r="H55" s="102"/>
      <c r="I55" s="102"/>
      <c r="J55" s="102"/>
      <c r="K55" s="102"/>
      <c r="L55" s="102"/>
      <c r="M55" s="102"/>
      <c r="N55" s="103"/>
      <c r="O55" s="103"/>
      <c r="P55" s="103"/>
      <c r="Q55" s="103"/>
      <c r="R55" s="103"/>
      <c r="S55" s="103"/>
      <c r="T55" s="103"/>
      <c r="U55" s="101"/>
      <c r="V55" s="101"/>
      <c r="W55" s="101"/>
      <c r="Y55" s="86"/>
      <c r="Z55" s="85"/>
      <c r="AA55" s="86"/>
      <c r="AB55" s="86"/>
      <c r="AC55" s="86"/>
      <c r="AD55" s="86"/>
      <c r="AE55" s="86"/>
      <c r="AF55" s="86"/>
      <c r="AG55" s="90"/>
      <c r="AH55" s="87"/>
      <c r="AI55" s="86"/>
      <c r="AJ55" s="90"/>
    </row>
    <row r="56" spans="1:37" s="84" customFormat="1" ht="13.2" customHeight="1" x14ac:dyDescent="0.25">
      <c r="A56" s="99"/>
      <c r="B56" s="165" t="s">
        <v>1333</v>
      </c>
      <c r="C56" s="11"/>
      <c r="D56" s="11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166"/>
      <c r="U56" s="166" t="s">
        <v>1335</v>
      </c>
      <c r="V56" s="101"/>
      <c r="W56" s="101"/>
      <c r="X56" s="89"/>
      <c r="Y56" s="86"/>
      <c r="Z56" s="85"/>
      <c r="AA56" s="86"/>
      <c r="AB56" s="86"/>
      <c r="AC56" s="86"/>
      <c r="AD56" s="86"/>
      <c r="AE56" s="86"/>
      <c r="AF56" s="86"/>
      <c r="AG56" s="90"/>
      <c r="AH56" s="87"/>
      <c r="AI56" s="86"/>
      <c r="AJ56" s="90"/>
    </row>
    <row r="57" spans="1:37" s="84" customFormat="1" ht="13.2" customHeight="1" x14ac:dyDescent="0.25">
      <c r="A57" s="99"/>
      <c r="B57" s="8"/>
      <c r="C57" s="11"/>
      <c r="D57" s="11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59"/>
      <c r="U57" s="59"/>
      <c r="V57" s="101"/>
      <c r="W57" s="101"/>
      <c r="X57" s="89"/>
      <c r="Y57" s="86"/>
      <c r="Z57" s="85"/>
      <c r="AA57" s="86"/>
      <c r="AB57" s="86"/>
      <c r="AC57" s="86"/>
      <c r="AD57" s="86"/>
      <c r="AE57" s="86"/>
      <c r="AF57" s="86"/>
      <c r="AG57" s="90"/>
      <c r="AH57" s="87"/>
      <c r="AI57" s="86"/>
      <c r="AJ57" s="90"/>
    </row>
    <row r="58" spans="1:37" s="84" customFormat="1" ht="12.75" customHeight="1" x14ac:dyDescent="0.25">
      <c r="A58" s="91"/>
      <c r="B58" s="165" t="s">
        <v>1334</v>
      </c>
      <c r="C58" s="11"/>
      <c r="D58" s="11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166"/>
      <c r="U58" s="166" t="s">
        <v>1348</v>
      </c>
      <c r="Y58" s="86"/>
      <c r="Z58" s="85"/>
      <c r="AA58" s="86"/>
      <c r="AB58" s="86"/>
      <c r="AC58" s="86"/>
      <c r="AD58" s="86"/>
      <c r="AE58" s="86"/>
      <c r="AF58" s="86"/>
      <c r="AG58" s="90"/>
      <c r="AH58" s="87"/>
      <c r="AI58" s="90"/>
      <c r="AJ58" s="90"/>
    </row>
    <row r="59" spans="1:37" s="84" customFormat="1" ht="12.75" customHeight="1" x14ac:dyDescent="0.25">
      <c r="A59" s="91"/>
      <c r="C59" s="88"/>
      <c r="D59" s="88"/>
      <c r="X59" s="89"/>
      <c r="Y59" s="86"/>
      <c r="Z59" s="85"/>
      <c r="AA59" s="86"/>
      <c r="AB59" s="86"/>
      <c r="AC59" s="86"/>
      <c r="AD59" s="86"/>
      <c r="AE59" s="86"/>
      <c r="AF59" s="86"/>
      <c r="AG59" s="90"/>
      <c r="AH59" s="87"/>
      <c r="AI59" s="90"/>
      <c r="AJ59" s="90"/>
    </row>
    <row r="60" spans="1:37" s="84" customFormat="1" ht="12.75" customHeight="1" x14ac:dyDescent="0.25">
      <c r="A60" s="91"/>
      <c r="C60" s="88"/>
      <c r="D60" s="88"/>
      <c r="Y60" s="86"/>
      <c r="Z60" s="85"/>
      <c r="AA60" s="86"/>
      <c r="AB60" s="86"/>
      <c r="AC60" s="86"/>
      <c r="AD60" s="86"/>
      <c r="AE60" s="86"/>
      <c r="AF60" s="86"/>
      <c r="AG60" s="90"/>
      <c r="AH60" s="87"/>
      <c r="AI60" s="90"/>
      <c r="AJ60" s="90"/>
    </row>
    <row r="61" spans="1:37" s="84" customFormat="1" ht="12.75" customHeight="1" x14ac:dyDescent="0.25">
      <c r="A61" s="91"/>
      <c r="C61" s="88"/>
      <c r="D61" s="88"/>
      <c r="X61" s="89"/>
      <c r="Y61" s="86"/>
      <c r="Z61" s="85"/>
      <c r="AA61" s="86"/>
      <c r="AB61" s="86"/>
      <c r="AC61" s="86"/>
      <c r="AD61" s="86"/>
      <c r="AE61" s="86"/>
      <c r="AF61" s="86"/>
      <c r="AG61" s="90"/>
      <c r="AH61" s="87"/>
      <c r="AI61" s="90"/>
      <c r="AJ61" s="90"/>
    </row>
    <row r="62" spans="1:37" s="84" customFormat="1" ht="12.75" customHeight="1" x14ac:dyDescent="0.25">
      <c r="A62" s="91"/>
      <c r="C62" s="88"/>
      <c r="D62" s="88"/>
      <c r="Y62" s="86"/>
      <c r="Z62" s="85"/>
      <c r="AA62" s="86"/>
      <c r="AB62" s="86"/>
      <c r="AC62" s="86"/>
      <c r="AD62" s="86"/>
      <c r="AE62" s="86"/>
      <c r="AF62" s="86"/>
      <c r="AG62" s="90"/>
      <c r="AH62" s="87"/>
      <c r="AI62" s="90"/>
      <c r="AJ62" s="90"/>
    </row>
    <row r="63" spans="1:37" s="84" customFormat="1" ht="12.75" customHeight="1" x14ac:dyDescent="0.25">
      <c r="A63" s="91"/>
      <c r="C63" s="88"/>
      <c r="D63" s="88"/>
      <c r="Y63" s="86"/>
      <c r="Z63" s="85"/>
      <c r="AA63" s="86"/>
      <c r="AB63" s="86"/>
      <c r="AC63" s="86"/>
      <c r="AD63" s="86"/>
      <c r="AE63" s="86"/>
      <c r="AF63" s="86"/>
      <c r="AG63" s="90"/>
      <c r="AH63" s="87"/>
      <c r="AI63" s="90"/>
      <c r="AJ63" s="90"/>
    </row>
    <row r="64" spans="1:37" s="84" customFormat="1" ht="12.75" customHeight="1" x14ac:dyDescent="0.25">
      <c r="A64" s="91"/>
      <c r="C64" s="88"/>
      <c r="D64" s="88"/>
      <c r="Y64" s="86"/>
      <c r="Z64" s="85"/>
      <c r="AA64" s="86"/>
      <c r="AB64" s="86"/>
      <c r="AC64" s="86"/>
      <c r="AD64" s="86"/>
      <c r="AE64" s="86"/>
      <c r="AF64" s="86"/>
      <c r="AG64" s="90"/>
      <c r="AH64" s="87"/>
      <c r="AI64" s="90"/>
      <c r="AJ64" s="90"/>
    </row>
    <row r="65" spans="1:36" s="84" customFormat="1" ht="12.75" customHeight="1" x14ac:dyDescent="0.25">
      <c r="A65" s="91"/>
      <c r="C65" s="88"/>
      <c r="D65" s="88"/>
      <c r="Y65" s="86"/>
      <c r="Z65" s="85"/>
      <c r="AA65" s="86"/>
      <c r="AB65" s="86"/>
      <c r="AC65" s="86"/>
      <c r="AD65" s="86"/>
      <c r="AE65" s="86"/>
      <c r="AF65" s="86"/>
      <c r="AG65" s="90"/>
      <c r="AH65" s="87"/>
      <c r="AI65" s="90"/>
      <c r="AJ65" s="90"/>
    </row>
    <row r="66" spans="1:36" s="84" customFormat="1" ht="12.75" customHeight="1" x14ac:dyDescent="0.25">
      <c r="A66" s="91"/>
      <c r="C66" s="88"/>
      <c r="D66" s="88"/>
      <c r="Y66" s="86"/>
      <c r="Z66" s="85"/>
      <c r="AA66" s="86"/>
      <c r="AB66" s="86"/>
      <c r="AC66" s="86"/>
      <c r="AD66" s="86"/>
      <c r="AE66" s="86"/>
      <c r="AF66" s="86"/>
      <c r="AG66" s="90"/>
      <c r="AH66" s="87"/>
      <c r="AI66" s="90"/>
      <c r="AJ66" s="90"/>
    </row>
    <row r="67" spans="1:36" s="84" customFormat="1" ht="12.75" customHeight="1" x14ac:dyDescent="0.25">
      <c r="A67" s="91"/>
      <c r="C67" s="88"/>
      <c r="D67" s="88"/>
      <c r="X67" s="89"/>
      <c r="Y67" s="86"/>
      <c r="Z67" s="85"/>
      <c r="AA67" s="86"/>
      <c r="AB67" s="86"/>
      <c r="AC67" s="86"/>
      <c r="AD67" s="86"/>
      <c r="AE67" s="86"/>
      <c r="AF67" s="86"/>
      <c r="AG67" s="90"/>
      <c r="AH67" s="90"/>
      <c r="AI67" s="90"/>
      <c r="AJ67" s="90"/>
    </row>
    <row r="68" spans="1:36" s="84" customFormat="1" ht="12.75" customHeight="1" x14ac:dyDescent="0.25">
      <c r="A68" s="91"/>
      <c r="C68" s="88"/>
      <c r="D68" s="88"/>
      <c r="Y68" s="86"/>
      <c r="Z68" s="85"/>
      <c r="AA68" s="86"/>
      <c r="AB68" s="86"/>
      <c r="AC68" s="86"/>
      <c r="AD68" s="86"/>
      <c r="AE68" s="86"/>
      <c r="AF68" s="86"/>
      <c r="AG68" s="90"/>
      <c r="AH68" s="87"/>
      <c r="AI68" s="90"/>
      <c r="AJ68" s="90"/>
    </row>
    <row r="69" spans="1:36" s="84" customFormat="1" ht="12.75" customHeight="1" x14ac:dyDescent="0.25">
      <c r="A69" s="91"/>
      <c r="C69" s="88"/>
      <c r="D69" s="88"/>
      <c r="X69" s="89"/>
      <c r="Y69" s="86"/>
      <c r="Z69" s="85"/>
      <c r="AA69" s="86"/>
      <c r="AB69" s="86"/>
      <c r="AC69" s="86"/>
      <c r="AD69" s="86"/>
      <c r="AE69" s="86"/>
      <c r="AF69" s="86"/>
      <c r="AG69" s="90"/>
      <c r="AH69" s="87"/>
      <c r="AI69" s="90"/>
      <c r="AJ69" s="90"/>
    </row>
    <row r="70" spans="1:36" s="84" customFormat="1" ht="12.75" customHeight="1" x14ac:dyDescent="0.25">
      <c r="A70" s="91"/>
      <c r="C70" s="88"/>
      <c r="D70" s="88"/>
      <c r="Y70" s="86"/>
      <c r="Z70" s="85"/>
      <c r="AA70" s="86"/>
      <c r="AB70" s="86"/>
      <c r="AC70" s="86"/>
      <c r="AD70" s="86"/>
      <c r="AE70" s="86"/>
      <c r="AF70" s="86"/>
      <c r="AG70" s="90"/>
      <c r="AH70" s="87"/>
      <c r="AI70" s="90"/>
      <c r="AJ70" s="90"/>
    </row>
    <row r="71" spans="1:36" s="84" customFormat="1" ht="12.75" customHeight="1" x14ac:dyDescent="0.25">
      <c r="A71" s="91"/>
      <c r="C71" s="88"/>
      <c r="D71" s="88"/>
      <c r="X71" s="89"/>
      <c r="Y71" s="86"/>
      <c r="Z71" s="85"/>
      <c r="AA71" s="86"/>
      <c r="AB71" s="86"/>
      <c r="AC71" s="86"/>
      <c r="AD71" s="86"/>
      <c r="AE71" s="86"/>
      <c r="AF71" s="86"/>
      <c r="AG71" s="90"/>
      <c r="AH71" s="87"/>
      <c r="AI71" s="90"/>
      <c r="AJ71" s="90"/>
    </row>
    <row r="72" spans="1:36" s="84" customFormat="1" ht="12.75" customHeight="1" x14ac:dyDescent="0.25">
      <c r="A72" s="91"/>
      <c r="C72" s="88"/>
      <c r="D72" s="88"/>
      <c r="Y72" s="86"/>
      <c r="Z72" s="85"/>
      <c r="AA72" s="86"/>
      <c r="AB72" s="86"/>
      <c r="AC72" s="86"/>
      <c r="AD72" s="86"/>
      <c r="AE72" s="86"/>
      <c r="AF72" s="86"/>
      <c r="AG72" s="90"/>
      <c r="AH72" s="87"/>
      <c r="AI72" s="90"/>
      <c r="AJ72" s="90"/>
    </row>
    <row r="73" spans="1:36" s="84" customFormat="1" ht="12.75" customHeight="1" x14ac:dyDescent="0.25">
      <c r="A73" s="91"/>
      <c r="C73" s="88"/>
      <c r="D73" s="88"/>
      <c r="X73" s="89"/>
      <c r="Y73" s="86"/>
      <c r="Z73" s="85"/>
      <c r="AA73" s="86"/>
      <c r="AB73" s="86"/>
      <c r="AC73" s="86"/>
      <c r="AD73" s="86"/>
      <c r="AE73" s="86"/>
      <c r="AF73" s="86"/>
      <c r="AG73" s="90"/>
      <c r="AH73" s="87"/>
      <c r="AI73" s="90"/>
      <c r="AJ73" s="90"/>
    </row>
    <row r="74" spans="1:36" s="84" customFormat="1" ht="12.75" customHeight="1" x14ac:dyDescent="0.25">
      <c r="A74" s="91"/>
      <c r="C74" s="88"/>
      <c r="D74" s="88"/>
      <c r="Y74" s="86"/>
      <c r="Z74" s="85"/>
      <c r="AA74" s="86"/>
      <c r="AB74" s="86"/>
      <c r="AC74" s="86"/>
      <c r="AD74" s="86"/>
      <c r="AE74" s="86"/>
      <c r="AF74" s="86"/>
      <c r="AG74" s="90"/>
      <c r="AH74" s="87"/>
      <c r="AI74" s="90"/>
      <c r="AJ74" s="90"/>
    </row>
    <row r="75" spans="1:36" s="84" customFormat="1" ht="12.75" customHeight="1" x14ac:dyDescent="0.25">
      <c r="A75" s="91"/>
      <c r="C75" s="88"/>
      <c r="D75" s="88"/>
      <c r="X75" s="89"/>
      <c r="Y75" s="86"/>
      <c r="Z75" s="85"/>
      <c r="AA75" s="86"/>
      <c r="AB75" s="86"/>
      <c r="AC75" s="86"/>
      <c r="AD75" s="86"/>
      <c r="AE75" s="86"/>
      <c r="AF75" s="86"/>
      <c r="AG75" s="90"/>
      <c r="AH75" s="87"/>
      <c r="AI75" s="90"/>
      <c r="AJ75" s="90"/>
    </row>
    <row r="76" spans="1:36" s="84" customFormat="1" ht="12.75" customHeight="1" x14ac:dyDescent="0.25">
      <c r="A76" s="91"/>
      <c r="C76" s="88"/>
      <c r="D76" s="88"/>
      <c r="Y76" s="86"/>
      <c r="Z76" s="85"/>
      <c r="AA76" s="86"/>
      <c r="AB76" s="86"/>
      <c r="AC76" s="86"/>
      <c r="AD76" s="86"/>
      <c r="AE76" s="86"/>
      <c r="AF76" s="86"/>
      <c r="AG76" s="90"/>
      <c r="AH76" s="87"/>
      <c r="AI76" s="90"/>
      <c r="AJ76" s="90"/>
    </row>
    <row r="77" spans="1:36" s="84" customFormat="1" ht="12.75" customHeight="1" x14ac:dyDescent="0.25">
      <c r="A77" s="91"/>
      <c r="C77" s="88"/>
      <c r="D77" s="88"/>
      <c r="X77" s="92"/>
      <c r="Y77" s="86"/>
      <c r="Z77" s="85"/>
      <c r="AA77" s="86"/>
      <c r="AB77" s="86"/>
      <c r="AC77" s="86"/>
      <c r="AD77" s="86"/>
      <c r="AE77" s="86"/>
      <c r="AF77" s="86"/>
      <c r="AG77" s="90"/>
      <c r="AH77" s="87"/>
      <c r="AI77" s="90"/>
      <c r="AJ77" s="90"/>
    </row>
    <row r="78" spans="1:36" s="84" customFormat="1" ht="12.75" customHeight="1" x14ac:dyDescent="0.25">
      <c r="A78" s="91"/>
      <c r="C78" s="88"/>
      <c r="D78" s="88"/>
      <c r="X78" s="93"/>
      <c r="Y78" s="86"/>
      <c r="Z78" s="85"/>
      <c r="AA78" s="86"/>
      <c r="AB78" s="86"/>
      <c r="AC78" s="86"/>
      <c r="AD78" s="86"/>
      <c r="AE78" s="86"/>
      <c r="AF78" s="86"/>
      <c r="AG78" s="90"/>
      <c r="AH78" s="87"/>
      <c r="AI78" s="90"/>
      <c r="AJ78" s="90"/>
    </row>
    <row r="79" spans="1:36" ht="12.75" customHeight="1" x14ac:dyDescent="0.25">
      <c r="X79" s="31"/>
      <c r="Y79" s="61"/>
      <c r="Z79" s="61"/>
      <c r="AA79" s="94"/>
      <c r="AB79" s="94"/>
      <c r="AC79" s="94"/>
      <c r="AD79" s="94"/>
      <c r="AE79" s="94"/>
      <c r="AF79" s="94"/>
      <c r="AG79" s="61"/>
      <c r="AH79" s="61"/>
      <c r="AI79" s="61"/>
      <c r="AJ79" s="61"/>
    </row>
    <row r="80" spans="1:36" ht="12.75" customHeight="1" x14ac:dyDescent="0.25">
      <c r="X80" s="93"/>
      <c r="Y80" s="86"/>
      <c r="Z80" s="85"/>
      <c r="AA80" s="94"/>
      <c r="AB80" s="94"/>
      <c r="AC80" s="94"/>
      <c r="AD80" s="94"/>
      <c r="AE80" s="94"/>
      <c r="AF80" s="94"/>
      <c r="AG80" s="61"/>
      <c r="AH80" s="87"/>
      <c r="AI80" s="61"/>
      <c r="AJ80" s="61"/>
    </row>
    <row r="81" spans="25:36" ht="12.75" customHeight="1" x14ac:dyDescent="0.25">
      <c r="Y81" s="61"/>
      <c r="Z81" s="61"/>
      <c r="AA81" s="94"/>
      <c r="AB81" s="94"/>
      <c r="AC81" s="94"/>
      <c r="AD81" s="94"/>
      <c r="AE81" s="94"/>
      <c r="AF81" s="94"/>
      <c r="AG81" s="61"/>
      <c r="AH81" s="61"/>
      <c r="AI81" s="61"/>
      <c r="AJ81" s="61"/>
    </row>
    <row r="82" spans="25:36" ht="12.75" customHeight="1" x14ac:dyDescent="0.25">
      <c r="Y82" s="61"/>
      <c r="Z82" s="61"/>
      <c r="AA82" s="94"/>
      <c r="AB82" s="94"/>
      <c r="AC82" s="94"/>
      <c r="AD82" s="94"/>
      <c r="AE82" s="94"/>
      <c r="AF82" s="94"/>
      <c r="AG82" s="61"/>
      <c r="AH82" s="61"/>
      <c r="AI82" s="61"/>
      <c r="AJ82" s="61"/>
    </row>
    <row r="83" spans="25:36" ht="12.75" customHeight="1" x14ac:dyDescent="0.25">
      <c r="Y83" s="61"/>
      <c r="Z83" s="61"/>
      <c r="AA83" s="94"/>
      <c r="AB83" s="94"/>
      <c r="AC83" s="94"/>
      <c r="AD83" s="94"/>
      <c r="AE83" s="94"/>
      <c r="AF83" s="94"/>
      <c r="AG83" s="61"/>
      <c r="AH83" s="61"/>
      <c r="AI83" s="61"/>
      <c r="AJ83" s="61"/>
    </row>
    <row r="84" spans="25:36" ht="12.75" customHeight="1" x14ac:dyDescent="0.25">
      <c r="Y84" s="61"/>
      <c r="Z84" s="61"/>
      <c r="AA84" s="94"/>
      <c r="AB84" s="94"/>
      <c r="AC84" s="94"/>
      <c r="AD84" s="94"/>
      <c r="AE84" s="94"/>
      <c r="AF84" s="94"/>
      <c r="AG84" s="61"/>
      <c r="AH84" s="61"/>
      <c r="AI84" s="61"/>
      <c r="AJ84" s="61"/>
    </row>
    <row r="85" spans="25:36" ht="12.75" customHeight="1" x14ac:dyDescent="0.25">
      <c r="Y85" s="61"/>
      <c r="Z85" s="61"/>
      <c r="AA85" s="94"/>
      <c r="AB85" s="94"/>
      <c r="AC85" s="94"/>
      <c r="AD85" s="94"/>
      <c r="AE85" s="94"/>
      <c r="AF85" s="94"/>
      <c r="AG85" s="61"/>
      <c r="AH85" s="61"/>
      <c r="AI85" s="61"/>
      <c r="AJ85" s="61"/>
    </row>
    <row r="86" spans="25:36" ht="12.75" customHeight="1" x14ac:dyDescent="0.25">
      <c r="Y86" s="61"/>
      <c r="Z86" s="61"/>
      <c r="AA86" s="94"/>
      <c r="AB86" s="94"/>
      <c r="AC86" s="94"/>
      <c r="AD86" s="94"/>
      <c r="AE86" s="94"/>
      <c r="AF86" s="94"/>
      <c r="AG86" s="61"/>
      <c r="AH86" s="61"/>
      <c r="AI86" s="61"/>
      <c r="AJ86" s="61"/>
    </row>
    <row r="87" spans="25:36" ht="12.75" customHeight="1" x14ac:dyDescent="0.25">
      <c r="Y87" s="61"/>
      <c r="Z87" s="61"/>
      <c r="AA87" s="94"/>
      <c r="AB87" s="94"/>
      <c r="AC87" s="94"/>
      <c r="AD87" s="94"/>
      <c r="AE87" s="94"/>
      <c r="AF87" s="94"/>
      <c r="AG87" s="61"/>
      <c r="AH87" s="61"/>
      <c r="AI87" s="61"/>
      <c r="AJ87" s="61"/>
    </row>
    <row r="88" spans="25:36" ht="12.75" customHeight="1" x14ac:dyDescent="0.25">
      <c r="Y88" s="61"/>
      <c r="Z88" s="61"/>
      <c r="AA88" s="94"/>
      <c r="AB88" s="94"/>
      <c r="AC88" s="94"/>
      <c r="AD88" s="94"/>
      <c r="AE88" s="94"/>
      <c r="AF88" s="94"/>
      <c r="AG88" s="61"/>
      <c r="AH88" s="61"/>
      <c r="AI88" s="61"/>
      <c r="AJ88" s="61"/>
    </row>
    <row r="89" spans="25:36" ht="12.75" customHeight="1" x14ac:dyDescent="0.25">
      <c r="Y89" s="61"/>
      <c r="Z89" s="61"/>
      <c r="AA89" s="94"/>
      <c r="AB89" s="94"/>
      <c r="AC89" s="94"/>
      <c r="AD89" s="94"/>
      <c r="AE89" s="94"/>
      <c r="AF89" s="94"/>
      <c r="AG89" s="61"/>
      <c r="AH89" s="61"/>
      <c r="AI89" s="61"/>
      <c r="AJ89" s="61"/>
    </row>
    <row r="90" spans="25:36" ht="12.75" customHeight="1" x14ac:dyDescent="0.25">
      <c r="Y90" s="61"/>
      <c r="Z90" s="61"/>
      <c r="AA90" s="94"/>
      <c r="AB90" s="94"/>
      <c r="AC90" s="94"/>
      <c r="AD90" s="94"/>
      <c r="AE90" s="94"/>
      <c r="AF90" s="94"/>
      <c r="AG90" s="61"/>
      <c r="AH90" s="61"/>
      <c r="AI90" s="61"/>
      <c r="AJ90" s="61"/>
    </row>
    <row r="91" spans="25:36" ht="12.75" customHeight="1" x14ac:dyDescent="0.25">
      <c r="Y91" s="61"/>
      <c r="Z91" s="61"/>
      <c r="AA91" s="94"/>
      <c r="AB91" s="94"/>
      <c r="AC91" s="94"/>
      <c r="AD91" s="94"/>
      <c r="AE91" s="94"/>
      <c r="AF91" s="94"/>
      <c r="AG91" s="61"/>
      <c r="AH91" s="61"/>
      <c r="AI91" s="61"/>
      <c r="AJ91" s="61"/>
    </row>
    <row r="92" spans="25:36" ht="12.75" customHeight="1" x14ac:dyDescent="0.25">
      <c r="Y92" s="61"/>
      <c r="Z92" s="61"/>
      <c r="AA92" s="94"/>
      <c r="AB92" s="94"/>
      <c r="AC92" s="94"/>
      <c r="AD92" s="94"/>
      <c r="AE92" s="94"/>
      <c r="AF92" s="94"/>
      <c r="AG92" s="61"/>
      <c r="AH92" s="61"/>
      <c r="AI92" s="61"/>
      <c r="AJ92" s="61"/>
    </row>
    <row r="93" spans="25:36" ht="12.75" customHeight="1" x14ac:dyDescent="0.25">
      <c r="Y93" s="61"/>
      <c r="Z93" s="61"/>
      <c r="AA93" s="94"/>
      <c r="AB93" s="94"/>
      <c r="AC93" s="94"/>
      <c r="AD93" s="94"/>
      <c r="AE93" s="94"/>
      <c r="AF93" s="94"/>
      <c r="AG93" s="61"/>
      <c r="AH93" s="61"/>
      <c r="AI93" s="61"/>
      <c r="AJ93" s="61"/>
    </row>
    <row r="94" spans="25:36" ht="12.75" customHeight="1" x14ac:dyDescent="0.25">
      <c r="Y94" s="61"/>
      <c r="Z94" s="61"/>
      <c r="AA94" s="94"/>
      <c r="AB94" s="94"/>
      <c r="AC94" s="94"/>
      <c r="AD94" s="94"/>
      <c r="AE94" s="94"/>
      <c r="AF94" s="94"/>
      <c r="AG94" s="61"/>
      <c r="AH94" s="61"/>
      <c r="AI94" s="61"/>
      <c r="AJ94" s="61"/>
    </row>
  </sheetData>
  <sortState ref="A14:AP24">
    <sortCondition descending="1" ref="T14:T24"/>
  </sortState>
  <mergeCells count="23">
    <mergeCell ref="A4:W4"/>
    <mergeCell ref="A1:W1"/>
    <mergeCell ref="A2:W2"/>
    <mergeCell ref="A3:W3"/>
    <mergeCell ref="A5:W5"/>
    <mergeCell ref="A6:W6"/>
    <mergeCell ref="A7:W7"/>
    <mergeCell ref="A8:W8"/>
    <mergeCell ref="T12:T13"/>
    <mergeCell ref="F9:N9"/>
    <mergeCell ref="A12:A13"/>
    <mergeCell ref="B12:B13"/>
    <mergeCell ref="C12:C13"/>
    <mergeCell ref="D12:D13"/>
    <mergeCell ref="E12:E13"/>
    <mergeCell ref="A10:B10"/>
    <mergeCell ref="AC37:AE37"/>
    <mergeCell ref="F12:F13"/>
    <mergeCell ref="G12:G13"/>
    <mergeCell ref="N12:S12"/>
    <mergeCell ref="W12:W13"/>
    <mergeCell ref="U12:U13"/>
    <mergeCell ref="V12:V13"/>
  </mergeCells>
  <phoneticPr fontId="1" type="noConversion"/>
  <printOptions horizontalCentered="1"/>
  <pageMargins left="0.39370078740157483" right="0" top="0.78740157480314965" bottom="0.19685039370078741" header="0.51181102362204722" footer="0.51181102362204722"/>
  <pageSetup paperSize="9" scale="73" orientation="landscape" r:id="rId1"/>
  <headerFooter alignWithMargins="0"/>
  <rowBreaks count="1" manualBreakCount="1">
    <brk id="58" max="22" man="1"/>
  </rowBreaks>
  <colBreaks count="1" manualBreakCount="1"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25</vt:i4>
      </vt:variant>
    </vt:vector>
  </HeadingPairs>
  <TitlesOfParts>
    <vt:vector size="37" baseType="lpstr">
      <vt:lpstr>1</vt:lpstr>
      <vt:lpstr>УЧАСТНИКИ</vt:lpstr>
      <vt:lpstr>И10-Ж</vt:lpstr>
      <vt:lpstr>И40-Ж</vt:lpstr>
      <vt:lpstr>И150-Ж</vt:lpstr>
      <vt:lpstr>И4х10-Ж</vt:lpstr>
      <vt:lpstr>И11сб-Ж</vt:lpstr>
      <vt:lpstr>И30сп-Ж</vt:lpstr>
      <vt:lpstr>И Ш-Ж</vt:lpstr>
      <vt:lpstr>И Д-Ж</vt:lpstr>
      <vt:lpstr>И ДИ-Ж</vt:lpstr>
      <vt:lpstr>И М-Ж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'И Д-Ж'!Область_печати</vt:lpstr>
      <vt:lpstr>'И ДИ-Ж'!Область_печати</vt:lpstr>
      <vt:lpstr>'И М-Ж'!Область_печати</vt:lpstr>
      <vt:lpstr>'И10-Ж'!Область_печати</vt:lpstr>
      <vt:lpstr>'И11сб-Ж'!Область_печати</vt:lpstr>
      <vt:lpstr>'И150-Ж'!Область_печати</vt:lpstr>
      <vt:lpstr>'И30сп-Ж'!Область_печати</vt:lpstr>
      <vt:lpstr>'И40-Ж'!Область_печати</vt:lpstr>
      <vt:lpstr>'И4х10-Ж'!Область_печати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2019-05-28T17:14:55Z</cp:lastPrinted>
  <dcterms:created xsi:type="dcterms:W3CDTF">2004-05-24T08:29:48Z</dcterms:created>
  <dcterms:modified xsi:type="dcterms:W3CDTF">2019-05-28T21:14:31Z</dcterms:modified>
</cp:coreProperties>
</file>