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 tabRatio="693" firstSheet="26" activeTab="26"/>
  </bookViews>
  <sheets>
    <sheet name="Все (3)" sheetId="63" state="hidden" r:id="rId1"/>
    <sheet name="Все (2)" sheetId="62" state="hidden" r:id="rId2"/>
    <sheet name="READ" sheetId="23" state="hidden" r:id="rId3"/>
    <sheet name="Расп" sheetId="3" state="hidden" r:id="rId4"/>
    <sheet name="Уч" sheetId="1" state="hidden" r:id="rId5"/>
    <sheet name="М+23" sheetId="82" state="hidden" r:id="rId6"/>
    <sheet name="М" sheetId="105" state="hidden" r:id="rId7"/>
    <sheet name="23" sheetId="106" state="hidden" r:id="rId8"/>
    <sheet name="1_р" sheetId="47" state="hidden" r:id="rId9"/>
    <sheet name="1_р1" sheetId="118" state="hidden" r:id="rId10"/>
    <sheet name="Лист4" sheetId="111" state="hidden" r:id="rId11"/>
    <sheet name="Дл_р" sheetId="54" state="hidden" r:id="rId12"/>
    <sheet name="Дл_р2" sheetId="115" state="hidden" r:id="rId13"/>
    <sheet name="Лист1" sheetId="108" state="hidden" r:id="rId14"/>
    <sheet name="Я_р" sheetId="44" state="hidden" r:id="rId15"/>
    <sheet name="Я_р2" sheetId="116" state="hidden" r:id="rId16"/>
    <sheet name="Лист2" sheetId="109" state="hidden" r:id="rId17"/>
    <sheet name="В_р" sheetId="45" state="hidden" r:id="rId18"/>
    <sheet name="В_р2" sheetId="117" state="hidden" r:id="rId19"/>
    <sheet name="Лист3" sheetId="110" state="hidden" r:id="rId20"/>
    <sheet name="4_р" sheetId="46" state="hidden" r:id="rId21"/>
    <sheet name="К_р" sheetId="50" state="hidden" r:id="rId22"/>
    <sheet name="15_р" sheetId="51" state="hidden" r:id="rId23"/>
    <sheet name="Коман" sheetId="107" state="hidden" r:id="rId24"/>
    <sheet name="му" sheetId="112" state="hidden" r:id="rId25"/>
    <sheet name="юн" sheetId="113" state="hidden" r:id="rId26"/>
    <sheet name="итоговые" sheetId="114" r:id="rId27"/>
  </sheets>
  <definedNames>
    <definedName name="_xlnm._FilterDatabase" localSheetId="23" hidden="1">Коман!$A$1:$L$33</definedName>
    <definedName name="_xlnm._FilterDatabase" localSheetId="4" hidden="1">Уч!$A$1:$L$34</definedName>
    <definedName name="_xlnm.Print_Titles" localSheetId="7">'23'!$13:$14</definedName>
    <definedName name="_xlnm.Print_Titles" localSheetId="1">'Все (2)'!$13:$13</definedName>
    <definedName name="_xlnm.Print_Titles" localSheetId="0">'Все (3)'!$13:$13</definedName>
    <definedName name="_xlnm.Print_Titles" localSheetId="6">М!$13:$14</definedName>
    <definedName name="_xlnm.Print_Titles" localSheetId="5">'М+23'!$13:$14</definedName>
    <definedName name="_xlnm.Print_Area" localSheetId="8">'1_р'!$B$1:$I$39</definedName>
    <definedName name="_xlnm.Print_Area" localSheetId="9">'1_р1'!$A$1:$I$48</definedName>
    <definedName name="_xlnm.Print_Area" localSheetId="22">'15_р'!$B$1:$H$39</definedName>
    <definedName name="_xlnm.Print_Area" localSheetId="7">'23'!$A$1:$R$85</definedName>
    <definedName name="_xlnm.Print_Area" localSheetId="20">'4_р'!$A$1:$H$58</definedName>
    <definedName name="_xlnm.Print_Area" localSheetId="17">В_р!$B$1:$AE$42</definedName>
    <definedName name="_xlnm.Print_Area" localSheetId="18">В_р2!$B$1:$AE$35</definedName>
    <definedName name="_xlnm.Print_Area" localSheetId="1">'Все (2)'!$A$1:$R$159</definedName>
    <definedName name="_xlnm.Print_Area" localSheetId="0">'Все (3)'!$A$1:$R$164</definedName>
    <definedName name="_xlnm.Print_Area" localSheetId="11">Дл_р!$B$1:$N$36</definedName>
    <definedName name="_xlnm.Print_Area" localSheetId="12">Дл_р2!$B$1:$N$43</definedName>
    <definedName name="_xlnm.Print_Area" localSheetId="26">итоговые!$A$8:$J$180</definedName>
    <definedName name="_xlnm.Print_Area" localSheetId="21">К_р!$B$1:$J$42</definedName>
    <definedName name="_xlnm.Print_Area" localSheetId="13">Лист1!$B$1:$N$31</definedName>
    <definedName name="_xlnm.Print_Area" localSheetId="16">Лист2!$B$1:$K$31</definedName>
    <definedName name="_xlnm.Print_Area" localSheetId="19">Лист3!$B$1:$AE$31</definedName>
    <definedName name="_xlnm.Print_Area" localSheetId="10">Лист4!$A$1:$I$60</definedName>
    <definedName name="_xlnm.Print_Area" localSheetId="6">М!$A$1:$R$80</definedName>
    <definedName name="_xlnm.Print_Area" localSheetId="5">'М+23'!$A$1:$R$150</definedName>
    <definedName name="_xlnm.Print_Area" localSheetId="24">му!$A$1:$R$140</definedName>
    <definedName name="_xlnm.Print_Area" localSheetId="25">юн!$A$1:$R$79</definedName>
    <definedName name="_xlnm.Print_Area" localSheetId="14">Я_р!$B$1:$K$36</definedName>
    <definedName name="_xlnm.Print_Area" localSheetId="15">Я_р2!$B$1:$K$38</definedName>
  </definedNames>
  <calcPr calcId="152511"/>
</workbook>
</file>

<file path=xl/calcChain.xml><?xml version="1.0" encoding="utf-8"?>
<calcChain xmlns="http://schemas.openxmlformats.org/spreadsheetml/2006/main">
  <c r="H24" i="46" l="1"/>
  <c r="J143" i="114" s="1"/>
  <c r="G24" i="46"/>
  <c r="J141" i="114" s="1"/>
  <c r="F24" i="46"/>
  <c r="E24" i="46"/>
  <c r="D24" i="46"/>
  <c r="H23" i="46"/>
  <c r="J133" i="114" s="1"/>
  <c r="G23" i="46"/>
  <c r="J131" i="114" s="1"/>
  <c r="F23" i="46"/>
  <c r="E23" i="46"/>
  <c r="D23" i="46"/>
  <c r="H34" i="46"/>
  <c r="J103" i="114" s="1"/>
  <c r="G34" i="46"/>
  <c r="J101" i="114" s="1"/>
  <c r="F34" i="46"/>
  <c r="E34" i="46"/>
  <c r="D34" i="46"/>
  <c r="H28" i="46"/>
  <c r="J108" i="114" s="1"/>
  <c r="G28" i="46"/>
  <c r="J106" i="114" s="1"/>
  <c r="F28" i="46"/>
  <c r="E28" i="46"/>
  <c r="D28" i="46"/>
  <c r="H44" i="46"/>
  <c r="J93" i="114" s="1"/>
  <c r="G44" i="46"/>
  <c r="J91" i="114" s="1"/>
  <c r="F44" i="46"/>
  <c r="E44" i="46"/>
  <c r="D44" i="46"/>
  <c r="H54" i="46"/>
  <c r="J43" i="114" s="1"/>
  <c r="G54" i="46"/>
  <c r="J41" i="114" s="1"/>
  <c r="F54" i="46"/>
  <c r="E54" i="46"/>
  <c r="D54" i="46"/>
  <c r="H53" i="46"/>
  <c r="J38" i="114" s="1"/>
  <c r="G53" i="46"/>
  <c r="J36" i="114" s="1"/>
  <c r="F53" i="46"/>
  <c r="E53" i="46"/>
  <c r="D53" i="46"/>
  <c r="H52" i="46"/>
  <c r="J33" i="114" s="1"/>
  <c r="G52" i="46"/>
  <c r="J31" i="114" s="1"/>
  <c r="F52" i="46"/>
  <c r="E52" i="46"/>
  <c r="D52" i="46"/>
  <c r="H51" i="46"/>
  <c r="J23" i="114" s="1"/>
  <c r="G51" i="46"/>
  <c r="J21" i="114" s="1"/>
  <c r="F51" i="46"/>
  <c r="E51" i="46"/>
  <c r="D51" i="46"/>
  <c r="H50" i="46"/>
  <c r="G50" i="46"/>
  <c r="F50" i="46"/>
  <c r="E50" i="46"/>
  <c r="D50" i="46"/>
  <c r="H49" i="46"/>
  <c r="J28" i="114" s="1"/>
  <c r="G49" i="46"/>
  <c r="J26" i="114" s="1"/>
  <c r="F49" i="46"/>
  <c r="E49" i="46"/>
  <c r="D49" i="46"/>
  <c r="G167" i="114" l="1"/>
  <c r="C155" i="114"/>
  <c r="V65" i="114" l="1"/>
  <c r="T65" i="114"/>
  <c r="S65" i="114"/>
  <c r="C65" i="114"/>
  <c r="AF64" i="114"/>
  <c r="AE64" i="114"/>
  <c r="AB64" i="114"/>
  <c r="V64" i="114"/>
  <c r="T64" i="114"/>
  <c r="S64" i="114"/>
  <c r="V63" i="114"/>
  <c r="T63" i="114"/>
  <c r="S63" i="114"/>
  <c r="M63" i="114"/>
  <c r="L63" i="114"/>
  <c r="C63" i="114"/>
  <c r="V62" i="114"/>
  <c r="T62" i="114"/>
  <c r="S62" i="114"/>
  <c r="D62" i="114"/>
  <c r="C62" i="114"/>
  <c r="AI61" i="114"/>
  <c r="V61" i="114"/>
  <c r="T61" i="114"/>
  <c r="AH61" i="114" s="1"/>
  <c r="S61" i="114"/>
  <c r="L61" i="114"/>
  <c r="D61" i="114"/>
  <c r="C61" i="114"/>
  <c r="T20" i="114"/>
  <c r="S20" i="114"/>
  <c r="C20" i="114"/>
  <c r="AF19" i="114"/>
  <c r="AE19" i="114"/>
  <c r="AD19" i="114"/>
  <c r="T19" i="114"/>
  <c r="S19" i="114"/>
  <c r="T18" i="114"/>
  <c r="S18" i="114"/>
  <c r="J18" i="114"/>
  <c r="C18" i="114"/>
  <c r="T17" i="114"/>
  <c r="S17" i="114"/>
  <c r="D17" i="114"/>
  <c r="C17" i="114"/>
  <c r="AI16" i="114"/>
  <c r="T16" i="114"/>
  <c r="AH16" i="114" s="1"/>
  <c r="S16" i="114"/>
  <c r="J16" i="114"/>
  <c r="D16" i="114"/>
  <c r="C16" i="114"/>
  <c r="V175" i="114"/>
  <c r="T175" i="114"/>
  <c r="S175" i="114"/>
  <c r="AF174" i="114"/>
  <c r="AB174" i="114"/>
  <c r="V174" i="114"/>
  <c r="T174" i="114"/>
  <c r="S174" i="114"/>
  <c r="C174" i="114"/>
  <c r="V173" i="114"/>
  <c r="T173" i="114"/>
  <c r="S173" i="114"/>
  <c r="N173" i="114"/>
  <c r="M173" i="114"/>
  <c r="L173" i="114"/>
  <c r="L174" i="114" s="1"/>
  <c r="C173" i="114"/>
  <c r="V172" i="114"/>
  <c r="T172" i="114"/>
  <c r="S172" i="114"/>
  <c r="D172" i="114"/>
  <c r="C172" i="114"/>
  <c r="AI171" i="114"/>
  <c r="V171" i="114"/>
  <c r="T171" i="114"/>
  <c r="AH171" i="114" s="1"/>
  <c r="S171" i="114"/>
  <c r="N171" i="114"/>
  <c r="L171" i="114"/>
  <c r="D171" i="114"/>
  <c r="C171" i="114"/>
  <c r="V25" i="114"/>
  <c r="T25" i="114"/>
  <c r="S25" i="114"/>
  <c r="AF24" i="114"/>
  <c r="AE24" i="114"/>
  <c r="AD24" i="114"/>
  <c r="AC24" i="114"/>
  <c r="AB24" i="114"/>
  <c r="V24" i="114"/>
  <c r="T24" i="114"/>
  <c r="S24" i="114"/>
  <c r="C24" i="114"/>
  <c r="V23" i="114"/>
  <c r="T23" i="114"/>
  <c r="S23" i="114"/>
  <c r="C23" i="114"/>
  <c r="V22" i="114"/>
  <c r="T22" i="114"/>
  <c r="S22" i="114"/>
  <c r="D22" i="114"/>
  <c r="C22" i="114"/>
  <c r="AI21" i="114"/>
  <c r="V21" i="114"/>
  <c r="T21" i="114"/>
  <c r="AH21" i="114" s="1"/>
  <c r="S21" i="114"/>
  <c r="D21" i="114"/>
  <c r="C21" i="114"/>
  <c r="V155" i="114"/>
  <c r="T155" i="114"/>
  <c r="S155" i="114"/>
  <c r="AF154" i="114"/>
  <c r="AE154" i="114"/>
  <c r="AD154" i="114"/>
  <c r="AC154" i="114"/>
  <c r="AB154" i="114"/>
  <c r="AA154" i="114"/>
  <c r="V154" i="114"/>
  <c r="T154" i="114"/>
  <c r="S154" i="114"/>
  <c r="C154" i="114"/>
  <c r="V153" i="114"/>
  <c r="T153" i="114"/>
  <c r="S153" i="114"/>
  <c r="C153" i="114"/>
  <c r="V152" i="114"/>
  <c r="T152" i="114"/>
  <c r="S152" i="114"/>
  <c r="D152" i="114"/>
  <c r="C152" i="114"/>
  <c r="AI151" i="114"/>
  <c r="V151" i="114"/>
  <c r="T151" i="114"/>
  <c r="AH151" i="114" s="1"/>
  <c r="S151" i="114"/>
  <c r="D151" i="114"/>
  <c r="C151" i="114"/>
  <c r="V115" i="114"/>
  <c r="T115" i="114"/>
  <c r="S115" i="114"/>
  <c r="AF114" i="114"/>
  <c r="AE114" i="114"/>
  <c r="AD114" i="114"/>
  <c r="AC114" i="114"/>
  <c r="AB114" i="114"/>
  <c r="V114" i="114"/>
  <c r="T114" i="114"/>
  <c r="S114" i="114"/>
  <c r="C114" i="114"/>
  <c r="V113" i="114"/>
  <c r="T113" i="114"/>
  <c r="S113" i="114"/>
  <c r="C113" i="114"/>
  <c r="V112" i="114"/>
  <c r="T112" i="114"/>
  <c r="S112" i="114"/>
  <c r="D112" i="114"/>
  <c r="C112" i="114"/>
  <c r="AI111" i="114"/>
  <c r="V111" i="114"/>
  <c r="T111" i="114"/>
  <c r="AH111" i="114" s="1"/>
  <c r="S111" i="114"/>
  <c r="D111" i="114"/>
  <c r="C111" i="114"/>
  <c r="V40" i="114"/>
  <c r="T40" i="114"/>
  <c r="S40" i="114"/>
  <c r="C40" i="114"/>
  <c r="AF39" i="114"/>
  <c r="AE39" i="114"/>
  <c r="AB39" i="114"/>
  <c r="V39" i="114"/>
  <c r="T39" i="114"/>
  <c r="S39" i="114"/>
  <c r="V38" i="114"/>
  <c r="T38" i="114"/>
  <c r="S38" i="114"/>
  <c r="C38" i="114"/>
  <c r="V37" i="114"/>
  <c r="T37" i="114"/>
  <c r="S37" i="114"/>
  <c r="D37" i="114"/>
  <c r="C37" i="114"/>
  <c r="AI36" i="114"/>
  <c r="V36" i="114"/>
  <c r="T36" i="114"/>
  <c r="AH36" i="114" s="1"/>
  <c r="S36" i="114"/>
  <c r="D36" i="114"/>
  <c r="C36" i="114"/>
  <c r="T55" i="114"/>
  <c r="S55" i="114"/>
  <c r="C55" i="114"/>
  <c r="AF54" i="114"/>
  <c r="AE54" i="114"/>
  <c r="AD54" i="114"/>
  <c r="T54" i="114"/>
  <c r="S54" i="114"/>
  <c r="T53" i="114"/>
  <c r="S53" i="114"/>
  <c r="L53" i="114"/>
  <c r="C53" i="114"/>
  <c r="T52" i="114"/>
  <c r="S52" i="114"/>
  <c r="D52" i="114"/>
  <c r="C52" i="114"/>
  <c r="AI51" i="114"/>
  <c r="T51" i="114"/>
  <c r="AH51" i="114" s="1"/>
  <c r="S51" i="114"/>
  <c r="L51" i="114"/>
  <c r="D51" i="114"/>
  <c r="C51" i="114"/>
  <c r="V160" i="114"/>
  <c r="T160" i="114"/>
  <c r="S160" i="114"/>
  <c r="AF159" i="114"/>
  <c r="AB159" i="114"/>
  <c r="V159" i="114"/>
  <c r="T159" i="114"/>
  <c r="S159" i="114"/>
  <c r="C159" i="114"/>
  <c r="V158" i="114"/>
  <c r="T158" i="114"/>
  <c r="S158" i="114"/>
  <c r="M158" i="114"/>
  <c r="L158" i="114"/>
  <c r="L159" i="114" s="1"/>
  <c r="C158" i="114"/>
  <c r="V157" i="114"/>
  <c r="T157" i="114"/>
  <c r="S157" i="114"/>
  <c r="D157" i="114"/>
  <c r="C157" i="114"/>
  <c r="AI156" i="114"/>
  <c r="V156" i="114"/>
  <c r="T156" i="114"/>
  <c r="AH156" i="114" s="1"/>
  <c r="S156" i="114"/>
  <c r="L156" i="114"/>
  <c r="D156" i="114"/>
  <c r="C156" i="114"/>
  <c r="P26" i="116"/>
  <c r="K26" i="116" s="1"/>
  <c r="J26" i="116"/>
  <c r="I26" i="116"/>
  <c r="H26" i="116"/>
  <c r="G26" i="116"/>
  <c r="F26" i="116"/>
  <c r="E26" i="116"/>
  <c r="D26" i="116"/>
  <c r="A26" i="116"/>
  <c r="P25" i="116"/>
  <c r="K25" i="116" s="1"/>
  <c r="J25" i="116"/>
  <c r="I25" i="116"/>
  <c r="H25" i="116"/>
  <c r="G25" i="116"/>
  <c r="F25" i="116"/>
  <c r="E25" i="116"/>
  <c r="D25" i="116"/>
  <c r="A25" i="116"/>
  <c r="XFD31" i="116"/>
  <c r="XEY31" i="116" s="1"/>
  <c r="XEX31" i="116"/>
  <c r="XEW31" i="116"/>
  <c r="XEV31" i="116"/>
  <c r="XEU31" i="116"/>
  <c r="XET31" i="116"/>
  <c r="XES31" i="116"/>
  <c r="XER31" i="116"/>
  <c r="XEO31" i="116"/>
  <c r="XEN31" i="116"/>
  <c r="XEI31" i="116" s="1"/>
  <c r="XEH31" i="116"/>
  <c r="XEG31" i="116"/>
  <c r="XEF31" i="116"/>
  <c r="XEE31" i="116"/>
  <c r="XED31" i="116"/>
  <c r="XEC31" i="116"/>
  <c r="XEB31" i="116"/>
  <c r="XDY31" i="116"/>
  <c r="XDX31" i="116"/>
  <c r="XDS31" i="116" s="1"/>
  <c r="XDR31" i="116"/>
  <c r="XDQ31" i="116"/>
  <c r="XDP31" i="116"/>
  <c r="XDO31" i="116"/>
  <c r="XDN31" i="116"/>
  <c r="XDM31" i="116"/>
  <c r="XDL31" i="116"/>
  <c r="XDI31" i="116"/>
  <c r="XDH31" i="116"/>
  <c r="XDC31" i="116" s="1"/>
  <c r="XDB31" i="116"/>
  <c r="XDA31" i="116"/>
  <c r="XCZ31" i="116"/>
  <c r="XCY31" i="116"/>
  <c r="XCX31" i="116"/>
  <c r="XCW31" i="116"/>
  <c r="XCV31" i="116"/>
  <c r="XCS31" i="116"/>
  <c r="XCR31" i="116"/>
  <c r="XCM31" i="116" s="1"/>
  <c r="XCL31" i="116"/>
  <c r="XCK31" i="116"/>
  <c r="XCJ31" i="116"/>
  <c r="XCI31" i="116"/>
  <c r="XCH31" i="116"/>
  <c r="XCG31" i="116"/>
  <c r="XCF31" i="116"/>
  <c r="XCC31" i="116"/>
  <c r="XCB31" i="116"/>
  <c r="XBW31" i="116" s="1"/>
  <c r="XBV31" i="116"/>
  <c r="XBU31" i="116"/>
  <c r="XBT31" i="116"/>
  <c r="XBS31" i="116"/>
  <c r="XBR31" i="116"/>
  <c r="XBQ31" i="116"/>
  <c r="XBP31" i="116"/>
  <c r="XBM31" i="116"/>
  <c r="XBL31" i="116"/>
  <c r="XBG31" i="116" s="1"/>
  <c r="XBF31" i="116"/>
  <c r="XBE31" i="116"/>
  <c r="XBD31" i="116"/>
  <c r="XBC31" i="116"/>
  <c r="XBB31" i="116"/>
  <c r="XBA31" i="116"/>
  <c r="XAZ31" i="116"/>
  <c r="XAW31" i="116"/>
  <c r="XAV31" i="116"/>
  <c r="XAQ31" i="116" s="1"/>
  <c r="XAP31" i="116"/>
  <c r="XAO31" i="116"/>
  <c r="XAN31" i="116"/>
  <c r="XAM31" i="116"/>
  <c r="XAL31" i="116"/>
  <c r="XAK31" i="116"/>
  <c r="XAJ31" i="116"/>
  <c r="XAG31" i="116"/>
  <c r="XAF31" i="116"/>
  <c r="XAA31" i="116" s="1"/>
  <c r="WZZ31" i="116"/>
  <c r="WZY31" i="116"/>
  <c r="WZX31" i="116"/>
  <c r="WZW31" i="116"/>
  <c r="WZV31" i="116"/>
  <c r="WZU31" i="116"/>
  <c r="WZT31" i="116"/>
  <c r="WZQ31" i="116"/>
  <c r="WZP31" i="116"/>
  <c r="WZK31" i="116" s="1"/>
  <c r="WZJ31" i="116"/>
  <c r="WZI31" i="116"/>
  <c r="WZH31" i="116"/>
  <c r="WZG31" i="116"/>
  <c r="WZF31" i="116"/>
  <c r="WZE31" i="116"/>
  <c r="WZD31" i="116"/>
  <c r="WZA31" i="116"/>
  <c r="WYZ31" i="116"/>
  <c r="WYU31" i="116" s="1"/>
  <c r="WYT31" i="116"/>
  <c r="WYS31" i="116"/>
  <c r="WYR31" i="116"/>
  <c r="WYQ31" i="116"/>
  <c r="WYP31" i="116"/>
  <c r="WYO31" i="116"/>
  <c r="WYN31" i="116"/>
  <c r="WYK31" i="116"/>
  <c r="WYJ31" i="116"/>
  <c r="WYE31" i="116" s="1"/>
  <c r="WYD31" i="116"/>
  <c r="WYC31" i="116"/>
  <c r="WYB31" i="116"/>
  <c r="WYA31" i="116"/>
  <c r="WXZ31" i="116"/>
  <c r="WXY31" i="116"/>
  <c r="WXX31" i="116"/>
  <c r="WXU31" i="116"/>
  <c r="WXT31" i="116"/>
  <c r="WXO31" i="116" s="1"/>
  <c r="WXN31" i="116"/>
  <c r="WXM31" i="116"/>
  <c r="WXL31" i="116"/>
  <c r="WXK31" i="116"/>
  <c r="WXJ31" i="116"/>
  <c r="WXI31" i="116"/>
  <c r="WXH31" i="116"/>
  <c r="WXE31" i="116"/>
  <c r="WXD31" i="116"/>
  <c r="WWY31" i="116" s="1"/>
  <c r="WWX31" i="116"/>
  <c r="WWW31" i="116"/>
  <c r="WWV31" i="116"/>
  <c r="WWU31" i="116"/>
  <c r="WWT31" i="116"/>
  <c r="WWS31" i="116"/>
  <c r="WWR31" i="116"/>
  <c r="WWO31" i="116"/>
  <c r="WWN31" i="116"/>
  <c r="WWI31" i="116" s="1"/>
  <c r="WWH31" i="116"/>
  <c r="WWG31" i="116"/>
  <c r="WWF31" i="116"/>
  <c r="WWE31" i="116"/>
  <c r="WWD31" i="116"/>
  <c r="WWC31" i="116"/>
  <c r="WWB31" i="116"/>
  <c r="WVY31" i="116"/>
  <c r="WVX31" i="116"/>
  <c r="WVS31" i="116" s="1"/>
  <c r="WVR31" i="116"/>
  <c r="WVQ31" i="116"/>
  <c r="WVP31" i="116"/>
  <c r="WVO31" i="116"/>
  <c r="WVN31" i="116"/>
  <c r="WVM31" i="116"/>
  <c r="WVL31" i="116"/>
  <c r="WVI31" i="116"/>
  <c r="WVH31" i="116"/>
  <c r="WVC31" i="116" s="1"/>
  <c r="WVB31" i="116"/>
  <c r="WVA31" i="116"/>
  <c r="WUZ31" i="116"/>
  <c r="WUY31" i="116"/>
  <c r="WUX31" i="116"/>
  <c r="WUW31" i="116"/>
  <c r="WUV31" i="116"/>
  <c r="WUS31" i="116"/>
  <c r="WUR31" i="116"/>
  <c r="WUM31" i="116" s="1"/>
  <c r="WUL31" i="116"/>
  <c r="WUK31" i="116"/>
  <c r="WUJ31" i="116"/>
  <c r="WUI31" i="116"/>
  <c r="WUH31" i="116"/>
  <c r="WUG31" i="116"/>
  <c r="WUF31" i="116"/>
  <c r="WUC31" i="116"/>
  <c r="WUB31" i="116"/>
  <c r="WTW31" i="116" s="1"/>
  <c r="WTV31" i="116"/>
  <c r="WTU31" i="116"/>
  <c r="WTT31" i="116"/>
  <c r="WTS31" i="116"/>
  <c r="WTR31" i="116"/>
  <c r="WTQ31" i="116"/>
  <c r="WTP31" i="116"/>
  <c r="WTM31" i="116"/>
  <c r="WTL31" i="116"/>
  <c r="WTG31" i="116" s="1"/>
  <c r="WTF31" i="116"/>
  <c r="WTE31" i="116"/>
  <c r="WTD31" i="116"/>
  <c r="WTC31" i="116"/>
  <c r="WTB31" i="116"/>
  <c r="WTA31" i="116"/>
  <c r="WSZ31" i="116"/>
  <c r="WSW31" i="116"/>
  <c r="WSV31" i="116"/>
  <c r="WSQ31" i="116" s="1"/>
  <c r="WSP31" i="116"/>
  <c r="WSO31" i="116"/>
  <c r="WSN31" i="116"/>
  <c r="WSM31" i="116"/>
  <c r="WSL31" i="116"/>
  <c r="WSK31" i="116"/>
  <c r="WSJ31" i="116"/>
  <c r="WSG31" i="116"/>
  <c r="WSF31" i="116"/>
  <c r="WSA31" i="116" s="1"/>
  <c r="WRZ31" i="116"/>
  <c r="WRY31" i="116"/>
  <c r="WRX31" i="116"/>
  <c r="WRW31" i="116"/>
  <c r="WRV31" i="116"/>
  <c r="WRU31" i="116"/>
  <c r="WRT31" i="116"/>
  <c r="WRQ31" i="116"/>
  <c r="WRP31" i="116"/>
  <c r="WRK31" i="116" s="1"/>
  <c r="WRJ31" i="116"/>
  <c r="WRI31" i="116"/>
  <c r="WRH31" i="116"/>
  <c r="WRG31" i="116"/>
  <c r="WRF31" i="116"/>
  <c r="WRE31" i="116"/>
  <c r="WRD31" i="116"/>
  <c r="WRA31" i="116"/>
  <c r="WQZ31" i="116"/>
  <c r="WQU31" i="116"/>
  <c r="WQT31" i="116"/>
  <c r="WQS31" i="116"/>
  <c r="WQR31" i="116"/>
  <c r="WQQ31" i="116"/>
  <c r="WQP31" i="116"/>
  <c r="WQO31" i="116"/>
  <c r="WQN31" i="116"/>
  <c r="WQK31" i="116"/>
  <c r="WQJ31" i="116"/>
  <c r="WQE31" i="116" s="1"/>
  <c r="WQD31" i="116"/>
  <c r="WQC31" i="116"/>
  <c r="WQB31" i="116"/>
  <c r="WQA31" i="116"/>
  <c r="WPZ31" i="116"/>
  <c r="WPY31" i="116"/>
  <c r="WPX31" i="116"/>
  <c r="WPU31" i="116"/>
  <c r="WPT31" i="116"/>
  <c r="WPO31" i="116" s="1"/>
  <c r="WPN31" i="116"/>
  <c r="WPM31" i="116"/>
  <c r="WPL31" i="116"/>
  <c r="WPK31" i="116"/>
  <c r="WPJ31" i="116"/>
  <c r="WPI31" i="116"/>
  <c r="WPH31" i="116"/>
  <c r="WPE31" i="116"/>
  <c r="WPD31" i="116"/>
  <c r="WOY31" i="116" s="1"/>
  <c r="WOX31" i="116"/>
  <c r="WOW31" i="116"/>
  <c r="WOV31" i="116"/>
  <c r="WOU31" i="116"/>
  <c r="WOT31" i="116"/>
  <c r="WOS31" i="116"/>
  <c r="WOR31" i="116"/>
  <c r="WOO31" i="116"/>
  <c r="WON31" i="116"/>
  <c r="WOI31" i="116"/>
  <c r="WOH31" i="116"/>
  <c r="WOG31" i="116"/>
  <c r="WOF31" i="116"/>
  <c r="WOE31" i="116"/>
  <c r="WOD31" i="116"/>
  <c r="WOC31" i="116"/>
  <c r="WOB31" i="116"/>
  <c r="WNY31" i="116"/>
  <c r="WNX31" i="116"/>
  <c r="WNS31" i="116" s="1"/>
  <c r="WNR31" i="116"/>
  <c r="WNQ31" i="116"/>
  <c r="WNP31" i="116"/>
  <c r="WNO31" i="116"/>
  <c r="WNN31" i="116"/>
  <c r="WNM31" i="116"/>
  <c r="WNL31" i="116"/>
  <c r="WNI31" i="116"/>
  <c r="WNH31" i="116"/>
  <c r="WNC31" i="116" s="1"/>
  <c r="WNB31" i="116"/>
  <c r="WNA31" i="116"/>
  <c r="WMZ31" i="116"/>
  <c r="WMY31" i="116"/>
  <c r="WMX31" i="116"/>
  <c r="WMW31" i="116"/>
  <c r="WMV31" i="116"/>
  <c r="WMS31" i="116"/>
  <c r="WMR31" i="116"/>
  <c r="WMM31" i="116" s="1"/>
  <c r="WML31" i="116"/>
  <c r="WMK31" i="116"/>
  <c r="WMJ31" i="116"/>
  <c r="WMI31" i="116"/>
  <c r="WMH31" i="116"/>
  <c r="WMG31" i="116"/>
  <c r="WMF31" i="116"/>
  <c r="WMC31" i="116"/>
  <c r="WMB31" i="116"/>
  <c r="WLW31" i="116" s="1"/>
  <c r="WLV31" i="116"/>
  <c r="WLU31" i="116"/>
  <c r="WLT31" i="116"/>
  <c r="WLS31" i="116"/>
  <c r="WLR31" i="116"/>
  <c r="WLQ31" i="116"/>
  <c r="WLP31" i="116"/>
  <c r="WLM31" i="116"/>
  <c r="WLL31" i="116"/>
  <c r="WLG31" i="116" s="1"/>
  <c r="WLF31" i="116"/>
  <c r="WLE31" i="116"/>
  <c r="WLD31" i="116"/>
  <c r="WLC31" i="116"/>
  <c r="WLB31" i="116"/>
  <c r="WLA31" i="116"/>
  <c r="WKZ31" i="116"/>
  <c r="WKW31" i="116"/>
  <c r="WKV31" i="116"/>
  <c r="WKQ31" i="116" s="1"/>
  <c r="WKP31" i="116"/>
  <c r="WKO31" i="116"/>
  <c r="WKN31" i="116"/>
  <c r="WKM31" i="116"/>
  <c r="WKL31" i="116"/>
  <c r="WKK31" i="116"/>
  <c r="WKJ31" i="116"/>
  <c r="WKG31" i="116"/>
  <c r="WKF31" i="116"/>
  <c r="WKA31" i="116" s="1"/>
  <c r="WJZ31" i="116"/>
  <c r="WJY31" i="116"/>
  <c r="WJX31" i="116"/>
  <c r="WJW31" i="116"/>
  <c r="WJV31" i="116"/>
  <c r="WJU31" i="116"/>
  <c r="WJT31" i="116"/>
  <c r="WJQ31" i="116"/>
  <c r="WJP31" i="116"/>
  <c r="WJK31" i="116" s="1"/>
  <c r="WJJ31" i="116"/>
  <c r="WJI31" i="116"/>
  <c r="WJH31" i="116"/>
  <c r="WJG31" i="116"/>
  <c r="WJF31" i="116"/>
  <c r="WJE31" i="116"/>
  <c r="WJD31" i="116"/>
  <c r="WJA31" i="116"/>
  <c r="WIZ31" i="116"/>
  <c r="WIU31" i="116" s="1"/>
  <c r="WIT31" i="116"/>
  <c r="WIS31" i="116"/>
  <c r="WIR31" i="116"/>
  <c r="WIQ31" i="116"/>
  <c r="WIP31" i="116"/>
  <c r="WIO31" i="116"/>
  <c r="WIN31" i="116"/>
  <c r="WIK31" i="116"/>
  <c r="WIJ31" i="116"/>
  <c r="WIE31" i="116" s="1"/>
  <c r="WID31" i="116"/>
  <c r="WIC31" i="116"/>
  <c r="WIB31" i="116"/>
  <c r="WIA31" i="116"/>
  <c r="WHZ31" i="116"/>
  <c r="WHY31" i="116"/>
  <c r="WHX31" i="116"/>
  <c r="WHU31" i="116"/>
  <c r="WHT31" i="116"/>
  <c r="WHO31" i="116" s="1"/>
  <c r="WHN31" i="116"/>
  <c r="WHM31" i="116"/>
  <c r="WHL31" i="116"/>
  <c r="WHK31" i="116"/>
  <c r="WHJ31" i="116"/>
  <c r="WHI31" i="116"/>
  <c r="WHH31" i="116"/>
  <c r="WHE31" i="116"/>
  <c r="WHD31" i="116"/>
  <c r="WGY31" i="116"/>
  <c r="WGX31" i="116"/>
  <c r="WGW31" i="116"/>
  <c r="WGV31" i="116"/>
  <c r="WGU31" i="116"/>
  <c r="WGT31" i="116"/>
  <c r="WGS31" i="116"/>
  <c r="WGR31" i="116"/>
  <c r="WGO31" i="116"/>
  <c r="WGN31" i="116"/>
  <c r="WGI31" i="116" s="1"/>
  <c r="WGH31" i="116"/>
  <c r="WGG31" i="116"/>
  <c r="WGF31" i="116"/>
  <c r="WGE31" i="116"/>
  <c r="WGD31" i="116"/>
  <c r="WGC31" i="116"/>
  <c r="WGB31" i="116"/>
  <c r="WFY31" i="116"/>
  <c r="WFX31" i="116"/>
  <c r="WFS31" i="116" s="1"/>
  <c r="WFR31" i="116"/>
  <c r="WFQ31" i="116"/>
  <c r="WFP31" i="116"/>
  <c r="WFO31" i="116"/>
  <c r="WFN31" i="116"/>
  <c r="WFM31" i="116"/>
  <c r="WFL31" i="116"/>
  <c r="WFI31" i="116"/>
  <c r="WFH31" i="116"/>
  <c r="WFC31" i="116" s="1"/>
  <c r="WFB31" i="116"/>
  <c r="WFA31" i="116"/>
  <c r="WEZ31" i="116"/>
  <c r="WEY31" i="116"/>
  <c r="WEX31" i="116"/>
  <c r="WEW31" i="116"/>
  <c r="WEV31" i="116"/>
  <c r="WES31" i="116"/>
  <c r="WER31" i="116"/>
  <c r="WEM31" i="116"/>
  <c r="WEL31" i="116"/>
  <c r="WEK31" i="116"/>
  <c r="WEJ31" i="116"/>
  <c r="WEI31" i="116"/>
  <c r="WEH31" i="116"/>
  <c r="WEG31" i="116"/>
  <c r="WEF31" i="116"/>
  <c r="WEC31" i="116"/>
  <c r="WEB31" i="116"/>
  <c r="WDW31" i="116" s="1"/>
  <c r="WDV31" i="116"/>
  <c r="WDU31" i="116"/>
  <c r="WDT31" i="116"/>
  <c r="WDS31" i="116"/>
  <c r="WDR31" i="116"/>
  <c r="WDQ31" i="116"/>
  <c r="WDP31" i="116"/>
  <c r="WDM31" i="116"/>
  <c r="WDL31" i="116"/>
  <c r="WDG31" i="116" s="1"/>
  <c r="WDF31" i="116"/>
  <c r="WDE31" i="116"/>
  <c r="WDD31" i="116"/>
  <c r="WDC31" i="116"/>
  <c r="WDB31" i="116"/>
  <c r="WDA31" i="116"/>
  <c r="WCZ31" i="116"/>
  <c r="WCW31" i="116"/>
  <c r="WCV31" i="116"/>
  <c r="WCQ31" i="116" s="1"/>
  <c r="WCP31" i="116"/>
  <c r="WCO31" i="116"/>
  <c r="WCN31" i="116"/>
  <c r="WCM31" i="116"/>
  <c r="WCL31" i="116"/>
  <c r="WCK31" i="116"/>
  <c r="WCJ31" i="116"/>
  <c r="WCG31" i="116"/>
  <c r="WCF31" i="116"/>
  <c r="WCA31" i="116" s="1"/>
  <c r="WBZ31" i="116"/>
  <c r="WBY31" i="116"/>
  <c r="WBX31" i="116"/>
  <c r="WBW31" i="116"/>
  <c r="WBV31" i="116"/>
  <c r="WBU31" i="116"/>
  <c r="WBT31" i="116"/>
  <c r="WBQ31" i="116"/>
  <c r="WBP31" i="116"/>
  <c r="WBK31" i="116" s="1"/>
  <c r="WBJ31" i="116"/>
  <c r="WBI31" i="116"/>
  <c r="WBH31" i="116"/>
  <c r="WBG31" i="116"/>
  <c r="WBF31" i="116"/>
  <c r="WBE31" i="116"/>
  <c r="WBD31" i="116"/>
  <c r="WBA31" i="116"/>
  <c r="WAZ31" i="116"/>
  <c r="WAU31" i="116" s="1"/>
  <c r="WAT31" i="116"/>
  <c r="WAS31" i="116"/>
  <c r="WAR31" i="116"/>
  <c r="WAQ31" i="116"/>
  <c r="WAP31" i="116"/>
  <c r="WAO31" i="116"/>
  <c r="WAN31" i="116"/>
  <c r="WAK31" i="116"/>
  <c r="WAJ31" i="116"/>
  <c r="WAE31" i="116" s="1"/>
  <c r="WAD31" i="116"/>
  <c r="WAC31" i="116"/>
  <c r="WAB31" i="116"/>
  <c r="WAA31" i="116"/>
  <c r="VZZ31" i="116"/>
  <c r="VZY31" i="116"/>
  <c r="VZX31" i="116"/>
  <c r="VZU31" i="116"/>
  <c r="VZT31" i="116"/>
  <c r="VZO31" i="116" s="1"/>
  <c r="VZN31" i="116"/>
  <c r="VZM31" i="116"/>
  <c r="VZL31" i="116"/>
  <c r="VZK31" i="116"/>
  <c r="VZJ31" i="116"/>
  <c r="VZI31" i="116"/>
  <c r="VZH31" i="116"/>
  <c r="VZE31" i="116"/>
  <c r="VZD31" i="116"/>
  <c r="VYY31" i="116" s="1"/>
  <c r="VYX31" i="116"/>
  <c r="VYW31" i="116"/>
  <c r="VYV31" i="116"/>
  <c r="VYU31" i="116"/>
  <c r="VYT31" i="116"/>
  <c r="VYS31" i="116"/>
  <c r="VYR31" i="116"/>
  <c r="VYO31" i="116"/>
  <c r="VYN31" i="116"/>
  <c r="VYI31" i="116" s="1"/>
  <c r="VYH31" i="116"/>
  <c r="VYG31" i="116"/>
  <c r="VYF31" i="116"/>
  <c r="VYE31" i="116"/>
  <c r="VYD31" i="116"/>
  <c r="VYC31" i="116"/>
  <c r="VYB31" i="116"/>
  <c r="VXY31" i="116"/>
  <c r="VXX31" i="116"/>
  <c r="VXS31" i="116" s="1"/>
  <c r="VXR31" i="116"/>
  <c r="VXQ31" i="116"/>
  <c r="VXP31" i="116"/>
  <c r="VXO31" i="116"/>
  <c r="VXN31" i="116"/>
  <c r="VXM31" i="116"/>
  <c r="VXL31" i="116"/>
  <c r="VXI31" i="116"/>
  <c r="VXH31" i="116"/>
  <c r="VXC31" i="116"/>
  <c r="VXB31" i="116"/>
  <c r="VXA31" i="116"/>
  <c r="VWZ31" i="116"/>
  <c r="VWY31" i="116"/>
  <c r="VWX31" i="116"/>
  <c r="VWW31" i="116"/>
  <c r="VWV31" i="116"/>
  <c r="VWS31" i="116"/>
  <c r="VWR31" i="116"/>
  <c r="VWM31" i="116" s="1"/>
  <c r="VWL31" i="116"/>
  <c r="VWK31" i="116"/>
  <c r="VWJ31" i="116"/>
  <c r="VWI31" i="116"/>
  <c r="VWH31" i="116"/>
  <c r="VWG31" i="116"/>
  <c r="VWF31" i="116"/>
  <c r="VWC31" i="116"/>
  <c r="VWB31" i="116"/>
  <c r="VVW31" i="116" s="1"/>
  <c r="VVV31" i="116"/>
  <c r="VVU31" i="116"/>
  <c r="VVT31" i="116"/>
  <c r="VVS31" i="116"/>
  <c r="VVR31" i="116"/>
  <c r="VVQ31" i="116"/>
  <c r="VVP31" i="116"/>
  <c r="VVM31" i="116"/>
  <c r="VVL31" i="116"/>
  <c r="VVG31" i="116" s="1"/>
  <c r="VVF31" i="116"/>
  <c r="VVE31" i="116"/>
  <c r="VVD31" i="116"/>
  <c r="VVC31" i="116"/>
  <c r="VVB31" i="116"/>
  <c r="VVA31" i="116"/>
  <c r="VUZ31" i="116"/>
  <c r="VUW31" i="116"/>
  <c r="VUV31" i="116"/>
  <c r="VUQ31" i="116"/>
  <c r="VUP31" i="116"/>
  <c r="VUO31" i="116"/>
  <c r="VUN31" i="116"/>
  <c r="VUM31" i="116"/>
  <c r="VUL31" i="116"/>
  <c r="VUK31" i="116"/>
  <c r="VUJ31" i="116"/>
  <c r="VUG31" i="116"/>
  <c r="VUF31" i="116"/>
  <c r="VUA31" i="116" s="1"/>
  <c r="VTZ31" i="116"/>
  <c r="VTY31" i="116"/>
  <c r="VTX31" i="116"/>
  <c r="VTW31" i="116"/>
  <c r="VTV31" i="116"/>
  <c r="VTU31" i="116"/>
  <c r="VTT31" i="116"/>
  <c r="VTQ31" i="116"/>
  <c r="VTP31" i="116"/>
  <c r="VTK31" i="116" s="1"/>
  <c r="VTJ31" i="116"/>
  <c r="VTI31" i="116"/>
  <c r="VTH31" i="116"/>
  <c r="VTG31" i="116"/>
  <c r="VTF31" i="116"/>
  <c r="VTE31" i="116"/>
  <c r="VTD31" i="116"/>
  <c r="VTA31" i="116"/>
  <c r="VSZ31" i="116"/>
  <c r="VSU31" i="116" s="1"/>
  <c r="VST31" i="116"/>
  <c r="VSS31" i="116"/>
  <c r="VSR31" i="116"/>
  <c r="VSQ31" i="116"/>
  <c r="VSP31" i="116"/>
  <c r="VSO31" i="116"/>
  <c r="VSN31" i="116"/>
  <c r="VSK31" i="116"/>
  <c r="VSJ31" i="116"/>
  <c r="VSE31" i="116" s="1"/>
  <c r="VSD31" i="116"/>
  <c r="VSC31" i="116"/>
  <c r="VSB31" i="116"/>
  <c r="VSA31" i="116"/>
  <c r="VRZ31" i="116"/>
  <c r="VRY31" i="116"/>
  <c r="VRX31" i="116"/>
  <c r="VRU31" i="116"/>
  <c r="VRT31" i="116"/>
  <c r="VRO31" i="116" s="1"/>
  <c r="VRN31" i="116"/>
  <c r="VRM31" i="116"/>
  <c r="VRL31" i="116"/>
  <c r="VRK31" i="116"/>
  <c r="VRJ31" i="116"/>
  <c r="VRI31" i="116"/>
  <c r="VRH31" i="116"/>
  <c r="VRE31" i="116"/>
  <c r="VRD31" i="116"/>
  <c r="VQY31" i="116" s="1"/>
  <c r="VQX31" i="116"/>
  <c r="VQW31" i="116"/>
  <c r="VQV31" i="116"/>
  <c r="VQU31" i="116"/>
  <c r="VQT31" i="116"/>
  <c r="VQS31" i="116"/>
  <c r="VQR31" i="116"/>
  <c r="VQO31" i="116"/>
  <c r="VQN31" i="116"/>
  <c r="VQI31" i="116" s="1"/>
  <c r="VQH31" i="116"/>
  <c r="VQG31" i="116"/>
  <c r="VQF31" i="116"/>
  <c r="VQE31" i="116"/>
  <c r="VQD31" i="116"/>
  <c r="VQC31" i="116"/>
  <c r="VQB31" i="116"/>
  <c r="VPY31" i="116"/>
  <c r="VPX31" i="116"/>
  <c r="VPS31" i="116" s="1"/>
  <c r="VPR31" i="116"/>
  <c r="VPQ31" i="116"/>
  <c r="VPP31" i="116"/>
  <c r="VPO31" i="116"/>
  <c r="VPN31" i="116"/>
  <c r="VPM31" i="116"/>
  <c r="VPL31" i="116"/>
  <c r="VPI31" i="116"/>
  <c r="VPH31" i="116"/>
  <c r="VPC31" i="116" s="1"/>
  <c r="VPB31" i="116"/>
  <c r="VPA31" i="116"/>
  <c r="VOZ31" i="116"/>
  <c r="VOY31" i="116"/>
  <c r="VOX31" i="116"/>
  <c r="VOW31" i="116"/>
  <c r="VOV31" i="116"/>
  <c r="VOS31" i="116"/>
  <c r="VOR31" i="116"/>
  <c r="VOM31" i="116" s="1"/>
  <c r="VOL31" i="116"/>
  <c r="VOK31" i="116"/>
  <c r="VOJ31" i="116"/>
  <c r="VOI31" i="116"/>
  <c r="VOH31" i="116"/>
  <c r="VOG31" i="116"/>
  <c r="VOF31" i="116"/>
  <c r="VOC31" i="116"/>
  <c r="VOB31" i="116"/>
  <c r="VNW31" i="116" s="1"/>
  <c r="VNV31" i="116"/>
  <c r="VNU31" i="116"/>
  <c r="VNT31" i="116"/>
  <c r="VNS31" i="116"/>
  <c r="VNR31" i="116"/>
  <c r="VNQ31" i="116"/>
  <c r="VNP31" i="116"/>
  <c r="VNM31" i="116"/>
  <c r="VNL31" i="116"/>
  <c r="VNG31" i="116"/>
  <c r="VNF31" i="116"/>
  <c r="VNE31" i="116"/>
  <c r="VND31" i="116"/>
  <c r="VNC31" i="116"/>
  <c r="VNB31" i="116"/>
  <c r="VNA31" i="116"/>
  <c r="VMZ31" i="116"/>
  <c r="VMW31" i="116"/>
  <c r="VMV31" i="116"/>
  <c r="VMQ31" i="116" s="1"/>
  <c r="VMP31" i="116"/>
  <c r="VMO31" i="116"/>
  <c r="VMN31" i="116"/>
  <c r="VMM31" i="116"/>
  <c r="VML31" i="116"/>
  <c r="VMK31" i="116"/>
  <c r="VMJ31" i="116"/>
  <c r="VMG31" i="116"/>
  <c r="VMF31" i="116"/>
  <c r="VMA31" i="116" s="1"/>
  <c r="VLZ31" i="116"/>
  <c r="VLY31" i="116"/>
  <c r="VLX31" i="116"/>
  <c r="VLW31" i="116"/>
  <c r="VLV31" i="116"/>
  <c r="VLU31" i="116"/>
  <c r="VLT31" i="116"/>
  <c r="VLQ31" i="116"/>
  <c r="VLP31" i="116"/>
  <c r="VLK31" i="116" s="1"/>
  <c r="VLJ31" i="116"/>
  <c r="VLI31" i="116"/>
  <c r="VLH31" i="116"/>
  <c r="VLG31" i="116"/>
  <c r="VLF31" i="116"/>
  <c r="VLE31" i="116"/>
  <c r="VLD31" i="116"/>
  <c r="VLA31" i="116"/>
  <c r="VKZ31" i="116"/>
  <c r="VKU31" i="116"/>
  <c r="VKT31" i="116"/>
  <c r="VKS31" i="116"/>
  <c r="VKR31" i="116"/>
  <c r="VKQ31" i="116"/>
  <c r="VKP31" i="116"/>
  <c r="VKO31" i="116"/>
  <c r="VKN31" i="116"/>
  <c r="VKK31" i="116"/>
  <c r="VKJ31" i="116"/>
  <c r="VKE31" i="116" s="1"/>
  <c r="VKD31" i="116"/>
  <c r="VKC31" i="116"/>
  <c r="VKB31" i="116"/>
  <c r="VKA31" i="116"/>
  <c r="VJZ31" i="116"/>
  <c r="VJY31" i="116"/>
  <c r="VJX31" i="116"/>
  <c r="VJU31" i="116"/>
  <c r="VJT31" i="116"/>
  <c r="VJO31" i="116" s="1"/>
  <c r="VJN31" i="116"/>
  <c r="VJM31" i="116"/>
  <c r="VJL31" i="116"/>
  <c r="VJK31" i="116"/>
  <c r="VJJ31" i="116"/>
  <c r="VJI31" i="116"/>
  <c r="VJH31" i="116"/>
  <c r="VJE31" i="116"/>
  <c r="VJD31" i="116"/>
  <c r="VIY31" i="116" s="1"/>
  <c r="VIX31" i="116"/>
  <c r="VIW31" i="116"/>
  <c r="VIV31" i="116"/>
  <c r="VIU31" i="116"/>
  <c r="VIT31" i="116"/>
  <c r="VIS31" i="116"/>
  <c r="VIR31" i="116"/>
  <c r="VIO31" i="116"/>
  <c r="VIN31" i="116"/>
  <c r="VII31" i="116" s="1"/>
  <c r="VIH31" i="116"/>
  <c r="VIG31" i="116"/>
  <c r="VIF31" i="116"/>
  <c r="VIE31" i="116"/>
  <c r="VID31" i="116"/>
  <c r="VIC31" i="116"/>
  <c r="VIB31" i="116"/>
  <c r="VHY31" i="116"/>
  <c r="VHX31" i="116"/>
  <c r="VHS31" i="116" s="1"/>
  <c r="VHR31" i="116"/>
  <c r="VHQ31" i="116"/>
  <c r="VHP31" i="116"/>
  <c r="VHO31" i="116"/>
  <c r="VHN31" i="116"/>
  <c r="VHM31" i="116"/>
  <c r="VHL31" i="116"/>
  <c r="VHI31" i="116"/>
  <c r="VHH31" i="116"/>
  <c r="VHC31" i="116" s="1"/>
  <c r="VHB31" i="116"/>
  <c r="VHA31" i="116"/>
  <c r="VGZ31" i="116"/>
  <c r="VGY31" i="116"/>
  <c r="VGX31" i="116"/>
  <c r="VGW31" i="116"/>
  <c r="VGV31" i="116"/>
  <c r="VGS31" i="116"/>
  <c r="VGR31" i="116"/>
  <c r="VGM31" i="116" s="1"/>
  <c r="VGL31" i="116"/>
  <c r="VGK31" i="116"/>
  <c r="VGJ31" i="116"/>
  <c r="VGI31" i="116"/>
  <c r="VGH31" i="116"/>
  <c r="VGG31" i="116"/>
  <c r="VGF31" i="116"/>
  <c r="VGC31" i="116"/>
  <c r="VGB31" i="116"/>
  <c r="VFW31" i="116" s="1"/>
  <c r="VFV31" i="116"/>
  <c r="VFU31" i="116"/>
  <c r="VFT31" i="116"/>
  <c r="VFS31" i="116"/>
  <c r="VFR31" i="116"/>
  <c r="VFQ31" i="116"/>
  <c r="VFP31" i="116"/>
  <c r="VFM31" i="116"/>
  <c r="VFL31" i="116"/>
  <c r="VFG31" i="116" s="1"/>
  <c r="VFF31" i="116"/>
  <c r="VFE31" i="116"/>
  <c r="VFD31" i="116"/>
  <c r="VFC31" i="116"/>
  <c r="VFB31" i="116"/>
  <c r="VFA31" i="116"/>
  <c r="VEZ31" i="116"/>
  <c r="VEW31" i="116"/>
  <c r="VEV31" i="116"/>
  <c r="VEQ31" i="116" s="1"/>
  <c r="VEP31" i="116"/>
  <c r="VEO31" i="116"/>
  <c r="VEN31" i="116"/>
  <c r="VEM31" i="116"/>
  <c r="VEL31" i="116"/>
  <c r="VEK31" i="116"/>
  <c r="VEJ31" i="116"/>
  <c r="VEG31" i="116"/>
  <c r="VEF31" i="116"/>
  <c r="VEA31" i="116" s="1"/>
  <c r="VDZ31" i="116"/>
  <c r="VDY31" i="116"/>
  <c r="VDX31" i="116"/>
  <c r="VDW31" i="116"/>
  <c r="VDV31" i="116"/>
  <c r="VDU31" i="116"/>
  <c r="VDT31" i="116"/>
  <c r="VDQ31" i="116"/>
  <c r="VDP31" i="116"/>
  <c r="VDK31" i="116"/>
  <c r="VDJ31" i="116"/>
  <c r="VDI31" i="116"/>
  <c r="VDH31" i="116"/>
  <c r="VDG31" i="116"/>
  <c r="VDF31" i="116"/>
  <c r="VDE31" i="116"/>
  <c r="VDD31" i="116"/>
  <c r="VDA31" i="116"/>
  <c r="VCZ31" i="116"/>
  <c r="VCU31" i="116" s="1"/>
  <c r="VCT31" i="116"/>
  <c r="VCS31" i="116"/>
  <c r="VCR31" i="116"/>
  <c r="VCQ31" i="116"/>
  <c r="VCP31" i="116"/>
  <c r="VCO31" i="116"/>
  <c r="VCN31" i="116"/>
  <c r="VCK31" i="116"/>
  <c r="VCJ31" i="116"/>
  <c r="VCE31" i="116" s="1"/>
  <c r="VCD31" i="116"/>
  <c r="VCC31" i="116"/>
  <c r="VCB31" i="116"/>
  <c r="VCA31" i="116"/>
  <c r="VBZ31" i="116"/>
  <c r="VBY31" i="116"/>
  <c r="VBX31" i="116"/>
  <c r="VBU31" i="116"/>
  <c r="VBT31" i="116"/>
  <c r="VBO31" i="116" s="1"/>
  <c r="VBN31" i="116"/>
  <c r="VBM31" i="116"/>
  <c r="VBL31" i="116"/>
  <c r="VBK31" i="116"/>
  <c r="VBJ31" i="116"/>
  <c r="VBI31" i="116"/>
  <c r="VBH31" i="116"/>
  <c r="VBE31" i="116"/>
  <c r="VBD31" i="116"/>
  <c r="VAY31" i="116"/>
  <c r="VAX31" i="116"/>
  <c r="VAW31" i="116"/>
  <c r="VAV31" i="116"/>
  <c r="VAU31" i="116"/>
  <c r="VAT31" i="116"/>
  <c r="VAS31" i="116"/>
  <c r="VAR31" i="116"/>
  <c r="VAO31" i="116"/>
  <c r="VAN31" i="116"/>
  <c r="VAI31" i="116" s="1"/>
  <c r="VAH31" i="116"/>
  <c r="VAG31" i="116"/>
  <c r="VAF31" i="116"/>
  <c r="VAE31" i="116"/>
  <c r="VAD31" i="116"/>
  <c r="VAC31" i="116"/>
  <c r="VAB31" i="116"/>
  <c r="UZY31" i="116"/>
  <c r="UZX31" i="116"/>
  <c r="UZS31" i="116" s="1"/>
  <c r="UZR31" i="116"/>
  <c r="UZQ31" i="116"/>
  <c r="UZP31" i="116"/>
  <c r="UZO31" i="116"/>
  <c r="UZN31" i="116"/>
  <c r="UZM31" i="116"/>
  <c r="UZL31" i="116"/>
  <c r="UZI31" i="116"/>
  <c r="UZH31" i="116"/>
  <c r="UZC31" i="116" s="1"/>
  <c r="UZB31" i="116"/>
  <c r="UZA31" i="116"/>
  <c r="UYZ31" i="116"/>
  <c r="UYY31" i="116"/>
  <c r="UYX31" i="116"/>
  <c r="UYW31" i="116"/>
  <c r="UYV31" i="116"/>
  <c r="UYS31" i="116"/>
  <c r="UYR31" i="116"/>
  <c r="UYM31" i="116" s="1"/>
  <c r="UYL31" i="116"/>
  <c r="UYK31" i="116"/>
  <c r="UYJ31" i="116"/>
  <c r="UYI31" i="116"/>
  <c r="UYH31" i="116"/>
  <c r="UYG31" i="116"/>
  <c r="UYF31" i="116"/>
  <c r="UYC31" i="116"/>
  <c r="UYB31" i="116"/>
  <c r="UXW31" i="116" s="1"/>
  <c r="UXV31" i="116"/>
  <c r="UXU31" i="116"/>
  <c r="UXT31" i="116"/>
  <c r="UXS31" i="116"/>
  <c r="UXR31" i="116"/>
  <c r="UXQ31" i="116"/>
  <c r="UXP31" i="116"/>
  <c r="UXM31" i="116"/>
  <c r="UXL31" i="116"/>
  <c r="UXG31" i="116" s="1"/>
  <c r="UXF31" i="116"/>
  <c r="UXE31" i="116"/>
  <c r="UXD31" i="116"/>
  <c r="UXC31" i="116"/>
  <c r="UXB31" i="116"/>
  <c r="UXA31" i="116"/>
  <c r="UWZ31" i="116"/>
  <c r="UWW31" i="116"/>
  <c r="UWV31" i="116"/>
  <c r="UWQ31" i="116" s="1"/>
  <c r="UWP31" i="116"/>
  <c r="UWO31" i="116"/>
  <c r="UWN31" i="116"/>
  <c r="UWM31" i="116"/>
  <c r="UWL31" i="116"/>
  <c r="UWK31" i="116"/>
  <c r="UWJ31" i="116"/>
  <c r="UWG31" i="116"/>
  <c r="UWF31" i="116"/>
  <c r="UWA31" i="116" s="1"/>
  <c r="UVZ31" i="116"/>
  <c r="UVY31" i="116"/>
  <c r="UVX31" i="116"/>
  <c r="UVW31" i="116"/>
  <c r="UVV31" i="116"/>
  <c r="UVU31" i="116"/>
  <c r="UVT31" i="116"/>
  <c r="UVQ31" i="116"/>
  <c r="UVP31" i="116"/>
  <c r="UVK31" i="116" s="1"/>
  <c r="UVJ31" i="116"/>
  <c r="UVI31" i="116"/>
  <c r="UVH31" i="116"/>
  <c r="UVG31" i="116"/>
  <c r="UVF31" i="116"/>
  <c r="UVE31" i="116"/>
  <c r="UVD31" i="116"/>
  <c r="UVA31" i="116"/>
  <c r="UUZ31" i="116"/>
  <c r="UUU31" i="116" s="1"/>
  <c r="UUT31" i="116"/>
  <c r="UUS31" i="116"/>
  <c r="UUR31" i="116"/>
  <c r="UUQ31" i="116"/>
  <c r="UUP31" i="116"/>
  <c r="UUO31" i="116"/>
  <c r="UUN31" i="116"/>
  <c r="UUK31" i="116"/>
  <c r="UUJ31" i="116"/>
  <c r="UUE31" i="116" s="1"/>
  <c r="UUD31" i="116"/>
  <c r="UUC31" i="116"/>
  <c r="UUB31" i="116"/>
  <c r="UUA31" i="116"/>
  <c r="UTZ31" i="116"/>
  <c r="UTY31" i="116"/>
  <c r="UTX31" i="116"/>
  <c r="UTU31" i="116"/>
  <c r="UTT31" i="116"/>
  <c r="UTO31" i="116"/>
  <c r="UTN31" i="116"/>
  <c r="UTM31" i="116"/>
  <c r="UTL31" i="116"/>
  <c r="UTK31" i="116"/>
  <c r="UTJ31" i="116"/>
  <c r="UTI31" i="116"/>
  <c r="UTH31" i="116"/>
  <c r="UTE31" i="116"/>
  <c r="UTD31" i="116"/>
  <c r="USY31" i="116" s="1"/>
  <c r="USX31" i="116"/>
  <c r="USW31" i="116"/>
  <c r="USV31" i="116"/>
  <c r="USU31" i="116"/>
  <c r="UST31" i="116"/>
  <c r="USS31" i="116"/>
  <c r="USR31" i="116"/>
  <c r="USO31" i="116"/>
  <c r="USN31" i="116"/>
  <c r="USI31" i="116" s="1"/>
  <c r="USH31" i="116"/>
  <c r="USG31" i="116"/>
  <c r="USF31" i="116"/>
  <c r="USE31" i="116"/>
  <c r="USD31" i="116"/>
  <c r="USC31" i="116"/>
  <c r="USB31" i="116"/>
  <c r="URY31" i="116"/>
  <c r="URX31" i="116"/>
  <c r="URS31" i="116" s="1"/>
  <c r="URR31" i="116"/>
  <c r="URQ31" i="116"/>
  <c r="URP31" i="116"/>
  <c r="URO31" i="116"/>
  <c r="URN31" i="116"/>
  <c r="URM31" i="116"/>
  <c r="URL31" i="116"/>
  <c r="URI31" i="116"/>
  <c r="URH31" i="116"/>
  <c r="URC31" i="116"/>
  <c r="URB31" i="116"/>
  <c r="URA31" i="116"/>
  <c r="UQZ31" i="116"/>
  <c r="UQY31" i="116"/>
  <c r="UQX31" i="116"/>
  <c r="UQW31" i="116"/>
  <c r="UQV31" i="116"/>
  <c r="UQS31" i="116"/>
  <c r="UQR31" i="116"/>
  <c r="UQM31" i="116" s="1"/>
  <c r="UQL31" i="116"/>
  <c r="UQK31" i="116"/>
  <c r="UQJ31" i="116"/>
  <c r="UQI31" i="116"/>
  <c r="UQH31" i="116"/>
  <c r="UQG31" i="116"/>
  <c r="UQF31" i="116"/>
  <c r="UQC31" i="116"/>
  <c r="UQB31" i="116"/>
  <c r="UPW31" i="116" s="1"/>
  <c r="UPV31" i="116"/>
  <c r="UPU31" i="116"/>
  <c r="UPT31" i="116"/>
  <c r="UPS31" i="116"/>
  <c r="UPR31" i="116"/>
  <c r="UPQ31" i="116"/>
  <c r="UPP31" i="116"/>
  <c r="UPM31" i="116"/>
  <c r="UPL31" i="116"/>
  <c r="UPG31" i="116" s="1"/>
  <c r="UPF31" i="116"/>
  <c r="UPE31" i="116"/>
  <c r="UPD31" i="116"/>
  <c r="UPC31" i="116"/>
  <c r="UPB31" i="116"/>
  <c r="UPA31" i="116"/>
  <c r="UOZ31" i="116"/>
  <c r="UOW31" i="116"/>
  <c r="UOV31" i="116"/>
  <c r="UOQ31" i="116" s="1"/>
  <c r="UOP31" i="116"/>
  <c r="UOO31" i="116"/>
  <c r="UON31" i="116"/>
  <c r="UOM31" i="116"/>
  <c r="UOL31" i="116"/>
  <c r="UOK31" i="116"/>
  <c r="UOJ31" i="116"/>
  <c r="UOG31" i="116"/>
  <c r="UOF31" i="116"/>
  <c r="UOA31" i="116" s="1"/>
  <c r="UNZ31" i="116"/>
  <c r="UNY31" i="116"/>
  <c r="UNX31" i="116"/>
  <c r="UNW31" i="116"/>
  <c r="UNV31" i="116"/>
  <c r="UNU31" i="116"/>
  <c r="UNT31" i="116"/>
  <c r="UNQ31" i="116"/>
  <c r="UNP31" i="116"/>
  <c r="UNK31" i="116" s="1"/>
  <c r="UNJ31" i="116"/>
  <c r="UNI31" i="116"/>
  <c r="UNH31" i="116"/>
  <c r="UNG31" i="116"/>
  <c r="UNF31" i="116"/>
  <c r="UNE31" i="116"/>
  <c r="UND31" i="116"/>
  <c r="UNA31" i="116"/>
  <c r="UMZ31" i="116"/>
  <c r="UMU31" i="116" s="1"/>
  <c r="UMT31" i="116"/>
  <c r="UMS31" i="116"/>
  <c r="UMR31" i="116"/>
  <c r="UMQ31" i="116"/>
  <c r="UMP31" i="116"/>
  <c r="UMO31" i="116"/>
  <c r="UMN31" i="116"/>
  <c r="UMK31" i="116"/>
  <c r="UMJ31" i="116"/>
  <c r="UME31" i="116" s="1"/>
  <c r="UMD31" i="116"/>
  <c r="UMC31" i="116"/>
  <c r="UMB31" i="116"/>
  <c r="UMA31" i="116"/>
  <c r="ULZ31" i="116"/>
  <c r="ULY31" i="116"/>
  <c r="ULX31" i="116"/>
  <c r="ULU31" i="116"/>
  <c r="ULT31" i="116"/>
  <c r="ULO31" i="116" s="1"/>
  <c r="ULN31" i="116"/>
  <c r="ULM31" i="116"/>
  <c r="ULL31" i="116"/>
  <c r="ULK31" i="116"/>
  <c r="ULJ31" i="116"/>
  <c r="ULI31" i="116"/>
  <c r="ULH31" i="116"/>
  <c r="ULE31" i="116"/>
  <c r="ULD31" i="116"/>
  <c r="UKY31" i="116" s="1"/>
  <c r="UKX31" i="116"/>
  <c r="UKW31" i="116"/>
  <c r="UKV31" i="116"/>
  <c r="UKU31" i="116"/>
  <c r="UKT31" i="116"/>
  <c r="UKS31" i="116"/>
  <c r="UKR31" i="116"/>
  <c r="UKO31" i="116"/>
  <c r="UKN31" i="116"/>
  <c r="UKI31" i="116" s="1"/>
  <c r="UKH31" i="116"/>
  <c r="UKG31" i="116"/>
  <c r="UKF31" i="116"/>
  <c r="UKE31" i="116"/>
  <c r="UKD31" i="116"/>
  <c r="UKC31" i="116"/>
  <c r="UKB31" i="116"/>
  <c r="UJY31" i="116"/>
  <c r="UJX31" i="116"/>
  <c r="UJS31" i="116"/>
  <c r="UJR31" i="116"/>
  <c r="UJQ31" i="116"/>
  <c r="UJP31" i="116"/>
  <c r="UJO31" i="116"/>
  <c r="UJN31" i="116"/>
  <c r="UJM31" i="116"/>
  <c r="UJL31" i="116"/>
  <c r="UJI31" i="116"/>
  <c r="UJH31" i="116"/>
  <c r="UJC31" i="116" s="1"/>
  <c r="UJB31" i="116"/>
  <c r="UJA31" i="116"/>
  <c r="UIZ31" i="116"/>
  <c r="UIY31" i="116"/>
  <c r="UIX31" i="116"/>
  <c r="UIW31" i="116"/>
  <c r="UIV31" i="116"/>
  <c r="UIS31" i="116"/>
  <c r="UIR31" i="116"/>
  <c r="UIM31" i="116" s="1"/>
  <c r="UIL31" i="116"/>
  <c r="UIK31" i="116"/>
  <c r="UIJ31" i="116"/>
  <c r="UII31" i="116"/>
  <c r="UIH31" i="116"/>
  <c r="UIG31" i="116"/>
  <c r="UIF31" i="116"/>
  <c r="UIC31" i="116"/>
  <c r="UIB31" i="116"/>
  <c r="UHW31" i="116" s="1"/>
  <c r="UHV31" i="116"/>
  <c r="UHU31" i="116"/>
  <c r="UHT31" i="116"/>
  <c r="UHS31" i="116"/>
  <c r="UHR31" i="116"/>
  <c r="UHQ31" i="116"/>
  <c r="UHP31" i="116"/>
  <c r="UHM31" i="116"/>
  <c r="UHL31" i="116"/>
  <c r="UHG31" i="116"/>
  <c r="UHF31" i="116"/>
  <c r="UHE31" i="116"/>
  <c r="UHD31" i="116"/>
  <c r="UHC31" i="116"/>
  <c r="UHB31" i="116"/>
  <c r="UHA31" i="116"/>
  <c r="UGZ31" i="116"/>
  <c r="UGW31" i="116"/>
  <c r="UGV31" i="116"/>
  <c r="UGQ31" i="116" s="1"/>
  <c r="UGP31" i="116"/>
  <c r="UGO31" i="116"/>
  <c r="UGN31" i="116"/>
  <c r="UGM31" i="116"/>
  <c r="UGL31" i="116"/>
  <c r="UGK31" i="116"/>
  <c r="UGJ31" i="116"/>
  <c r="UGG31" i="116"/>
  <c r="UGF31" i="116"/>
  <c r="UGA31" i="116" s="1"/>
  <c r="UFZ31" i="116"/>
  <c r="UFY31" i="116"/>
  <c r="UFX31" i="116"/>
  <c r="UFW31" i="116"/>
  <c r="UFV31" i="116"/>
  <c r="UFU31" i="116"/>
  <c r="UFT31" i="116"/>
  <c r="UFQ31" i="116"/>
  <c r="UFP31" i="116"/>
  <c r="UFK31" i="116" s="1"/>
  <c r="UFJ31" i="116"/>
  <c r="UFI31" i="116"/>
  <c r="UFH31" i="116"/>
  <c r="UFG31" i="116"/>
  <c r="UFF31" i="116"/>
  <c r="UFE31" i="116"/>
  <c r="UFD31" i="116"/>
  <c r="UFA31" i="116"/>
  <c r="UEZ31" i="116"/>
  <c r="UEU31" i="116"/>
  <c r="UET31" i="116"/>
  <c r="UES31" i="116"/>
  <c r="UER31" i="116"/>
  <c r="UEQ31" i="116"/>
  <c r="UEP31" i="116"/>
  <c r="UEO31" i="116"/>
  <c r="UEN31" i="116"/>
  <c r="UEK31" i="116"/>
  <c r="UEJ31" i="116"/>
  <c r="UEE31" i="116" s="1"/>
  <c r="UED31" i="116"/>
  <c r="UEC31" i="116"/>
  <c r="UEB31" i="116"/>
  <c r="UEA31" i="116"/>
  <c r="UDZ31" i="116"/>
  <c r="UDY31" i="116"/>
  <c r="UDX31" i="116"/>
  <c r="UDU31" i="116"/>
  <c r="UDT31" i="116"/>
  <c r="UDO31" i="116" s="1"/>
  <c r="UDN31" i="116"/>
  <c r="UDM31" i="116"/>
  <c r="UDL31" i="116"/>
  <c r="UDK31" i="116"/>
  <c r="UDJ31" i="116"/>
  <c r="UDI31" i="116"/>
  <c r="UDH31" i="116"/>
  <c r="UDE31" i="116"/>
  <c r="UDD31" i="116"/>
  <c r="UCY31" i="116" s="1"/>
  <c r="UCX31" i="116"/>
  <c r="UCW31" i="116"/>
  <c r="UCV31" i="116"/>
  <c r="UCU31" i="116"/>
  <c r="UCT31" i="116"/>
  <c r="UCS31" i="116"/>
  <c r="UCR31" i="116"/>
  <c r="UCO31" i="116"/>
  <c r="UCN31" i="116"/>
  <c r="UCI31" i="116" s="1"/>
  <c r="UCH31" i="116"/>
  <c r="UCG31" i="116"/>
  <c r="UCF31" i="116"/>
  <c r="UCE31" i="116"/>
  <c r="UCD31" i="116"/>
  <c r="UCC31" i="116"/>
  <c r="UCB31" i="116"/>
  <c r="UBY31" i="116"/>
  <c r="UBX31" i="116"/>
  <c r="UBS31" i="116" s="1"/>
  <c r="UBR31" i="116"/>
  <c r="UBQ31" i="116"/>
  <c r="UBP31" i="116"/>
  <c r="UBO31" i="116"/>
  <c r="UBN31" i="116"/>
  <c r="UBM31" i="116"/>
  <c r="UBL31" i="116"/>
  <c r="UBI31" i="116"/>
  <c r="UBH31" i="116"/>
  <c r="UBC31" i="116" s="1"/>
  <c r="UBB31" i="116"/>
  <c r="UBA31" i="116"/>
  <c r="UAZ31" i="116"/>
  <c r="UAY31" i="116"/>
  <c r="UAX31" i="116"/>
  <c r="UAW31" i="116"/>
  <c r="UAV31" i="116"/>
  <c r="UAS31" i="116"/>
  <c r="UAR31" i="116"/>
  <c r="UAM31" i="116" s="1"/>
  <c r="UAL31" i="116"/>
  <c r="UAK31" i="116"/>
  <c r="UAJ31" i="116"/>
  <c r="UAI31" i="116"/>
  <c r="UAH31" i="116"/>
  <c r="UAG31" i="116"/>
  <c r="UAF31" i="116"/>
  <c r="UAC31" i="116"/>
  <c r="UAB31" i="116"/>
  <c r="TZW31" i="116"/>
  <c r="TZV31" i="116"/>
  <c r="TZU31" i="116"/>
  <c r="TZT31" i="116"/>
  <c r="TZS31" i="116"/>
  <c r="TZR31" i="116"/>
  <c r="TZQ31" i="116"/>
  <c r="TZP31" i="116"/>
  <c r="TZM31" i="116"/>
  <c r="TZL31" i="116"/>
  <c r="TZG31" i="116" s="1"/>
  <c r="TZF31" i="116"/>
  <c r="TZE31" i="116"/>
  <c r="TZD31" i="116"/>
  <c r="TZC31" i="116"/>
  <c r="TZB31" i="116"/>
  <c r="TZA31" i="116"/>
  <c r="TYZ31" i="116"/>
  <c r="TYW31" i="116"/>
  <c r="TYV31" i="116"/>
  <c r="TYQ31" i="116" s="1"/>
  <c r="TYP31" i="116"/>
  <c r="TYO31" i="116"/>
  <c r="TYN31" i="116"/>
  <c r="TYM31" i="116"/>
  <c r="TYL31" i="116"/>
  <c r="TYK31" i="116"/>
  <c r="TYJ31" i="116"/>
  <c r="TYG31" i="116"/>
  <c r="TYF31" i="116"/>
  <c r="TYA31" i="116" s="1"/>
  <c r="TXZ31" i="116"/>
  <c r="TXY31" i="116"/>
  <c r="TXX31" i="116"/>
  <c r="TXW31" i="116"/>
  <c r="TXV31" i="116"/>
  <c r="TXU31" i="116"/>
  <c r="TXT31" i="116"/>
  <c r="TXQ31" i="116"/>
  <c r="TXP31" i="116"/>
  <c r="TXK31" i="116"/>
  <c r="TXJ31" i="116"/>
  <c r="TXI31" i="116"/>
  <c r="TXH31" i="116"/>
  <c r="TXG31" i="116"/>
  <c r="TXF31" i="116"/>
  <c r="TXE31" i="116"/>
  <c r="TXD31" i="116"/>
  <c r="TXA31" i="116"/>
  <c r="TWZ31" i="116"/>
  <c r="TWU31" i="116" s="1"/>
  <c r="TWT31" i="116"/>
  <c r="TWS31" i="116"/>
  <c r="TWR31" i="116"/>
  <c r="TWQ31" i="116"/>
  <c r="TWP31" i="116"/>
  <c r="TWO31" i="116"/>
  <c r="TWN31" i="116"/>
  <c r="TWK31" i="116"/>
  <c r="TWJ31" i="116"/>
  <c r="TWE31" i="116" s="1"/>
  <c r="TWD31" i="116"/>
  <c r="TWC31" i="116"/>
  <c r="TWB31" i="116"/>
  <c r="TWA31" i="116"/>
  <c r="TVZ31" i="116"/>
  <c r="TVY31" i="116"/>
  <c r="TVX31" i="116"/>
  <c r="TVU31" i="116"/>
  <c r="TVT31" i="116"/>
  <c r="TVO31" i="116" s="1"/>
  <c r="TVN31" i="116"/>
  <c r="TVM31" i="116"/>
  <c r="TVL31" i="116"/>
  <c r="TVK31" i="116"/>
  <c r="TVJ31" i="116"/>
  <c r="TVI31" i="116"/>
  <c r="TVH31" i="116"/>
  <c r="TVE31" i="116"/>
  <c r="TVD31" i="116"/>
  <c r="TUY31" i="116"/>
  <c r="TUX31" i="116"/>
  <c r="TUW31" i="116"/>
  <c r="TUV31" i="116"/>
  <c r="TUU31" i="116"/>
  <c r="TUT31" i="116"/>
  <c r="TUS31" i="116"/>
  <c r="TUR31" i="116"/>
  <c r="TUO31" i="116"/>
  <c r="TUN31" i="116"/>
  <c r="TUI31" i="116" s="1"/>
  <c r="TUH31" i="116"/>
  <c r="TUG31" i="116"/>
  <c r="TUF31" i="116"/>
  <c r="TUE31" i="116"/>
  <c r="TUD31" i="116"/>
  <c r="TUC31" i="116"/>
  <c r="TUB31" i="116"/>
  <c r="TTY31" i="116"/>
  <c r="TTX31" i="116"/>
  <c r="TTS31" i="116" s="1"/>
  <c r="TTR31" i="116"/>
  <c r="TTQ31" i="116"/>
  <c r="TTP31" i="116"/>
  <c r="TTO31" i="116"/>
  <c r="TTN31" i="116"/>
  <c r="TTM31" i="116"/>
  <c r="TTL31" i="116"/>
  <c r="TTI31" i="116"/>
  <c r="TTH31" i="116"/>
  <c r="TTC31" i="116" s="1"/>
  <c r="TTB31" i="116"/>
  <c r="TTA31" i="116"/>
  <c r="TSZ31" i="116"/>
  <c r="TSY31" i="116"/>
  <c r="TSX31" i="116"/>
  <c r="TSW31" i="116"/>
  <c r="TSV31" i="116"/>
  <c r="TSS31" i="116"/>
  <c r="TSR31" i="116"/>
  <c r="TSM31" i="116" s="1"/>
  <c r="TSL31" i="116"/>
  <c r="TSK31" i="116"/>
  <c r="TSJ31" i="116"/>
  <c r="TSI31" i="116"/>
  <c r="TSH31" i="116"/>
  <c r="TSG31" i="116"/>
  <c r="TSF31" i="116"/>
  <c r="TSC31" i="116"/>
  <c r="TSB31" i="116"/>
  <c r="TRW31" i="116" s="1"/>
  <c r="TRV31" i="116"/>
  <c r="TRU31" i="116"/>
  <c r="TRT31" i="116"/>
  <c r="TRS31" i="116"/>
  <c r="TRR31" i="116"/>
  <c r="TRQ31" i="116"/>
  <c r="TRP31" i="116"/>
  <c r="TRM31" i="116"/>
  <c r="TRL31" i="116"/>
  <c r="TRG31" i="116" s="1"/>
  <c r="TRF31" i="116"/>
  <c r="TRE31" i="116"/>
  <c r="TRD31" i="116"/>
  <c r="TRC31" i="116"/>
  <c r="TRB31" i="116"/>
  <c r="TRA31" i="116"/>
  <c r="TQZ31" i="116"/>
  <c r="TQW31" i="116"/>
  <c r="TQV31" i="116"/>
  <c r="TQQ31" i="116" s="1"/>
  <c r="TQP31" i="116"/>
  <c r="TQO31" i="116"/>
  <c r="TQN31" i="116"/>
  <c r="TQM31" i="116"/>
  <c r="TQL31" i="116"/>
  <c r="TQK31" i="116"/>
  <c r="TQJ31" i="116"/>
  <c r="TQG31" i="116"/>
  <c r="TQF31" i="116"/>
  <c r="TQA31" i="116"/>
  <c r="TPZ31" i="116"/>
  <c r="TPY31" i="116"/>
  <c r="TPX31" i="116"/>
  <c r="TPW31" i="116"/>
  <c r="TPV31" i="116"/>
  <c r="TPU31" i="116"/>
  <c r="TPT31" i="116"/>
  <c r="TPQ31" i="116"/>
  <c r="TPP31" i="116"/>
  <c r="TPK31" i="116" s="1"/>
  <c r="TPJ31" i="116"/>
  <c r="TPI31" i="116"/>
  <c r="TPH31" i="116"/>
  <c r="TPG31" i="116"/>
  <c r="TPF31" i="116"/>
  <c r="TPE31" i="116"/>
  <c r="TPD31" i="116"/>
  <c r="TPA31" i="116"/>
  <c r="TOZ31" i="116"/>
  <c r="TOU31" i="116" s="1"/>
  <c r="TOT31" i="116"/>
  <c r="TOS31" i="116"/>
  <c r="TOR31" i="116"/>
  <c r="TOQ31" i="116"/>
  <c r="TOP31" i="116"/>
  <c r="TOO31" i="116"/>
  <c r="TON31" i="116"/>
  <c r="TOK31" i="116"/>
  <c r="TOJ31" i="116"/>
  <c r="TOE31" i="116" s="1"/>
  <c r="TOD31" i="116"/>
  <c r="TOC31" i="116"/>
  <c r="TOB31" i="116"/>
  <c r="TOA31" i="116"/>
  <c r="TNZ31" i="116"/>
  <c r="TNY31" i="116"/>
  <c r="TNX31" i="116"/>
  <c r="TNU31" i="116"/>
  <c r="TNT31" i="116"/>
  <c r="TNO31" i="116"/>
  <c r="TNN31" i="116"/>
  <c r="TNM31" i="116"/>
  <c r="TNL31" i="116"/>
  <c r="TNK31" i="116"/>
  <c r="TNJ31" i="116"/>
  <c r="TNI31" i="116"/>
  <c r="TNH31" i="116"/>
  <c r="TNE31" i="116"/>
  <c r="TND31" i="116"/>
  <c r="TMY31" i="116" s="1"/>
  <c r="TMX31" i="116"/>
  <c r="TMW31" i="116"/>
  <c r="TMV31" i="116"/>
  <c r="TMU31" i="116"/>
  <c r="TMT31" i="116"/>
  <c r="TMS31" i="116"/>
  <c r="TMR31" i="116"/>
  <c r="TMO31" i="116"/>
  <c r="TMN31" i="116"/>
  <c r="TMI31" i="116" s="1"/>
  <c r="TMH31" i="116"/>
  <c r="TMG31" i="116"/>
  <c r="TMF31" i="116"/>
  <c r="TME31" i="116"/>
  <c r="TMD31" i="116"/>
  <c r="TMC31" i="116"/>
  <c r="TMB31" i="116"/>
  <c r="TLY31" i="116"/>
  <c r="TLX31" i="116"/>
  <c r="TLS31" i="116" s="1"/>
  <c r="TLR31" i="116"/>
  <c r="TLQ31" i="116"/>
  <c r="TLP31" i="116"/>
  <c r="TLO31" i="116"/>
  <c r="TLN31" i="116"/>
  <c r="TLM31" i="116"/>
  <c r="TLL31" i="116"/>
  <c r="TLI31" i="116"/>
  <c r="TLH31" i="116"/>
  <c r="TLC31" i="116"/>
  <c r="TLB31" i="116"/>
  <c r="TLA31" i="116"/>
  <c r="TKZ31" i="116"/>
  <c r="TKY31" i="116"/>
  <c r="TKX31" i="116"/>
  <c r="TKW31" i="116"/>
  <c r="TKV31" i="116"/>
  <c r="TKS31" i="116"/>
  <c r="TKR31" i="116"/>
  <c r="TKM31" i="116" s="1"/>
  <c r="TKL31" i="116"/>
  <c r="TKK31" i="116"/>
  <c r="TKJ31" i="116"/>
  <c r="TKI31" i="116"/>
  <c r="TKH31" i="116"/>
  <c r="TKG31" i="116"/>
  <c r="TKF31" i="116"/>
  <c r="TKC31" i="116"/>
  <c r="TKB31" i="116"/>
  <c r="TJW31" i="116" s="1"/>
  <c r="TJV31" i="116"/>
  <c r="TJU31" i="116"/>
  <c r="TJT31" i="116"/>
  <c r="TJS31" i="116"/>
  <c r="TJR31" i="116"/>
  <c r="TJQ31" i="116"/>
  <c r="TJP31" i="116"/>
  <c r="TJM31" i="116"/>
  <c r="TJL31" i="116"/>
  <c r="TJG31" i="116" s="1"/>
  <c r="TJF31" i="116"/>
  <c r="TJE31" i="116"/>
  <c r="TJD31" i="116"/>
  <c r="TJC31" i="116"/>
  <c r="TJB31" i="116"/>
  <c r="TJA31" i="116"/>
  <c r="TIZ31" i="116"/>
  <c r="TIW31" i="116"/>
  <c r="TIV31" i="116"/>
  <c r="TIQ31" i="116" s="1"/>
  <c r="TIP31" i="116"/>
  <c r="TIO31" i="116"/>
  <c r="TIN31" i="116"/>
  <c r="TIM31" i="116"/>
  <c r="TIL31" i="116"/>
  <c r="TIK31" i="116"/>
  <c r="TIJ31" i="116"/>
  <c r="TIG31" i="116"/>
  <c r="TIF31" i="116"/>
  <c r="TIA31" i="116" s="1"/>
  <c r="THZ31" i="116"/>
  <c r="THY31" i="116"/>
  <c r="THX31" i="116"/>
  <c r="THW31" i="116"/>
  <c r="THV31" i="116"/>
  <c r="THU31" i="116"/>
  <c r="THT31" i="116"/>
  <c r="THQ31" i="116"/>
  <c r="THP31" i="116"/>
  <c r="THK31" i="116" s="1"/>
  <c r="THJ31" i="116"/>
  <c r="THI31" i="116"/>
  <c r="THH31" i="116"/>
  <c r="THG31" i="116"/>
  <c r="THF31" i="116"/>
  <c r="THE31" i="116"/>
  <c r="THD31" i="116"/>
  <c r="THA31" i="116"/>
  <c r="TGZ31" i="116"/>
  <c r="TGU31" i="116" s="1"/>
  <c r="TGT31" i="116"/>
  <c r="TGS31" i="116"/>
  <c r="TGR31" i="116"/>
  <c r="TGQ31" i="116"/>
  <c r="TGP31" i="116"/>
  <c r="TGO31" i="116"/>
  <c r="TGN31" i="116"/>
  <c r="TGK31" i="116"/>
  <c r="TGJ31" i="116"/>
  <c r="TGE31" i="116"/>
  <c r="TGD31" i="116"/>
  <c r="TGC31" i="116"/>
  <c r="TGB31" i="116"/>
  <c r="TGA31" i="116"/>
  <c r="TFZ31" i="116"/>
  <c r="TFY31" i="116"/>
  <c r="TFX31" i="116"/>
  <c r="TFU31" i="116"/>
  <c r="TFT31" i="116"/>
  <c r="TFO31" i="116" s="1"/>
  <c r="TFN31" i="116"/>
  <c r="TFM31" i="116"/>
  <c r="TFL31" i="116"/>
  <c r="TFK31" i="116"/>
  <c r="TFJ31" i="116"/>
  <c r="TFI31" i="116"/>
  <c r="TFH31" i="116"/>
  <c r="TFE31" i="116"/>
  <c r="TFD31" i="116"/>
  <c r="TEY31" i="116" s="1"/>
  <c r="TEX31" i="116"/>
  <c r="TEW31" i="116"/>
  <c r="TEV31" i="116"/>
  <c r="TEU31" i="116"/>
  <c r="TET31" i="116"/>
  <c r="TES31" i="116"/>
  <c r="TER31" i="116"/>
  <c r="TEO31" i="116"/>
  <c r="TEN31" i="116"/>
  <c r="TEI31" i="116" s="1"/>
  <c r="TEH31" i="116"/>
  <c r="TEG31" i="116"/>
  <c r="TEF31" i="116"/>
  <c r="TEE31" i="116"/>
  <c r="TED31" i="116"/>
  <c r="TEC31" i="116"/>
  <c r="TEB31" i="116"/>
  <c r="TDY31" i="116"/>
  <c r="TDX31" i="116"/>
  <c r="TDS31" i="116"/>
  <c r="TDR31" i="116"/>
  <c r="TDQ31" i="116"/>
  <c r="TDP31" i="116"/>
  <c r="TDO31" i="116"/>
  <c r="TDN31" i="116"/>
  <c r="TDM31" i="116"/>
  <c r="TDL31" i="116"/>
  <c r="TDI31" i="116"/>
  <c r="TDH31" i="116"/>
  <c r="TDC31" i="116" s="1"/>
  <c r="TDB31" i="116"/>
  <c r="TDA31" i="116"/>
  <c r="TCZ31" i="116"/>
  <c r="TCY31" i="116"/>
  <c r="TCX31" i="116"/>
  <c r="TCW31" i="116"/>
  <c r="TCV31" i="116"/>
  <c r="TCS31" i="116"/>
  <c r="TCR31" i="116"/>
  <c r="TCM31" i="116" s="1"/>
  <c r="TCL31" i="116"/>
  <c r="TCK31" i="116"/>
  <c r="TCJ31" i="116"/>
  <c r="TCI31" i="116"/>
  <c r="TCH31" i="116"/>
  <c r="TCG31" i="116"/>
  <c r="TCF31" i="116"/>
  <c r="TCC31" i="116"/>
  <c r="TCB31" i="116"/>
  <c r="TBW31" i="116" s="1"/>
  <c r="TBV31" i="116"/>
  <c r="TBU31" i="116"/>
  <c r="TBT31" i="116"/>
  <c r="TBS31" i="116"/>
  <c r="TBR31" i="116"/>
  <c r="TBQ31" i="116"/>
  <c r="TBP31" i="116"/>
  <c r="TBM31" i="116"/>
  <c r="TBL31" i="116"/>
  <c r="TBG31" i="116"/>
  <c r="TBF31" i="116"/>
  <c r="TBE31" i="116"/>
  <c r="TBD31" i="116"/>
  <c r="TBC31" i="116"/>
  <c r="TBB31" i="116"/>
  <c r="TBA31" i="116"/>
  <c r="TAZ31" i="116"/>
  <c r="TAW31" i="116"/>
  <c r="TAV31" i="116"/>
  <c r="TAQ31" i="116" s="1"/>
  <c r="TAP31" i="116"/>
  <c r="TAO31" i="116"/>
  <c r="TAN31" i="116"/>
  <c r="TAM31" i="116"/>
  <c r="TAL31" i="116"/>
  <c r="TAK31" i="116"/>
  <c r="TAJ31" i="116"/>
  <c r="TAG31" i="116"/>
  <c r="TAF31" i="116"/>
  <c r="TAA31" i="116" s="1"/>
  <c r="SZZ31" i="116"/>
  <c r="SZY31" i="116"/>
  <c r="SZX31" i="116"/>
  <c r="SZW31" i="116"/>
  <c r="SZV31" i="116"/>
  <c r="SZU31" i="116"/>
  <c r="SZT31" i="116"/>
  <c r="SZQ31" i="116"/>
  <c r="SZP31" i="116"/>
  <c r="SZK31" i="116" s="1"/>
  <c r="SZJ31" i="116"/>
  <c r="SZI31" i="116"/>
  <c r="SZH31" i="116"/>
  <c r="SZG31" i="116"/>
  <c r="SZF31" i="116"/>
  <c r="SZE31" i="116"/>
  <c r="SZD31" i="116"/>
  <c r="SZA31" i="116"/>
  <c r="SYZ31" i="116"/>
  <c r="SYU31" i="116" s="1"/>
  <c r="SYT31" i="116"/>
  <c r="SYS31" i="116"/>
  <c r="SYR31" i="116"/>
  <c r="SYQ31" i="116"/>
  <c r="SYP31" i="116"/>
  <c r="SYO31" i="116"/>
  <c r="SYN31" i="116"/>
  <c r="SYK31" i="116"/>
  <c r="SYJ31" i="116"/>
  <c r="SYE31" i="116" s="1"/>
  <c r="SYD31" i="116"/>
  <c r="SYC31" i="116"/>
  <c r="SYB31" i="116"/>
  <c r="SYA31" i="116"/>
  <c r="SXZ31" i="116"/>
  <c r="SXY31" i="116"/>
  <c r="SXX31" i="116"/>
  <c r="SXU31" i="116"/>
  <c r="SXT31" i="116"/>
  <c r="SXO31" i="116" s="1"/>
  <c r="SXN31" i="116"/>
  <c r="SXM31" i="116"/>
  <c r="SXL31" i="116"/>
  <c r="SXK31" i="116"/>
  <c r="SXJ31" i="116"/>
  <c r="SXI31" i="116"/>
  <c r="SXH31" i="116"/>
  <c r="SXE31" i="116"/>
  <c r="SXD31" i="116"/>
  <c r="SWY31" i="116" s="1"/>
  <c r="SWX31" i="116"/>
  <c r="SWW31" i="116"/>
  <c r="SWV31" i="116"/>
  <c r="SWU31" i="116"/>
  <c r="SWT31" i="116"/>
  <c r="SWS31" i="116"/>
  <c r="SWR31" i="116"/>
  <c r="SWO31" i="116"/>
  <c r="SWN31" i="116"/>
  <c r="SWI31" i="116"/>
  <c r="SWH31" i="116"/>
  <c r="SWG31" i="116"/>
  <c r="SWF31" i="116"/>
  <c r="SWE31" i="116"/>
  <c r="SWD31" i="116"/>
  <c r="SWC31" i="116"/>
  <c r="SWB31" i="116"/>
  <c r="SVY31" i="116"/>
  <c r="SVX31" i="116"/>
  <c r="SVS31" i="116" s="1"/>
  <c r="SVR31" i="116"/>
  <c r="SVQ31" i="116"/>
  <c r="SVP31" i="116"/>
  <c r="SVO31" i="116"/>
  <c r="SVN31" i="116"/>
  <c r="SVM31" i="116"/>
  <c r="SVL31" i="116"/>
  <c r="SVI31" i="116"/>
  <c r="SVH31" i="116"/>
  <c r="SVC31" i="116" s="1"/>
  <c r="SVB31" i="116"/>
  <c r="SVA31" i="116"/>
  <c r="SUZ31" i="116"/>
  <c r="SUY31" i="116"/>
  <c r="SUX31" i="116"/>
  <c r="SUW31" i="116"/>
  <c r="SUV31" i="116"/>
  <c r="SUS31" i="116"/>
  <c r="SUR31" i="116"/>
  <c r="SUM31" i="116" s="1"/>
  <c r="SUL31" i="116"/>
  <c r="SUK31" i="116"/>
  <c r="SUJ31" i="116"/>
  <c r="SUI31" i="116"/>
  <c r="SUH31" i="116"/>
  <c r="SUG31" i="116"/>
  <c r="SUF31" i="116"/>
  <c r="SUC31" i="116"/>
  <c r="SUB31" i="116"/>
  <c r="STW31" i="116"/>
  <c r="STV31" i="116"/>
  <c r="STU31" i="116"/>
  <c r="STT31" i="116"/>
  <c r="STS31" i="116"/>
  <c r="STR31" i="116"/>
  <c r="STQ31" i="116"/>
  <c r="STP31" i="116"/>
  <c r="STM31" i="116"/>
  <c r="STL31" i="116"/>
  <c r="STG31" i="116" s="1"/>
  <c r="STF31" i="116"/>
  <c r="STE31" i="116"/>
  <c r="STD31" i="116"/>
  <c r="STC31" i="116"/>
  <c r="STB31" i="116"/>
  <c r="STA31" i="116"/>
  <c r="SSZ31" i="116"/>
  <c r="SSW31" i="116"/>
  <c r="SSV31" i="116"/>
  <c r="SSQ31" i="116" s="1"/>
  <c r="SSP31" i="116"/>
  <c r="SSO31" i="116"/>
  <c r="SSN31" i="116"/>
  <c r="SSM31" i="116"/>
  <c r="SSL31" i="116"/>
  <c r="SSK31" i="116"/>
  <c r="SSJ31" i="116"/>
  <c r="SSG31" i="116"/>
  <c r="SSF31" i="116"/>
  <c r="SSA31" i="116" s="1"/>
  <c r="SRZ31" i="116"/>
  <c r="SRY31" i="116"/>
  <c r="SRX31" i="116"/>
  <c r="SRW31" i="116"/>
  <c r="SRV31" i="116"/>
  <c r="SRU31" i="116"/>
  <c r="SRT31" i="116"/>
  <c r="SRQ31" i="116"/>
  <c r="SRP31" i="116"/>
  <c r="SRK31" i="116"/>
  <c r="SRJ31" i="116"/>
  <c r="SRI31" i="116"/>
  <c r="SRH31" i="116"/>
  <c r="SRG31" i="116"/>
  <c r="SRF31" i="116"/>
  <c r="SRE31" i="116"/>
  <c r="SRD31" i="116"/>
  <c r="SRA31" i="116"/>
  <c r="SQZ31" i="116"/>
  <c r="SQU31" i="116" s="1"/>
  <c r="SQT31" i="116"/>
  <c r="SQS31" i="116"/>
  <c r="SQR31" i="116"/>
  <c r="SQQ31" i="116"/>
  <c r="SQP31" i="116"/>
  <c r="SQO31" i="116"/>
  <c r="SQN31" i="116"/>
  <c r="SQK31" i="116"/>
  <c r="SQJ31" i="116"/>
  <c r="SQE31" i="116" s="1"/>
  <c r="SQD31" i="116"/>
  <c r="SQC31" i="116"/>
  <c r="SQB31" i="116"/>
  <c r="SQA31" i="116"/>
  <c r="SPZ31" i="116"/>
  <c r="SPY31" i="116"/>
  <c r="SPX31" i="116"/>
  <c r="SPU31" i="116"/>
  <c r="SPT31" i="116"/>
  <c r="SPO31" i="116" s="1"/>
  <c r="SPN31" i="116"/>
  <c r="SPM31" i="116"/>
  <c r="SPL31" i="116"/>
  <c r="SPK31" i="116"/>
  <c r="SPJ31" i="116"/>
  <c r="SPI31" i="116"/>
  <c r="SPH31" i="116"/>
  <c r="SPE31" i="116"/>
  <c r="SPD31" i="116"/>
  <c r="SOY31" i="116" s="1"/>
  <c r="SOX31" i="116"/>
  <c r="SOW31" i="116"/>
  <c r="SOV31" i="116"/>
  <c r="SOU31" i="116"/>
  <c r="SOT31" i="116"/>
  <c r="SOS31" i="116"/>
  <c r="SOR31" i="116"/>
  <c r="SOO31" i="116"/>
  <c r="SON31" i="116"/>
  <c r="SOI31" i="116" s="1"/>
  <c r="SOH31" i="116"/>
  <c r="SOG31" i="116"/>
  <c r="SOF31" i="116"/>
  <c r="SOE31" i="116"/>
  <c r="SOD31" i="116"/>
  <c r="SOC31" i="116"/>
  <c r="SOB31" i="116"/>
  <c r="SNY31" i="116"/>
  <c r="SNX31" i="116"/>
  <c r="SNS31" i="116" s="1"/>
  <c r="SNR31" i="116"/>
  <c r="SNQ31" i="116"/>
  <c r="SNP31" i="116"/>
  <c r="SNO31" i="116"/>
  <c r="SNN31" i="116"/>
  <c r="SNM31" i="116"/>
  <c r="SNL31" i="116"/>
  <c r="SNI31" i="116"/>
  <c r="SNH31" i="116"/>
  <c r="SNC31" i="116" s="1"/>
  <c r="SNB31" i="116"/>
  <c r="SNA31" i="116"/>
  <c r="SMZ31" i="116"/>
  <c r="SMY31" i="116"/>
  <c r="SMX31" i="116"/>
  <c r="SMW31" i="116"/>
  <c r="SMV31" i="116"/>
  <c r="SMS31" i="116"/>
  <c r="SMR31" i="116"/>
  <c r="SMM31" i="116"/>
  <c r="SML31" i="116"/>
  <c r="SMK31" i="116"/>
  <c r="SMJ31" i="116"/>
  <c r="SMI31" i="116"/>
  <c r="SMH31" i="116"/>
  <c r="SMG31" i="116"/>
  <c r="SMF31" i="116"/>
  <c r="SMC31" i="116"/>
  <c r="SMB31" i="116"/>
  <c r="SLW31" i="116" s="1"/>
  <c r="SLV31" i="116"/>
  <c r="SLU31" i="116"/>
  <c r="SLT31" i="116"/>
  <c r="SLS31" i="116"/>
  <c r="SLR31" i="116"/>
  <c r="SLQ31" i="116"/>
  <c r="SLP31" i="116"/>
  <c r="SLM31" i="116"/>
  <c r="SLL31" i="116"/>
  <c r="SLG31" i="116" s="1"/>
  <c r="SLF31" i="116"/>
  <c r="SLE31" i="116"/>
  <c r="SLD31" i="116"/>
  <c r="SLC31" i="116"/>
  <c r="SLB31" i="116"/>
  <c r="SLA31" i="116"/>
  <c r="SKZ31" i="116"/>
  <c r="SKW31" i="116"/>
  <c r="SKV31" i="116"/>
  <c r="SKQ31" i="116" s="1"/>
  <c r="SKP31" i="116"/>
  <c r="SKO31" i="116"/>
  <c r="SKN31" i="116"/>
  <c r="SKM31" i="116"/>
  <c r="SKL31" i="116"/>
  <c r="SKK31" i="116"/>
  <c r="SKJ31" i="116"/>
  <c r="SKG31" i="116"/>
  <c r="SKF31" i="116"/>
  <c r="SKA31" i="116"/>
  <c r="SJZ31" i="116"/>
  <c r="SJY31" i="116"/>
  <c r="SJX31" i="116"/>
  <c r="SJW31" i="116"/>
  <c r="SJV31" i="116"/>
  <c r="SJU31" i="116"/>
  <c r="SJT31" i="116"/>
  <c r="SJQ31" i="116"/>
  <c r="SJP31" i="116"/>
  <c r="SJK31" i="116" s="1"/>
  <c r="SJJ31" i="116"/>
  <c r="SJI31" i="116"/>
  <c r="SJH31" i="116"/>
  <c r="SJG31" i="116"/>
  <c r="SJF31" i="116"/>
  <c r="SJE31" i="116"/>
  <c r="SJD31" i="116"/>
  <c r="SJA31" i="116"/>
  <c r="SIZ31" i="116"/>
  <c r="SIU31" i="116" s="1"/>
  <c r="SIT31" i="116"/>
  <c r="SIS31" i="116"/>
  <c r="SIR31" i="116"/>
  <c r="SIQ31" i="116"/>
  <c r="SIP31" i="116"/>
  <c r="SIO31" i="116"/>
  <c r="SIN31" i="116"/>
  <c r="SIK31" i="116"/>
  <c r="SIJ31" i="116"/>
  <c r="SIE31" i="116" s="1"/>
  <c r="SID31" i="116"/>
  <c r="SIC31" i="116"/>
  <c r="SIB31" i="116"/>
  <c r="SIA31" i="116"/>
  <c r="SHZ31" i="116"/>
  <c r="SHY31" i="116"/>
  <c r="SHX31" i="116"/>
  <c r="SHU31" i="116"/>
  <c r="SHT31" i="116"/>
  <c r="SHO31" i="116"/>
  <c r="SHN31" i="116"/>
  <c r="SHM31" i="116"/>
  <c r="SHL31" i="116"/>
  <c r="SHK31" i="116"/>
  <c r="SHJ31" i="116"/>
  <c r="SHI31" i="116"/>
  <c r="SHH31" i="116"/>
  <c r="SHE31" i="116"/>
  <c r="SHD31" i="116"/>
  <c r="SGY31" i="116" s="1"/>
  <c r="SGX31" i="116"/>
  <c r="SGW31" i="116"/>
  <c r="SGV31" i="116"/>
  <c r="SGU31" i="116"/>
  <c r="SGT31" i="116"/>
  <c r="SGS31" i="116"/>
  <c r="SGR31" i="116"/>
  <c r="SGO31" i="116"/>
  <c r="SGN31" i="116"/>
  <c r="SGI31" i="116" s="1"/>
  <c r="SGH31" i="116"/>
  <c r="SGG31" i="116"/>
  <c r="SGF31" i="116"/>
  <c r="SGE31" i="116"/>
  <c r="SGD31" i="116"/>
  <c r="SGC31" i="116"/>
  <c r="SGB31" i="116"/>
  <c r="SFY31" i="116"/>
  <c r="SFX31" i="116"/>
  <c r="SFS31" i="116" s="1"/>
  <c r="SFR31" i="116"/>
  <c r="SFQ31" i="116"/>
  <c r="SFP31" i="116"/>
  <c r="SFO31" i="116"/>
  <c r="SFN31" i="116"/>
  <c r="SFM31" i="116"/>
  <c r="SFL31" i="116"/>
  <c r="SFI31" i="116"/>
  <c r="SFH31" i="116"/>
  <c r="SFC31" i="116" s="1"/>
  <c r="SFB31" i="116"/>
  <c r="SFA31" i="116"/>
  <c r="SEZ31" i="116"/>
  <c r="SEY31" i="116"/>
  <c r="SEX31" i="116"/>
  <c r="SEW31" i="116"/>
  <c r="SEV31" i="116"/>
  <c r="SES31" i="116"/>
  <c r="SER31" i="116"/>
  <c r="SEM31" i="116" s="1"/>
  <c r="SEL31" i="116"/>
  <c r="SEK31" i="116"/>
  <c r="SEJ31" i="116"/>
  <c r="SEI31" i="116"/>
  <c r="SEH31" i="116"/>
  <c r="SEG31" i="116"/>
  <c r="SEF31" i="116"/>
  <c r="SEC31" i="116"/>
  <c r="SEB31" i="116"/>
  <c r="SDW31" i="116" s="1"/>
  <c r="SDV31" i="116"/>
  <c r="SDU31" i="116"/>
  <c r="SDT31" i="116"/>
  <c r="SDS31" i="116"/>
  <c r="SDR31" i="116"/>
  <c r="SDQ31" i="116"/>
  <c r="SDP31" i="116"/>
  <c r="SDM31" i="116"/>
  <c r="SDL31" i="116"/>
  <c r="SDG31" i="116" s="1"/>
  <c r="SDF31" i="116"/>
  <c r="SDE31" i="116"/>
  <c r="SDD31" i="116"/>
  <c r="SDC31" i="116"/>
  <c r="SDB31" i="116"/>
  <c r="SDA31" i="116"/>
  <c r="SCZ31" i="116"/>
  <c r="SCW31" i="116"/>
  <c r="SCV31" i="116"/>
  <c r="SCQ31" i="116"/>
  <c r="SCP31" i="116"/>
  <c r="SCO31" i="116"/>
  <c r="SCN31" i="116"/>
  <c r="SCM31" i="116"/>
  <c r="SCL31" i="116"/>
  <c r="SCK31" i="116"/>
  <c r="SCJ31" i="116"/>
  <c r="SCG31" i="116"/>
  <c r="SCF31" i="116"/>
  <c r="SCA31" i="116" s="1"/>
  <c r="SBZ31" i="116"/>
  <c r="SBY31" i="116"/>
  <c r="SBX31" i="116"/>
  <c r="SBW31" i="116"/>
  <c r="SBV31" i="116"/>
  <c r="SBU31" i="116"/>
  <c r="SBT31" i="116"/>
  <c r="SBQ31" i="116"/>
  <c r="SBP31" i="116"/>
  <c r="SBK31" i="116" s="1"/>
  <c r="SBJ31" i="116"/>
  <c r="SBI31" i="116"/>
  <c r="SBH31" i="116"/>
  <c r="SBG31" i="116"/>
  <c r="SBF31" i="116"/>
  <c r="SBE31" i="116"/>
  <c r="SBD31" i="116"/>
  <c r="SBA31" i="116"/>
  <c r="SAZ31" i="116"/>
  <c r="SAU31" i="116" s="1"/>
  <c r="SAT31" i="116"/>
  <c r="SAS31" i="116"/>
  <c r="SAR31" i="116"/>
  <c r="SAQ31" i="116"/>
  <c r="SAP31" i="116"/>
  <c r="SAO31" i="116"/>
  <c r="SAN31" i="116"/>
  <c r="SAK31" i="116"/>
  <c r="SAJ31" i="116"/>
  <c r="SAE31" i="116"/>
  <c r="SAD31" i="116"/>
  <c r="SAC31" i="116"/>
  <c r="SAB31" i="116"/>
  <c r="SAA31" i="116"/>
  <c r="RZZ31" i="116"/>
  <c r="RZY31" i="116"/>
  <c r="RZX31" i="116"/>
  <c r="RZU31" i="116"/>
  <c r="RZT31" i="116"/>
  <c r="RZO31" i="116" s="1"/>
  <c r="RZN31" i="116"/>
  <c r="RZM31" i="116"/>
  <c r="RZL31" i="116"/>
  <c r="RZK31" i="116"/>
  <c r="RZJ31" i="116"/>
  <c r="RZI31" i="116"/>
  <c r="RZH31" i="116"/>
  <c r="RZE31" i="116"/>
  <c r="RZD31" i="116"/>
  <c r="RYY31" i="116" s="1"/>
  <c r="RYX31" i="116"/>
  <c r="RYW31" i="116"/>
  <c r="RYV31" i="116"/>
  <c r="RYU31" i="116"/>
  <c r="RYT31" i="116"/>
  <c r="RYS31" i="116"/>
  <c r="RYR31" i="116"/>
  <c r="RYO31" i="116"/>
  <c r="RYN31" i="116"/>
  <c r="RYI31" i="116" s="1"/>
  <c r="RYH31" i="116"/>
  <c r="RYG31" i="116"/>
  <c r="RYF31" i="116"/>
  <c r="RYE31" i="116"/>
  <c r="RYD31" i="116"/>
  <c r="RYC31" i="116"/>
  <c r="RYB31" i="116"/>
  <c r="RXY31" i="116"/>
  <c r="RXX31" i="116"/>
  <c r="RXS31" i="116"/>
  <c r="RXR31" i="116"/>
  <c r="RXQ31" i="116"/>
  <c r="RXP31" i="116"/>
  <c r="RXO31" i="116"/>
  <c r="RXN31" i="116"/>
  <c r="RXM31" i="116"/>
  <c r="RXL31" i="116"/>
  <c r="RXI31" i="116"/>
  <c r="RXH31" i="116"/>
  <c r="RXC31" i="116" s="1"/>
  <c r="RXB31" i="116"/>
  <c r="RXA31" i="116"/>
  <c r="RWZ31" i="116"/>
  <c r="RWY31" i="116"/>
  <c r="RWX31" i="116"/>
  <c r="RWW31" i="116"/>
  <c r="RWV31" i="116"/>
  <c r="RWS31" i="116"/>
  <c r="RWR31" i="116"/>
  <c r="RWM31" i="116" s="1"/>
  <c r="RWL31" i="116"/>
  <c r="RWK31" i="116"/>
  <c r="RWJ31" i="116"/>
  <c r="RWI31" i="116"/>
  <c r="RWH31" i="116"/>
  <c r="RWG31" i="116"/>
  <c r="RWF31" i="116"/>
  <c r="RWC31" i="116"/>
  <c r="RWB31" i="116"/>
  <c r="RVW31" i="116" s="1"/>
  <c r="RVV31" i="116"/>
  <c r="RVU31" i="116"/>
  <c r="RVT31" i="116"/>
  <c r="RVS31" i="116"/>
  <c r="RVR31" i="116"/>
  <c r="RVQ31" i="116"/>
  <c r="RVP31" i="116"/>
  <c r="RVM31" i="116"/>
  <c r="RVL31" i="116"/>
  <c r="RVG31" i="116" s="1"/>
  <c r="RVF31" i="116"/>
  <c r="RVE31" i="116"/>
  <c r="RVD31" i="116"/>
  <c r="RVC31" i="116"/>
  <c r="RVB31" i="116"/>
  <c r="RVA31" i="116"/>
  <c r="RUZ31" i="116"/>
  <c r="RUW31" i="116"/>
  <c r="RUV31" i="116"/>
  <c r="RUQ31" i="116" s="1"/>
  <c r="RUP31" i="116"/>
  <c r="RUO31" i="116"/>
  <c r="RUN31" i="116"/>
  <c r="RUM31" i="116"/>
  <c r="RUL31" i="116"/>
  <c r="RUK31" i="116"/>
  <c r="RUJ31" i="116"/>
  <c r="RUG31" i="116"/>
  <c r="RUF31" i="116"/>
  <c r="RUA31" i="116" s="1"/>
  <c r="RTZ31" i="116"/>
  <c r="RTY31" i="116"/>
  <c r="RTX31" i="116"/>
  <c r="RTW31" i="116"/>
  <c r="RTV31" i="116"/>
  <c r="RTU31" i="116"/>
  <c r="RTT31" i="116"/>
  <c r="RTQ31" i="116"/>
  <c r="RTP31" i="116"/>
  <c r="RTK31" i="116" s="1"/>
  <c r="RTJ31" i="116"/>
  <c r="RTI31" i="116"/>
  <c r="RTH31" i="116"/>
  <c r="RTG31" i="116"/>
  <c r="RTF31" i="116"/>
  <c r="RTE31" i="116"/>
  <c r="RTD31" i="116"/>
  <c r="RTA31" i="116"/>
  <c r="RSZ31" i="116"/>
  <c r="RSU31" i="116"/>
  <c r="RST31" i="116"/>
  <c r="RSS31" i="116"/>
  <c r="RSR31" i="116"/>
  <c r="RSQ31" i="116"/>
  <c r="RSP31" i="116"/>
  <c r="RSO31" i="116"/>
  <c r="RSN31" i="116"/>
  <c r="RSK31" i="116"/>
  <c r="RSJ31" i="116"/>
  <c r="RSE31" i="116" s="1"/>
  <c r="RSD31" i="116"/>
  <c r="RSC31" i="116"/>
  <c r="RSB31" i="116"/>
  <c r="RSA31" i="116"/>
  <c r="RRZ31" i="116"/>
  <c r="RRY31" i="116"/>
  <c r="RRX31" i="116"/>
  <c r="RRU31" i="116"/>
  <c r="RRT31" i="116"/>
  <c r="RRO31" i="116" s="1"/>
  <c r="RRN31" i="116"/>
  <c r="RRM31" i="116"/>
  <c r="RRL31" i="116"/>
  <c r="RRK31" i="116"/>
  <c r="RRJ31" i="116"/>
  <c r="RRI31" i="116"/>
  <c r="RRH31" i="116"/>
  <c r="RRE31" i="116"/>
  <c r="RRD31" i="116"/>
  <c r="RQY31" i="116" s="1"/>
  <c r="RQX31" i="116"/>
  <c r="RQW31" i="116"/>
  <c r="RQV31" i="116"/>
  <c r="RQU31" i="116"/>
  <c r="RQT31" i="116"/>
  <c r="RQS31" i="116"/>
  <c r="RQR31" i="116"/>
  <c r="RQO31" i="116"/>
  <c r="RQN31" i="116"/>
  <c r="RQI31" i="116"/>
  <c r="RQH31" i="116"/>
  <c r="RQG31" i="116"/>
  <c r="RQF31" i="116"/>
  <c r="RQE31" i="116"/>
  <c r="RQD31" i="116"/>
  <c r="RQC31" i="116"/>
  <c r="RQB31" i="116"/>
  <c r="RPY31" i="116"/>
  <c r="RPX31" i="116"/>
  <c r="RPS31" i="116" s="1"/>
  <c r="RPR31" i="116"/>
  <c r="RPQ31" i="116"/>
  <c r="RPP31" i="116"/>
  <c r="RPO31" i="116"/>
  <c r="RPN31" i="116"/>
  <c r="RPM31" i="116"/>
  <c r="RPL31" i="116"/>
  <c r="RPI31" i="116"/>
  <c r="RPH31" i="116"/>
  <c r="RPC31" i="116" s="1"/>
  <c r="RPB31" i="116"/>
  <c r="RPA31" i="116"/>
  <c r="ROZ31" i="116"/>
  <c r="ROY31" i="116"/>
  <c r="ROX31" i="116"/>
  <c r="ROW31" i="116"/>
  <c r="ROV31" i="116"/>
  <c r="ROS31" i="116"/>
  <c r="ROR31" i="116"/>
  <c r="ROM31" i="116" s="1"/>
  <c r="ROL31" i="116"/>
  <c r="ROK31" i="116"/>
  <c r="ROJ31" i="116"/>
  <c r="ROI31" i="116"/>
  <c r="ROH31" i="116"/>
  <c r="ROG31" i="116"/>
  <c r="ROF31" i="116"/>
  <c r="ROC31" i="116"/>
  <c r="ROB31" i="116"/>
  <c r="RNW31" i="116"/>
  <c r="RNV31" i="116"/>
  <c r="RNU31" i="116"/>
  <c r="RNT31" i="116"/>
  <c r="RNS31" i="116"/>
  <c r="RNR31" i="116"/>
  <c r="RNQ31" i="116"/>
  <c r="RNP31" i="116"/>
  <c r="RNM31" i="116"/>
  <c r="RNL31" i="116"/>
  <c r="RNG31" i="116" s="1"/>
  <c r="RNF31" i="116"/>
  <c r="RNE31" i="116"/>
  <c r="RND31" i="116"/>
  <c r="RNC31" i="116"/>
  <c r="RNB31" i="116"/>
  <c r="RNA31" i="116"/>
  <c r="RMZ31" i="116"/>
  <c r="RMW31" i="116"/>
  <c r="RMV31" i="116"/>
  <c r="RMQ31" i="116" s="1"/>
  <c r="RMP31" i="116"/>
  <c r="RMO31" i="116"/>
  <c r="RMN31" i="116"/>
  <c r="RMM31" i="116"/>
  <c r="RML31" i="116"/>
  <c r="RMK31" i="116"/>
  <c r="RMJ31" i="116"/>
  <c r="RMG31" i="116"/>
  <c r="RMF31" i="116"/>
  <c r="RMA31" i="116" s="1"/>
  <c r="RLZ31" i="116"/>
  <c r="RLY31" i="116"/>
  <c r="RLX31" i="116"/>
  <c r="RLW31" i="116"/>
  <c r="RLV31" i="116"/>
  <c r="RLU31" i="116"/>
  <c r="RLT31" i="116"/>
  <c r="RLQ31" i="116"/>
  <c r="RLP31" i="116"/>
  <c r="RLK31" i="116" s="1"/>
  <c r="RLJ31" i="116"/>
  <c r="RLI31" i="116"/>
  <c r="RLH31" i="116"/>
  <c r="RLG31" i="116"/>
  <c r="RLF31" i="116"/>
  <c r="RLE31" i="116"/>
  <c r="RLD31" i="116"/>
  <c r="RLA31" i="116"/>
  <c r="RKZ31" i="116"/>
  <c r="RKU31" i="116" s="1"/>
  <c r="RKT31" i="116"/>
  <c r="RKS31" i="116"/>
  <c r="RKR31" i="116"/>
  <c r="RKQ31" i="116"/>
  <c r="RKP31" i="116"/>
  <c r="RKO31" i="116"/>
  <c r="RKN31" i="116"/>
  <c r="RKK31" i="116"/>
  <c r="RKJ31" i="116"/>
  <c r="RKE31" i="116" s="1"/>
  <c r="RKD31" i="116"/>
  <c r="RKC31" i="116"/>
  <c r="RKB31" i="116"/>
  <c r="RKA31" i="116"/>
  <c r="RJZ31" i="116"/>
  <c r="RJY31" i="116"/>
  <c r="RJX31" i="116"/>
  <c r="RJU31" i="116"/>
  <c r="RJT31" i="116"/>
  <c r="RJO31" i="116" s="1"/>
  <c r="RJN31" i="116"/>
  <c r="RJM31" i="116"/>
  <c r="RJL31" i="116"/>
  <c r="RJK31" i="116"/>
  <c r="RJJ31" i="116"/>
  <c r="RJI31" i="116"/>
  <c r="RJH31" i="116"/>
  <c r="RJE31" i="116"/>
  <c r="RJD31" i="116"/>
  <c r="RIY31" i="116"/>
  <c r="RIX31" i="116"/>
  <c r="RIW31" i="116"/>
  <c r="RIV31" i="116"/>
  <c r="RIU31" i="116"/>
  <c r="RIT31" i="116"/>
  <c r="RIS31" i="116"/>
  <c r="RIR31" i="116"/>
  <c r="RIO31" i="116"/>
  <c r="RIN31" i="116"/>
  <c r="RII31" i="116" s="1"/>
  <c r="RIH31" i="116"/>
  <c r="RIG31" i="116"/>
  <c r="RIF31" i="116"/>
  <c r="RIE31" i="116"/>
  <c r="RID31" i="116"/>
  <c r="RIC31" i="116"/>
  <c r="RIB31" i="116"/>
  <c r="RHY31" i="116"/>
  <c r="RHX31" i="116"/>
  <c r="RHS31" i="116" s="1"/>
  <c r="RHR31" i="116"/>
  <c r="RHQ31" i="116"/>
  <c r="RHP31" i="116"/>
  <c r="RHO31" i="116"/>
  <c r="RHN31" i="116"/>
  <c r="RHM31" i="116"/>
  <c r="RHL31" i="116"/>
  <c r="RHI31" i="116"/>
  <c r="RHH31" i="116"/>
  <c r="RHC31" i="116" s="1"/>
  <c r="RHB31" i="116"/>
  <c r="RHA31" i="116"/>
  <c r="RGZ31" i="116"/>
  <c r="RGY31" i="116"/>
  <c r="RGX31" i="116"/>
  <c r="RGW31" i="116"/>
  <c r="RGV31" i="116"/>
  <c r="RGS31" i="116"/>
  <c r="RGR31" i="116"/>
  <c r="RGM31" i="116"/>
  <c r="RGL31" i="116"/>
  <c r="RGK31" i="116"/>
  <c r="RGJ31" i="116"/>
  <c r="RGI31" i="116"/>
  <c r="RGH31" i="116"/>
  <c r="RGG31" i="116"/>
  <c r="RGF31" i="116"/>
  <c r="RGC31" i="116"/>
  <c r="RGB31" i="116"/>
  <c r="RFW31" i="116" s="1"/>
  <c r="RFV31" i="116"/>
  <c r="RFU31" i="116"/>
  <c r="RFT31" i="116"/>
  <c r="RFS31" i="116"/>
  <c r="RFR31" i="116"/>
  <c r="RFQ31" i="116"/>
  <c r="RFP31" i="116"/>
  <c r="RFM31" i="116"/>
  <c r="RFL31" i="116"/>
  <c r="RFG31" i="116" s="1"/>
  <c r="RFF31" i="116"/>
  <c r="RFE31" i="116"/>
  <c r="RFD31" i="116"/>
  <c r="RFC31" i="116"/>
  <c r="RFB31" i="116"/>
  <c r="RFA31" i="116"/>
  <c r="REZ31" i="116"/>
  <c r="REW31" i="116"/>
  <c r="REV31" i="116"/>
  <c r="REQ31" i="116" s="1"/>
  <c r="REP31" i="116"/>
  <c r="REO31" i="116"/>
  <c r="REN31" i="116"/>
  <c r="REM31" i="116"/>
  <c r="REL31" i="116"/>
  <c r="REK31" i="116"/>
  <c r="REJ31" i="116"/>
  <c r="REG31" i="116"/>
  <c r="REF31" i="116"/>
  <c r="REA31" i="116"/>
  <c r="RDZ31" i="116"/>
  <c r="RDY31" i="116"/>
  <c r="RDX31" i="116"/>
  <c r="RDW31" i="116"/>
  <c r="RDV31" i="116"/>
  <c r="RDU31" i="116"/>
  <c r="RDT31" i="116"/>
  <c r="RDQ31" i="116"/>
  <c r="RDP31" i="116"/>
  <c r="RDK31" i="116" s="1"/>
  <c r="RDJ31" i="116"/>
  <c r="RDI31" i="116"/>
  <c r="RDH31" i="116"/>
  <c r="RDG31" i="116"/>
  <c r="RDF31" i="116"/>
  <c r="RDE31" i="116"/>
  <c r="RDD31" i="116"/>
  <c r="RDA31" i="116"/>
  <c r="RCZ31" i="116"/>
  <c r="RCU31" i="116" s="1"/>
  <c r="RCT31" i="116"/>
  <c r="RCS31" i="116"/>
  <c r="RCR31" i="116"/>
  <c r="RCQ31" i="116"/>
  <c r="RCP31" i="116"/>
  <c r="RCO31" i="116"/>
  <c r="RCN31" i="116"/>
  <c r="RCK31" i="116"/>
  <c r="RCJ31" i="116"/>
  <c r="RCE31" i="116" s="1"/>
  <c r="RCD31" i="116"/>
  <c r="RCC31" i="116"/>
  <c r="RCB31" i="116"/>
  <c r="RCA31" i="116"/>
  <c r="RBZ31" i="116"/>
  <c r="RBY31" i="116"/>
  <c r="RBX31" i="116"/>
  <c r="RBU31" i="116"/>
  <c r="RBT31" i="116"/>
  <c r="RBO31" i="116" s="1"/>
  <c r="RBN31" i="116"/>
  <c r="RBM31" i="116"/>
  <c r="RBL31" i="116"/>
  <c r="RBK31" i="116"/>
  <c r="RBJ31" i="116"/>
  <c r="RBI31" i="116"/>
  <c r="RBH31" i="116"/>
  <c r="RBE31" i="116"/>
  <c r="RBD31" i="116"/>
  <c r="RAY31" i="116" s="1"/>
  <c r="RAX31" i="116"/>
  <c r="RAW31" i="116"/>
  <c r="RAV31" i="116"/>
  <c r="RAU31" i="116"/>
  <c r="RAT31" i="116"/>
  <c r="RAS31" i="116"/>
  <c r="RAR31" i="116"/>
  <c r="RAO31" i="116"/>
  <c r="RAN31" i="116"/>
  <c r="RAI31" i="116" s="1"/>
  <c r="RAH31" i="116"/>
  <c r="RAG31" i="116"/>
  <c r="RAF31" i="116"/>
  <c r="RAE31" i="116"/>
  <c r="RAD31" i="116"/>
  <c r="RAC31" i="116"/>
  <c r="RAB31" i="116"/>
  <c r="QZY31" i="116"/>
  <c r="QZX31" i="116"/>
  <c r="QZS31" i="116" s="1"/>
  <c r="QZR31" i="116"/>
  <c r="QZQ31" i="116"/>
  <c r="QZP31" i="116"/>
  <c r="QZO31" i="116"/>
  <c r="QZN31" i="116"/>
  <c r="QZM31" i="116"/>
  <c r="QZL31" i="116"/>
  <c r="QZI31" i="116"/>
  <c r="QZH31" i="116"/>
  <c r="QZC31" i="116"/>
  <c r="QZB31" i="116"/>
  <c r="QZA31" i="116"/>
  <c r="QYZ31" i="116"/>
  <c r="QYY31" i="116"/>
  <c r="QYX31" i="116"/>
  <c r="QYW31" i="116"/>
  <c r="QYV31" i="116"/>
  <c r="QYS31" i="116"/>
  <c r="QYR31" i="116"/>
  <c r="QYM31" i="116" s="1"/>
  <c r="QYL31" i="116"/>
  <c r="QYK31" i="116"/>
  <c r="QYJ31" i="116"/>
  <c r="QYI31" i="116"/>
  <c r="QYH31" i="116"/>
  <c r="QYG31" i="116"/>
  <c r="QYF31" i="116"/>
  <c r="QYC31" i="116"/>
  <c r="QYB31" i="116"/>
  <c r="QXW31" i="116" s="1"/>
  <c r="QXV31" i="116"/>
  <c r="QXU31" i="116"/>
  <c r="QXT31" i="116"/>
  <c r="QXS31" i="116"/>
  <c r="QXR31" i="116"/>
  <c r="QXQ31" i="116"/>
  <c r="QXP31" i="116"/>
  <c r="QXM31" i="116"/>
  <c r="QXL31" i="116"/>
  <c r="QXG31" i="116" s="1"/>
  <c r="QXF31" i="116"/>
  <c r="QXE31" i="116"/>
  <c r="QXD31" i="116"/>
  <c r="QXC31" i="116"/>
  <c r="QXB31" i="116"/>
  <c r="QXA31" i="116"/>
  <c r="QWZ31" i="116"/>
  <c r="QWW31" i="116"/>
  <c r="QWV31" i="116"/>
  <c r="QWQ31" i="116"/>
  <c r="QWP31" i="116"/>
  <c r="QWO31" i="116"/>
  <c r="QWN31" i="116"/>
  <c r="QWM31" i="116"/>
  <c r="QWL31" i="116"/>
  <c r="QWK31" i="116"/>
  <c r="QWJ31" i="116"/>
  <c r="QWG31" i="116"/>
  <c r="QWF31" i="116"/>
  <c r="QWA31" i="116" s="1"/>
  <c r="QVZ31" i="116"/>
  <c r="QVY31" i="116"/>
  <c r="QVX31" i="116"/>
  <c r="QVW31" i="116"/>
  <c r="QVV31" i="116"/>
  <c r="QVU31" i="116"/>
  <c r="QVT31" i="116"/>
  <c r="QVQ31" i="116"/>
  <c r="QVP31" i="116"/>
  <c r="QVK31" i="116" s="1"/>
  <c r="QVJ31" i="116"/>
  <c r="QVI31" i="116"/>
  <c r="QVH31" i="116"/>
  <c r="QVG31" i="116"/>
  <c r="QVF31" i="116"/>
  <c r="QVE31" i="116"/>
  <c r="QVD31" i="116"/>
  <c r="QVA31" i="116"/>
  <c r="QUZ31" i="116"/>
  <c r="QUU31" i="116" s="1"/>
  <c r="QUT31" i="116"/>
  <c r="QUS31" i="116"/>
  <c r="QUR31" i="116"/>
  <c r="QUQ31" i="116"/>
  <c r="QUP31" i="116"/>
  <c r="QUO31" i="116"/>
  <c r="QUN31" i="116"/>
  <c r="QUK31" i="116"/>
  <c r="QUJ31" i="116"/>
  <c r="QUE31" i="116"/>
  <c r="QUD31" i="116"/>
  <c r="QUC31" i="116"/>
  <c r="QUB31" i="116"/>
  <c r="QUA31" i="116"/>
  <c r="QTZ31" i="116"/>
  <c r="QTY31" i="116"/>
  <c r="QTX31" i="116"/>
  <c r="QTU31" i="116"/>
  <c r="QTT31" i="116"/>
  <c r="QTO31" i="116" s="1"/>
  <c r="QTN31" i="116"/>
  <c r="QTM31" i="116"/>
  <c r="QTL31" i="116"/>
  <c r="QTK31" i="116"/>
  <c r="QTJ31" i="116"/>
  <c r="QTI31" i="116"/>
  <c r="QTH31" i="116"/>
  <c r="QTE31" i="116"/>
  <c r="QTD31" i="116"/>
  <c r="QSY31" i="116" s="1"/>
  <c r="QSX31" i="116"/>
  <c r="QSW31" i="116"/>
  <c r="QSV31" i="116"/>
  <c r="QSU31" i="116"/>
  <c r="QST31" i="116"/>
  <c r="QSS31" i="116"/>
  <c r="QSR31" i="116"/>
  <c r="QSO31" i="116"/>
  <c r="QSN31" i="116"/>
  <c r="QSI31" i="116" s="1"/>
  <c r="QSH31" i="116"/>
  <c r="QSG31" i="116"/>
  <c r="QSF31" i="116"/>
  <c r="QSE31" i="116"/>
  <c r="QSD31" i="116"/>
  <c r="QSC31" i="116"/>
  <c r="QSB31" i="116"/>
  <c r="QRY31" i="116"/>
  <c r="QRX31" i="116"/>
  <c r="QRS31" i="116" s="1"/>
  <c r="QRR31" i="116"/>
  <c r="QRQ31" i="116"/>
  <c r="QRP31" i="116"/>
  <c r="QRO31" i="116"/>
  <c r="QRN31" i="116"/>
  <c r="QRM31" i="116"/>
  <c r="QRL31" i="116"/>
  <c r="QRI31" i="116"/>
  <c r="QRH31" i="116"/>
  <c r="QRC31" i="116" s="1"/>
  <c r="QRB31" i="116"/>
  <c r="QRA31" i="116"/>
  <c r="QQZ31" i="116"/>
  <c r="QQY31" i="116"/>
  <c r="QQX31" i="116"/>
  <c r="QQW31" i="116"/>
  <c r="QQV31" i="116"/>
  <c r="QQS31" i="116"/>
  <c r="QQR31" i="116"/>
  <c r="QQM31" i="116" s="1"/>
  <c r="QQL31" i="116"/>
  <c r="QQK31" i="116"/>
  <c r="QQJ31" i="116"/>
  <c r="QQI31" i="116"/>
  <c r="QQH31" i="116"/>
  <c r="QQG31" i="116"/>
  <c r="QQF31" i="116"/>
  <c r="QQC31" i="116"/>
  <c r="QQB31" i="116"/>
  <c r="QPW31" i="116" s="1"/>
  <c r="QPV31" i="116"/>
  <c r="QPU31" i="116"/>
  <c r="QPT31" i="116"/>
  <c r="QPS31" i="116"/>
  <c r="QPR31" i="116"/>
  <c r="QPQ31" i="116"/>
  <c r="QPP31" i="116"/>
  <c r="QPM31" i="116"/>
  <c r="QPL31" i="116"/>
  <c r="QPG31" i="116"/>
  <c r="QPF31" i="116"/>
  <c r="QPE31" i="116"/>
  <c r="QPD31" i="116"/>
  <c r="QPC31" i="116"/>
  <c r="QPB31" i="116"/>
  <c r="QPA31" i="116"/>
  <c r="QOZ31" i="116"/>
  <c r="QOW31" i="116"/>
  <c r="QOV31" i="116"/>
  <c r="QOQ31" i="116" s="1"/>
  <c r="QOP31" i="116"/>
  <c r="QOO31" i="116"/>
  <c r="QON31" i="116"/>
  <c r="QOM31" i="116"/>
  <c r="QOL31" i="116"/>
  <c r="QOK31" i="116"/>
  <c r="QOJ31" i="116"/>
  <c r="QOG31" i="116"/>
  <c r="QOF31" i="116"/>
  <c r="QOA31" i="116" s="1"/>
  <c r="QNZ31" i="116"/>
  <c r="QNY31" i="116"/>
  <c r="QNX31" i="116"/>
  <c r="QNW31" i="116"/>
  <c r="QNV31" i="116"/>
  <c r="QNU31" i="116"/>
  <c r="QNT31" i="116"/>
  <c r="QNQ31" i="116"/>
  <c r="QNP31" i="116"/>
  <c r="QNK31" i="116" s="1"/>
  <c r="QNJ31" i="116"/>
  <c r="QNI31" i="116"/>
  <c r="QNH31" i="116"/>
  <c r="QNG31" i="116"/>
  <c r="QNF31" i="116"/>
  <c r="QNE31" i="116"/>
  <c r="QND31" i="116"/>
  <c r="QNA31" i="116"/>
  <c r="QMZ31" i="116"/>
  <c r="QMU31" i="116"/>
  <c r="QMT31" i="116"/>
  <c r="QMS31" i="116"/>
  <c r="QMR31" i="116"/>
  <c r="QMQ31" i="116"/>
  <c r="QMP31" i="116"/>
  <c r="QMO31" i="116"/>
  <c r="QMN31" i="116"/>
  <c r="QMK31" i="116"/>
  <c r="QMJ31" i="116"/>
  <c r="QME31" i="116" s="1"/>
  <c r="QMD31" i="116"/>
  <c r="QMC31" i="116"/>
  <c r="QMB31" i="116"/>
  <c r="QMA31" i="116"/>
  <c r="QLZ31" i="116"/>
  <c r="QLY31" i="116"/>
  <c r="QLX31" i="116"/>
  <c r="QLU31" i="116"/>
  <c r="QLT31" i="116"/>
  <c r="QLO31" i="116" s="1"/>
  <c r="QLN31" i="116"/>
  <c r="QLM31" i="116"/>
  <c r="QLL31" i="116"/>
  <c r="QLK31" i="116"/>
  <c r="QLJ31" i="116"/>
  <c r="QLI31" i="116"/>
  <c r="QLH31" i="116"/>
  <c r="QLE31" i="116"/>
  <c r="QLD31" i="116"/>
  <c r="QKY31" i="116" s="1"/>
  <c r="QKX31" i="116"/>
  <c r="QKW31" i="116"/>
  <c r="QKV31" i="116"/>
  <c r="QKU31" i="116"/>
  <c r="QKT31" i="116"/>
  <c r="QKS31" i="116"/>
  <c r="QKR31" i="116"/>
  <c r="QKO31" i="116"/>
  <c r="QKN31" i="116"/>
  <c r="QKI31" i="116"/>
  <c r="QKH31" i="116"/>
  <c r="QKG31" i="116"/>
  <c r="QKF31" i="116"/>
  <c r="QKE31" i="116"/>
  <c r="QKD31" i="116"/>
  <c r="QKC31" i="116"/>
  <c r="QKB31" i="116"/>
  <c r="QJY31" i="116"/>
  <c r="QJX31" i="116"/>
  <c r="QJS31" i="116" s="1"/>
  <c r="QJR31" i="116"/>
  <c r="QJQ31" i="116"/>
  <c r="QJP31" i="116"/>
  <c r="QJO31" i="116"/>
  <c r="QJN31" i="116"/>
  <c r="QJM31" i="116"/>
  <c r="QJL31" i="116"/>
  <c r="QJI31" i="116"/>
  <c r="QJH31" i="116"/>
  <c r="QJC31" i="116" s="1"/>
  <c r="QJB31" i="116"/>
  <c r="QJA31" i="116"/>
  <c r="QIZ31" i="116"/>
  <c r="QIY31" i="116"/>
  <c r="QIX31" i="116"/>
  <c r="QIW31" i="116"/>
  <c r="QIV31" i="116"/>
  <c r="QIS31" i="116"/>
  <c r="QIR31" i="116"/>
  <c r="QIM31" i="116" s="1"/>
  <c r="QIL31" i="116"/>
  <c r="QIK31" i="116"/>
  <c r="QIJ31" i="116"/>
  <c r="QII31" i="116"/>
  <c r="QIH31" i="116"/>
  <c r="QIG31" i="116"/>
  <c r="QIF31" i="116"/>
  <c r="QIC31" i="116"/>
  <c r="QIB31" i="116"/>
  <c r="QHW31" i="116" s="1"/>
  <c r="QHV31" i="116"/>
  <c r="QHU31" i="116"/>
  <c r="QHT31" i="116"/>
  <c r="QHS31" i="116"/>
  <c r="QHR31" i="116"/>
  <c r="QHQ31" i="116"/>
  <c r="QHP31" i="116"/>
  <c r="QHM31" i="116"/>
  <c r="QHL31" i="116"/>
  <c r="QHG31" i="116" s="1"/>
  <c r="QHF31" i="116"/>
  <c r="QHE31" i="116"/>
  <c r="QHD31" i="116"/>
  <c r="QHC31" i="116"/>
  <c r="QHB31" i="116"/>
  <c r="QHA31" i="116"/>
  <c r="QGZ31" i="116"/>
  <c r="QGW31" i="116"/>
  <c r="QGV31" i="116"/>
  <c r="QGQ31" i="116" s="1"/>
  <c r="QGP31" i="116"/>
  <c r="QGO31" i="116"/>
  <c r="QGN31" i="116"/>
  <c r="QGM31" i="116"/>
  <c r="QGL31" i="116"/>
  <c r="QGK31" i="116"/>
  <c r="QGJ31" i="116"/>
  <c r="QGG31" i="116"/>
  <c r="QGF31" i="116"/>
  <c r="QGA31" i="116" s="1"/>
  <c r="QFZ31" i="116"/>
  <c r="QFY31" i="116"/>
  <c r="QFX31" i="116"/>
  <c r="QFW31" i="116"/>
  <c r="QFV31" i="116"/>
  <c r="QFU31" i="116"/>
  <c r="QFT31" i="116"/>
  <c r="QFQ31" i="116"/>
  <c r="QFP31" i="116"/>
  <c r="QFK31" i="116"/>
  <c r="QFJ31" i="116"/>
  <c r="QFI31" i="116"/>
  <c r="QFH31" i="116"/>
  <c r="QFG31" i="116"/>
  <c r="QFF31" i="116"/>
  <c r="QFE31" i="116"/>
  <c r="QFD31" i="116"/>
  <c r="QFA31" i="116"/>
  <c r="QEZ31" i="116"/>
  <c r="QEU31" i="116" s="1"/>
  <c r="QET31" i="116"/>
  <c r="QES31" i="116"/>
  <c r="QER31" i="116"/>
  <c r="QEQ31" i="116"/>
  <c r="QEP31" i="116"/>
  <c r="QEO31" i="116"/>
  <c r="QEN31" i="116"/>
  <c r="QEK31" i="116"/>
  <c r="QEJ31" i="116"/>
  <c r="QEE31" i="116" s="1"/>
  <c r="QED31" i="116"/>
  <c r="QEC31" i="116"/>
  <c r="QEB31" i="116"/>
  <c r="QEA31" i="116"/>
  <c r="QDZ31" i="116"/>
  <c r="QDY31" i="116"/>
  <c r="QDX31" i="116"/>
  <c r="QDU31" i="116"/>
  <c r="QDT31" i="116"/>
  <c r="QDO31" i="116" s="1"/>
  <c r="QDN31" i="116"/>
  <c r="QDM31" i="116"/>
  <c r="QDL31" i="116"/>
  <c r="QDK31" i="116"/>
  <c r="QDJ31" i="116"/>
  <c r="QDI31" i="116"/>
  <c r="QDH31" i="116"/>
  <c r="QDE31" i="116"/>
  <c r="QDD31" i="116"/>
  <c r="QCY31" i="116"/>
  <c r="QCX31" i="116"/>
  <c r="QCW31" i="116"/>
  <c r="QCV31" i="116"/>
  <c r="QCU31" i="116"/>
  <c r="QCT31" i="116"/>
  <c r="QCS31" i="116"/>
  <c r="QCR31" i="116"/>
  <c r="QCO31" i="116"/>
  <c r="QCN31" i="116"/>
  <c r="QCI31" i="116" s="1"/>
  <c r="QCH31" i="116"/>
  <c r="QCG31" i="116"/>
  <c r="QCF31" i="116"/>
  <c r="QCE31" i="116"/>
  <c r="QCD31" i="116"/>
  <c r="QCC31" i="116"/>
  <c r="QCB31" i="116"/>
  <c r="QBY31" i="116"/>
  <c r="QBX31" i="116"/>
  <c r="QBS31" i="116" s="1"/>
  <c r="QBR31" i="116"/>
  <c r="QBQ31" i="116"/>
  <c r="QBP31" i="116"/>
  <c r="QBO31" i="116"/>
  <c r="QBN31" i="116"/>
  <c r="QBM31" i="116"/>
  <c r="QBL31" i="116"/>
  <c r="QBI31" i="116"/>
  <c r="QBH31" i="116"/>
  <c r="QBC31" i="116" s="1"/>
  <c r="QBB31" i="116"/>
  <c r="QBA31" i="116"/>
  <c r="QAZ31" i="116"/>
  <c r="QAY31" i="116"/>
  <c r="QAX31" i="116"/>
  <c r="QAW31" i="116"/>
  <c r="QAV31" i="116"/>
  <c r="QAS31" i="116"/>
  <c r="QAR31" i="116"/>
  <c r="QAM31" i="116"/>
  <c r="QAL31" i="116"/>
  <c r="QAK31" i="116"/>
  <c r="QAJ31" i="116"/>
  <c r="QAI31" i="116"/>
  <c r="QAH31" i="116"/>
  <c r="QAG31" i="116"/>
  <c r="QAF31" i="116"/>
  <c r="QAC31" i="116"/>
  <c r="QAB31" i="116"/>
  <c r="PZW31" i="116" s="1"/>
  <c r="PZV31" i="116"/>
  <c r="PZU31" i="116"/>
  <c r="PZT31" i="116"/>
  <c r="PZS31" i="116"/>
  <c r="PZR31" i="116"/>
  <c r="PZQ31" i="116"/>
  <c r="PZP31" i="116"/>
  <c r="PZM31" i="116"/>
  <c r="PZL31" i="116"/>
  <c r="PZG31" i="116" s="1"/>
  <c r="PZF31" i="116"/>
  <c r="PZE31" i="116"/>
  <c r="PZD31" i="116"/>
  <c r="PZC31" i="116"/>
  <c r="PZB31" i="116"/>
  <c r="PZA31" i="116"/>
  <c r="PYZ31" i="116"/>
  <c r="PYW31" i="116"/>
  <c r="PYV31" i="116"/>
  <c r="PYQ31" i="116" s="1"/>
  <c r="PYP31" i="116"/>
  <c r="PYO31" i="116"/>
  <c r="PYN31" i="116"/>
  <c r="PYM31" i="116"/>
  <c r="PYL31" i="116"/>
  <c r="PYK31" i="116"/>
  <c r="PYJ31" i="116"/>
  <c r="PYG31" i="116"/>
  <c r="PYF31" i="116"/>
  <c r="PYA31" i="116" s="1"/>
  <c r="PXZ31" i="116"/>
  <c r="PXY31" i="116"/>
  <c r="PXX31" i="116"/>
  <c r="PXW31" i="116"/>
  <c r="PXV31" i="116"/>
  <c r="PXU31" i="116"/>
  <c r="PXT31" i="116"/>
  <c r="PXQ31" i="116"/>
  <c r="PXP31" i="116"/>
  <c r="PXK31" i="116" s="1"/>
  <c r="PXJ31" i="116"/>
  <c r="PXI31" i="116"/>
  <c r="PXH31" i="116"/>
  <c r="PXG31" i="116"/>
  <c r="PXF31" i="116"/>
  <c r="PXE31" i="116"/>
  <c r="PXD31" i="116"/>
  <c r="PXA31" i="116"/>
  <c r="PWZ31" i="116"/>
  <c r="PWU31" i="116" s="1"/>
  <c r="PWT31" i="116"/>
  <c r="PWS31" i="116"/>
  <c r="PWR31" i="116"/>
  <c r="PWQ31" i="116"/>
  <c r="PWP31" i="116"/>
  <c r="PWO31" i="116"/>
  <c r="PWN31" i="116"/>
  <c r="PWK31" i="116"/>
  <c r="PWJ31" i="116"/>
  <c r="PWE31" i="116" s="1"/>
  <c r="PWD31" i="116"/>
  <c r="PWC31" i="116"/>
  <c r="PWB31" i="116"/>
  <c r="PWA31" i="116"/>
  <c r="PVZ31" i="116"/>
  <c r="PVY31" i="116"/>
  <c r="PVX31" i="116"/>
  <c r="PVU31" i="116"/>
  <c r="PVT31" i="116"/>
  <c r="PVO31" i="116"/>
  <c r="PVN31" i="116"/>
  <c r="PVM31" i="116"/>
  <c r="PVL31" i="116"/>
  <c r="PVK31" i="116"/>
  <c r="PVJ31" i="116"/>
  <c r="PVI31" i="116"/>
  <c r="PVH31" i="116"/>
  <c r="PVE31" i="116"/>
  <c r="PVD31" i="116"/>
  <c r="PUY31" i="116" s="1"/>
  <c r="PUX31" i="116"/>
  <c r="PUW31" i="116"/>
  <c r="PUV31" i="116"/>
  <c r="PUU31" i="116"/>
  <c r="PUT31" i="116"/>
  <c r="PUS31" i="116"/>
  <c r="PUR31" i="116"/>
  <c r="PUO31" i="116"/>
  <c r="PUN31" i="116"/>
  <c r="PUI31" i="116" s="1"/>
  <c r="PUH31" i="116"/>
  <c r="PUG31" i="116"/>
  <c r="PUF31" i="116"/>
  <c r="PUE31" i="116"/>
  <c r="PUD31" i="116"/>
  <c r="PUC31" i="116"/>
  <c r="PUB31" i="116"/>
  <c r="PTY31" i="116"/>
  <c r="PTX31" i="116"/>
  <c r="PTS31" i="116" s="1"/>
  <c r="PTR31" i="116"/>
  <c r="PTQ31" i="116"/>
  <c r="PTP31" i="116"/>
  <c r="PTO31" i="116"/>
  <c r="PTN31" i="116"/>
  <c r="PTM31" i="116"/>
  <c r="PTL31" i="116"/>
  <c r="PTI31" i="116"/>
  <c r="PTH31" i="116"/>
  <c r="PTC31" i="116" s="1"/>
  <c r="PTB31" i="116"/>
  <c r="PTA31" i="116"/>
  <c r="PSZ31" i="116"/>
  <c r="PSY31" i="116"/>
  <c r="PSX31" i="116"/>
  <c r="PSW31" i="116"/>
  <c r="PSV31" i="116"/>
  <c r="PSS31" i="116"/>
  <c r="PSR31" i="116"/>
  <c r="PSM31" i="116" s="1"/>
  <c r="PSL31" i="116"/>
  <c r="PSK31" i="116"/>
  <c r="PSJ31" i="116"/>
  <c r="PSI31" i="116"/>
  <c r="PSH31" i="116"/>
  <c r="PSG31" i="116"/>
  <c r="PSF31" i="116"/>
  <c r="PSC31" i="116"/>
  <c r="PSB31" i="116"/>
  <c r="PRW31" i="116" s="1"/>
  <c r="PRV31" i="116"/>
  <c r="PRU31" i="116"/>
  <c r="PRT31" i="116"/>
  <c r="PRS31" i="116"/>
  <c r="PRR31" i="116"/>
  <c r="PRQ31" i="116"/>
  <c r="PRP31" i="116"/>
  <c r="PRM31" i="116"/>
  <c r="PRL31" i="116"/>
  <c r="PRG31" i="116" s="1"/>
  <c r="PRF31" i="116"/>
  <c r="PRE31" i="116"/>
  <c r="PRD31" i="116"/>
  <c r="PRC31" i="116"/>
  <c r="PRB31" i="116"/>
  <c r="PRA31" i="116"/>
  <c r="PQZ31" i="116"/>
  <c r="PQW31" i="116"/>
  <c r="PQV31" i="116"/>
  <c r="PQQ31" i="116"/>
  <c r="PQP31" i="116"/>
  <c r="PQO31" i="116"/>
  <c r="PQN31" i="116"/>
  <c r="PQM31" i="116"/>
  <c r="PQL31" i="116"/>
  <c r="PQK31" i="116"/>
  <c r="PQJ31" i="116"/>
  <c r="PQG31" i="116"/>
  <c r="PQF31" i="116"/>
  <c r="PQA31" i="116" s="1"/>
  <c r="PPZ31" i="116"/>
  <c r="PPY31" i="116"/>
  <c r="PPX31" i="116"/>
  <c r="PPW31" i="116"/>
  <c r="PPV31" i="116"/>
  <c r="PPU31" i="116"/>
  <c r="PPT31" i="116"/>
  <c r="PPQ31" i="116"/>
  <c r="PPP31" i="116"/>
  <c r="PPK31" i="116" s="1"/>
  <c r="PPJ31" i="116"/>
  <c r="PPI31" i="116"/>
  <c r="PPH31" i="116"/>
  <c r="PPG31" i="116"/>
  <c r="PPF31" i="116"/>
  <c r="PPE31" i="116"/>
  <c r="PPD31" i="116"/>
  <c r="PPA31" i="116"/>
  <c r="POZ31" i="116"/>
  <c r="POU31" i="116" s="1"/>
  <c r="POT31" i="116"/>
  <c r="POS31" i="116"/>
  <c r="POR31" i="116"/>
  <c r="POQ31" i="116"/>
  <c r="POP31" i="116"/>
  <c r="POO31" i="116"/>
  <c r="PON31" i="116"/>
  <c r="POK31" i="116"/>
  <c r="POJ31" i="116"/>
  <c r="POE31" i="116" s="1"/>
  <c r="POD31" i="116"/>
  <c r="POC31" i="116"/>
  <c r="POB31" i="116"/>
  <c r="POA31" i="116"/>
  <c r="PNZ31" i="116"/>
  <c r="PNY31" i="116"/>
  <c r="PNX31" i="116"/>
  <c r="PNU31" i="116"/>
  <c r="PNT31" i="116"/>
  <c r="PNO31" i="116" s="1"/>
  <c r="PNN31" i="116"/>
  <c r="PNM31" i="116"/>
  <c r="PNL31" i="116"/>
  <c r="PNK31" i="116"/>
  <c r="PNJ31" i="116"/>
  <c r="PNI31" i="116"/>
  <c r="PNH31" i="116"/>
  <c r="PNE31" i="116"/>
  <c r="PND31" i="116"/>
  <c r="PMY31" i="116" s="1"/>
  <c r="PMX31" i="116"/>
  <c r="PMW31" i="116"/>
  <c r="PMV31" i="116"/>
  <c r="PMU31" i="116"/>
  <c r="PMT31" i="116"/>
  <c r="PMS31" i="116"/>
  <c r="PMR31" i="116"/>
  <c r="PMO31" i="116"/>
  <c r="PMN31" i="116"/>
  <c r="PMI31" i="116" s="1"/>
  <c r="PMH31" i="116"/>
  <c r="PMG31" i="116"/>
  <c r="PMF31" i="116"/>
  <c r="PME31" i="116"/>
  <c r="PMD31" i="116"/>
  <c r="PMC31" i="116"/>
  <c r="PMB31" i="116"/>
  <c r="PLY31" i="116"/>
  <c r="PLX31" i="116"/>
  <c r="PLS31" i="116"/>
  <c r="PLR31" i="116"/>
  <c r="PLQ31" i="116"/>
  <c r="PLP31" i="116"/>
  <c r="PLO31" i="116"/>
  <c r="PLN31" i="116"/>
  <c r="PLM31" i="116"/>
  <c r="PLL31" i="116"/>
  <c r="PLI31" i="116"/>
  <c r="PLH31" i="116"/>
  <c r="PLC31" i="116" s="1"/>
  <c r="PLB31" i="116"/>
  <c r="PLA31" i="116"/>
  <c r="PKZ31" i="116"/>
  <c r="PKY31" i="116"/>
  <c r="PKX31" i="116"/>
  <c r="PKW31" i="116"/>
  <c r="PKV31" i="116"/>
  <c r="PKS31" i="116"/>
  <c r="PKR31" i="116"/>
  <c r="PKM31" i="116" s="1"/>
  <c r="PKL31" i="116"/>
  <c r="PKK31" i="116"/>
  <c r="PKJ31" i="116"/>
  <c r="PKI31" i="116"/>
  <c r="PKH31" i="116"/>
  <c r="PKG31" i="116"/>
  <c r="PKF31" i="116"/>
  <c r="PKC31" i="116"/>
  <c r="PKB31" i="116"/>
  <c r="PJW31" i="116" s="1"/>
  <c r="PJV31" i="116"/>
  <c r="PJU31" i="116"/>
  <c r="PJT31" i="116"/>
  <c r="PJS31" i="116"/>
  <c r="PJR31" i="116"/>
  <c r="PJQ31" i="116"/>
  <c r="PJP31" i="116"/>
  <c r="PJM31" i="116"/>
  <c r="PJL31" i="116"/>
  <c r="PJG31" i="116" s="1"/>
  <c r="PJF31" i="116"/>
  <c r="PJE31" i="116"/>
  <c r="PJD31" i="116"/>
  <c r="PJC31" i="116"/>
  <c r="PJB31" i="116"/>
  <c r="PJA31" i="116"/>
  <c r="PIZ31" i="116"/>
  <c r="PIW31" i="116"/>
  <c r="PIV31" i="116"/>
  <c r="PIQ31" i="116" s="1"/>
  <c r="PIP31" i="116"/>
  <c r="PIO31" i="116"/>
  <c r="PIN31" i="116"/>
  <c r="PIM31" i="116"/>
  <c r="PIL31" i="116"/>
  <c r="PIK31" i="116"/>
  <c r="PIJ31" i="116"/>
  <c r="PIG31" i="116"/>
  <c r="PIF31" i="116"/>
  <c r="PIA31" i="116" s="1"/>
  <c r="PHZ31" i="116"/>
  <c r="PHY31" i="116"/>
  <c r="PHX31" i="116"/>
  <c r="PHW31" i="116"/>
  <c r="PHV31" i="116"/>
  <c r="PHU31" i="116"/>
  <c r="PHT31" i="116"/>
  <c r="PHQ31" i="116"/>
  <c r="PHP31" i="116"/>
  <c r="PHK31" i="116" s="1"/>
  <c r="PHJ31" i="116"/>
  <c r="PHI31" i="116"/>
  <c r="PHH31" i="116"/>
  <c r="PHG31" i="116"/>
  <c r="PHF31" i="116"/>
  <c r="PHE31" i="116"/>
  <c r="PHD31" i="116"/>
  <c r="PHA31" i="116"/>
  <c r="PGZ31" i="116"/>
  <c r="PGU31" i="116" s="1"/>
  <c r="PGT31" i="116"/>
  <c r="PGS31" i="116"/>
  <c r="PGR31" i="116"/>
  <c r="PGQ31" i="116"/>
  <c r="PGP31" i="116"/>
  <c r="PGO31" i="116"/>
  <c r="PGN31" i="116"/>
  <c r="PGK31" i="116"/>
  <c r="PGJ31" i="116"/>
  <c r="PGE31" i="116" s="1"/>
  <c r="PGD31" i="116"/>
  <c r="PGC31" i="116"/>
  <c r="PGB31" i="116"/>
  <c r="PGA31" i="116"/>
  <c r="PFZ31" i="116"/>
  <c r="PFY31" i="116"/>
  <c r="PFX31" i="116"/>
  <c r="PFU31" i="116"/>
  <c r="PFT31" i="116"/>
  <c r="PFO31" i="116" s="1"/>
  <c r="PFN31" i="116"/>
  <c r="PFM31" i="116"/>
  <c r="PFL31" i="116"/>
  <c r="PFK31" i="116"/>
  <c r="PFJ31" i="116"/>
  <c r="PFI31" i="116"/>
  <c r="PFH31" i="116"/>
  <c r="PFE31" i="116"/>
  <c r="PFD31" i="116"/>
  <c r="PEY31" i="116" s="1"/>
  <c r="PEX31" i="116"/>
  <c r="PEW31" i="116"/>
  <c r="PEV31" i="116"/>
  <c r="PEU31" i="116"/>
  <c r="PET31" i="116"/>
  <c r="PES31" i="116"/>
  <c r="PER31" i="116"/>
  <c r="PEO31" i="116"/>
  <c r="PEN31" i="116"/>
  <c r="PEI31" i="116" s="1"/>
  <c r="PEH31" i="116"/>
  <c r="PEG31" i="116"/>
  <c r="PEF31" i="116"/>
  <c r="PEE31" i="116"/>
  <c r="PED31" i="116"/>
  <c r="PEC31" i="116"/>
  <c r="PEB31" i="116"/>
  <c r="PDY31" i="116"/>
  <c r="PDX31" i="116"/>
  <c r="PDS31" i="116" s="1"/>
  <c r="PDR31" i="116"/>
  <c r="PDQ31" i="116"/>
  <c r="PDP31" i="116"/>
  <c r="PDO31" i="116"/>
  <c r="PDN31" i="116"/>
  <c r="PDM31" i="116"/>
  <c r="PDL31" i="116"/>
  <c r="PDI31" i="116"/>
  <c r="PDH31" i="116"/>
  <c r="PDC31" i="116" s="1"/>
  <c r="PDB31" i="116"/>
  <c r="PDA31" i="116"/>
  <c r="PCZ31" i="116"/>
  <c r="PCY31" i="116"/>
  <c r="PCX31" i="116"/>
  <c r="PCW31" i="116"/>
  <c r="PCV31" i="116"/>
  <c r="PCS31" i="116"/>
  <c r="PCR31" i="116"/>
  <c r="PCM31" i="116" s="1"/>
  <c r="PCL31" i="116"/>
  <c r="PCK31" i="116"/>
  <c r="PCJ31" i="116"/>
  <c r="PCI31" i="116"/>
  <c r="PCH31" i="116"/>
  <c r="PCG31" i="116"/>
  <c r="PCF31" i="116"/>
  <c r="PCC31" i="116"/>
  <c r="PCB31" i="116"/>
  <c r="PBW31" i="116"/>
  <c r="PBV31" i="116"/>
  <c r="PBU31" i="116"/>
  <c r="PBT31" i="116"/>
  <c r="PBS31" i="116"/>
  <c r="PBR31" i="116"/>
  <c r="PBQ31" i="116"/>
  <c r="PBP31" i="116"/>
  <c r="PBM31" i="116"/>
  <c r="PBL31" i="116"/>
  <c r="PBG31" i="116" s="1"/>
  <c r="PBF31" i="116"/>
  <c r="PBE31" i="116"/>
  <c r="PBD31" i="116"/>
  <c r="PBC31" i="116"/>
  <c r="PBB31" i="116"/>
  <c r="PBA31" i="116"/>
  <c r="PAZ31" i="116"/>
  <c r="PAW31" i="116"/>
  <c r="PAV31" i="116"/>
  <c r="PAQ31" i="116" s="1"/>
  <c r="PAP31" i="116"/>
  <c r="PAO31" i="116"/>
  <c r="PAN31" i="116"/>
  <c r="PAM31" i="116"/>
  <c r="PAL31" i="116"/>
  <c r="PAK31" i="116"/>
  <c r="PAJ31" i="116"/>
  <c r="PAG31" i="116"/>
  <c r="PAF31" i="116"/>
  <c r="PAA31" i="116" s="1"/>
  <c r="OZZ31" i="116"/>
  <c r="OZY31" i="116"/>
  <c r="OZX31" i="116"/>
  <c r="OZW31" i="116"/>
  <c r="OZV31" i="116"/>
  <c r="OZU31" i="116"/>
  <c r="OZT31" i="116"/>
  <c r="OZQ31" i="116"/>
  <c r="OZP31" i="116"/>
  <c r="OZK31" i="116" s="1"/>
  <c r="OZJ31" i="116"/>
  <c r="OZI31" i="116"/>
  <c r="OZH31" i="116"/>
  <c r="OZG31" i="116"/>
  <c r="OZF31" i="116"/>
  <c r="OZE31" i="116"/>
  <c r="OZD31" i="116"/>
  <c r="OZA31" i="116"/>
  <c r="OYZ31" i="116"/>
  <c r="OYU31" i="116" s="1"/>
  <c r="OYT31" i="116"/>
  <c r="OYS31" i="116"/>
  <c r="OYR31" i="116"/>
  <c r="OYQ31" i="116"/>
  <c r="OYP31" i="116"/>
  <c r="OYO31" i="116"/>
  <c r="OYN31" i="116"/>
  <c r="OYK31" i="116"/>
  <c r="OYJ31" i="116"/>
  <c r="OYE31" i="116" s="1"/>
  <c r="OYD31" i="116"/>
  <c r="OYC31" i="116"/>
  <c r="OYB31" i="116"/>
  <c r="OYA31" i="116"/>
  <c r="OXZ31" i="116"/>
  <c r="OXY31" i="116"/>
  <c r="OXX31" i="116"/>
  <c r="OXU31" i="116"/>
  <c r="OXT31" i="116"/>
  <c r="OXO31" i="116" s="1"/>
  <c r="OXN31" i="116"/>
  <c r="OXM31" i="116"/>
  <c r="OXL31" i="116"/>
  <c r="OXK31" i="116"/>
  <c r="OXJ31" i="116"/>
  <c r="OXI31" i="116"/>
  <c r="OXH31" i="116"/>
  <c r="OXE31" i="116"/>
  <c r="OXD31" i="116"/>
  <c r="OWY31" i="116"/>
  <c r="OWX31" i="116"/>
  <c r="OWW31" i="116"/>
  <c r="OWV31" i="116"/>
  <c r="OWU31" i="116"/>
  <c r="OWT31" i="116"/>
  <c r="OWS31" i="116"/>
  <c r="OWR31" i="116"/>
  <c r="OWO31" i="116"/>
  <c r="OWN31" i="116"/>
  <c r="OWI31" i="116" s="1"/>
  <c r="OWH31" i="116"/>
  <c r="OWG31" i="116"/>
  <c r="OWF31" i="116"/>
  <c r="OWE31" i="116"/>
  <c r="OWD31" i="116"/>
  <c r="OWC31" i="116"/>
  <c r="OWB31" i="116"/>
  <c r="OVY31" i="116"/>
  <c r="OVX31" i="116"/>
  <c r="OVS31" i="116" s="1"/>
  <c r="OVR31" i="116"/>
  <c r="OVQ31" i="116"/>
  <c r="OVP31" i="116"/>
  <c r="OVO31" i="116"/>
  <c r="OVN31" i="116"/>
  <c r="OVM31" i="116"/>
  <c r="OVL31" i="116"/>
  <c r="OVI31" i="116"/>
  <c r="OVH31" i="116"/>
  <c r="OVC31" i="116" s="1"/>
  <c r="OVB31" i="116"/>
  <c r="OVA31" i="116"/>
  <c r="OUZ31" i="116"/>
  <c r="OUY31" i="116"/>
  <c r="OUX31" i="116"/>
  <c r="OUW31" i="116"/>
  <c r="OUV31" i="116"/>
  <c r="OUS31" i="116"/>
  <c r="OUR31" i="116"/>
  <c r="OUM31" i="116" s="1"/>
  <c r="OUL31" i="116"/>
  <c r="OUK31" i="116"/>
  <c r="OUJ31" i="116"/>
  <c r="OUI31" i="116"/>
  <c r="OUH31" i="116"/>
  <c r="OUG31" i="116"/>
  <c r="OUF31" i="116"/>
  <c r="OUC31" i="116"/>
  <c r="OUB31" i="116"/>
  <c r="OTW31" i="116" s="1"/>
  <c r="OTV31" i="116"/>
  <c r="OTU31" i="116"/>
  <c r="OTT31" i="116"/>
  <c r="OTS31" i="116"/>
  <c r="OTR31" i="116"/>
  <c r="OTQ31" i="116"/>
  <c r="OTP31" i="116"/>
  <c r="OTM31" i="116"/>
  <c r="OTL31" i="116"/>
  <c r="OTG31" i="116" s="1"/>
  <c r="OTF31" i="116"/>
  <c r="OTE31" i="116"/>
  <c r="OTD31" i="116"/>
  <c r="OTC31" i="116"/>
  <c r="OTB31" i="116"/>
  <c r="OTA31" i="116"/>
  <c r="OSZ31" i="116"/>
  <c r="OSW31" i="116"/>
  <c r="OSV31" i="116"/>
  <c r="OSQ31" i="116" s="1"/>
  <c r="OSP31" i="116"/>
  <c r="OSO31" i="116"/>
  <c r="OSN31" i="116"/>
  <c r="OSM31" i="116"/>
  <c r="OSL31" i="116"/>
  <c r="OSK31" i="116"/>
  <c r="OSJ31" i="116"/>
  <c r="OSG31" i="116"/>
  <c r="OSF31" i="116"/>
  <c r="OSA31" i="116"/>
  <c r="ORZ31" i="116"/>
  <c r="ORY31" i="116"/>
  <c r="ORX31" i="116"/>
  <c r="ORW31" i="116"/>
  <c r="ORV31" i="116"/>
  <c r="ORU31" i="116"/>
  <c r="ORT31" i="116"/>
  <c r="ORQ31" i="116"/>
  <c r="ORP31" i="116"/>
  <c r="ORK31" i="116" s="1"/>
  <c r="ORJ31" i="116"/>
  <c r="ORI31" i="116"/>
  <c r="ORH31" i="116"/>
  <c r="ORG31" i="116"/>
  <c r="ORF31" i="116"/>
  <c r="ORE31" i="116"/>
  <c r="ORD31" i="116"/>
  <c r="ORA31" i="116"/>
  <c r="OQZ31" i="116"/>
  <c r="OQU31" i="116" s="1"/>
  <c r="OQT31" i="116"/>
  <c r="OQS31" i="116"/>
  <c r="OQR31" i="116"/>
  <c r="OQQ31" i="116"/>
  <c r="OQP31" i="116"/>
  <c r="OQO31" i="116"/>
  <c r="OQN31" i="116"/>
  <c r="OQK31" i="116"/>
  <c r="OQJ31" i="116"/>
  <c r="OQE31" i="116" s="1"/>
  <c r="OQD31" i="116"/>
  <c r="OQC31" i="116"/>
  <c r="OQB31" i="116"/>
  <c r="OQA31" i="116"/>
  <c r="OPZ31" i="116"/>
  <c r="OPY31" i="116"/>
  <c r="OPX31" i="116"/>
  <c r="OPU31" i="116"/>
  <c r="OPT31" i="116"/>
  <c r="OPO31" i="116" s="1"/>
  <c r="OPN31" i="116"/>
  <c r="OPM31" i="116"/>
  <c r="OPL31" i="116"/>
  <c r="OPK31" i="116"/>
  <c r="OPJ31" i="116"/>
  <c r="OPI31" i="116"/>
  <c r="OPH31" i="116"/>
  <c r="OPE31" i="116"/>
  <c r="OPD31" i="116"/>
  <c r="OOY31" i="116" s="1"/>
  <c r="OOX31" i="116"/>
  <c r="OOW31" i="116"/>
  <c r="OOV31" i="116"/>
  <c r="OOU31" i="116"/>
  <c r="OOT31" i="116"/>
  <c r="OOS31" i="116"/>
  <c r="OOR31" i="116"/>
  <c r="OOO31" i="116"/>
  <c r="OON31" i="116"/>
  <c r="OOI31" i="116" s="1"/>
  <c r="OOH31" i="116"/>
  <c r="OOG31" i="116"/>
  <c r="OOF31" i="116"/>
  <c r="OOE31" i="116"/>
  <c r="OOD31" i="116"/>
  <c r="OOC31" i="116"/>
  <c r="OOB31" i="116"/>
  <c r="ONY31" i="116"/>
  <c r="ONX31" i="116"/>
  <c r="ONS31" i="116" s="1"/>
  <c r="ONR31" i="116"/>
  <c r="ONQ31" i="116"/>
  <c r="ONP31" i="116"/>
  <c r="ONO31" i="116"/>
  <c r="ONN31" i="116"/>
  <c r="ONM31" i="116"/>
  <c r="ONL31" i="116"/>
  <c r="ONI31" i="116"/>
  <c r="ONH31" i="116"/>
  <c r="ONC31" i="116" s="1"/>
  <c r="ONB31" i="116"/>
  <c r="ONA31" i="116"/>
  <c r="OMZ31" i="116"/>
  <c r="OMY31" i="116"/>
  <c r="OMX31" i="116"/>
  <c r="OMW31" i="116"/>
  <c r="OMV31" i="116"/>
  <c r="OMS31" i="116"/>
  <c r="OMR31" i="116"/>
  <c r="OMM31" i="116" s="1"/>
  <c r="OML31" i="116"/>
  <c r="OMK31" i="116"/>
  <c r="OMJ31" i="116"/>
  <c r="OMI31" i="116"/>
  <c r="OMH31" i="116"/>
  <c r="OMG31" i="116"/>
  <c r="OMF31" i="116"/>
  <c r="OMC31" i="116"/>
  <c r="OMB31" i="116"/>
  <c r="OLW31" i="116" s="1"/>
  <c r="OLV31" i="116"/>
  <c r="OLU31" i="116"/>
  <c r="OLT31" i="116"/>
  <c r="OLS31" i="116"/>
  <c r="OLR31" i="116"/>
  <c r="OLQ31" i="116"/>
  <c r="OLP31" i="116"/>
  <c r="OLM31" i="116"/>
  <c r="OLL31" i="116"/>
  <c r="OLG31" i="116" s="1"/>
  <c r="OLF31" i="116"/>
  <c r="OLE31" i="116"/>
  <c r="OLD31" i="116"/>
  <c r="OLC31" i="116"/>
  <c r="OLB31" i="116"/>
  <c r="OLA31" i="116"/>
  <c r="OKZ31" i="116"/>
  <c r="OKW31" i="116"/>
  <c r="OKV31" i="116"/>
  <c r="OKQ31" i="116" s="1"/>
  <c r="OKP31" i="116"/>
  <c r="OKO31" i="116"/>
  <c r="OKN31" i="116"/>
  <c r="OKM31" i="116"/>
  <c r="OKL31" i="116"/>
  <c r="OKK31" i="116"/>
  <c r="OKJ31" i="116"/>
  <c r="OKG31" i="116"/>
  <c r="OKF31" i="116"/>
  <c r="OKA31" i="116" s="1"/>
  <c r="OJZ31" i="116"/>
  <c r="OJY31" i="116"/>
  <c r="OJX31" i="116"/>
  <c r="OJW31" i="116"/>
  <c r="OJV31" i="116"/>
  <c r="OJU31" i="116"/>
  <c r="OJT31" i="116"/>
  <c r="OJQ31" i="116"/>
  <c r="OJP31" i="116"/>
  <c r="OJK31" i="116" s="1"/>
  <c r="OJJ31" i="116"/>
  <c r="OJI31" i="116"/>
  <c r="OJH31" i="116"/>
  <c r="OJG31" i="116"/>
  <c r="OJF31" i="116"/>
  <c r="OJE31" i="116"/>
  <c r="OJD31" i="116"/>
  <c r="OJA31" i="116"/>
  <c r="OIZ31" i="116"/>
  <c r="OIU31" i="116" s="1"/>
  <c r="OIT31" i="116"/>
  <c r="OIS31" i="116"/>
  <c r="OIR31" i="116"/>
  <c r="OIQ31" i="116"/>
  <c r="OIP31" i="116"/>
  <c r="OIO31" i="116"/>
  <c r="OIN31" i="116"/>
  <c r="OIK31" i="116"/>
  <c r="OIJ31" i="116"/>
  <c r="OIE31" i="116"/>
  <c r="OID31" i="116"/>
  <c r="OIC31" i="116"/>
  <c r="OIB31" i="116"/>
  <c r="OIA31" i="116"/>
  <c r="OHZ31" i="116"/>
  <c r="OHY31" i="116"/>
  <c r="OHX31" i="116"/>
  <c r="OHU31" i="116"/>
  <c r="OHT31" i="116"/>
  <c r="OHO31" i="116" s="1"/>
  <c r="OHN31" i="116"/>
  <c r="OHM31" i="116"/>
  <c r="OHL31" i="116"/>
  <c r="OHK31" i="116"/>
  <c r="OHJ31" i="116"/>
  <c r="OHI31" i="116"/>
  <c r="OHH31" i="116"/>
  <c r="OHE31" i="116"/>
  <c r="OHD31" i="116"/>
  <c r="OGY31" i="116" s="1"/>
  <c r="OGX31" i="116"/>
  <c r="OGW31" i="116"/>
  <c r="OGV31" i="116"/>
  <c r="OGU31" i="116"/>
  <c r="OGT31" i="116"/>
  <c r="OGS31" i="116"/>
  <c r="OGR31" i="116"/>
  <c r="OGO31" i="116"/>
  <c r="OGN31" i="116"/>
  <c r="OGI31" i="116" s="1"/>
  <c r="OGH31" i="116"/>
  <c r="OGG31" i="116"/>
  <c r="OGF31" i="116"/>
  <c r="OGE31" i="116"/>
  <c r="OGD31" i="116"/>
  <c r="OGC31" i="116"/>
  <c r="OGB31" i="116"/>
  <c r="OFY31" i="116"/>
  <c r="OFX31" i="116"/>
  <c r="OFS31" i="116" s="1"/>
  <c r="OFR31" i="116"/>
  <c r="OFQ31" i="116"/>
  <c r="OFP31" i="116"/>
  <c r="OFO31" i="116"/>
  <c r="OFN31" i="116"/>
  <c r="OFM31" i="116"/>
  <c r="OFL31" i="116"/>
  <c r="OFI31" i="116"/>
  <c r="OFH31" i="116"/>
  <c r="OFC31" i="116" s="1"/>
  <c r="OFB31" i="116"/>
  <c r="OFA31" i="116"/>
  <c r="OEZ31" i="116"/>
  <c r="OEY31" i="116"/>
  <c r="OEX31" i="116"/>
  <c r="OEW31" i="116"/>
  <c r="OEV31" i="116"/>
  <c r="OES31" i="116"/>
  <c r="OER31" i="116"/>
  <c r="OEM31" i="116" s="1"/>
  <c r="OEL31" i="116"/>
  <c r="OEK31" i="116"/>
  <c r="OEJ31" i="116"/>
  <c r="OEI31" i="116"/>
  <c r="OEH31" i="116"/>
  <c r="OEG31" i="116"/>
  <c r="OEF31" i="116"/>
  <c r="OEC31" i="116"/>
  <c r="OEB31" i="116"/>
  <c r="ODW31" i="116" s="1"/>
  <c r="ODV31" i="116"/>
  <c r="ODU31" i="116"/>
  <c r="ODT31" i="116"/>
  <c r="ODS31" i="116"/>
  <c r="ODR31" i="116"/>
  <c r="ODQ31" i="116"/>
  <c r="ODP31" i="116"/>
  <c r="ODM31" i="116"/>
  <c r="ODL31" i="116"/>
  <c r="ODG31" i="116"/>
  <c r="ODF31" i="116"/>
  <c r="ODE31" i="116"/>
  <c r="ODD31" i="116"/>
  <c r="ODC31" i="116"/>
  <c r="ODB31" i="116"/>
  <c r="ODA31" i="116"/>
  <c r="OCZ31" i="116"/>
  <c r="OCW31" i="116"/>
  <c r="OCV31" i="116"/>
  <c r="OCQ31" i="116" s="1"/>
  <c r="OCP31" i="116"/>
  <c r="OCO31" i="116"/>
  <c r="OCN31" i="116"/>
  <c r="OCM31" i="116"/>
  <c r="OCL31" i="116"/>
  <c r="OCK31" i="116"/>
  <c r="OCJ31" i="116"/>
  <c r="OCG31" i="116"/>
  <c r="OCF31" i="116"/>
  <c r="OCA31" i="116" s="1"/>
  <c r="OBZ31" i="116"/>
  <c r="OBY31" i="116"/>
  <c r="OBX31" i="116"/>
  <c r="OBW31" i="116"/>
  <c r="OBV31" i="116"/>
  <c r="OBU31" i="116"/>
  <c r="OBT31" i="116"/>
  <c r="OBQ31" i="116"/>
  <c r="OBP31" i="116"/>
  <c r="OBK31" i="116" s="1"/>
  <c r="OBJ31" i="116"/>
  <c r="OBI31" i="116"/>
  <c r="OBH31" i="116"/>
  <c r="OBG31" i="116"/>
  <c r="OBF31" i="116"/>
  <c r="OBE31" i="116"/>
  <c r="OBD31" i="116"/>
  <c r="OBA31" i="116"/>
  <c r="OAZ31" i="116"/>
  <c r="OAU31" i="116" s="1"/>
  <c r="OAT31" i="116"/>
  <c r="OAS31" i="116"/>
  <c r="OAR31" i="116"/>
  <c r="OAQ31" i="116"/>
  <c r="OAP31" i="116"/>
  <c r="OAO31" i="116"/>
  <c r="OAN31" i="116"/>
  <c r="OAK31" i="116"/>
  <c r="OAJ31" i="116"/>
  <c r="OAE31" i="116" s="1"/>
  <c r="OAD31" i="116"/>
  <c r="OAC31" i="116"/>
  <c r="OAB31" i="116"/>
  <c r="OAA31" i="116"/>
  <c r="NZZ31" i="116"/>
  <c r="NZY31" i="116"/>
  <c r="NZX31" i="116"/>
  <c r="NZU31" i="116"/>
  <c r="NZT31" i="116"/>
  <c r="NZO31" i="116" s="1"/>
  <c r="NZN31" i="116"/>
  <c r="NZM31" i="116"/>
  <c r="NZL31" i="116"/>
  <c r="NZK31" i="116"/>
  <c r="NZJ31" i="116"/>
  <c r="NZI31" i="116"/>
  <c r="NZH31" i="116"/>
  <c r="NZE31" i="116"/>
  <c r="NZD31" i="116"/>
  <c r="NYY31" i="116" s="1"/>
  <c r="NYX31" i="116"/>
  <c r="NYW31" i="116"/>
  <c r="NYV31" i="116"/>
  <c r="NYU31" i="116"/>
  <c r="NYT31" i="116"/>
  <c r="NYS31" i="116"/>
  <c r="NYR31" i="116"/>
  <c r="NYO31" i="116"/>
  <c r="NYN31" i="116"/>
  <c r="NYI31" i="116" s="1"/>
  <c r="NYH31" i="116"/>
  <c r="NYG31" i="116"/>
  <c r="NYF31" i="116"/>
  <c r="NYE31" i="116"/>
  <c r="NYD31" i="116"/>
  <c r="NYC31" i="116"/>
  <c r="NYB31" i="116"/>
  <c r="NXY31" i="116"/>
  <c r="NXX31" i="116"/>
  <c r="NXS31" i="116" s="1"/>
  <c r="NXR31" i="116"/>
  <c r="NXQ31" i="116"/>
  <c r="NXP31" i="116"/>
  <c r="NXO31" i="116"/>
  <c r="NXN31" i="116"/>
  <c r="NXM31" i="116"/>
  <c r="NXL31" i="116"/>
  <c r="NXI31" i="116"/>
  <c r="NXH31" i="116"/>
  <c r="NXC31" i="116" s="1"/>
  <c r="NXB31" i="116"/>
  <c r="NXA31" i="116"/>
  <c r="NWZ31" i="116"/>
  <c r="NWY31" i="116"/>
  <c r="NWX31" i="116"/>
  <c r="NWW31" i="116"/>
  <c r="NWV31" i="116"/>
  <c r="NWS31" i="116"/>
  <c r="NWR31" i="116"/>
  <c r="NWM31" i="116" s="1"/>
  <c r="NWL31" i="116"/>
  <c r="NWK31" i="116"/>
  <c r="NWJ31" i="116"/>
  <c r="NWI31" i="116"/>
  <c r="NWH31" i="116"/>
  <c r="NWG31" i="116"/>
  <c r="NWF31" i="116"/>
  <c r="NWC31" i="116"/>
  <c r="NWB31" i="116"/>
  <c r="NVW31" i="116" s="1"/>
  <c r="NVV31" i="116"/>
  <c r="NVU31" i="116"/>
  <c r="NVT31" i="116"/>
  <c r="NVS31" i="116"/>
  <c r="NVR31" i="116"/>
  <c r="NVQ31" i="116"/>
  <c r="NVP31" i="116"/>
  <c r="NVM31" i="116"/>
  <c r="NVL31" i="116"/>
  <c r="NVG31" i="116" s="1"/>
  <c r="NVF31" i="116"/>
  <c r="NVE31" i="116"/>
  <c r="NVD31" i="116"/>
  <c r="NVC31" i="116"/>
  <c r="NVB31" i="116"/>
  <c r="NVA31" i="116"/>
  <c r="NUZ31" i="116"/>
  <c r="NUW31" i="116"/>
  <c r="NUV31" i="116"/>
  <c r="NUQ31" i="116" s="1"/>
  <c r="NUP31" i="116"/>
  <c r="NUO31" i="116"/>
  <c r="NUN31" i="116"/>
  <c r="NUM31" i="116"/>
  <c r="NUL31" i="116"/>
  <c r="NUK31" i="116"/>
  <c r="NUJ31" i="116"/>
  <c r="NUG31" i="116"/>
  <c r="NUF31" i="116"/>
  <c r="NUA31" i="116" s="1"/>
  <c r="NTZ31" i="116"/>
  <c r="NTY31" i="116"/>
  <c r="NTX31" i="116"/>
  <c r="NTW31" i="116"/>
  <c r="NTV31" i="116"/>
  <c r="NTU31" i="116"/>
  <c r="NTT31" i="116"/>
  <c r="NTQ31" i="116"/>
  <c r="NTP31" i="116"/>
  <c r="NTK31" i="116" s="1"/>
  <c r="NTJ31" i="116"/>
  <c r="NTI31" i="116"/>
  <c r="NTH31" i="116"/>
  <c r="NTG31" i="116"/>
  <c r="NTF31" i="116"/>
  <c r="NTE31" i="116"/>
  <c r="NTD31" i="116"/>
  <c r="NTA31" i="116"/>
  <c r="NSZ31" i="116"/>
  <c r="NSU31" i="116" s="1"/>
  <c r="NST31" i="116"/>
  <c r="NSS31" i="116"/>
  <c r="NSR31" i="116"/>
  <c r="NSQ31" i="116"/>
  <c r="NSP31" i="116"/>
  <c r="NSO31" i="116"/>
  <c r="NSN31" i="116"/>
  <c r="NSK31" i="116"/>
  <c r="NSJ31" i="116"/>
  <c r="NSE31" i="116" s="1"/>
  <c r="NSD31" i="116"/>
  <c r="NSC31" i="116"/>
  <c r="NSB31" i="116"/>
  <c r="NSA31" i="116"/>
  <c r="NRZ31" i="116"/>
  <c r="NRY31" i="116"/>
  <c r="NRX31" i="116"/>
  <c r="NRU31" i="116"/>
  <c r="NRT31" i="116"/>
  <c r="NRO31" i="116" s="1"/>
  <c r="NRN31" i="116"/>
  <c r="NRM31" i="116"/>
  <c r="NRL31" i="116"/>
  <c r="NRK31" i="116"/>
  <c r="NRJ31" i="116"/>
  <c r="NRI31" i="116"/>
  <c r="NRH31" i="116"/>
  <c r="NRE31" i="116"/>
  <c r="NRD31" i="116"/>
  <c r="NQY31" i="116" s="1"/>
  <c r="NQX31" i="116"/>
  <c r="NQW31" i="116"/>
  <c r="NQV31" i="116"/>
  <c r="NQU31" i="116"/>
  <c r="NQT31" i="116"/>
  <c r="NQS31" i="116"/>
  <c r="NQR31" i="116"/>
  <c r="NQO31" i="116"/>
  <c r="NQN31" i="116"/>
  <c r="NQI31" i="116" s="1"/>
  <c r="NQH31" i="116"/>
  <c r="NQG31" i="116"/>
  <c r="NQF31" i="116"/>
  <c r="NQE31" i="116"/>
  <c r="NQD31" i="116"/>
  <c r="NQC31" i="116"/>
  <c r="NQB31" i="116"/>
  <c r="NPY31" i="116"/>
  <c r="NPX31" i="116"/>
  <c r="NPS31" i="116" s="1"/>
  <c r="NPR31" i="116"/>
  <c r="NPQ31" i="116"/>
  <c r="NPP31" i="116"/>
  <c r="NPO31" i="116"/>
  <c r="NPN31" i="116"/>
  <c r="NPM31" i="116"/>
  <c r="NPL31" i="116"/>
  <c r="NPI31" i="116"/>
  <c r="NPH31" i="116"/>
  <c r="NPC31" i="116" s="1"/>
  <c r="NPB31" i="116"/>
  <c r="NPA31" i="116"/>
  <c r="NOZ31" i="116"/>
  <c r="NOY31" i="116"/>
  <c r="NOX31" i="116"/>
  <c r="NOW31" i="116"/>
  <c r="NOV31" i="116"/>
  <c r="NOS31" i="116"/>
  <c r="NOR31" i="116"/>
  <c r="NOM31" i="116"/>
  <c r="NOL31" i="116"/>
  <c r="NOK31" i="116"/>
  <c r="NOJ31" i="116"/>
  <c r="NOI31" i="116"/>
  <c r="NOH31" i="116"/>
  <c r="NOG31" i="116"/>
  <c r="NOF31" i="116"/>
  <c r="NOC31" i="116"/>
  <c r="NOB31" i="116"/>
  <c r="NNW31" i="116" s="1"/>
  <c r="NNV31" i="116"/>
  <c r="NNU31" i="116"/>
  <c r="NNT31" i="116"/>
  <c r="NNS31" i="116"/>
  <c r="NNR31" i="116"/>
  <c r="NNQ31" i="116"/>
  <c r="NNP31" i="116"/>
  <c r="NNM31" i="116"/>
  <c r="NNL31" i="116"/>
  <c r="NNG31" i="116" s="1"/>
  <c r="NNF31" i="116"/>
  <c r="NNE31" i="116"/>
  <c r="NND31" i="116"/>
  <c r="NNC31" i="116"/>
  <c r="NNB31" i="116"/>
  <c r="NNA31" i="116"/>
  <c r="NMZ31" i="116"/>
  <c r="NMW31" i="116"/>
  <c r="NMV31" i="116"/>
  <c r="NMQ31" i="116" s="1"/>
  <c r="NMP31" i="116"/>
  <c r="NMO31" i="116"/>
  <c r="NMN31" i="116"/>
  <c r="NMM31" i="116"/>
  <c r="NML31" i="116"/>
  <c r="NMK31" i="116"/>
  <c r="NMJ31" i="116"/>
  <c r="NMG31" i="116"/>
  <c r="NMF31" i="116"/>
  <c r="NMA31" i="116" s="1"/>
  <c r="NLZ31" i="116"/>
  <c r="NLY31" i="116"/>
  <c r="NLX31" i="116"/>
  <c r="NLW31" i="116"/>
  <c r="NLV31" i="116"/>
  <c r="NLU31" i="116"/>
  <c r="NLT31" i="116"/>
  <c r="NLQ31" i="116"/>
  <c r="NLP31" i="116"/>
  <c r="NLK31" i="116" s="1"/>
  <c r="NLJ31" i="116"/>
  <c r="NLI31" i="116"/>
  <c r="NLH31" i="116"/>
  <c r="NLG31" i="116"/>
  <c r="NLF31" i="116"/>
  <c r="NLE31" i="116"/>
  <c r="NLD31" i="116"/>
  <c r="NLA31" i="116"/>
  <c r="NKZ31" i="116"/>
  <c r="NKU31" i="116" s="1"/>
  <c r="NKT31" i="116"/>
  <c r="NKS31" i="116"/>
  <c r="NKR31" i="116"/>
  <c r="NKQ31" i="116"/>
  <c r="NKP31" i="116"/>
  <c r="NKO31" i="116"/>
  <c r="NKN31" i="116"/>
  <c r="NKK31" i="116"/>
  <c r="NKJ31" i="116"/>
  <c r="NKE31" i="116" s="1"/>
  <c r="NKD31" i="116"/>
  <c r="NKC31" i="116"/>
  <c r="NKB31" i="116"/>
  <c r="NKA31" i="116"/>
  <c r="NJZ31" i="116"/>
  <c r="NJY31" i="116"/>
  <c r="NJX31" i="116"/>
  <c r="NJU31" i="116"/>
  <c r="NJT31" i="116"/>
  <c r="NJO31" i="116"/>
  <c r="NJN31" i="116"/>
  <c r="NJM31" i="116"/>
  <c r="NJL31" i="116"/>
  <c r="NJK31" i="116"/>
  <c r="NJJ31" i="116"/>
  <c r="NJI31" i="116"/>
  <c r="NJH31" i="116"/>
  <c r="NJE31" i="116"/>
  <c r="NJD31" i="116"/>
  <c r="NIY31" i="116" s="1"/>
  <c r="NIX31" i="116"/>
  <c r="NIW31" i="116"/>
  <c r="NIV31" i="116"/>
  <c r="NIU31" i="116"/>
  <c r="NIT31" i="116"/>
  <c r="NIS31" i="116"/>
  <c r="NIR31" i="116"/>
  <c r="NIO31" i="116"/>
  <c r="NIN31" i="116"/>
  <c r="NII31" i="116" s="1"/>
  <c r="NIH31" i="116"/>
  <c r="NIG31" i="116"/>
  <c r="NIF31" i="116"/>
  <c r="NIE31" i="116"/>
  <c r="NID31" i="116"/>
  <c r="NIC31" i="116"/>
  <c r="NIB31" i="116"/>
  <c r="NHY31" i="116"/>
  <c r="NHX31" i="116"/>
  <c r="NHS31" i="116" s="1"/>
  <c r="NHR31" i="116"/>
  <c r="NHQ31" i="116"/>
  <c r="NHP31" i="116"/>
  <c r="NHO31" i="116"/>
  <c r="NHN31" i="116"/>
  <c r="NHM31" i="116"/>
  <c r="NHL31" i="116"/>
  <c r="NHI31" i="116"/>
  <c r="NHH31" i="116"/>
  <c r="NHC31" i="116" s="1"/>
  <c r="NHB31" i="116"/>
  <c r="NHA31" i="116"/>
  <c r="NGZ31" i="116"/>
  <c r="NGY31" i="116"/>
  <c r="NGX31" i="116"/>
  <c r="NGW31" i="116"/>
  <c r="NGV31" i="116"/>
  <c r="NGS31" i="116"/>
  <c r="NGR31" i="116"/>
  <c r="NGM31" i="116" s="1"/>
  <c r="NGL31" i="116"/>
  <c r="NGK31" i="116"/>
  <c r="NGJ31" i="116"/>
  <c r="NGI31" i="116"/>
  <c r="NGH31" i="116"/>
  <c r="NGG31" i="116"/>
  <c r="NGF31" i="116"/>
  <c r="NGC31" i="116"/>
  <c r="NGB31" i="116"/>
  <c r="NFW31" i="116" s="1"/>
  <c r="NFV31" i="116"/>
  <c r="NFU31" i="116"/>
  <c r="NFT31" i="116"/>
  <c r="NFS31" i="116"/>
  <c r="NFR31" i="116"/>
  <c r="NFQ31" i="116"/>
  <c r="NFP31" i="116"/>
  <c r="NFM31" i="116"/>
  <c r="NFL31" i="116"/>
  <c r="NFG31" i="116" s="1"/>
  <c r="NFF31" i="116"/>
  <c r="NFE31" i="116"/>
  <c r="NFD31" i="116"/>
  <c r="NFC31" i="116"/>
  <c r="NFB31" i="116"/>
  <c r="NFA31" i="116"/>
  <c r="NEZ31" i="116"/>
  <c r="NEW31" i="116"/>
  <c r="NEV31" i="116"/>
  <c r="NEQ31" i="116" s="1"/>
  <c r="NEP31" i="116"/>
  <c r="NEO31" i="116"/>
  <c r="NEN31" i="116"/>
  <c r="NEM31" i="116"/>
  <c r="NEL31" i="116"/>
  <c r="NEK31" i="116"/>
  <c r="NEJ31" i="116"/>
  <c r="NEG31" i="116"/>
  <c r="NEF31" i="116"/>
  <c r="NEA31" i="116" s="1"/>
  <c r="NDZ31" i="116"/>
  <c r="NDY31" i="116"/>
  <c r="NDX31" i="116"/>
  <c r="NDW31" i="116"/>
  <c r="NDV31" i="116"/>
  <c r="NDU31" i="116"/>
  <c r="NDT31" i="116"/>
  <c r="NDQ31" i="116"/>
  <c r="NDP31" i="116"/>
  <c r="NDK31" i="116" s="1"/>
  <c r="NDJ31" i="116"/>
  <c r="NDI31" i="116"/>
  <c r="NDH31" i="116"/>
  <c r="NDG31" i="116"/>
  <c r="NDF31" i="116"/>
  <c r="NDE31" i="116"/>
  <c r="NDD31" i="116"/>
  <c r="NDA31" i="116"/>
  <c r="NCZ31" i="116"/>
  <c r="NCU31" i="116" s="1"/>
  <c r="NCT31" i="116"/>
  <c r="NCS31" i="116"/>
  <c r="NCR31" i="116"/>
  <c r="NCQ31" i="116"/>
  <c r="NCP31" i="116"/>
  <c r="NCO31" i="116"/>
  <c r="NCN31" i="116"/>
  <c r="NCK31" i="116"/>
  <c r="NCJ31" i="116"/>
  <c r="NCE31" i="116" s="1"/>
  <c r="NCD31" i="116"/>
  <c r="NCC31" i="116"/>
  <c r="NCB31" i="116"/>
  <c r="NCA31" i="116"/>
  <c r="NBZ31" i="116"/>
  <c r="NBY31" i="116"/>
  <c r="NBX31" i="116"/>
  <c r="NBU31" i="116"/>
  <c r="NBT31" i="116"/>
  <c r="NBO31" i="116" s="1"/>
  <c r="NBN31" i="116"/>
  <c r="NBM31" i="116"/>
  <c r="NBL31" i="116"/>
  <c r="NBK31" i="116"/>
  <c r="NBJ31" i="116"/>
  <c r="NBI31" i="116"/>
  <c r="NBH31" i="116"/>
  <c r="NBE31" i="116"/>
  <c r="NBD31" i="116"/>
  <c r="NAY31" i="116" s="1"/>
  <c r="NAX31" i="116"/>
  <c r="NAW31" i="116"/>
  <c r="NAV31" i="116"/>
  <c r="NAU31" i="116"/>
  <c r="NAT31" i="116"/>
  <c r="NAS31" i="116"/>
  <c r="NAR31" i="116"/>
  <c r="NAO31" i="116"/>
  <c r="NAN31" i="116"/>
  <c r="NAI31" i="116" s="1"/>
  <c r="NAH31" i="116"/>
  <c r="NAG31" i="116"/>
  <c r="NAF31" i="116"/>
  <c r="NAE31" i="116"/>
  <c r="NAD31" i="116"/>
  <c r="NAC31" i="116"/>
  <c r="NAB31" i="116"/>
  <c r="MZY31" i="116"/>
  <c r="MZX31" i="116"/>
  <c r="MZS31" i="116" s="1"/>
  <c r="MZR31" i="116"/>
  <c r="MZQ31" i="116"/>
  <c r="MZP31" i="116"/>
  <c r="MZO31" i="116"/>
  <c r="MZN31" i="116"/>
  <c r="MZM31" i="116"/>
  <c r="MZL31" i="116"/>
  <c r="MZI31" i="116"/>
  <c r="MZH31" i="116"/>
  <c r="MZC31" i="116" s="1"/>
  <c r="MZB31" i="116"/>
  <c r="MZA31" i="116"/>
  <c r="MYZ31" i="116"/>
  <c r="MYY31" i="116"/>
  <c r="MYX31" i="116"/>
  <c r="MYW31" i="116"/>
  <c r="MYV31" i="116"/>
  <c r="MYS31" i="116"/>
  <c r="MYR31" i="116"/>
  <c r="MYM31" i="116" s="1"/>
  <c r="MYL31" i="116"/>
  <c r="MYK31" i="116"/>
  <c r="MYJ31" i="116"/>
  <c r="MYI31" i="116"/>
  <c r="MYH31" i="116"/>
  <c r="MYG31" i="116"/>
  <c r="MYF31" i="116"/>
  <c r="MYC31" i="116"/>
  <c r="MYB31" i="116"/>
  <c r="MXW31" i="116" s="1"/>
  <c r="MXV31" i="116"/>
  <c r="MXU31" i="116"/>
  <c r="MXT31" i="116"/>
  <c r="MXS31" i="116"/>
  <c r="MXR31" i="116"/>
  <c r="MXQ31" i="116"/>
  <c r="MXP31" i="116"/>
  <c r="MXM31" i="116"/>
  <c r="MXL31" i="116"/>
  <c r="MXG31" i="116" s="1"/>
  <c r="MXF31" i="116"/>
  <c r="MXE31" i="116"/>
  <c r="MXD31" i="116"/>
  <c r="MXC31" i="116"/>
  <c r="MXB31" i="116"/>
  <c r="MXA31" i="116"/>
  <c r="MWZ31" i="116"/>
  <c r="MWW31" i="116"/>
  <c r="MWV31" i="116"/>
  <c r="MWQ31" i="116" s="1"/>
  <c r="MWP31" i="116"/>
  <c r="MWO31" i="116"/>
  <c r="MWN31" i="116"/>
  <c r="MWM31" i="116"/>
  <c r="MWL31" i="116"/>
  <c r="MWK31" i="116"/>
  <c r="MWJ31" i="116"/>
  <c r="MWG31" i="116"/>
  <c r="MWF31" i="116"/>
  <c r="MWA31" i="116" s="1"/>
  <c r="MVZ31" i="116"/>
  <c r="MVY31" i="116"/>
  <c r="MVX31" i="116"/>
  <c r="MVW31" i="116"/>
  <c r="MVV31" i="116"/>
  <c r="MVU31" i="116"/>
  <c r="MVT31" i="116"/>
  <c r="MVQ31" i="116"/>
  <c r="MVP31" i="116"/>
  <c r="MVK31" i="116" s="1"/>
  <c r="MVJ31" i="116"/>
  <c r="MVI31" i="116"/>
  <c r="MVH31" i="116"/>
  <c r="MVG31" i="116"/>
  <c r="MVF31" i="116"/>
  <c r="MVE31" i="116"/>
  <c r="MVD31" i="116"/>
  <c r="MVA31" i="116"/>
  <c r="MUZ31" i="116"/>
  <c r="MUU31" i="116" s="1"/>
  <c r="MUT31" i="116"/>
  <c r="MUS31" i="116"/>
  <c r="MUR31" i="116"/>
  <c r="MUQ31" i="116"/>
  <c r="MUP31" i="116"/>
  <c r="MUO31" i="116"/>
  <c r="MUN31" i="116"/>
  <c r="MUK31" i="116"/>
  <c r="MUJ31" i="116"/>
  <c r="MUE31" i="116" s="1"/>
  <c r="MUD31" i="116"/>
  <c r="MUC31" i="116"/>
  <c r="MUB31" i="116"/>
  <c r="MUA31" i="116"/>
  <c r="MTZ31" i="116"/>
  <c r="MTY31" i="116"/>
  <c r="MTX31" i="116"/>
  <c r="MTU31" i="116"/>
  <c r="MTT31" i="116"/>
  <c r="MTO31" i="116" s="1"/>
  <c r="MTN31" i="116"/>
  <c r="MTM31" i="116"/>
  <c r="MTL31" i="116"/>
  <c r="MTK31" i="116"/>
  <c r="MTJ31" i="116"/>
  <c r="MTI31" i="116"/>
  <c r="MTH31" i="116"/>
  <c r="MTE31" i="116"/>
  <c r="MTD31" i="116"/>
  <c r="MSY31" i="116" s="1"/>
  <c r="MSX31" i="116"/>
  <c r="MSW31" i="116"/>
  <c r="MSV31" i="116"/>
  <c r="MSU31" i="116"/>
  <c r="MST31" i="116"/>
  <c r="MSS31" i="116"/>
  <c r="MSR31" i="116"/>
  <c r="MSO31" i="116"/>
  <c r="MSN31" i="116"/>
  <c r="MSI31" i="116" s="1"/>
  <c r="MSH31" i="116"/>
  <c r="MSG31" i="116"/>
  <c r="MSF31" i="116"/>
  <c r="MSE31" i="116"/>
  <c r="MSD31" i="116"/>
  <c r="MSC31" i="116"/>
  <c r="MSB31" i="116"/>
  <c r="MRY31" i="116"/>
  <c r="MRX31" i="116"/>
  <c r="MRS31" i="116" s="1"/>
  <c r="MRR31" i="116"/>
  <c r="MRQ31" i="116"/>
  <c r="MRP31" i="116"/>
  <c r="MRO31" i="116"/>
  <c r="MRN31" i="116"/>
  <c r="MRM31" i="116"/>
  <c r="MRL31" i="116"/>
  <c r="MRI31" i="116"/>
  <c r="MRH31" i="116"/>
  <c r="MRC31" i="116" s="1"/>
  <c r="MRB31" i="116"/>
  <c r="MRA31" i="116"/>
  <c r="MQZ31" i="116"/>
  <c r="MQY31" i="116"/>
  <c r="MQX31" i="116"/>
  <c r="MQW31" i="116"/>
  <c r="MQV31" i="116"/>
  <c r="MQS31" i="116"/>
  <c r="MQR31" i="116"/>
  <c r="MQM31" i="116" s="1"/>
  <c r="MQL31" i="116"/>
  <c r="MQK31" i="116"/>
  <c r="MQJ31" i="116"/>
  <c r="MQI31" i="116"/>
  <c r="MQH31" i="116"/>
  <c r="MQG31" i="116"/>
  <c r="MQF31" i="116"/>
  <c r="MQC31" i="116"/>
  <c r="MQB31" i="116"/>
  <c r="MPW31" i="116"/>
  <c r="MPV31" i="116"/>
  <c r="MPU31" i="116"/>
  <c r="MPT31" i="116"/>
  <c r="MPS31" i="116"/>
  <c r="MPR31" i="116"/>
  <c r="MPQ31" i="116"/>
  <c r="MPP31" i="116"/>
  <c r="MPM31" i="116"/>
  <c r="MPL31" i="116"/>
  <c r="MPG31" i="116" s="1"/>
  <c r="MPF31" i="116"/>
  <c r="MPE31" i="116"/>
  <c r="MPD31" i="116"/>
  <c r="MPC31" i="116"/>
  <c r="MPB31" i="116"/>
  <c r="MPA31" i="116"/>
  <c r="MOZ31" i="116"/>
  <c r="MOW31" i="116"/>
  <c r="MOV31" i="116"/>
  <c r="MOQ31" i="116" s="1"/>
  <c r="MOP31" i="116"/>
  <c r="MOO31" i="116"/>
  <c r="MON31" i="116"/>
  <c r="MOM31" i="116"/>
  <c r="MOL31" i="116"/>
  <c r="MOK31" i="116"/>
  <c r="MOJ31" i="116"/>
  <c r="MOG31" i="116"/>
  <c r="MOF31" i="116"/>
  <c r="MOA31" i="116" s="1"/>
  <c r="MNZ31" i="116"/>
  <c r="MNY31" i="116"/>
  <c r="MNX31" i="116"/>
  <c r="MNW31" i="116"/>
  <c r="MNV31" i="116"/>
  <c r="MNU31" i="116"/>
  <c r="MNT31" i="116"/>
  <c r="MNQ31" i="116"/>
  <c r="MNP31" i="116"/>
  <c r="MNK31" i="116" s="1"/>
  <c r="MNJ31" i="116"/>
  <c r="MNI31" i="116"/>
  <c r="MNH31" i="116"/>
  <c r="MNG31" i="116"/>
  <c r="MNF31" i="116"/>
  <c r="MNE31" i="116"/>
  <c r="MND31" i="116"/>
  <c r="MNA31" i="116"/>
  <c r="MMZ31" i="116"/>
  <c r="MMU31" i="116" s="1"/>
  <c r="MMT31" i="116"/>
  <c r="MMS31" i="116"/>
  <c r="MMR31" i="116"/>
  <c r="MMQ31" i="116"/>
  <c r="MMP31" i="116"/>
  <c r="MMO31" i="116"/>
  <c r="MMN31" i="116"/>
  <c r="MMK31" i="116"/>
  <c r="MMJ31" i="116"/>
  <c r="MME31" i="116" s="1"/>
  <c r="MMD31" i="116"/>
  <c r="MMC31" i="116"/>
  <c r="MMB31" i="116"/>
  <c r="MMA31" i="116"/>
  <c r="MLZ31" i="116"/>
  <c r="MLY31" i="116"/>
  <c r="MLX31" i="116"/>
  <c r="MLU31" i="116"/>
  <c r="MLT31" i="116"/>
  <c r="MLO31" i="116" s="1"/>
  <c r="MLN31" i="116"/>
  <c r="MLM31" i="116"/>
  <c r="MLL31" i="116"/>
  <c r="MLK31" i="116"/>
  <c r="MLJ31" i="116"/>
  <c r="MLI31" i="116"/>
  <c r="MLH31" i="116"/>
  <c r="MLE31" i="116"/>
  <c r="MLD31" i="116"/>
  <c r="MKY31" i="116" s="1"/>
  <c r="MKX31" i="116"/>
  <c r="MKW31" i="116"/>
  <c r="MKV31" i="116"/>
  <c r="MKU31" i="116"/>
  <c r="MKT31" i="116"/>
  <c r="MKS31" i="116"/>
  <c r="MKR31" i="116"/>
  <c r="MKO31" i="116"/>
  <c r="MKN31" i="116"/>
  <c r="MKI31" i="116" s="1"/>
  <c r="MKH31" i="116"/>
  <c r="MKG31" i="116"/>
  <c r="MKF31" i="116"/>
  <c r="MKE31" i="116"/>
  <c r="MKD31" i="116"/>
  <c r="MKC31" i="116"/>
  <c r="MKB31" i="116"/>
  <c r="MJY31" i="116"/>
  <c r="MJX31" i="116"/>
  <c r="MJS31" i="116" s="1"/>
  <c r="MJR31" i="116"/>
  <c r="MJQ31" i="116"/>
  <c r="MJP31" i="116"/>
  <c r="MJO31" i="116"/>
  <c r="MJN31" i="116"/>
  <c r="MJM31" i="116"/>
  <c r="MJL31" i="116"/>
  <c r="MJI31" i="116"/>
  <c r="MJH31" i="116"/>
  <c r="MJC31" i="116" s="1"/>
  <c r="MJB31" i="116"/>
  <c r="MJA31" i="116"/>
  <c r="MIZ31" i="116"/>
  <c r="MIY31" i="116"/>
  <c r="MIX31" i="116"/>
  <c r="MIW31" i="116"/>
  <c r="MIV31" i="116"/>
  <c r="MIS31" i="116"/>
  <c r="MIR31" i="116"/>
  <c r="MIM31" i="116" s="1"/>
  <c r="MIL31" i="116"/>
  <c r="MIK31" i="116"/>
  <c r="MIJ31" i="116"/>
  <c r="MII31" i="116"/>
  <c r="MIH31" i="116"/>
  <c r="MIG31" i="116"/>
  <c r="MIF31" i="116"/>
  <c r="MIC31" i="116"/>
  <c r="MIB31" i="116"/>
  <c r="MHW31" i="116" s="1"/>
  <c r="MHV31" i="116"/>
  <c r="MHU31" i="116"/>
  <c r="MHT31" i="116"/>
  <c r="MHS31" i="116"/>
  <c r="MHR31" i="116"/>
  <c r="MHQ31" i="116"/>
  <c r="MHP31" i="116"/>
  <c r="MHM31" i="116"/>
  <c r="MHL31" i="116"/>
  <c r="MHG31" i="116" s="1"/>
  <c r="MHF31" i="116"/>
  <c r="MHE31" i="116"/>
  <c r="MHD31" i="116"/>
  <c r="MHC31" i="116"/>
  <c r="MHB31" i="116"/>
  <c r="MHA31" i="116"/>
  <c r="MGZ31" i="116"/>
  <c r="MGW31" i="116"/>
  <c r="MGV31" i="116"/>
  <c r="MGQ31" i="116" s="1"/>
  <c r="MGP31" i="116"/>
  <c r="MGO31" i="116"/>
  <c r="MGN31" i="116"/>
  <c r="MGM31" i="116"/>
  <c r="MGL31" i="116"/>
  <c r="MGK31" i="116"/>
  <c r="MGJ31" i="116"/>
  <c r="MGG31" i="116"/>
  <c r="MGF31" i="116"/>
  <c r="MGA31" i="116" s="1"/>
  <c r="MFZ31" i="116"/>
  <c r="MFY31" i="116"/>
  <c r="MFX31" i="116"/>
  <c r="MFW31" i="116"/>
  <c r="MFV31" i="116"/>
  <c r="MFU31" i="116"/>
  <c r="MFT31" i="116"/>
  <c r="MFQ31" i="116"/>
  <c r="MFP31" i="116"/>
  <c r="MFK31" i="116" s="1"/>
  <c r="MFJ31" i="116"/>
  <c r="MFI31" i="116"/>
  <c r="MFH31" i="116"/>
  <c r="MFG31" i="116"/>
  <c r="MFF31" i="116"/>
  <c r="MFE31" i="116"/>
  <c r="MFD31" i="116"/>
  <c r="MFA31" i="116"/>
  <c r="MEZ31" i="116"/>
  <c r="MEU31" i="116" s="1"/>
  <c r="MET31" i="116"/>
  <c r="MES31" i="116"/>
  <c r="MER31" i="116"/>
  <c r="MEQ31" i="116"/>
  <c r="MEP31" i="116"/>
  <c r="MEO31" i="116"/>
  <c r="MEN31" i="116"/>
  <c r="MEK31" i="116"/>
  <c r="MEJ31" i="116"/>
  <c r="MEE31" i="116" s="1"/>
  <c r="MED31" i="116"/>
  <c r="MEC31" i="116"/>
  <c r="MEB31" i="116"/>
  <c r="MEA31" i="116"/>
  <c r="MDZ31" i="116"/>
  <c r="MDY31" i="116"/>
  <c r="MDX31" i="116"/>
  <c r="MDU31" i="116"/>
  <c r="MDT31" i="116"/>
  <c r="MDO31" i="116" s="1"/>
  <c r="MDN31" i="116"/>
  <c r="MDM31" i="116"/>
  <c r="MDL31" i="116"/>
  <c r="MDK31" i="116"/>
  <c r="MDJ31" i="116"/>
  <c r="MDI31" i="116"/>
  <c r="MDH31" i="116"/>
  <c r="MDE31" i="116"/>
  <c r="MDD31" i="116"/>
  <c r="MCY31" i="116" s="1"/>
  <c r="MCX31" i="116"/>
  <c r="MCW31" i="116"/>
  <c r="MCV31" i="116"/>
  <c r="MCU31" i="116"/>
  <c r="MCT31" i="116"/>
  <c r="MCS31" i="116"/>
  <c r="MCR31" i="116"/>
  <c r="MCO31" i="116"/>
  <c r="MCN31" i="116"/>
  <c r="MCI31" i="116" s="1"/>
  <c r="MCH31" i="116"/>
  <c r="MCG31" i="116"/>
  <c r="MCF31" i="116"/>
  <c r="MCE31" i="116"/>
  <c r="MCD31" i="116"/>
  <c r="MCC31" i="116"/>
  <c r="MCB31" i="116"/>
  <c r="MBY31" i="116"/>
  <c r="MBX31" i="116"/>
  <c r="MBS31" i="116" s="1"/>
  <c r="MBR31" i="116"/>
  <c r="MBQ31" i="116"/>
  <c r="MBP31" i="116"/>
  <c r="MBO31" i="116"/>
  <c r="MBN31" i="116"/>
  <c r="MBM31" i="116"/>
  <c r="MBL31" i="116"/>
  <c r="MBI31" i="116"/>
  <c r="MBH31" i="116"/>
  <c r="MBC31" i="116" s="1"/>
  <c r="MBB31" i="116"/>
  <c r="MBA31" i="116"/>
  <c r="MAZ31" i="116"/>
  <c r="MAY31" i="116"/>
  <c r="MAX31" i="116"/>
  <c r="MAW31" i="116"/>
  <c r="MAV31" i="116"/>
  <c r="MAS31" i="116"/>
  <c r="MAR31" i="116"/>
  <c r="MAM31" i="116" s="1"/>
  <c r="MAL31" i="116"/>
  <c r="MAK31" i="116"/>
  <c r="MAJ31" i="116"/>
  <c r="MAI31" i="116"/>
  <c r="MAH31" i="116"/>
  <c r="MAG31" i="116"/>
  <c r="MAF31" i="116"/>
  <c r="MAC31" i="116"/>
  <c r="MAB31" i="116"/>
  <c r="LZW31" i="116" s="1"/>
  <c r="LZV31" i="116"/>
  <c r="LZU31" i="116"/>
  <c r="LZT31" i="116"/>
  <c r="LZS31" i="116"/>
  <c r="LZR31" i="116"/>
  <c r="LZQ31" i="116"/>
  <c r="LZP31" i="116"/>
  <c r="LZM31" i="116"/>
  <c r="LZL31" i="116"/>
  <c r="LZG31" i="116" s="1"/>
  <c r="LZF31" i="116"/>
  <c r="LZE31" i="116"/>
  <c r="LZD31" i="116"/>
  <c r="LZC31" i="116"/>
  <c r="LZB31" i="116"/>
  <c r="LZA31" i="116"/>
  <c r="LYZ31" i="116"/>
  <c r="LYW31" i="116"/>
  <c r="LYV31" i="116"/>
  <c r="LYQ31" i="116" s="1"/>
  <c r="LYP31" i="116"/>
  <c r="LYO31" i="116"/>
  <c r="LYN31" i="116"/>
  <c r="LYM31" i="116"/>
  <c r="LYL31" i="116"/>
  <c r="LYK31" i="116"/>
  <c r="LYJ31" i="116"/>
  <c r="LYG31" i="116"/>
  <c r="LYF31" i="116"/>
  <c r="LYA31" i="116" s="1"/>
  <c r="LXZ31" i="116"/>
  <c r="LXY31" i="116"/>
  <c r="LXX31" i="116"/>
  <c r="LXW31" i="116"/>
  <c r="LXV31" i="116"/>
  <c r="LXU31" i="116"/>
  <c r="LXT31" i="116"/>
  <c r="LXQ31" i="116"/>
  <c r="LXP31" i="116"/>
  <c r="LXK31" i="116" s="1"/>
  <c r="LXJ31" i="116"/>
  <c r="LXI31" i="116"/>
  <c r="LXH31" i="116"/>
  <c r="LXG31" i="116"/>
  <c r="LXF31" i="116"/>
  <c r="LXE31" i="116"/>
  <c r="LXD31" i="116"/>
  <c r="LXA31" i="116"/>
  <c r="LWZ31" i="116"/>
  <c r="LWU31" i="116" s="1"/>
  <c r="LWT31" i="116"/>
  <c r="LWS31" i="116"/>
  <c r="LWR31" i="116"/>
  <c r="LWQ31" i="116"/>
  <c r="LWP31" i="116"/>
  <c r="LWO31" i="116"/>
  <c r="LWN31" i="116"/>
  <c r="LWK31" i="116"/>
  <c r="LWJ31" i="116"/>
  <c r="LWE31" i="116"/>
  <c r="LWD31" i="116"/>
  <c r="LWC31" i="116"/>
  <c r="LWB31" i="116"/>
  <c r="LWA31" i="116"/>
  <c r="LVZ31" i="116"/>
  <c r="LVY31" i="116"/>
  <c r="LVX31" i="116"/>
  <c r="LVU31" i="116"/>
  <c r="LVT31" i="116"/>
  <c r="LVO31" i="116" s="1"/>
  <c r="LVN31" i="116"/>
  <c r="LVM31" i="116"/>
  <c r="LVL31" i="116"/>
  <c r="LVK31" i="116"/>
  <c r="LVJ31" i="116"/>
  <c r="LVI31" i="116"/>
  <c r="LVH31" i="116"/>
  <c r="LVE31" i="116"/>
  <c r="LVD31" i="116"/>
  <c r="LUY31" i="116" s="1"/>
  <c r="LUX31" i="116"/>
  <c r="LUW31" i="116"/>
  <c r="LUV31" i="116"/>
  <c r="LUU31" i="116"/>
  <c r="LUT31" i="116"/>
  <c r="LUS31" i="116"/>
  <c r="LUR31" i="116"/>
  <c r="LUO31" i="116"/>
  <c r="LUN31" i="116"/>
  <c r="LUI31" i="116" s="1"/>
  <c r="LUH31" i="116"/>
  <c r="LUG31" i="116"/>
  <c r="LUF31" i="116"/>
  <c r="LUE31" i="116"/>
  <c r="LUD31" i="116"/>
  <c r="LUC31" i="116"/>
  <c r="LUB31" i="116"/>
  <c r="LTY31" i="116"/>
  <c r="LTX31" i="116"/>
  <c r="LTS31" i="116" s="1"/>
  <c r="LTR31" i="116"/>
  <c r="LTQ31" i="116"/>
  <c r="LTP31" i="116"/>
  <c r="LTO31" i="116"/>
  <c r="LTN31" i="116"/>
  <c r="LTM31" i="116"/>
  <c r="LTL31" i="116"/>
  <c r="LTI31" i="116"/>
  <c r="LTH31" i="116"/>
  <c r="LTC31" i="116" s="1"/>
  <c r="LTB31" i="116"/>
  <c r="LTA31" i="116"/>
  <c r="LSZ31" i="116"/>
  <c r="LSY31" i="116"/>
  <c r="LSX31" i="116"/>
  <c r="LSW31" i="116"/>
  <c r="LSV31" i="116"/>
  <c r="LSS31" i="116"/>
  <c r="LSR31" i="116"/>
  <c r="LSM31" i="116" s="1"/>
  <c r="LSL31" i="116"/>
  <c r="LSK31" i="116"/>
  <c r="LSJ31" i="116"/>
  <c r="LSI31" i="116"/>
  <c r="LSH31" i="116"/>
  <c r="LSG31" i="116"/>
  <c r="LSF31" i="116"/>
  <c r="LSC31" i="116"/>
  <c r="LSB31" i="116"/>
  <c r="LRW31" i="116" s="1"/>
  <c r="LRV31" i="116"/>
  <c r="LRU31" i="116"/>
  <c r="LRT31" i="116"/>
  <c r="LRS31" i="116"/>
  <c r="LRR31" i="116"/>
  <c r="LRQ31" i="116"/>
  <c r="LRP31" i="116"/>
  <c r="LRM31" i="116"/>
  <c r="LRL31" i="116"/>
  <c r="LRG31" i="116" s="1"/>
  <c r="LRF31" i="116"/>
  <c r="LRE31" i="116"/>
  <c r="LRD31" i="116"/>
  <c r="LRC31" i="116"/>
  <c r="LRB31" i="116"/>
  <c r="LRA31" i="116"/>
  <c r="LQZ31" i="116"/>
  <c r="LQW31" i="116"/>
  <c r="LQV31" i="116"/>
  <c r="LQQ31" i="116" s="1"/>
  <c r="LQP31" i="116"/>
  <c r="LQO31" i="116"/>
  <c r="LQN31" i="116"/>
  <c r="LQM31" i="116"/>
  <c r="LQL31" i="116"/>
  <c r="LQK31" i="116"/>
  <c r="LQJ31" i="116"/>
  <c r="LQG31" i="116"/>
  <c r="LQF31" i="116"/>
  <c r="LQA31" i="116" s="1"/>
  <c r="LPZ31" i="116"/>
  <c r="LPY31" i="116"/>
  <c r="LPX31" i="116"/>
  <c r="LPW31" i="116"/>
  <c r="LPV31" i="116"/>
  <c r="LPU31" i="116"/>
  <c r="LPT31" i="116"/>
  <c r="LPQ31" i="116"/>
  <c r="LPP31" i="116"/>
  <c r="LPK31" i="116" s="1"/>
  <c r="LPJ31" i="116"/>
  <c r="LPI31" i="116"/>
  <c r="LPH31" i="116"/>
  <c r="LPG31" i="116"/>
  <c r="LPF31" i="116"/>
  <c r="LPE31" i="116"/>
  <c r="LPD31" i="116"/>
  <c r="LPA31" i="116"/>
  <c r="LOZ31" i="116"/>
  <c r="LOU31" i="116" s="1"/>
  <c r="LOT31" i="116"/>
  <c r="LOS31" i="116"/>
  <c r="LOR31" i="116"/>
  <c r="LOQ31" i="116"/>
  <c r="LOP31" i="116"/>
  <c r="LOO31" i="116"/>
  <c r="LON31" i="116"/>
  <c r="LOK31" i="116"/>
  <c r="LOJ31" i="116"/>
  <c r="LOE31" i="116" s="1"/>
  <c r="LOD31" i="116"/>
  <c r="LOC31" i="116"/>
  <c r="LOB31" i="116"/>
  <c r="LOA31" i="116"/>
  <c r="LNZ31" i="116"/>
  <c r="LNY31" i="116"/>
  <c r="LNX31" i="116"/>
  <c r="LNU31" i="116"/>
  <c r="LNT31" i="116"/>
  <c r="LNO31" i="116" s="1"/>
  <c r="LNN31" i="116"/>
  <c r="LNM31" i="116"/>
  <c r="LNL31" i="116"/>
  <c r="LNK31" i="116"/>
  <c r="LNJ31" i="116"/>
  <c r="LNI31" i="116"/>
  <c r="LNH31" i="116"/>
  <c r="LNE31" i="116"/>
  <c r="LND31" i="116"/>
  <c r="LMY31" i="116" s="1"/>
  <c r="LMX31" i="116"/>
  <c r="LMW31" i="116"/>
  <c r="LMV31" i="116"/>
  <c r="LMU31" i="116"/>
  <c r="LMT31" i="116"/>
  <c r="LMS31" i="116"/>
  <c r="LMR31" i="116"/>
  <c r="LMO31" i="116"/>
  <c r="LMN31" i="116"/>
  <c r="LMI31" i="116" s="1"/>
  <c r="LMH31" i="116"/>
  <c r="LMG31" i="116"/>
  <c r="LMF31" i="116"/>
  <c r="LME31" i="116"/>
  <c r="LMD31" i="116"/>
  <c r="LMC31" i="116"/>
  <c r="LMB31" i="116"/>
  <c r="LLY31" i="116"/>
  <c r="LLX31" i="116"/>
  <c r="LLS31" i="116" s="1"/>
  <c r="LLR31" i="116"/>
  <c r="LLQ31" i="116"/>
  <c r="LLP31" i="116"/>
  <c r="LLO31" i="116"/>
  <c r="LLN31" i="116"/>
  <c r="LLM31" i="116"/>
  <c r="LLL31" i="116"/>
  <c r="LLI31" i="116"/>
  <c r="LLH31" i="116"/>
  <c r="LLC31" i="116" s="1"/>
  <c r="LLB31" i="116"/>
  <c r="LLA31" i="116"/>
  <c r="LKZ31" i="116"/>
  <c r="LKY31" i="116"/>
  <c r="LKX31" i="116"/>
  <c r="LKW31" i="116"/>
  <c r="LKV31" i="116"/>
  <c r="LKS31" i="116"/>
  <c r="LKR31" i="116"/>
  <c r="LKM31" i="116" s="1"/>
  <c r="LKL31" i="116"/>
  <c r="LKK31" i="116"/>
  <c r="LKJ31" i="116"/>
  <c r="LKI31" i="116"/>
  <c r="LKH31" i="116"/>
  <c r="LKG31" i="116"/>
  <c r="LKF31" i="116"/>
  <c r="LKC31" i="116"/>
  <c r="LKB31" i="116"/>
  <c r="LJW31" i="116" s="1"/>
  <c r="LJV31" i="116"/>
  <c r="LJU31" i="116"/>
  <c r="LJT31" i="116"/>
  <c r="LJS31" i="116"/>
  <c r="LJR31" i="116"/>
  <c r="LJQ31" i="116"/>
  <c r="LJP31" i="116"/>
  <c r="LJM31" i="116"/>
  <c r="LJL31" i="116"/>
  <c r="LJG31" i="116" s="1"/>
  <c r="LJF31" i="116"/>
  <c r="LJE31" i="116"/>
  <c r="LJD31" i="116"/>
  <c r="LJC31" i="116"/>
  <c r="LJB31" i="116"/>
  <c r="LJA31" i="116"/>
  <c r="LIZ31" i="116"/>
  <c r="LIW31" i="116"/>
  <c r="LIV31" i="116"/>
  <c r="LIQ31" i="116" s="1"/>
  <c r="LIP31" i="116"/>
  <c r="LIO31" i="116"/>
  <c r="LIN31" i="116"/>
  <c r="LIM31" i="116"/>
  <c r="LIL31" i="116"/>
  <c r="LIK31" i="116"/>
  <c r="LIJ31" i="116"/>
  <c r="LIG31" i="116"/>
  <c r="LIF31" i="116"/>
  <c r="LIA31" i="116" s="1"/>
  <c r="LHZ31" i="116"/>
  <c r="LHY31" i="116"/>
  <c r="LHX31" i="116"/>
  <c r="LHW31" i="116"/>
  <c r="LHV31" i="116"/>
  <c r="LHU31" i="116"/>
  <c r="LHT31" i="116"/>
  <c r="LHQ31" i="116"/>
  <c r="LHP31" i="116"/>
  <c r="LHK31" i="116" s="1"/>
  <c r="LHJ31" i="116"/>
  <c r="LHI31" i="116"/>
  <c r="LHH31" i="116"/>
  <c r="LHG31" i="116"/>
  <c r="LHF31" i="116"/>
  <c r="LHE31" i="116"/>
  <c r="LHD31" i="116"/>
  <c r="LHA31" i="116"/>
  <c r="LGZ31" i="116"/>
  <c r="LGU31" i="116" s="1"/>
  <c r="LGT31" i="116"/>
  <c r="LGS31" i="116"/>
  <c r="LGR31" i="116"/>
  <c r="LGQ31" i="116"/>
  <c r="LGP31" i="116"/>
  <c r="LGO31" i="116"/>
  <c r="LGN31" i="116"/>
  <c r="LGK31" i="116"/>
  <c r="LGJ31" i="116"/>
  <c r="LGE31" i="116" s="1"/>
  <c r="LGD31" i="116"/>
  <c r="LGC31" i="116"/>
  <c r="LGB31" i="116"/>
  <c r="LGA31" i="116"/>
  <c r="LFZ31" i="116"/>
  <c r="LFY31" i="116"/>
  <c r="LFX31" i="116"/>
  <c r="LFU31" i="116"/>
  <c r="LFT31" i="116"/>
  <c r="LFO31" i="116" s="1"/>
  <c r="LFN31" i="116"/>
  <c r="LFM31" i="116"/>
  <c r="LFL31" i="116"/>
  <c r="LFK31" i="116"/>
  <c r="LFJ31" i="116"/>
  <c r="LFI31" i="116"/>
  <c r="LFH31" i="116"/>
  <c r="LFE31" i="116"/>
  <c r="LFD31" i="116"/>
  <c r="LEY31" i="116" s="1"/>
  <c r="LEX31" i="116"/>
  <c r="LEW31" i="116"/>
  <c r="LEV31" i="116"/>
  <c r="LEU31" i="116"/>
  <c r="LET31" i="116"/>
  <c r="LES31" i="116"/>
  <c r="LER31" i="116"/>
  <c r="LEO31" i="116"/>
  <c r="LEN31" i="116"/>
  <c r="LEI31" i="116" s="1"/>
  <c r="LEH31" i="116"/>
  <c r="LEG31" i="116"/>
  <c r="LEF31" i="116"/>
  <c r="LEE31" i="116"/>
  <c r="LED31" i="116"/>
  <c r="LEC31" i="116"/>
  <c r="LEB31" i="116"/>
  <c r="LDY31" i="116"/>
  <c r="LDX31" i="116"/>
  <c r="LDS31" i="116" s="1"/>
  <c r="LDR31" i="116"/>
  <c r="LDQ31" i="116"/>
  <c r="LDP31" i="116"/>
  <c r="LDO31" i="116"/>
  <c r="LDN31" i="116"/>
  <c r="LDM31" i="116"/>
  <c r="LDL31" i="116"/>
  <c r="LDI31" i="116"/>
  <c r="LDH31" i="116"/>
  <c r="LDC31" i="116" s="1"/>
  <c r="LDB31" i="116"/>
  <c r="LDA31" i="116"/>
  <c r="LCZ31" i="116"/>
  <c r="LCY31" i="116"/>
  <c r="LCX31" i="116"/>
  <c r="LCW31" i="116"/>
  <c r="LCV31" i="116"/>
  <c r="LCS31" i="116"/>
  <c r="LCR31" i="116"/>
  <c r="LCM31" i="116"/>
  <c r="LCL31" i="116"/>
  <c r="LCK31" i="116"/>
  <c r="LCJ31" i="116"/>
  <c r="LCI31" i="116"/>
  <c r="LCH31" i="116"/>
  <c r="LCG31" i="116"/>
  <c r="LCF31" i="116"/>
  <c r="LCC31" i="116"/>
  <c r="LCB31" i="116"/>
  <c r="LBW31" i="116" s="1"/>
  <c r="LBV31" i="116"/>
  <c r="LBU31" i="116"/>
  <c r="LBT31" i="116"/>
  <c r="LBS31" i="116"/>
  <c r="LBR31" i="116"/>
  <c r="LBQ31" i="116"/>
  <c r="LBP31" i="116"/>
  <c r="LBM31" i="116"/>
  <c r="LBL31" i="116"/>
  <c r="LBG31" i="116"/>
  <c r="LBF31" i="116"/>
  <c r="LBE31" i="116"/>
  <c r="LBD31" i="116"/>
  <c r="LBC31" i="116"/>
  <c r="LBB31" i="116"/>
  <c r="LBA31" i="116"/>
  <c r="LAZ31" i="116"/>
  <c r="LAW31" i="116"/>
  <c r="LAV31" i="116"/>
  <c r="LAQ31" i="116" s="1"/>
  <c r="LAP31" i="116"/>
  <c r="LAO31" i="116"/>
  <c r="LAN31" i="116"/>
  <c r="LAM31" i="116"/>
  <c r="LAL31" i="116"/>
  <c r="LAK31" i="116"/>
  <c r="LAJ31" i="116"/>
  <c r="LAG31" i="116"/>
  <c r="LAF31" i="116"/>
  <c r="LAA31" i="116"/>
  <c r="KZZ31" i="116"/>
  <c r="KZY31" i="116"/>
  <c r="KZX31" i="116"/>
  <c r="KZW31" i="116"/>
  <c r="KZV31" i="116"/>
  <c r="KZU31" i="116"/>
  <c r="KZT31" i="116"/>
  <c r="KZQ31" i="116"/>
  <c r="KZP31" i="116"/>
  <c r="KZK31" i="116" s="1"/>
  <c r="KZJ31" i="116"/>
  <c r="KZI31" i="116"/>
  <c r="KZH31" i="116"/>
  <c r="KZG31" i="116"/>
  <c r="KZF31" i="116"/>
  <c r="KZE31" i="116"/>
  <c r="KZD31" i="116"/>
  <c r="KZA31" i="116"/>
  <c r="KYZ31" i="116"/>
  <c r="KYU31" i="116"/>
  <c r="KYT31" i="116"/>
  <c r="KYS31" i="116"/>
  <c r="KYR31" i="116"/>
  <c r="KYQ31" i="116"/>
  <c r="KYP31" i="116"/>
  <c r="KYO31" i="116"/>
  <c r="KYN31" i="116"/>
  <c r="KYK31" i="116"/>
  <c r="KYJ31" i="116"/>
  <c r="KYE31" i="116" s="1"/>
  <c r="KYD31" i="116"/>
  <c r="KYC31" i="116"/>
  <c r="KYB31" i="116"/>
  <c r="KYA31" i="116"/>
  <c r="KXZ31" i="116"/>
  <c r="KXY31" i="116"/>
  <c r="KXX31" i="116"/>
  <c r="KXU31" i="116"/>
  <c r="KXT31" i="116"/>
  <c r="KXO31" i="116"/>
  <c r="KXN31" i="116"/>
  <c r="KXM31" i="116"/>
  <c r="KXL31" i="116"/>
  <c r="KXK31" i="116"/>
  <c r="KXJ31" i="116"/>
  <c r="KXI31" i="116"/>
  <c r="KXH31" i="116"/>
  <c r="KXE31" i="116"/>
  <c r="KXD31" i="116"/>
  <c r="KWY31" i="116" s="1"/>
  <c r="KWX31" i="116"/>
  <c r="KWW31" i="116"/>
  <c r="KWV31" i="116"/>
  <c r="KWU31" i="116"/>
  <c r="KWT31" i="116"/>
  <c r="KWS31" i="116"/>
  <c r="KWR31" i="116"/>
  <c r="KWO31" i="116"/>
  <c r="KWN31" i="116"/>
  <c r="KWI31" i="116"/>
  <c r="KWH31" i="116"/>
  <c r="KWG31" i="116"/>
  <c r="KWF31" i="116"/>
  <c r="KWE31" i="116"/>
  <c r="KWD31" i="116"/>
  <c r="KWC31" i="116"/>
  <c r="KWB31" i="116"/>
  <c r="KVY31" i="116"/>
  <c r="KVX31" i="116"/>
  <c r="KVS31" i="116" s="1"/>
  <c r="KVR31" i="116"/>
  <c r="KVQ31" i="116"/>
  <c r="KVP31" i="116"/>
  <c r="KVO31" i="116"/>
  <c r="KVN31" i="116"/>
  <c r="KVM31" i="116"/>
  <c r="KVL31" i="116"/>
  <c r="KVI31" i="116"/>
  <c r="KVH31" i="116"/>
  <c r="KVC31" i="116"/>
  <c r="KVB31" i="116"/>
  <c r="KVA31" i="116"/>
  <c r="KUZ31" i="116"/>
  <c r="KUY31" i="116"/>
  <c r="KUX31" i="116"/>
  <c r="KUW31" i="116"/>
  <c r="KUV31" i="116"/>
  <c r="KUS31" i="116"/>
  <c r="KUR31" i="116"/>
  <c r="KUM31" i="116" s="1"/>
  <c r="KUL31" i="116"/>
  <c r="KUK31" i="116"/>
  <c r="KUJ31" i="116"/>
  <c r="KUI31" i="116"/>
  <c r="KUH31" i="116"/>
  <c r="KUG31" i="116"/>
  <c r="KUF31" i="116"/>
  <c r="KUC31" i="116"/>
  <c r="KUB31" i="116"/>
  <c r="KTW31" i="116"/>
  <c r="KTV31" i="116"/>
  <c r="KTU31" i="116"/>
  <c r="KTT31" i="116"/>
  <c r="KTS31" i="116"/>
  <c r="KTR31" i="116"/>
  <c r="KTQ31" i="116"/>
  <c r="KTP31" i="116"/>
  <c r="KTM31" i="116"/>
  <c r="KTL31" i="116"/>
  <c r="KTG31" i="116" s="1"/>
  <c r="KTF31" i="116"/>
  <c r="KTE31" i="116"/>
  <c r="KTD31" i="116"/>
  <c r="KTC31" i="116"/>
  <c r="KTB31" i="116"/>
  <c r="KTA31" i="116"/>
  <c r="KSZ31" i="116"/>
  <c r="KSW31" i="116"/>
  <c r="KSV31" i="116"/>
  <c r="KSQ31" i="116"/>
  <c r="KSP31" i="116"/>
  <c r="KSO31" i="116"/>
  <c r="KSN31" i="116"/>
  <c r="KSM31" i="116"/>
  <c r="KSL31" i="116"/>
  <c r="KSK31" i="116"/>
  <c r="KSJ31" i="116"/>
  <c r="KSG31" i="116"/>
  <c r="KSF31" i="116"/>
  <c r="KSA31" i="116" s="1"/>
  <c r="KRZ31" i="116"/>
  <c r="KRY31" i="116"/>
  <c r="KRX31" i="116"/>
  <c r="KRW31" i="116"/>
  <c r="KRV31" i="116"/>
  <c r="KRU31" i="116"/>
  <c r="KRT31" i="116"/>
  <c r="KRQ31" i="116"/>
  <c r="KRP31" i="116"/>
  <c r="KRK31" i="116"/>
  <c r="KRJ31" i="116"/>
  <c r="KRI31" i="116"/>
  <c r="KRH31" i="116"/>
  <c r="KRG31" i="116"/>
  <c r="KRF31" i="116"/>
  <c r="KRE31" i="116"/>
  <c r="KRD31" i="116"/>
  <c r="KRA31" i="116"/>
  <c r="KQZ31" i="116"/>
  <c r="KQU31" i="116" s="1"/>
  <c r="KQT31" i="116"/>
  <c r="KQS31" i="116"/>
  <c r="KQR31" i="116"/>
  <c r="KQQ31" i="116"/>
  <c r="KQP31" i="116"/>
  <c r="KQO31" i="116"/>
  <c r="KQN31" i="116"/>
  <c r="KQK31" i="116"/>
  <c r="KQJ31" i="116"/>
  <c r="KQE31" i="116"/>
  <c r="KQD31" i="116"/>
  <c r="KQC31" i="116"/>
  <c r="KQB31" i="116"/>
  <c r="KQA31" i="116"/>
  <c r="KPZ31" i="116"/>
  <c r="KPY31" i="116"/>
  <c r="KPX31" i="116"/>
  <c r="KPU31" i="116"/>
  <c r="KPT31" i="116"/>
  <c r="KPO31" i="116" s="1"/>
  <c r="KPN31" i="116"/>
  <c r="KPM31" i="116"/>
  <c r="KPL31" i="116"/>
  <c r="KPK31" i="116"/>
  <c r="KPJ31" i="116"/>
  <c r="KPI31" i="116"/>
  <c r="KPH31" i="116"/>
  <c r="KPE31" i="116"/>
  <c r="KPD31" i="116"/>
  <c r="KOY31" i="116"/>
  <c r="KOX31" i="116"/>
  <c r="KOW31" i="116"/>
  <c r="KOV31" i="116"/>
  <c r="KOU31" i="116"/>
  <c r="KOT31" i="116"/>
  <c r="KOS31" i="116"/>
  <c r="KOR31" i="116"/>
  <c r="KOO31" i="116"/>
  <c r="KON31" i="116"/>
  <c r="KOI31" i="116" s="1"/>
  <c r="KOH31" i="116"/>
  <c r="KOG31" i="116"/>
  <c r="KOF31" i="116"/>
  <c r="KOE31" i="116"/>
  <c r="KOD31" i="116"/>
  <c r="KOC31" i="116"/>
  <c r="KOB31" i="116"/>
  <c r="KNY31" i="116"/>
  <c r="KNX31" i="116"/>
  <c r="KNS31" i="116"/>
  <c r="KNR31" i="116"/>
  <c r="KNQ31" i="116"/>
  <c r="KNP31" i="116"/>
  <c r="KNO31" i="116"/>
  <c r="KNN31" i="116"/>
  <c r="KNM31" i="116"/>
  <c r="KNL31" i="116"/>
  <c r="KNI31" i="116"/>
  <c r="KNH31" i="116"/>
  <c r="KNC31" i="116" s="1"/>
  <c r="KNB31" i="116"/>
  <c r="KNA31" i="116"/>
  <c r="KMZ31" i="116"/>
  <c r="KMY31" i="116"/>
  <c r="KMX31" i="116"/>
  <c r="KMW31" i="116"/>
  <c r="KMV31" i="116"/>
  <c r="KMS31" i="116"/>
  <c r="KMR31" i="116"/>
  <c r="KMM31" i="116"/>
  <c r="KML31" i="116"/>
  <c r="KMK31" i="116"/>
  <c r="KMJ31" i="116"/>
  <c r="KMI31" i="116"/>
  <c r="KMH31" i="116"/>
  <c r="KMG31" i="116"/>
  <c r="KMF31" i="116"/>
  <c r="KMC31" i="116"/>
  <c r="KMB31" i="116"/>
  <c r="KLW31" i="116" s="1"/>
  <c r="KLV31" i="116"/>
  <c r="KLU31" i="116"/>
  <c r="KLT31" i="116"/>
  <c r="KLS31" i="116"/>
  <c r="KLR31" i="116"/>
  <c r="KLQ31" i="116"/>
  <c r="KLP31" i="116"/>
  <c r="KLM31" i="116"/>
  <c r="KLL31" i="116"/>
  <c r="KLG31" i="116"/>
  <c r="KLF31" i="116"/>
  <c r="KLE31" i="116"/>
  <c r="KLD31" i="116"/>
  <c r="KLC31" i="116"/>
  <c r="KLB31" i="116"/>
  <c r="KLA31" i="116"/>
  <c r="KKZ31" i="116"/>
  <c r="KKW31" i="116"/>
  <c r="KKV31" i="116"/>
  <c r="KKQ31" i="116" s="1"/>
  <c r="KKP31" i="116"/>
  <c r="KKO31" i="116"/>
  <c r="KKN31" i="116"/>
  <c r="KKM31" i="116"/>
  <c r="KKL31" i="116"/>
  <c r="KKK31" i="116"/>
  <c r="KKJ31" i="116"/>
  <c r="KKG31" i="116"/>
  <c r="KKF31" i="116"/>
  <c r="KKA31" i="116"/>
  <c r="KJZ31" i="116"/>
  <c r="KJY31" i="116"/>
  <c r="KJX31" i="116"/>
  <c r="KJW31" i="116"/>
  <c r="KJV31" i="116"/>
  <c r="KJU31" i="116"/>
  <c r="KJT31" i="116"/>
  <c r="KJQ31" i="116"/>
  <c r="KJP31" i="116"/>
  <c r="KJK31" i="116" s="1"/>
  <c r="KJJ31" i="116"/>
  <c r="KJI31" i="116"/>
  <c r="KJH31" i="116"/>
  <c r="KJG31" i="116"/>
  <c r="KJF31" i="116"/>
  <c r="KJE31" i="116"/>
  <c r="KJD31" i="116"/>
  <c r="KJA31" i="116"/>
  <c r="KIZ31" i="116"/>
  <c r="KIU31" i="116"/>
  <c r="KIT31" i="116"/>
  <c r="KIS31" i="116"/>
  <c r="KIR31" i="116"/>
  <c r="KIQ31" i="116"/>
  <c r="KIP31" i="116"/>
  <c r="KIO31" i="116"/>
  <c r="KIN31" i="116"/>
  <c r="KIK31" i="116"/>
  <c r="KIJ31" i="116"/>
  <c r="KIE31" i="116" s="1"/>
  <c r="KID31" i="116"/>
  <c r="KIC31" i="116"/>
  <c r="KIB31" i="116"/>
  <c r="KIA31" i="116"/>
  <c r="KHZ31" i="116"/>
  <c r="KHY31" i="116"/>
  <c r="KHX31" i="116"/>
  <c r="KHU31" i="116"/>
  <c r="KHT31" i="116"/>
  <c r="KHO31" i="116"/>
  <c r="KHN31" i="116"/>
  <c r="KHM31" i="116"/>
  <c r="KHL31" i="116"/>
  <c r="KHK31" i="116"/>
  <c r="KHJ31" i="116"/>
  <c r="KHI31" i="116"/>
  <c r="KHH31" i="116"/>
  <c r="KHE31" i="116"/>
  <c r="KHD31" i="116"/>
  <c r="KGY31" i="116" s="1"/>
  <c r="KGX31" i="116"/>
  <c r="KGW31" i="116"/>
  <c r="KGV31" i="116"/>
  <c r="KGU31" i="116"/>
  <c r="KGT31" i="116"/>
  <c r="KGS31" i="116"/>
  <c r="KGR31" i="116"/>
  <c r="KGO31" i="116"/>
  <c r="KGN31" i="116"/>
  <c r="KGI31" i="116"/>
  <c r="KGH31" i="116"/>
  <c r="KGG31" i="116"/>
  <c r="KGF31" i="116"/>
  <c r="KGE31" i="116"/>
  <c r="KGD31" i="116"/>
  <c r="KGC31" i="116"/>
  <c r="KGB31" i="116"/>
  <c r="KFY31" i="116"/>
  <c r="KFX31" i="116"/>
  <c r="KFS31" i="116" s="1"/>
  <c r="KFR31" i="116"/>
  <c r="KFQ31" i="116"/>
  <c r="KFP31" i="116"/>
  <c r="KFO31" i="116"/>
  <c r="KFN31" i="116"/>
  <c r="KFM31" i="116"/>
  <c r="KFL31" i="116"/>
  <c r="KFI31" i="116"/>
  <c r="KFH31" i="116"/>
  <c r="KFC31" i="116"/>
  <c r="KFB31" i="116"/>
  <c r="KFA31" i="116"/>
  <c r="KEZ31" i="116"/>
  <c r="KEY31" i="116"/>
  <c r="KEX31" i="116"/>
  <c r="KEW31" i="116"/>
  <c r="KEV31" i="116"/>
  <c r="KES31" i="116"/>
  <c r="KER31" i="116"/>
  <c r="KEM31" i="116" s="1"/>
  <c r="KEL31" i="116"/>
  <c r="KEK31" i="116"/>
  <c r="KEJ31" i="116"/>
  <c r="KEI31" i="116"/>
  <c r="KEH31" i="116"/>
  <c r="KEG31" i="116"/>
  <c r="KEF31" i="116"/>
  <c r="KEC31" i="116"/>
  <c r="KEB31" i="116"/>
  <c r="KDW31" i="116"/>
  <c r="KDV31" i="116"/>
  <c r="KDU31" i="116"/>
  <c r="KDT31" i="116"/>
  <c r="KDS31" i="116"/>
  <c r="KDR31" i="116"/>
  <c r="KDQ31" i="116"/>
  <c r="KDP31" i="116"/>
  <c r="KDM31" i="116"/>
  <c r="KDL31" i="116"/>
  <c r="KDG31" i="116" s="1"/>
  <c r="KDF31" i="116"/>
  <c r="KDE31" i="116"/>
  <c r="KDD31" i="116"/>
  <c r="KDC31" i="116"/>
  <c r="KDB31" i="116"/>
  <c r="KDA31" i="116"/>
  <c r="KCZ31" i="116"/>
  <c r="KCW31" i="116"/>
  <c r="KCV31" i="116"/>
  <c r="KCQ31" i="116"/>
  <c r="KCP31" i="116"/>
  <c r="KCO31" i="116"/>
  <c r="KCN31" i="116"/>
  <c r="KCM31" i="116"/>
  <c r="KCL31" i="116"/>
  <c r="KCK31" i="116"/>
  <c r="KCJ31" i="116"/>
  <c r="KCG31" i="116"/>
  <c r="KCF31" i="116"/>
  <c r="KCA31" i="116" s="1"/>
  <c r="KBZ31" i="116"/>
  <c r="KBY31" i="116"/>
  <c r="KBX31" i="116"/>
  <c r="KBW31" i="116"/>
  <c r="KBV31" i="116"/>
  <c r="KBU31" i="116"/>
  <c r="KBT31" i="116"/>
  <c r="KBQ31" i="116"/>
  <c r="KBP31" i="116"/>
  <c r="KBK31" i="116"/>
  <c r="KBJ31" i="116"/>
  <c r="KBI31" i="116"/>
  <c r="KBH31" i="116"/>
  <c r="KBG31" i="116"/>
  <c r="KBF31" i="116"/>
  <c r="KBE31" i="116"/>
  <c r="KBD31" i="116"/>
  <c r="KBA31" i="116"/>
  <c r="KAZ31" i="116"/>
  <c r="KAU31" i="116" s="1"/>
  <c r="KAT31" i="116"/>
  <c r="KAS31" i="116"/>
  <c r="KAR31" i="116"/>
  <c r="KAQ31" i="116"/>
  <c r="KAP31" i="116"/>
  <c r="KAO31" i="116"/>
  <c r="KAN31" i="116"/>
  <c r="KAK31" i="116"/>
  <c r="KAJ31" i="116"/>
  <c r="KAE31" i="116"/>
  <c r="KAD31" i="116"/>
  <c r="KAC31" i="116"/>
  <c r="KAB31" i="116"/>
  <c r="KAA31" i="116"/>
  <c r="JZZ31" i="116"/>
  <c r="JZY31" i="116"/>
  <c r="JZX31" i="116"/>
  <c r="JZU31" i="116"/>
  <c r="JZT31" i="116"/>
  <c r="JZO31" i="116" s="1"/>
  <c r="JZN31" i="116"/>
  <c r="JZM31" i="116"/>
  <c r="JZL31" i="116"/>
  <c r="JZK31" i="116"/>
  <c r="JZJ31" i="116"/>
  <c r="JZI31" i="116"/>
  <c r="JZH31" i="116"/>
  <c r="JZE31" i="116"/>
  <c r="JZD31" i="116"/>
  <c r="JYY31" i="116"/>
  <c r="JYX31" i="116"/>
  <c r="JYW31" i="116"/>
  <c r="JYV31" i="116"/>
  <c r="JYU31" i="116"/>
  <c r="JYT31" i="116"/>
  <c r="JYS31" i="116"/>
  <c r="JYR31" i="116"/>
  <c r="JYO31" i="116"/>
  <c r="JYN31" i="116"/>
  <c r="JYI31" i="116" s="1"/>
  <c r="JYH31" i="116"/>
  <c r="JYG31" i="116"/>
  <c r="JYF31" i="116"/>
  <c r="JYE31" i="116"/>
  <c r="JYD31" i="116"/>
  <c r="JYC31" i="116"/>
  <c r="JYB31" i="116"/>
  <c r="JXY31" i="116"/>
  <c r="JXX31" i="116"/>
  <c r="JXS31" i="116"/>
  <c r="JXR31" i="116"/>
  <c r="JXQ31" i="116"/>
  <c r="JXP31" i="116"/>
  <c r="JXO31" i="116"/>
  <c r="JXN31" i="116"/>
  <c r="JXM31" i="116"/>
  <c r="JXL31" i="116"/>
  <c r="JXI31" i="116"/>
  <c r="JXH31" i="116"/>
  <c r="JXC31" i="116" s="1"/>
  <c r="JXB31" i="116"/>
  <c r="JXA31" i="116"/>
  <c r="JWZ31" i="116"/>
  <c r="JWY31" i="116"/>
  <c r="JWX31" i="116"/>
  <c r="JWW31" i="116"/>
  <c r="JWV31" i="116"/>
  <c r="JWS31" i="116"/>
  <c r="JWR31" i="116"/>
  <c r="JWM31" i="116"/>
  <c r="JWL31" i="116"/>
  <c r="JWK31" i="116"/>
  <c r="JWJ31" i="116"/>
  <c r="JWI31" i="116"/>
  <c r="JWH31" i="116"/>
  <c r="JWG31" i="116"/>
  <c r="JWF31" i="116"/>
  <c r="JWC31" i="116"/>
  <c r="JWB31" i="116"/>
  <c r="JVW31" i="116" s="1"/>
  <c r="JVV31" i="116"/>
  <c r="JVU31" i="116"/>
  <c r="JVT31" i="116"/>
  <c r="JVS31" i="116"/>
  <c r="JVR31" i="116"/>
  <c r="JVQ31" i="116"/>
  <c r="JVP31" i="116"/>
  <c r="JVM31" i="116"/>
  <c r="JVL31" i="116"/>
  <c r="JVG31" i="116"/>
  <c r="JVF31" i="116"/>
  <c r="JVE31" i="116"/>
  <c r="JVD31" i="116"/>
  <c r="JVC31" i="116"/>
  <c r="JVB31" i="116"/>
  <c r="JVA31" i="116"/>
  <c r="JUZ31" i="116"/>
  <c r="JUW31" i="116"/>
  <c r="JUV31" i="116"/>
  <c r="JUQ31" i="116" s="1"/>
  <c r="JUP31" i="116"/>
  <c r="JUO31" i="116"/>
  <c r="JUN31" i="116"/>
  <c r="JUM31" i="116"/>
  <c r="JUL31" i="116"/>
  <c r="JUK31" i="116"/>
  <c r="JUJ31" i="116"/>
  <c r="JUG31" i="116"/>
  <c r="JUF31" i="116"/>
  <c r="JUA31" i="116"/>
  <c r="JTZ31" i="116"/>
  <c r="JTY31" i="116"/>
  <c r="JTX31" i="116"/>
  <c r="JTW31" i="116"/>
  <c r="JTV31" i="116"/>
  <c r="JTU31" i="116"/>
  <c r="JTT31" i="116"/>
  <c r="JTQ31" i="116"/>
  <c r="JTP31" i="116"/>
  <c r="JTK31" i="116" s="1"/>
  <c r="JTJ31" i="116"/>
  <c r="JTI31" i="116"/>
  <c r="JTH31" i="116"/>
  <c r="JTG31" i="116"/>
  <c r="JTF31" i="116"/>
  <c r="JTE31" i="116"/>
  <c r="JTD31" i="116"/>
  <c r="JTA31" i="116"/>
  <c r="JSZ31" i="116"/>
  <c r="JSU31" i="116"/>
  <c r="JST31" i="116"/>
  <c r="JSS31" i="116"/>
  <c r="JSR31" i="116"/>
  <c r="JSQ31" i="116"/>
  <c r="JSP31" i="116"/>
  <c r="JSO31" i="116"/>
  <c r="JSN31" i="116"/>
  <c r="JSK31" i="116"/>
  <c r="JSJ31" i="116"/>
  <c r="JSE31" i="116" s="1"/>
  <c r="JSD31" i="116"/>
  <c r="JSC31" i="116"/>
  <c r="JSB31" i="116"/>
  <c r="JSA31" i="116"/>
  <c r="JRZ31" i="116"/>
  <c r="JRY31" i="116"/>
  <c r="JRX31" i="116"/>
  <c r="JRU31" i="116"/>
  <c r="JRT31" i="116"/>
  <c r="JRO31" i="116"/>
  <c r="JRN31" i="116"/>
  <c r="JRM31" i="116"/>
  <c r="JRL31" i="116"/>
  <c r="JRK31" i="116"/>
  <c r="JRJ31" i="116"/>
  <c r="JRI31" i="116"/>
  <c r="JRH31" i="116"/>
  <c r="JRE31" i="116"/>
  <c r="JRD31" i="116"/>
  <c r="JQY31" i="116" s="1"/>
  <c r="JQX31" i="116"/>
  <c r="JQW31" i="116"/>
  <c r="JQV31" i="116"/>
  <c r="JQU31" i="116"/>
  <c r="JQT31" i="116"/>
  <c r="JQS31" i="116"/>
  <c r="JQR31" i="116"/>
  <c r="JQO31" i="116"/>
  <c r="JQN31" i="116"/>
  <c r="JQI31" i="116"/>
  <c r="JQH31" i="116"/>
  <c r="JQG31" i="116"/>
  <c r="JQF31" i="116"/>
  <c r="JQE31" i="116"/>
  <c r="JQD31" i="116"/>
  <c r="JQC31" i="116"/>
  <c r="JQB31" i="116"/>
  <c r="JPY31" i="116"/>
  <c r="JPX31" i="116"/>
  <c r="JPS31" i="116" s="1"/>
  <c r="JPR31" i="116"/>
  <c r="JPQ31" i="116"/>
  <c r="JPP31" i="116"/>
  <c r="JPO31" i="116"/>
  <c r="JPN31" i="116"/>
  <c r="JPM31" i="116"/>
  <c r="JPL31" i="116"/>
  <c r="JPI31" i="116"/>
  <c r="JPH31" i="116"/>
  <c r="JPC31" i="116"/>
  <c r="JPB31" i="116"/>
  <c r="JPA31" i="116"/>
  <c r="JOZ31" i="116"/>
  <c r="JOY31" i="116"/>
  <c r="JOX31" i="116"/>
  <c r="JOW31" i="116"/>
  <c r="JOV31" i="116"/>
  <c r="JOS31" i="116"/>
  <c r="JOR31" i="116"/>
  <c r="JOM31" i="116" s="1"/>
  <c r="JOL31" i="116"/>
  <c r="JOK31" i="116"/>
  <c r="JOJ31" i="116"/>
  <c r="JOI31" i="116"/>
  <c r="JOH31" i="116"/>
  <c r="JOG31" i="116"/>
  <c r="JOF31" i="116"/>
  <c r="JOC31" i="116"/>
  <c r="JOB31" i="116"/>
  <c r="JNW31" i="116"/>
  <c r="JNV31" i="116"/>
  <c r="JNU31" i="116"/>
  <c r="JNT31" i="116"/>
  <c r="JNS31" i="116"/>
  <c r="JNR31" i="116"/>
  <c r="JNQ31" i="116"/>
  <c r="JNP31" i="116"/>
  <c r="JNM31" i="116"/>
  <c r="JNL31" i="116"/>
  <c r="JNG31" i="116" s="1"/>
  <c r="JNF31" i="116"/>
  <c r="JNE31" i="116"/>
  <c r="JND31" i="116"/>
  <c r="JNC31" i="116"/>
  <c r="JNB31" i="116"/>
  <c r="JNA31" i="116"/>
  <c r="JMZ31" i="116"/>
  <c r="JMW31" i="116"/>
  <c r="JMV31" i="116"/>
  <c r="JMQ31" i="116"/>
  <c r="JMP31" i="116"/>
  <c r="JMO31" i="116"/>
  <c r="JMN31" i="116"/>
  <c r="JMM31" i="116"/>
  <c r="JML31" i="116"/>
  <c r="JMK31" i="116"/>
  <c r="JMJ31" i="116"/>
  <c r="JMG31" i="116"/>
  <c r="JMF31" i="116"/>
  <c r="JMA31" i="116" s="1"/>
  <c r="JLZ31" i="116"/>
  <c r="JLY31" i="116"/>
  <c r="JLX31" i="116"/>
  <c r="JLW31" i="116"/>
  <c r="JLV31" i="116"/>
  <c r="JLU31" i="116"/>
  <c r="JLT31" i="116"/>
  <c r="JLQ31" i="116"/>
  <c r="JLP31" i="116"/>
  <c r="JLK31" i="116" s="1"/>
  <c r="JLJ31" i="116"/>
  <c r="JLI31" i="116"/>
  <c r="JLH31" i="116"/>
  <c r="JLG31" i="116"/>
  <c r="JLF31" i="116"/>
  <c r="JLE31" i="116"/>
  <c r="JLD31" i="116"/>
  <c r="JLA31" i="116"/>
  <c r="JKZ31" i="116"/>
  <c r="JKU31" i="116" s="1"/>
  <c r="JKT31" i="116"/>
  <c r="JKS31" i="116"/>
  <c r="JKR31" i="116"/>
  <c r="JKQ31" i="116"/>
  <c r="JKP31" i="116"/>
  <c r="JKO31" i="116"/>
  <c r="JKN31" i="116"/>
  <c r="JKK31" i="116"/>
  <c r="JKJ31" i="116"/>
  <c r="JKE31" i="116"/>
  <c r="JKD31" i="116"/>
  <c r="JKC31" i="116"/>
  <c r="JKB31" i="116"/>
  <c r="JKA31" i="116"/>
  <c r="JJZ31" i="116"/>
  <c r="JJY31" i="116"/>
  <c r="JJX31" i="116"/>
  <c r="JJU31" i="116"/>
  <c r="JJT31" i="116"/>
  <c r="JJO31" i="116" s="1"/>
  <c r="JJN31" i="116"/>
  <c r="JJM31" i="116"/>
  <c r="JJL31" i="116"/>
  <c r="JJK31" i="116"/>
  <c r="JJJ31" i="116"/>
  <c r="JJI31" i="116"/>
  <c r="JJH31" i="116"/>
  <c r="JJE31" i="116"/>
  <c r="JJD31" i="116"/>
  <c r="JIY31" i="116"/>
  <c r="JIX31" i="116"/>
  <c r="JIW31" i="116"/>
  <c r="JIV31" i="116"/>
  <c r="JIU31" i="116"/>
  <c r="JIT31" i="116"/>
  <c r="JIS31" i="116"/>
  <c r="JIR31" i="116"/>
  <c r="JIO31" i="116"/>
  <c r="JIN31" i="116"/>
  <c r="JII31" i="116" s="1"/>
  <c r="JIH31" i="116"/>
  <c r="JIG31" i="116"/>
  <c r="JIF31" i="116"/>
  <c r="JIE31" i="116"/>
  <c r="JID31" i="116"/>
  <c r="JIC31" i="116"/>
  <c r="JIB31" i="116"/>
  <c r="JHY31" i="116"/>
  <c r="JHX31" i="116"/>
  <c r="JHS31" i="116"/>
  <c r="JHR31" i="116"/>
  <c r="JHQ31" i="116"/>
  <c r="JHP31" i="116"/>
  <c r="JHO31" i="116"/>
  <c r="JHN31" i="116"/>
  <c r="JHM31" i="116"/>
  <c r="JHL31" i="116"/>
  <c r="JHI31" i="116"/>
  <c r="JHH31" i="116"/>
  <c r="JHC31" i="116" s="1"/>
  <c r="JHB31" i="116"/>
  <c r="JHA31" i="116"/>
  <c r="JGZ31" i="116"/>
  <c r="JGY31" i="116"/>
  <c r="JGX31" i="116"/>
  <c r="JGW31" i="116"/>
  <c r="JGV31" i="116"/>
  <c r="JGS31" i="116"/>
  <c r="JGR31" i="116"/>
  <c r="JGM31" i="116" s="1"/>
  <c r="JGL31" i="116"/>
  <c r="JGK31" i="116"/>
  <c r="JGJ31" i="116"/>
  <c r="JGI31" i="116"/>
  <c r="JGH31" i="116"/>
  <c r="JGG31" i="116"/>
  <c r="JGF31" i="116"/>
  <c r="JGC31" i="116"/>
  <c r="JGB31" i="116"/>
  <c r="JFW31" i="116" s="1"/>
  <c r="JFV31" i="116"/>
  <c r="JFU31" i="116"/>
  <c r="JFT31" i="116"/>
  <c r="JFS31" i="116"/>
  <c r="JFR31" i="116"/>
  <c r="JFQ31" i="116"/>
  <c r="JFP31" i="116"/>
  <c r="JFM31" i="116"/>
  <c r="JFL31" i="116"/>
  <c r="JFG31" i="116"/>
  <c r="JFF31" i="116"/>
  <c r="JFE31" i="116"/>
  <c r="JFD31" i="116"/>
  <c r="JFC31" i="116"/>
  <c r="JFB31" i="116"/>
  <c r="JFA31" i="116"/>
  <c r="JEZ31" i="116"/>
  <c r="JEW31" i="116"/>
  <c r="JEV31" i="116"/>
  <c r="JEQ31" i="116" s="1"/>
  <c r="JEP31" i="116"/>
  <c r="JEO31" i="116"/>
  <c r="JEN31" i="116"/>
  <c r="JEM31" i="116"/>
  <c r="JEL31" i="116"/>
  <c r="JEK31" i="116"/>
  <c r="JEJ31" i="116"/>
  <c r="JEG31" i="116"/>
  <c r="JEF31" i="116"/>
  <c r="JEA31" i="116"/>
  <c r="JDZ31" i="116"/>
  <c r="JDY31" i="116"/>
  <c r="JDX31" i="116"/>
  <c r="JDW31" i="116"/>
  <c r="JDV31" i="116"/>
  <c r="JDU31" i="116"/>
  <c r="JDT31" i="116"/>
  <c r="JDQ31" i="116"/>
  <c r="JDP31" i="116"/>
  <c r="JDK31" i="116" s="1"/>
  <c r="JDJ31" i="116"/>
  <c r="JDI31" i="116"/>
  <c r="JDH31" i="116"/>
  <c r="JDG31" i="116"/>
  <c r="JDF31" i="116"/>
  <c r="JDE31" i="116"/>
  <c r="JDD31" i="116"/>
  <c r="JDA31" i="116"/>
  <c r="JCZ31" i="116"/>
  <c r="JCU31" i="116" s="1"/>
  <c r="JCT31" i="116"/>
  <c r="JCS31" i="116"/>
  <c r="JCR31" i="116"/>
  <c r="JCQ31" i="116"/>
  <c r="JCP31" i="116"/>
  <c r="JCO31" i="116"/>
  <c r="JCN31" i="116"/>
  <c r="JCK31" i="116"/>
  <c r="JCJ31" i="116"/>
  <c r="JCE31" i="116" s="1"/>
  <c r="JCD31" i="116"/>
  <c r="JCC31" i="116"/>
  <c r="JCB31" i="116"/>
  <c r="JCA31" i="116"/>
  <c r="JBZ31" i="116"/>
  <c r="JBY31" i="116"/>
  <c r="JBX31" i="116"/>
  <c r="JBU31" i="116"/>
  <c r="JBT31" i="116"/>
  <c r="JBO31" i="116" s="1"/>
  <c r="JBN31" i="116"/>
  <c r="JBM31" i="116"/>
  <c r="JBL31" i="116"/>
  <c r="JBK31" i="116"/>
  <c r="JBJ31" i="116"/>
  <c r="JBI31" i="116"/>
  <c r="JBH31" i="116"/>
  <c r="JBE31" i="116"/>
  <c r="JBD31" i="116"/>
  <c r="JAY31" i="116" s="1"/>
  <c r="JAX31" i="116"/>
  <c r="JAW31" i="116"/>
  <c r="JAV31" i="116"/>
  <c r="JAU31" i="116"/>
  <c r="JAT31" i="116"/>
  <c r="JAS31" i="116"/>
  <c r="JAR31" i="116"/>
  <c r="JAO31" i="116"/>
  <c r="JAN31" i="116"/>
  <c r="JAI31" i="116" s="1"/>
  <c r="JAH31" i="116"/>
  <c r="JAG31" i="116"/>
  <c r="JAF31" i="116"/>
  <c r="JAE31" i="116"/>
  <c r="JAD31" i="116"/>
  <c r="JAC31" i="116"/>
  <c r="JAB31" i="116"/>
  <c r="IZY31" i="116"/>
  <c r="IZX31" i="116"/>
  <c r="IZS31" i="116" s="1"/>
  <c r="IZR31" i="116"/>
  <c r="IZQ31" i="116"/>
  <c r="IZP31" i="116"/>
  <c r="IZO31" i="116"/>
  <c r="IZN31" i="116"/>
  <c r="IZM31" i="116"/>
  <c r="IZL31" i="116"/>
  <c r="IZI31" i="116"/>
  <c r="IZH31" i="116"/>
  <c r="IZC31" i="116" s="1"/>
  <c r="IZB31" i="116"/>
  <c r="IZA31" i="116"/>
  <c r="IYZ31" i="116"/>
  <c r="IYY31" i="116"/>
  <c r="IYX31" i="116"/>
  <c r="IYW31" i="116"/>
  <c r="IYV31" i="116"/>
  <c r="IYS31" i="116"/>
  <c r="IYR31" i="116"/>
  <c r="IYM31" i="116" s="1"/>
  <c r="IYL31" i="116"/>
  <c r="IYK31" i="116"/>
  <c r="IYJ31" i="116"/>
  <c r="IYI31" i="116"/>
  <c r="IYH31" i="116"/>
  <c r="IYG31" i="116"/>
  <c r="IYF31" i="116"/>
  <c r="IYC31" i="116"/>
  <c r="IYB31" i="116"/>
  <c r="IXW31" i="116" s="1"/>
  <c r="IXV31" i="116"/>
  <c r="IXU31" i="116"/>
  <c r="IXT31" i="116"/>
  <c r="IXS31" i="116"/>
  <c r="IXR31" i="116"/>
  <c r="IXQ31" i="116"/>
  <c r="IXP31" i="116"/>
  <c r="IXM31" i="116"/>
  <c r="IXL31" i="116"/>
  <c r="IXG31" i="116" s="1"/>
  <c r="IXF31" i="116"/>
  <c r="IXE31" i="116"/>
  <c r="IXD31" i="116"/>
  <c r="IXC31" i="116"/>
  <c r="IXB31" i="116"/>
  <c r="IXA31" i="116"/>
  <c r="IWZ31" i="116"/>
  <c r="IWW31" i="116"/>
  <c r="IWV31" i="116"/>
  <c r="IWQ31" i="116" s="1"/>
  <c r="IWP31" i="116"/>
  <c r="IWO31" i="116"/>
  <c r="IWN31" i="116"/>
  <c r="IWM31" i="116"/>
  <c r="IWL31" i="116"/>
  <c r="IWK31" i="116"/>
  <c r="IWJ31" i="116"/>
  <c r="IWG31" i="116"/>
  <c r="IWF31" i="116"/>
  <c r="IWA31" i="116" s="1"/>
  <c r="IVZ31" i="116"/>
  <c r="IVY31" i="116"/>
  <c r="IVX31" i="116"/>
  <c r="IVW31" i="116"/>
  <c r="IVV31" i="116"/>
  <c r="IVU31" i="116"/>
  <c r="IVT31" i="116"/>
  <c r="IVQ31" i="116"/>
  <c r="IVP31" i="116"/>
  <c r="IVK31" i="116" s="1"/>
  <c r="IVJ31" i="116"/>
  <c r="IVI31" i="116"/>
  <c r="IVH31" i="116"/>
  <c r="IVG31" i="116"/>
  <c r="IVF31" i="116"/>
  <c r="IVE31" i="116"/>
  <c r="IVD31" i="116"/>
  <c r="IVA31" i="116"/>
  <c r="IUZ31" i="116"/>
  <c r="IUU31" i="116"/>
  <c r="IUT31" i="116"/>
  <c r="IUS31" i="116"/>
  <c r="IUR31" i="116"/>
  <c r="IUQ31" i="116"/>
  <c r="IUP31" i="116"/>
  <c r="IUO31" i="116"/>
  <c r="IUN31" i="116"/>
  <c r="IUK31" i="116"/>
  <c r="IUJ31" i="116"/>
  <c r="IUE31" i="116" s="1"/>
  <c r="IUD31" i="116"/>
  <c r="IUC31" i="116"/>
  <c r="IUB31" i="116"/>
  <c r="IUA31" i="116"/>
  <c r="ITZ31" i="116"/>
  <c r="ITY31" i="116"/>
  <c r="ITX31" i="116"/>
  <c r="ITU31" i="116"/>
  <c r="ITT31" i="116"/>
  <c r="ITO31" i="116" s="1"/>
  <c r="ITN31" i="116"/>
  <c r="ITM31" i="116"/>
  <c r="ITL31" i="116"/>
  <c r="ITK31" i="116"/>
  <c r="ITJ31" i="116"/>
  <c r="ITI31" i="116"/>
  <c r="ITH31" i="116"/>
  <c r="ITE31" i="116"/>
  <c r="ITD31" i="116"/>
  <c r="ISY31" i="116" s="1"/>
  <c r="ISX31" i="116"/>
  <c r="ISW31" i="116"/>
  <c r="ISV31" i="116"/>
  <c r="ISU31" i="116"/>
  <c r="IST31" i="116"/>
  <c r="ISS31" i="116"/>
  <c r="ISR31" i="116"/>
  <c r="ISO31" i="116"/>
  <c r="ISN31" i="116"/>
  <c r="ISI31" i="116" s="1"/>
  <c r="ISH31" i="116"/>
  <c r="ISG31" i="116"/>
  <c r="ISF31" i="116"/>
  <c r="ISE31" i="116"/>
  <c r="ISD31" i="116"/>
  <c r="ISC31" i="116"/>
  <c r="ISB31" i="116"/>
  <c r="IRY31" i="116"/>
  <c r="IRX31" i="116"/>
  <c r="IRS31" i="116" s="1"/>
  <c r="IRR31" i="116"/>
  <c r="IRQ31" i="116"/>
  <c r="IRP31" i="116"/>
  <c r="IRO31" i="116"/>
  <c r="IRN31" i="116"/>
  <c r="IRM31" i="116"/>
  <c r="IRL31" i="116"/>
  <c r="IRI31" i="116"/>
  <c r="IRH31" i="116"/>
  <c r="IRC31" i="116" s="1"/>
  <c r="IRB31" i="116"/>
  <c r="IRA31" i="116"/>
  <c r="IQZ31" i="116"/>
  <c r="IQY31" i="116"/>
  <c r="IQX31" i="116"/>
  <c r="IQW31" i="116"/>
  <c r="IQV31" i="116"/>
  <c r="IQS31" i="116"/>
  <c r="IQR31" i="116"/>
  <c r="IQM31" i="116" s="1"/>
  <c r="IQL31" i="116"/>
  <c r="IQK31" i="116"/>
  <c r="IQJ31" i="116"/>
  <c r="IQI31" i="116"/>
  <c r="IQH31" i="116"/>
  <c r="IQG31" i="116"/>
  <c r="IQF31" i="116"/>
  <c r="IQC31" i="116"/>
  <c r="IQB31" i="116"/>
  <c r="IPW31" i="116" s="1"/>
  <c r="IPV31" i="116"/>
  <c r="IPU31" i="116"/>
  <c r="IPT31" i="116"/>
  <c r="IPS31" i="116"/>
  <c r="IPR31" i="116"/>
  <c r="IPQ31" i="116"/>
  <c r="IPP31" i="116"/>
  <c r="IPM31" i="116"/>
  <c r="IPL31" i="116"/>
  <c r="IPG31" i="116" s="1"/>
  <c r="IPF31" i="116"/>
  <c r="IPE31" i="116"/>
  <c r="IPD31" i="116"/>
  <c r="IPC31" i="116"/>
  <c r="IPB31" i="116"/>
  <c r="IPA31" i="116"/>
  <c r="IOZ31" i="116"/>
  <c r="IOW31" i="116"/>
  <c r="IOV31" i="116"/>
  <c r="IOQ31" i="116" s="1"/>
  <c r="IOP31" i="116"/>
  <c r="IOO31" i="116"/>
  <c r="ION31" i="116"/>
  <c r="IOM31" i="116"/>
  <c r="IOL31" i="116"/>
  <c r="IOK31" i="116"/>
  <c r="IOJ31" i="116"/>
  <c r="IOG31" i="116"/>
  <c r="IOF31" i="116"/>
  <c r="IOA31" i="116" s="1"/>
  <c r="INZ31" i="116"/>
  <c r="INY31" i="116"/>
  <c r="INX31" i="116"/>
  <c r="INW31" i="116"/>
  <c r="INV31" i="116"/>
  <c r="INU31" i="116"/>
  <c r="INT31" i="116"/>
  <c r="INQ31" i="116"/>
  <c r="INP31" i="116"/>
  <c r="INK31" i="116" s="1"/>
  <c r="INJ31" i="116"/>
  <c r="INI31" i="116"/>
  <c r="INH31" i="116"/>
  <c r="ING31" i="116"/>
  <c r="INF31" i="116"/>
  <c r="INE31" i="116"/>
  <c r="IND31" i="116"/>
  <c r="INA31" i="116"/>
  <c r="IMZ31" i="116"/>
  <c r="IMU31" i="116" s="1"/>
  <c r="IMT31" i="116"/>
  <c r="IMS31" i="116"/>
  <c r="IMR31" i="116"/>
  <c r="IMQ31" i="116"/>
  <c r="IMP31" i="116"/>
  <c r="IMO31" i="116"/>
  <c r="IMN31" i="116"/>
  <c r="IMK31" i="116"/>
  <c r="IMJ31" i="116"/>
  <c r="IME31" i="116" s="1"/>
  <c r="IMD31" i="116"/>
  <c r="IMC31" i="116"/>
  <c r="IMB31" i="116"/>
  <c r="IMA31" i="116"/>
  <c r="ILZ31" i="116"/>
  <c r="ILY31" i="116"/>
  <c r="ILX31" i="116"/>
  <c r="ILU31" i="116"/>
  <c r="ILT31" i="116"/>
  <c r="ILO31" i="116" s="1"/>
  <c r="ILN31" i="116"/>
  <c r="ILM31" i="116"/>
  <c r="ILL31" i="116"/>
  <c r="ILK31" i="116"/>
  <c r="ILJ31" i="116"/>
  <c r="ILI31" i="116"/>
  <c r="ILH31" i="116"/>
  <c r="ILE31" i="116"/>
  <c r="ILD31" i="116"/>
  <c r="IKY31" i="116" s="1"/>
  <c r="IKX31" i="116"/>
  <c r="IKW31" i="116"/>
  <c r="IKV31" i="116"/>
  <c r="IKU31" i="116"/>
  <c r="IKT31" i="116"/>
  <c r="IKS31" i="116"/>
  <c r="IKR31" i="116"/>
  <c r="IKO31" i="116"/>
  <c r="IKN31" i="116"/>
  <c r="IKI31" i="116" s="1"/>
  <c r="IKH31" i="116"/>
  <c r="IKG31" i="116"/>
  <c r="IKF31" i="116"/>
  <c r="IKE31" i="116"/>
  <c r="IKD31" i="116"/>
  <c r="IKC31" i="116"/>
  <c r="IKB31" i="116"/>
  <c r="IJY31" i="116"/>
  <c r="IJX31" i="116"/>
  <c r="IJS31" i="116" s="1"/>
  <c r="IJR31" i="116"/>
  <c r="IJQ31" i="116"/>
  <c r="IJP31" i="116"/>
  <c r="IJO31" i="116"/>
  <c r="IJN31" i="116"/>
  <c r="IJM31" i="116"/>
  <c r="IJL31" i="116"/>
  <c r="IJI31" i="116"/>
  <c r="IJH31" i="116"/>
  <c r="IJC31" i="116" s="1"/>
  <c r="IJB31" i="116"/>
  <c r="IJA31" i="116"/>
  <c r="IIZ31" i="116"/>
  <c r="IIY31" i="116"/>
  <c r="IIX31" i="116"/>
  <c r="IIW31" i="116"/>
  <c r="IIV31" i="116"/>
  <c r="IIS31" i="116"/>
  <c r="IIR31" i="116"/>
  <c r="IIM31" i="116" s="1"/>
  <c r="IIL31" i="116"/>
  <c r="IIK31" i="116"/>
  <c r="IIJ31" i="116"/>
  <c r="III31" i="116"/>
  <c r="IIH31" i="116"/>
  <c r="IIG31" i="116"/>
  <c r="IIF31" i="116"/>
  <c r="IIC31" i="116"/>
  <c r="IIB31" i="116"/>
  <c r="IHW31" i="116" s="1"/>
  <c r="IHV31" i="116"/>
  <c r="IHU31" i="116"/>
  <c r="IHT31" i="116"/>
  <c r="IHS31" i="116"/>
  <c r="IHR31" i="116"/>
  <c r="IHQ31" i="116"/>
  <c r="IHP31" i="116"/>
  <c r="IHM31" i="116"/>
  <c r="IHL31" i="116"/>
  <c r="IHG31" i="116" s="1"/>
  <c r="IHF31" i="116"/>
  <c r="IHE31" i="116"/>
  <c r="IHD31" i="116"/>
  <c r="IHC31" i="116"/>
  <c r="IHB31" i="116"/>
  <c r="IHA31" i="116"/>
  <c r="IGZ31" i="116"/>
  <c r="IGW31" i="116"/>
  <c r="IGV31" i="116"/>
  <c r="IGQ31" i="116" s="1"/>
  <c r="IGP31" i="116"/>
  <c r="IGO31" i="116"/>
  <c r="IGN31" i="116"/>
  <c r="IGM31" i="116"/>
  <c r="IGL31" i="116"/>
  <c r="IGK31" i="116"/>
  <c r="IGJ31" i="116"/>
  <c r="IGG31" i="116"/>
  <c r="IGF31" i="116"/>
  <c r="IGA31" i="116" s="1"/>
  <c r="IFZ31" i="116"/>
  <c r="IFY31" i="116"/>
  <c r="IFX31" i="116"/>
  <c r="IFW31" i="116"/>
  <c r="IFV31" i="116"/>
  <c r="IFU31" i="116"/>
  <c r="IFT31" i="116"/>
  <c r="IFQ31" i="116"/>
  <c r="IFP31" i="116"/>
  <c r="IFK31" i="116" s="1"/>
  <c r="IFJ31" i="116"/>
  <c r="IFI31" i="116"/>
  <c r="IFH31" i="116"/>
  <c r="IFG31" i="116"/>
  <c r="IFF31" i="116"/>
  <c r="IFE31" i="116"/>
  <c r="IFD31" i="116"/>
  <c r="IFA31" i="116"/>
  <c r="IEZ31" i="116"/>
  <c r="IEU31" i="116" s="1"/>
  <c r="IET31" i="116"/>
  <c r="IES31" i="116"/>
  <c r="IER31" i="116"/>
  <c r="IEQ31" i="116"/>
  <c r="IEP31" i="116"/>
  <c r="IEO31" i="116"/>
  <c r="IEN31" i="116"/>
  <c r="IEK31" i="116"/>
  <c r="IEJ31" i="116"/>
  <c r="IEE31" i="116" s="1"/>
  <c r="IED31" i="116"/>
  <c r="IEC31" i="116"/>
  <c r="IEB31" i="116"/>
  <c r="IEA31" i="116"/>
  <c r="IDZ31" i="116"/>
  <c r="IDY31" i="116"/>
  <c r="IDX31" i="116"/>
  <c r="IDU31" i="116"/>
  <c r="IDT31" i="116"/>
  <c r="IDO31" i="116" s="1"/>
  <c r="IDN31" i="116"/>
  <c r="IDM31" i="116"/>
  <c r="IDL31" i="116"/>
  <c r="IDK31" i="116"/>
  <c r="IDJ31" i="116"/>
  <c r="IDI31" i="116"/>
  <c r="IDH31" i="116"/>
  <c r="IDE31" i="116"/>
  <c r="IDD31" i="116"/>
  <c r="ICY31" i="116" s="1"/>
  <c r="ICX31" i="116"/>
  <c r="ICW31" i="116"/>
  <c r="ICV31" i="116"/>
  <c r="ICU31" i="116"/>
  <c r="ICT31" i="116"/>
  <c r="ICS31" i="116"/>
  <c r="ICR31" i="116"/>
  <c r="ICO31" i="116"/>
  <c r="ICN31" i="116"/>
  <c r="ICI31" i="116" s="1"/>
  <c r="ICH31" i="116"/>
  <c r="ICG31" i="116"/>
  <c r="ICF31" i="116"/>
  <c r="ICE31" i="116"/>
  <c r="ICD31" i="116"/>
  <c r="ICC31" i="116"/>
  <c r="ICB31" i="116"/>
  <c r="IBY31" i="116"/>
  <c r="IBX31" i="116"/>
  <c r="IBS31" i="116" s="1"/>
  <c r="IBR31" i="116"/>
  <c r="IBQ31" i="116"/>
  <c r="IBP31" i="116"/>
  <c r="IBO31" i="116"/>
  <c r="IBN31" i="116"/>
  <c r="IBM31" i="116"/>
  <c r="IBL31" i="116"/>
  <c r="IBI31" i="116"/>
  <c r="IBH31" i="116"/>
  <c r="IBC31" i="116" s="1"/>
  <c r="IBB31" i="116"/>
  <c r="IBA31" i="116"/>
  <c r="IAZ31" i="116"/>
  <c r="IAY31" i="116"/>
  <c r="IAX31" i="116"/>
  <c r="IAW31" i="116"/>
  <c r="IAV31" i="116"/>
  <c r="IAS31" i="116"/>
  <c r="IAR31" i="116"/>
  <c r="IAM31" i="116" s="1"/>
  <c r="IAL31" i="116"/>
  <c r="IAK31" i="116"/>
  <c r="IAJ31" i="116"/>
  <c r="IAI31" i="116"/>
  <c r="IAH31" i="116"/>
  <c r="IAG31" i="116"/>
  <c r="IAF31" i="116"/>
  <c r="IAC31" i="116"/>
  <c r="IAB31" i="116"/>
  <c r="HZW31" i="116" s="1"/>
  <c r="HZV31" i="116"/>
  <c r="HZU31" i="116"/>
  <c r="HZT31" i="116"/>
  <c r="HZS31" i="116"/>
  <c r="HZR31" i="116"/>
  <c r="HZQ31" i="116"/>
  <c r="HZP31" i="116"/>
  <c r="HZM31" i="116"/>
  <c r="HZL31" i="116"/>
  <c r="HZG31" i="116" s="1"/>
  <c r="HZF31" i="116"/>
  <c r="HZE31" i="116"/>
  <c r="HZD31" i="116"/>
  <c r="HZC31" i="116"/>
  <c r="HZB31" i="116"/>
  <c r="HZA31" i="116"/>
  <c r="HYZ31" i="116"/>
  <c r="HYW31" i="116"/>
  <c r="HYV31" i="116"/>
  <c r="HYQ31" i="116" s="1"/>
  <c r="HYP31" i="116"/>
  <c r="HYO31" i="116"/>
  <c r="HYN31" i="116"/>
  <c r="HYM31" i="116"/>
  <c r="HYL31" i="116"/>
  <c r="HYK31" i="116"/>
  <c r="HYJ31" i="116"/>
  <c r="HYG31" i="116"/>
  <c r="HYF31" i="116"/>
  <c r="HYA31" i="116" s="1"/>
  <c r="HXZ31" i="116"/>
  <c r="HXY31" i="116"/>
  <c r="HXX31" i="116"/>
  <c r="HXW31" i="116"/>
  <c r="HXV31" i="116"/>
  <c r="HXU31" i="116"/>
  <c r="HXT31" i="116"/>
  <c r="HXQ31" i="116"/>
  <c r="HXP31" i="116"/>
  <c r="HXK31" i="116" s="1"/>
  <c r="HXJ31" i="116"/>
  <c r="HXI31" i="116"/>
  <c r="HXH31" i="116"/>
  <c r="HXG31" i="116"/>
  <c r="HXF31" i="116"/>
  <c r="HXE31" i="116"/>
  <c r="HXD31" i="116"/>
  <c r="HXA31" i="116"/>
  <c r="HWZ31" i="116"/>
  <c r="HWU31" i="116" s="1"/>
  <c r="HWT31" i="116"/>
  <c r="HWS31" i="116"/>
  <c r="HWR31" i="116"/>
  <c r="HWQ31" i="116"/>
  <c r="HWP31" i="116"/>
  <c r="HWO31" i="116"/>
  <c r="HWN31" i="116"/>
  <c r="HWK31" i="116"/>
  <c r="HWJ31" i="116"/>
  <c r="HWE31" i="116" s="1"/>
  <c r="HWD31" i="116"/>
  <c r="HWC31" i="116"/>
  <c r="HWB31" i="116"/>
  <c r="HWA31" i="116"/>
  <c r="HVZ31" i="116"/>
  <c r="HVY31" i="116"/>
  <c r="HVX31" i="116"/>
  <c r="HVU31" i="116"/>
  <c r="HVT31" i="116"/>
  <c r="HVO31" i="116" s="1"/>
  <c r="HVN31" i="116"/>
  <c r="HVM31" i="116"/>
  <c r="HVL31" i="116"/>
  <c r="HVK31" i="116"/>
  <c r="HVJ31" i="116"/>
  <c r="HVI31" i="116"/>
  <c r="HVH31" i="116"/>
  <c r="HVE31" i="116"/>
  <c r="HVD31" i="116"/>
  <c r="HUY31" i="116" s="1"/>
  <c r="HUX31" i="116"/>
  <c r="HUW31" i="116"/>
  <c r="HUV31" i="116"/>
  <c r="HUU31" i="116"/>
  <c r="HUT31" i="116"/>
  <c r="HUS31" i="116"/>
  <c r="HUR31" i="116"/>
  <c r="HUO31" i="116"/>
  <c r="HUN31" i="116"/>
  <c r="HUI31" i="116" s="1"/>
  <c r="HUH31" i="116"/>
  <c r="HUG31" i="116"/>
  <c r="HUF31" i="116"/>
  <c r="HUE31" i="116"/>
  <c r="HUD31" i="116"/>
  <c r="HUC31" i="116"/>
  <c r="HUB31" i="116"/>
  <c r="HTY31" i="116"/>
  <c r="HTX31" i="116"/>
  <c r="HTS31" i="116" s="1"/>
  <c r="HTR31" i="116"/>
  <c r="HTQ31" i="116"/>
  <c r="HTP31" i="116"/>
  <c r="HTO31" i="116"/>
  <c r="HTN31" i="116"/>
  <c r="HTM31" i="116"/>
  <c r="HTL31" i="116"/>
  <c r="HTI31" i="116"/>
  <c r="HTH31" i="116"/>
  <c r="HTC31" i="116" s="1"/>
  <c r="HTB31" i="116"/>
  <c r="HTA31" i="116"/>
  <c r="HSZ31" i="116"/>
  <c r="HSY31" i="116"/>
  <c r="HSX31" i="116"/>
  <c r="HSW31" i="116"/>
  <c r="HSV31" i="116"/>
  <c r="HSS31" i="116"/>
  <c r="HSR31" i="116"/>
  <c r="HSM31" i="116" s="1"/>
  <c r="HSL31" i="116"/>
  <c r="HSK31" i="116"/>
  <c r="HSJ31" i="116"/>
  <c r="HSI31" i="116"/>
  <c r="HSH31" i="116"/>
  <c r="HSG31" i="116"/>
  <c r="HSF31" i="116"/>
  <c r="HSC31" i="116"/>
  <c r="HSB31" i="116"/>
  <c r="HRW31" i="116" s="1"/>
  <c r="HRV31" i="116"/>
  <c r="HRU31" i="116"/>
  <c r="HRT31" i="116"/>
  <c r="HRS31" i="116"/>
  <c r="HRR31" i="116"/>
  <c r="HRQ31" i="116"/>
  <c r="HRP31" i="116"/>
  <c r="HRM31" i="116"/>
  <c r="HRL31" i="116"/>
  <c r="HRG31" i="116" s="1"/>
  <c r="HRF31" i="116"/>
  <c r="HRE31" i="116"/>
  <c r="HRD31" i="116"/>
  <c r="HRC31" i="116"/>
  <c r="HRB31" i="116"/>
  <c r="HRA31" i="116"/>
  <c r="HQZ31" i="116"/>
  <c r="HQW31" i="116"/>
  <c r="HQV31" i="116"/>
  <c r="HQQ31" i="116" s="1"/>
  <c r="HQP31" i="116"/>
  <c r="HQO31" i="116"/>
  <c r="HQN31" i="116"/>
  <c r="HQM31" i="116"/>
  <c r="HQL31" i="116"/>
  <c r="HQK31" i="116"/>
  <c r="HQJ31" i="116"/>
  <c r="HQG31" i="116"/>
  <c r="HQF31" i="116"/>
  <c r="HQA31" i="116" s="1"/>
  <c r="HPZ31" i="116"/>
  <c r="HPY31" i="116"/>
  <c r="HPX31" i="116"/>
  <c r="HPW31" i="116"/>
  <c r="HPV31" i="116"/>
  <c r="HPU31" i="116"/>
  <c r="HPT31" i="116"/>
  <c r="HPQ31" i="116"/>
  <c r="HPP31" i="116"/>
  <c r="HPK31" i="116" s="1"/>
  <c r="HPJ31" i="116"/>
  <c r="HPI31" i="116"/>
  <c r="HPH31" i="116"/>
  <c r="HPG31" i="116"/>
  <c r="HPF31" i="116"/>
  <c r="HPE31" i="116"/>
  <c r="HPD31" i="116"/>
  <c r="HPA31" i="116"/>
  <c r="HOZ31" i="116"/>
  <c r="HOU31" i="116" s="1"/>
  <c r="HOT31" i="116"/>
  <c r="HOS31" i="116"/>
  <c r="HOR31" i="116"/>
  <c r="HOQ31" i="116"/>
  <c r="HOP31" i="116"/>
  <c r="HOO31" i="116"/>
  <c r="HON31" i="116"/>
  <c r="HOK31" i="116"/>
  <c r="HOJ31" i="116"/>
  <c r="HOE31" i="116" s="1"/>
  <c r="HOD31" i="116"/>
  <c r="HOC31" i="116"/>
  <c r="HOB31" i="116"/>
  <c r="HOA31" i="116"/>
  <c r="HNZ31" i="116"/>
  <c r="HNY31" i="116"/>
  <c r="HNX31" i="116"/>
  <c r="HNU31" i="116"/>
  <c r="HNT31" i="116"/>
  <c r="HNO31" i="116" s="1"/>
  <c r="HNN31" i="116"/>
  <c r="HNM31" i="116"/>
  <c r="HNL31" i="116"/>
  <c r="HNK31" i="116"/>
  <c r="HNJ31" i="116"/>
  <c r="HNI31" i="116"/>
  <c r="HNH31" i="116"/>
  <c r="HNE31" i="116"/>
  <c r="HND31" i="116"/>
  <c r="HMY31" i="116" s="1"/>
  <c r="HMX31" i="116"/>
  <c r="HMW31" i="116"/>
  <c r="HMV31" i="116"/>
  <c r="HMU31" i="116"/>
  <c r="HMT31" i="116"/>
  <c r="HMS31" i="116"/>
  <c r="HMR31" i="116"/>
  <c r="HMO31" i="116"/>
  <c r="HMN31" i="116"/>
  <c r="HMI31" i="116" s="1"/>
  <c r="HMH31" i="116"/>
  <c r="HMG31" i="116"/>
  <c r="HMF31" i="116"/>
  <c r="HME31" i="116"/>
  <c r="HMD31" i="116"/>
  <c r="HMC31" i="116"/>
  <c r="HMB31" i="116"/>
  <c r="HLY31" i="116"/>
  <c r="HLX31" i="116"/>
  <c r="HLS31" i="116" s="1"/>
  <c r="HLR31" i="116"/>
  <c r="HLQ31" i="116"/>
  <c r="HLP31" i="116"/>
  <c r="HLO31" i="116"/>
  <c r="HLN31" i="116"/>
  <c r="HLM31" i="116"/>
  <c r="HLL31" i="116"/>
  <c r="HLI31" i="116"/>
  <c r="HLH31" i="116"/>
  <c r="HLC31" i="116" s="1"/>
  <c r="HLB31" i="116"/>
  <c r="HLA31" i="116"/>
  <c r="HKZ31" i="116"/>
  <c r="HKY31" i="116"/>
  <c r="HKX31" i="116"/>
  <c r="HKW31" i="116"/>
  <c r="HKV31" i="116"/>
  <c r="HKS31" i="116"/>
  <c r="HKR31" i="116"/>
  <c r="HKM31" i="116" s="1"/>
  <c r="HKL31" i="116"/>
  <c r="HKK31" i="116"/>
  <c r="HKJ31" i="116"/>
  <c r="HKI31" i="116"/>
  <c r="HKH31" i="116"/>
  <c r="HKG31" i="116"/>
  <c r="HKF31" i="116"/>
  <c r="HKC31" i="116"/>
  <c r="HKB31" i="116"/>
  <c r="HJW31" i="116" s="1"/>
  <c r="HJV31" i="116"/>
  <c r="HJU31" i="116"/>
  <c r="HJT31" i="116"/>
  <c r="HJS31" i="116"/>
  <c r="HJR31" i="116"/>
  <c r="HJQ31" i="116"/>
  <c r="HJP31" i="116"/>
  <c r="HJM31" i="116"/>
  <c r="HJL31" i="116"/>
  <c r="HJG31" i="116" s="1"/>
  <c r="HJF31" i="116"/>
  <c r="HJE31" i="116"/>
  <c r="HJD31" i="116"/>
  <c r="HJC31" i="116"/>
  <c r="HJB31" i="116"/>
  <c r="HJA31" i="116"/>
  <c r="HIZ31" i="116"/>
  <c r="HIW31" i="116"/>
  <c r="HIV31" i="116"/>
  <c r="HIQ31" i="116" s="1"/>
  <c r="HIP31" i="116"/>
  <c r="HIO31" i="116"/>
  <c r="HIN31" i="116"/>
  <c r="HIM31" i="116"/>
  <c r="HIL31" i="116"/>
  <c r="HIK31" i="116"/>
  <c r="HIJ31" i="116"/>
  <c r="HIG31" i="116"/>
  <c r="HIF31" i="116"/>
  <c r="HIA31" i="116" s="1"/>
  <c r="HHZ31" i="116"/>
  <c r="HHY31" i="116"/>
  <c r="HHX31" i="116"/>
  <c r="HHW31" i="116"/>
  <c r="HHV31" i="116"/>
  <c r="HHU31" i="116"/>
  <c r="HHT31" i="116"/>
  <c r="HHQ31" i="116"/>
  <c r="HHP31" i="116"/>
  <c r="HHK31" i="116" s="1"/>
  <c r="HHJ31" i="116"/>
  <c r="HHI31" i="116"/>
  <c r="HHH31" i="116"/>
  <c r="HHG31" i="116"/>
  <c r="HHF31" i="116"/>
  <c r="HHE31" i="116"/>
  <c r="HHD31" i="116"/>
  <c r="HHA31" i="116"/>
  <c r="HGZ31" i="116"/>
  <c r="HGU31" i="116" s="1"/>
  <c r="HGT31" i="116"/>
  <c r="HGS31" i="116"/>
  <c r="HGR31" i="116"/>
  <c r="HGQ31" i="116"/>
  <c r="HGP31" i="116"/>
  <c r="HGO31" i="116"/>
  <c r="HGN31" i="116"/>
  <c r="HGK31" i="116"/>
  <c r="HGJ31" i="116"/>
  <c r="HGE31" i="116" s="1"/>
  <c r="HGD31" i="116"/>
  <c r="HGC31" i="116"/>
  <c r="HGB31" i="116"/>
  <c r="HGA31" i="116"/>
  <c r="HFZ31" i="116"/>
  <c r="HFY31" i="116"/>
  <c r="HFX31" i="116"/>
  <c r="HFU31" i="116"/>
  <c r="HFT31" i="116"/>
  <c r="HFO31" i="116" s="1"/>
  <c r="HFN31" i="116"/>
  <c r="HFM31" i="116"/>
  <c r="HFL31" i="116"/>
  <c r="HFK31" i="116"/>
  <c r="HFJ31" i="116"/>
  <c r="HFI31" i="116"/>
  <c r="HFH31" i="116"/>
  <c r="HFE31" i="116"/>
  <c r="HFD31" i="116"/>
  <c r="HEY31" i="116" s="1"/>
  <c r="HEX31" i="116"/>
  <c r="HEW31" i="116"/>
  <c r="HEV31" i="116"/>
  <c r="HEU31" i="116"/>
  <c r="HET31" i="116"/>
  <c r="HES31" i="116"/>
  <c r="HER31" i="116"/>
  <c r="HEO31" i="116"/>
  <c r="HEN31" i="116"/>
  <c r="HEI31" i="116" s="1"/>
  <c r="HEH31" i="116"/>
  <c r="HEG31" i="116"/>
  <c r="HEF31" i="116"/>
  <c r="HEE31" i="116"/>
  <c r="HED31" i="116"/>
  <c r="HEC31" i="116"/>
  <c r="HEB31" i="116"/>
  <c r="HDY31" i="116"/>
  <c r="HDX31" i="116"/>
  <c r="HDS31" i="116" s="1"/>
  <c r="HDR31" i="116"/>
  <c r="HDQ31" i="116"/>
  <c r="HDP31" i="116"/>
  <c r="HDO31" i="116"/>
  <c r="HDN31" i="116"/>
  <c r="HDM31" i="116"/>
  <c r="HDL31" i="116"/>
  <c r="HDI31" i="116"/>
  <c r="HDH31" i="116"/>
  <c r="HDC31" i="116" s="1"/>
  <c r="HDB31" i="116"/>
  <c r="HDA31" i="116"/>
  <c r="HCZ31" i="116"/>
  <c r="HCY31" i="116"/>
  <c r="HCX31" i="116"/>
  <c r="HCW31" i="116"/>
  <c r="HCV31" i="116"/>
  <c r="HCS31" i="116"/>
  <c r="HCR31" i="116"/>
  <c r="HCM31" i="116" s="1"/>
  <c r="HCL31" i="116"/>
  <c r="HCK31" i="116"/>
  <c r="HCJ31" i="116"/>
  <c r="HCI31" i="116"/>
  <c r="HCH31" i="116"/>
  <c r="HCG31" i="116"/>
  <c r="HCF31" i="116"/>
  <c r="HCC31" i="116"/>
  <c r="HCB31" i="116"/>
  <c r="HBW31" i="116" s="1"/>
  <c r="HBV31" i="116"/>
  <c r="HBU31" i="116"/>
  <c r="HBT31" i="116"/>
  <c r="HBS31" i="116"/>
  <c r="HBR31" i="116"/>
  <c r="HBQ31" i="116"/>
  <c r="HBP31" i="116"/>
  <c r="HBM31" i="116"/>
  <c r="HBL31" i="116"/>
  <c r="HBG31" i="116" s="1"/>
  <c r="HBF31" i="116"/>
  <c r="HBE31" i="116"/>
  <c r="HBD31" i="116"/>
  <c r="HBC31" i="116"/>
  <c r="HBB31" i="116"/>
  <c r="HBA31" i="116"/>
  <c r="HAZ31" i="116"/>
  <c r="HAW31" i="116"/>
  <c r="HAV31" i="116"/>
  <c r="HAQ31" i="116" s="1"/>
  <c r="HAP31" i="116"/>
  <c r="HAO31" i="116"/>
  <c r="HAN31" i="116"/>
  <c r="HAM31" i="116"/>
  <c r="HAL31" i="116"/>
  <c r="HAK31" i="116"/>
  <c r="HAJ31" i="116"/>
  <c r="HAG31" i="116"/>
  <c r="HAF31" i="116"/>
  <c r="HAA31" i="116" s="1"/>
  <c r="GZZ31" i="116"/>
  <c r="GZY31" i="116"/>
  <c r="GZX31" i="116"/>
  <c r="GZW31" i="116"/>
  <c r="GZV31" i="116"/>
  <c r="GZU31" i="116"/>
  <c r="GZT31" i="116"/>
  <c r="GZQ31" i="116"/>
  <c r="GZP31" i="116"/>
  <c r="GZK31" i="116" s="1"/>
  <c r="GZJ31" i="116"/>
  <c r="GZI31" i="116"/>
  <c r="GZH31" i="116"/>
  <c r="GZG31" i="116"/>
  <c r="GZF31" i="116"/>
  <c r="GZE31" i="116"/>
  <c r="GZD31" i="116"/>
  <c r="GZA31" i="116"/>
  <c r="GYZ31" i="116"/>
  <c r="GYU31" i="116" s="1"/>
  <c r="GYT31" i="116"/>
  <c r="GYS31" i="116"/>
  <c r="GYR31" i="116"/>
  <c r="GYQ31" i="116"/>
  <c r="GYP31" i="116"/>
  <c r="GYO31" i="116"/>
  <c r="GYN31" i="116"/>
  <c r="GYK31" i="116"/>
  <c r="GYJ31" i="116"/>
  <c r="GYE31" i="116" s="1"/>
  <c r="GYD31" i="116"/>
  <c r="GYC31" i="116"/>
  <c r="GYB31" i="116"/>
  <c r="GYA31" i="116"/>
  <c r="GXZ31" i="116"/>
  <c r="GXY31" i="116"/>
  <c r="GXX31" i="116"/>
  <c r="GXU31" i="116"/>
  <c r="GXT31" i="116"/>
  <c r="GXO31" i="116" s="1"/>
  <c r="GXN31" i="116"/>
  <c r="GXM31" i="116"/>
  <c r="GXL31" i="116"/>
  <c r="GXK31" i="116"/>
  <c r="GXJ31" i="116"/>
  <c r="GXI31" i="116"/>
  <c r="GXH31" i="116"/>
  <c r="GXE31" i="116"/>
  <c r="GXD31" i="116"/>
  <c r="GWY31" i="116" s="1"/>
  <c r="GWX31" i="116"/>
  <c r="GWW31" i="116"/>
  <c r="GWV31" i="116"/>
  <c r="GWU31" i="116"/>
  <c r="GWT31" i="116"/>
  <c r="GWS31" i="116"/>
  <c r="GWR31" i="116"/>
  <c r="GWO31" i="116"/>
  <c r="GWN31" i="116"/>
  <c r="GWI31" i="116" s="1"/>
  <c r="GWH31" i="116"/>
  <c r="GWG31" i="116"/>
  <c r="GWF31" i="116"/>
  <c r="GWE31" i="116"/>
  <c r="GWD31" i="116"/>
  <c r="GWC31" i="116"/>
  <c r="GWB31" i="116"/>
  <c r="GVY31" i="116"/>
  <c r="GVX31" i="116"/>
  <c r="GVS31" i="116" s="1"/>
  <c r="GVR31" i="116"/>
  <c r="GVQ31" i="116"/>
  <c r="GVP31" i="116"/>
  <c r="GVO31" i="116"/>
  <c r="GVN31" i="116"/>
  <c r="GVM31" i="116"/>
  <c r="GVL31" i="116"/>
  <c r="GVI31" i="116"/>
  <c r="GVH31" i="116"/>
  <c r="GVC31" i="116" s="1"/>
  <c r="GVB31" i="116"/>
  <c r="GVA31" i="116"/>
  <c r="GUZ31" i="116"/>
  <c r="GUY31" i="116"/>
  <c r="GUX31" i="116"/>
  <c r="GUW31" i="116"/>
  <c r="GUV31" i="116"/>
  <c r="GUS31" i="116"/>
  <c r="GUR31" i="116"/>
  <c r="GUM31" i="116" s="1"/>
  <c r="GUL31" i="116"/>
  <c r="GUK31" i="116"/>
  <c r="GUJ31" i="116"/>
  <c r="GUI31" i="116"/>
  <c r="GUH31" i="116"/>
  <c r="GUG31" i="116"/>
  <c r="GUF31" i="116"/>
  <c r="GUC31" i="116"/>
  <c r="GUB31" i="116"/>
  <c r="GTW31" i="116" s="1"/>
  <c r="GTV31" i="116"/>
  <c r="GTU31" i="116"/>
  <c r="GTT31" i="116"/>
  <c r="GTS31" i="116"/>
  <c r="GTR31" i="116"/>
  <c r="GTQ31" i="116"/>
  <c r="GTP31" i="116"/>
  <c r="GTM31" i="116"/>
  <c r="GTL31" i="116"/>
  <c r="GTG31" i="116" s="1"/>
  <c r="GTF31" i="116"/>
  <c r="GTE31" i="116"/>
  <c r="GTD31" i="116"/>
  <c r="GTC31" i="116"/>
  <c r="GTB31" i="116"/>
  <c r="GTA31" i="116"/>
  <c r="GSZ31" i="116"/>
  <c r="GSW31" i="116"/>
  <c r="GSV31" i="116"/>
  <c r="GSQ31" i="116" s="1"/>
  <c r="GSP31" i="116"/>
  <c r="GSO31" i="116"/>
  <c r="GSN31" i="116"/>
  <c r="GSM31" i="116"/>
  <c r="GSL31" i="116"/>
  <c r="GSK31" i="116"/>
  <c r="GSJ31" i="116"/>
  <c r="GSG31" i="116"/>
  <c r="GSF31" i="116"/>
  <c r="GSA31" i="116" s="1"/>
  <c r="GRZ31" i="116"/>
  <c r="GRY31" i="116"/>
  <c r="GRX31" i="116"/>
  <c r="GRW31" i="116"/>
  <c r="GRV31" i="116"/>
  <c r="GRU31" i="116"/>
  <c r="GRT31" i="116"/>
  <c r="GRQ31" i="116"/>
  <c r="GRP31" i="116"/>
  <c r="GRK31" i="116" s="1"/>
  <c r="GRJ31" i="116"/>
  <c r="GRI31" i="116"/>
  <c r="GRH31" i="116"/>
  <c r="GRG31" i="116"/>
  <c r="GRF31" i="116"/>
  <c r="GRE31" i="116"/>
  <c r="GRD31" i="116"/>
  <c r="GRA31" i="116"/>
  <c r="GQZ31" i="116"/>
  <c r="GQU31" i="116" s="1"/>
  <c r="GQT31" i="116"/>
  <c r="GQS31" i="116"/>
  <c r="GQR31" i="116"/>
  <c r="GQQ31" i="116"/>
  <c r="GQP31" i="116"/>
  <c r="GQO31" i="116"/>
  <c r="GQN31" i="116"/>
  <c r="GQK31" i="116"/>
  <c r="GQJ31" i="116"/>
  <c r="GQE31" i="116" s="1"/>
  <c r="GQD31" i="116"/>
  <c r="GQC31" i="116"/>
  <c r="GQB31" i="116"/>
  <c r="GQA31" i="116"/>
  <c r="GPZ31" i="116"/>
  <c r="GPY31" i="116"/>
  <c r="GPX31" i="116"/>
  <c r="GPU31" i="116"/>
  <c r="GPT31" i="116"/>
  <c r="GPO31" i="116" s="1"/>
  <c r="GPN31" i="116"/>
  <c r="GPM31" i="116"/>
  <c r="GPL31" i="116"/>
  <c r="GPK31" i="116"/>
  <c r="GPJ31" i="116"/>
  <c r="GPI31" i="116"/>
  <c r="GPH31" i="116"/>
  <c r="GPE31" i="116"/>
  <c r="GPD31" i="116"/>
  <c r="GOY31" i="116" s="1"/>
  <c r="GOX31" i="116"/>
  <c r="GOW31" i="116"/>
  <c r="GOV31" i="116"/>
  <c r="GOU31" i="116"/>
  <c r="GOT31" i="116"/>
  <c r="GOS31" i="116"/>
  <c r="GOR31" i="116"/>
  <c r="GOO31" i="116"/>
  <c r="GON31" i="116"/>
  <c r="GOI31" i="116" s="1"/>
  <c r="GOH31" i="116"/>
  <c r="GOG31" i="116"/>
  <c r="GOF31" i="116"/>
  <c r="GOE31" i="116"/>
  <c r="GOD31" i="116"/>
  <c r="GOC31" i="116"/>
  <c r="GOB31" i="116"/>
  <c r="GNY31" i="116"/>
  <c r="GNX31" i="116"/>
  <c r="GNS31" i="116" s="1"/>
  <c r="GNR31" i="116"/>
  <c r="GNQ31" i="116"/>
  <c r="GNP31" i="116"/>
  <c r="GNO31" i="116"/>
  <c r="GNN31" i="116"/>
  <c r="GNM31" i="116"/>
  <c r="GNL31" i="116"/>
  <c r="GNI31" i="116"/>
  <c r="GNH31" i="116"/>
  <c r="GNC31" i="116" s="1"/>
  <c r="GNB31" i="116"/>
  <c r="GNA31" i="116"/>
  <c r="GMZ31" i="116"/>
  <c r="GMY31" i="116"/>
  <c r="GMX31" i="116"/>
  <c r="GMW31" i="116"/>
  <c r="GMV31" i="116"/>
  <c r="GMS31" i="116"/>
  <c r="GMR31" i="116"/>
  <c r="GMM31" i="116" s="1"/>
  <c r="GML31" i="116"/>
  <c r="GMK31" i="116"/>
  <c r="GMJ31" i="116"/>
  <c r="GMI31" i="116"/>
  <c r="GMH31" i="116"/>
  <c r="GMG31" i="116"/>
  <c r="GMF31" i="116"/>
  <c r="GMC31" i="116"/>
  <c r="GMB31" i="116"/>
  <c r="GLW31" i="116" s="1"/>
  <c r="GLV31" i="116"/>
  <c r="GLU31" i="116"/>
  <c r="GLT31" i="116"/>
  <c r="GLS31" i="116"/>
  <c r="GLR31" i="116"/>
  <c r="GLQ31" i="116"/>
  <c r="GLP31" i="116"/>
  <c r="GLM31" i="116"/>
  <c r="GLL31" i="116"/>
  <c r="GLG31" i="116" s="1"/>
  <c r="GLF31" i="116"/>
  <c r="GLE31" i="116"/>
  <c r="GLD31" i="116"/>
  <c r="GLC31" i="116"/>
  <c r="GLB31" i="116"/>
  <c r="GLA31" i="116"/>
  <c r="GKZ31" i="116"/>
  <c r="GKW31" i="116"/>
  <c r="GKV31" i="116"/>
  <c r="GKQ31" i="116" s="1"/>
  <c r="GKP31" i="116"/>
  <c r="GKO31" i="116"/>
  <c r="GKN31" i="116"/>
  <c r="GKM31" i="116"/>
  <c r="GKL31" i="116"/>
  <c r="GKK31" i="116"/>
  <c r="GKJ31" i="116"/>
  <c r="GKG31" i="116"/>
  <c r="GKF31" i="116"/>
  <c r="GKA31" i="116" s="1"/>
  <c r="GJZ31" i="116"/>
  <c r="GJY31" i="116"/>
  <c r="GJX31" i="116"/>
  <c r="GJW31" i="116"/>
  <c r="GJV31" i="116"/>
  <c r="GJU31" i="116"/>
  <c r="GJT31" i="116"/>
  <c r="GJQ31" i="116"/>
  <c r="GJP31" i="116"/>
  <c r="GJK31" i="116" s="1"/>
  <c r="GJJ31" i="116"/>
  <c r="GJI31" i="116"/>
  <c r="GJH31" i="116"/>
  <c r="GJG31" i="116"/>
  <c r="GJF31" i="116"/>
  <c r="GJE31" i="116"/>
  <c r="GJD31" i="116"/>
  <c r="GJA31" i="116"/>
  <c r="GIZ31" i="116"/>
  <c r="GIU31" i="116" s="1"/>
  <c r="GIT31" i="116"/>
  <c r="GIS31" i="116"/>
  <c r="GIR31" i="116"/>
  <c r="GIQ31" i="116"/>
  <c r="GIP31" i="116"/>
  <c r="GIO31" i="116"/>
  <c r="GIN31" i="116"/>
  <c r="GIK31" i="116"/>
  <c r="GIJ31" i="116"/>
  <c r="GIE31" i="116" s="1"/>
  <c r="GID31" i="116"/>
  <c r="GIC31" i="116"/>
  <c r="GIB31" i="116"/>
  <c r="GIA31" i="116"/>
  <c r="GHZ31" i="116"/>
  <c r="GHY31" i="116"/>
  <c r="GHX31" i="116"/>
  <c r="GHU31" i="116"/>
  <c r="GHT31" i="116"/>
  <c r="GHO31" i="116" s="1"/>
  <c r="GHN31" i="116"/>
  <c r="GHM31" i="116"/>
  <c r="GHL31" i="116"/>
  <c r="GHK31" i="116"/>
  <c r="GHJ31" i="116"/>
  <c r="GHI31" i="116"/>
  <c r="GHH31" i="116"/>
  <c r="GHE31" i="116"/>
  <c r="GHD31" i="116"/>
  <c r="GGY31" i="116" s="1"/>
  <c r="GGX31" i="116"/>
  <c r="GGW31" i="116"/>
  <c r="GGV31" i="116"/>
  <c r="GGU31" i="116"/>
  <c r="GGT31" i="116"/>
  <c r="GGS31" i="116"/>
  <c r="GGR31" i="116"/>
  <c r="GGO31" i="116"/>
  <c r="GGN31" i="116"/>
  <c r="GGI31" i="116" s="1"/>
  <c r="GGH31" i="116"/>
  <c r="GGG31" i="116"/>
  <c r="GGF31" i="116"/>
  <c r="GGE31" i="116"/>
  <c r="GGD31" i="116"/>
  <c r="GGC31" i="116"/>
  <c r="GGB31" i="116"/>
  <c r="GFY31" i="116"/>
  <c r="GFX31" i="116"/>
  <c r="GFS31" i="116" s="1"/>
  <c r="GFR31" i="116"/>
  <c r="GFQ31" i="116"/>
  <c r="GFP31" i="116"/>
  <c r="GFO31" i="116"/>
  <c r="GFN31" i="116"/>
  <c r="GFM31" i="116"/>
  <c r="GFL31" i="116"/>
  <c r="GFI31" i="116"/>
  <c r="GFH31" i="116"/>
  <c r="GFC31" i="116" s="1"/>
  <c r="GFB31" i="116"/>
  <c r="GFA31" i="116"/>
  <c r="GEZ31" i="116"/>
  <c r="GEY31" i="116"/>
  <c r="GEX31" i="116"/>
  <c r="GEW31" i="116"/>
  <c r="GEV31" i="116"/>
  <c r="GES31" i="116"/>
  <c r="GER31" i="116"/>
  <c r="GEM31" i="116" s="1"/>
  <c r="GEL31" i="116"/>
  <c r="GEK31" i="116"/>
  <c r="GEJ31" i="116"/>
  <c r="GEI31" i="116"/>
  <c r="GEH31" i="116"/>
  <c r="GEG31" i="116"/>
  <c r="GEF31" i="116"/>
  <c r="GEC31" i="116"/>
  <c r="GEB31" i="116"/>
  <c r="GDW31" i="116" s="1"/>
  <c r="GDV31" i="116"/>
  <c r="GDU31" i="116"/>
  <c r="GDT31" i="116"/>
  <c r="GDS31" i="116"/>
  <c r="GDR31" i="116"/>
  <c r="GDQ31" i="116"/>
  <c r="GDP31" i="116"/>
  <c r="GDM31" i="116"/>
  <c r="GDL31" i="116"/>
  <c r="GDG31" i="116" s="1"/>
  <c r="GDF31" i="116"/>
  <c r="GDE31" i="116"/>
  <c r="GDD31" i="116"/>
  <c r="GDC31" i="116"/>
  <c r="GDB31" i="116"/>
  <c r="GDA31" i="116"/>
  <c r="GCZ31" i="116"/>
  <c r="GCW31" i="116"/>
  <c r="GCV31" i="116"/>
  <c r="GCQ31" i="116" s="1"/>
  <c r="GCP31" i="116"/>
  <c r="GCO31" i="116"/>
  <c r="GCN31" i="116"/>
  <c r="GCM31" i="116"/>
  <c r="GCL31" i="116"/>
  <c r="GCK31" i="116"/>
  <c r="GCJ31" i="116"/>
  <c r="GCG31" i="116"/>
  <c r="GCF31" i="116"/>
  <c r="GCA31" i="116" s="1"/>
  <c r="GBZ31" i="116"/>
  <c r="GBY31" i="116"/>
  <c r="GBX31" i="116"/>
  <c r="GBW31" i="116"/>
  <c r="GBV31" i="116"/>
  <c r="GBU31" i="116"/>
  <c r="GBT31" i="116"/>
  <c r="GBQ31" i="116"/>
  <c r="GBP31" i="116"/>
  <c r="GBK31" i="116" s="1"/>
  <c r="GBJ31" i="116"/>
  <c r="GBI31" i="116"/>
  <c r="GBH31" i="116"/>
  <c r="GBG31" i="116"/>
  <c r="GBF31" i="116"/>
  <c r="GBE31" i="116"/>
  <c r="GBD31" i="116"/>
  <c r="GBA31" i="116"/>
  <c r="GAZ31" i="116"/>
  <c r="GAU31" i="116" s="1"/>
  <c r="GAT31" i="116"/>
  <c r="GAS31" i="116"/>
  <c r="GAR31" i="116"/>
  <c r="GAQ31" i="116"/>
  <c r="GAP31" i="116"/>
  <c r="GAO31" i="116"/>
  <c r="GAN31" i="116"/>
  <c r="GAK31" i="116"/>
  <c r="GAJ31" i="116"/>
  <c r="GAE31" i="116" s="1"/>
  <c r="GAD31" i="116"/>
  <c r="GAC31" i="116"/>
  <c r="GAB31" i="116"/>
  <c r="GAA31" i="116"/>
  <c r="FZZ31" i="116"/>
  <c r="FZY31" i="116"/>
  <c r="FZX31" i="116"/>
  <c r="FZU31" i="116"/>
  <c r="FZT31" i="116"/>
  <c r="FZO31" i="116" s="1"/>
  <c r="FZN31" i="116"/>
  <c r="FZM31" i="116"/>
  <c r="FZL31" i="116"/>
  <c r="FZK31" i="116"/>
  <c r="FZJ31" i="116"/>
  <c r="FZI31" i="116"/>
  <c r="FZH31" i="116"/>
  <c r="FZE31" i="116"/>
  <c r="FZD31" i="116"/>
  <c r="FYY31" i="116" s="1"/>
  <c r="FYX31" i="116"/>
  <c r="FYW31" i="116"/>
  <c r="FYV31" i="116"/>
  <c r="FYU31" i="116"/>
  <c r="FYT31" i="116"/>
  <c r="FYS31" i="116"/>
  <c r="FYR31" i="116"/>
  <c r="FYO31" i="116"/>
  <c r="FYN31" i="116"/>
  <c r="FYI31" i="116" s="1"/>
  <c r="FYH31" i="116"/>
  <c r="FYG31" i="116"/>
  <c r="FYF31" i="116"/>
  <c r="FYE31" i="116"/>
  <c r="FYD31" i="116"/>
  <c r="FYC31" i="116"/>
  <c r="FYB31" i="116"/>
  <c r="FXY31" i="116"/>
  <c r="FXX31" i="116"/>
  <c r="FXS31" i="116" s="1"/>
  <c r="FXR31" i="116"/>
  <c r="FXQ31" i="116"/>
  <c r="FXP31" i="116"/>
  <c r="FXO31" i="116"/>
  <c r="FXN31" i="116"/>
  <c r="FXM31" i="116"/>
  <c r="FXL31" i="116"/>
  <c r="FXI31" i="116"/>
  <c r="FXH31" i="116"/>
  <c r="FXC31" i="116" s="1"/>
  <c r="FXB31" i="116"/>
  <c r="FXA31" i="116"/>
  <c r="FWZ31" i="116"/>
  <c r="FWY31" i="116"/>
  <c r="FWX31" i="116"/>
  <c r="FWW31" i="116"/>
  <c r="FWV31" i="116"/>
  <c r="FWS31" i="116"/>
  <c r="FWR31" i="116"/>
  <c r="FWM31" i="116" s="1"/>
  <c r="FWL31" i="116"/>
  <c r="FWK31" i="116"/>
  <c r="FWJ31" i="116"/>
  <c r="FWI31" i="116"/>
  <c r="FWH31" i="116"/>
  <c r="FWG31" i="116"/>
  <c r="FWF31" i="116"/>
  <c r="FWC31" i="116"/>
  <c r="FWB31" i="116"/>
  <c r="FVW31" i="116" s="1"/>
  <c r="FVV31" i="116"/>
  <c r="FVU31" i="116"/>
  <c r="FVT31" i="116"/>
  <c r="FVS31" i="116"/>
  <c r="FVR31" i="116"/>
  <c r="FVQ31" i="116"/>
  <c r="FVP31" i="116"/>
  <c r="FVM31" i="116"/>
  <c r="FVL31" i="116"/>
  <c r="FVG31" i="116" s="1"/>
  <c r="FVF31" i="116"/>
  <c r="FVE31" i="116"/>
  <c r="FVD31" i="116"/>
  <c r="FVC31" i="116"/>
  <c r="FVB31" i="116"/>
  <c r="FVA31" i="116"/>
  <c r="FUZ31" i="116"/>
  <c r="FUW31" i="116"/>
  <c r="FUV31" i="116"/>
  <c r="FUQ31" i="116" s="1"/>
  <c r="FUP31" i="116"/>
  <c r="FUO31" i="116"/>
  <c r="FUN31" i="116"/>
  <c r="FUM31" i="116"/>
  <c r="FUL31" i="116"/>
  <c r="FUK31" i="116"/>
  <c r="FUJ31" i="116"/>
  <c r="FUG31" i="116"/>
  <c r="FUF31" i="116"/>
  <c r="FUA31" i="116" s="1"/>
  <c r="FTZ31" i="116"/>
  <c r="FTY31" i="116"/>
  <c r="FTX31" i="116"/>
  <c r="FTW31" i="116"/>
  <c r="FTV31" i="116"/>
  <c r="FTU31" i="116"/>
  <c r="FTT31" i="116"/>
  <c r="FTQ31" i="116"/>
  <c r="FTP31" i="116"/>
  <c r="FTK31" i="116" s="1"/>
  <c r="FTJ31" i="116"/>
  <c r="FTI31" i="116"/>
  <c r="FTH31" i="116"/>
  <c r="FTG31" i="116"/>
  <c r="FTF31" i="116"/>
  <c r="FTE31" i="116"/>
  <c r="FTD31" i="116"/>
  <c r="FTA31" i="116"/>
  <c r="FSZ31" i="116"/>
  <c r="FSU31" i="116" s="1"/>
  <c r="FST31" i="116"/>
  <c r="FSS31" i="116"/>
  <c r="FSR31" i="116"/>
  <c r="FSQ31" i="116"/>
  <c r="FSP31" i="116"/>
  <c r="FSO31" i="116"/>
  <c r="FSN31" i="116"/>
  <c r="FSK31" i="116"/>
  <c r="FSJ31" i="116"/>
  <c r="FSE31" i="116" s="1"/>
  <c r="FSD31" i="116"/>
  <c r="FSC31" i="116"/>
  <c r="FSB31" i="116"/>
  <c r="FSA31" i="116"/>
  <c r="FRZ31" i="116"/>
  <c r="FRY31" i="116"/>
  <c r="FRX31" i="116"/>
  <c r="FRU31" i="116"/>
  <c r="FRT31" i="116"/>
  <c r="FRO31" i="116" s="1"/>
  <c r="FRN31" i="116"/>
  <c r="FRM31" i="116"/>
  <c r="FRL31" i="116"/>
  <c r="FRK31" i="116"/>
  <c r="FRJ31" i="116"/>
  <c r="FRI31" i="116"/>
  <c r="FRH31" i="116"/>
  <c r="FRE31" i="116"/>
  <c r="FRD31" i="116"/>
  <c r="FQY31" i="116" s="1"/>
  <c r="FQX31" i="116"/>
  <c r="FQW31" i="116"/>
  <c r="FQV31" i="116"/>
  <c r="FQU31" i="116"/>
  <c r="FQT31" i="116"/>
  <c r="FQS31" i="116"/>
  <c r="FQR31" i="116"/>
  <c r="FQO31" i="116"/>
  <c r="FQN31" i="116"/>
  <c r="FQI31" i="116" s="1"/>
  <c r="FQH31" i="116"/>
  <c r="FQG31" i="116"/>
  <c r="FQF31" i="116"/>
  <c r="FQE31" i="116"/>
  <c r="FQD31" i="116"/>
  <c r="FQC31" i="116"/>
  <c r="FQB31" i="116"/>
  <c r="FPY31" i="116"/>
  <c r="FPX31" i="116"/>
  <c r="FPS31" i="116" s="1"/>
  <c r="FPR31" i="116"/>
  <c r="FPQ31" i="116"/>
  <c r="FPP31" i="116"/>
  <c r="FPO31" i="116"/>
  <c r="FPN31" i="116"/>
  <c r="FPM31" i="116"/>
  <c r="FPL31" i="116"/>
  <c r="FPI31" i="116"/>
  <c r="FPH31" i="116"/>
  <c r="FPC31" i="116" s="1"/>
  <c r="FPB31" i="116"/>
  <c r="FPA31" i="116"/>
  <c r="FOZ31" i="116"/>
  <c r="FOY31" i="116"/>
  <c r="FOX31" i="116"/>
  <c r="FOW31" i="116"/>
  <c r="FOV31" i="116"/>
  <c r="FOS31" i="116"/>
  <c r="FOR31" i="116"/>
  <c r="FOM31" i="116" s="1"/>
  <c r="FOL31" i="116"/>
  <c r="FOK31" i="116"/>
  <c r="FOJ31" i="116"/>
  <c r="FOI31" i="116"/>
  <c r="FOH31" i="116"/>
  <c r="FOG31" i="116"/>
  <c r="FOF31" i="116"/>
  <c r="FOC31" i="116"/>
  <c r="FOB31" i="116"/>
  <c r="FNW31" i="116" s="1"/>
  <c r="FNV31" i="116"/>
  <c r="FNU31" i="116"/>
  <c r="FNT31" i="116"/>
  <c r="FNS31" i="116"/>
  <c r="FNR31" i="116"/>
  <c r="FNQ31" i="116"/>
  <c r="FNP31" i="116"/>
  <c r="FNM31" i="116"/>
  <c r="FNL31" i="116"/>
  <c r="FNG31" i="116" s="1"/>
  <c r="FNF31" i="116"/>
  <c r="FNE31" i="116"/>
  <c r="FND31" i="116"/>
  <c r="FNC31" i="116"/>
  <c r="FNB31" i="116"/>
  <c r="FNA31" i="116"/>
  <c r="FMZ31" i="116"/>
  <c r="FMW31" i="116"/>
  <c r="FMV31" i="116"/>
  <c r="FMQ31" i="116" s="1"/>
  <c r="FMP31" i="116"/>
  <c r="FMO31" i="116"/>
  <c r="FMN31" i="116"/>
  <c r="FMM31" i="116"/>
  <c r="FML31" i="116"/>
  <c r="FMK31" i="116"/>
  <c r="FMJ31" i="116"/>
  <c r="FMG31" i="116"/>
  <c r="FMF31" i="116"/>
  <c r="FMA31" i="116" s="1"/>
  <c r="FLZ31" i="116"/>
  <c r="FLY31" i="116"/>
  <c r="FLX31" i="116"/>
  <c r="FLW31" i="116"/>
  <c r="FLV31" i="116"/>
  <c r="FLU31" i="116"/>
  <c r="FLT31" i="116"/>
  <c r="FLQ31" i="116"/>
  <c r="FLP31" i="116"/>
  <c r="FLK31" i="116" s="1"/>
  <c r="FLJ31" i="116"/>
  <c r="FLI31" i="116"/>
  <c r="FLH31" i="116"/>
  <c r="FLG31" i="116"/>
  <c r="FLF31" i="116"/>
  <c r="FLE31" i="116"/>
  <c r="FLD31" i="116"/>
  <c r="FLA31" i="116"/>
  <c r="FKZ31" i="116"/>
  <c r="FKU31" i="116" s="1"/>
  <c r="FKT31" i="116"/>
  <c r="FKS31" i="116"/>
  <c r="FKR31" i="116"/>
  <c r="FKQ31" i="116"/>
  <c r="FKP31" i="116"/>
  <c r="FKO31" i="116"/>
  <c r="FKN31" i="116"/>
  <c r="FKK31" i="116"/>
  <c r="FKJ31" i="116"/>
  <c r="FKE31" i="116" s="1"/>
  <c r="FKD31" i="116"/>
  <c r="FKC31" i="116"/>
  <c r="FKB31" i="116"/>
  <c r="FKA31" i="116"/>
  <c r="FJZ31" i="116"/>
  <c r="FJY31" i="116"/>
  <c r="FJX31" i="116"/>
  <c r="FJU31" i="116"/>
  <c r="FJT31" i="116"/>
  <c r="FJO31" i="116" s="1"/>
  <c r="FJN31" i="116"/>
  <c r="FJM31" i="116"/>
  <c r="FJL31" i="116"/>
  <c r="FJK31" i="116"/>
  <c r="FJJ31" i="116"/>
  <c r="FJI31" i="116"/>
  <c r="FJH31" i="116"/>
  <c r="FJE31" i="116"/>
  <c r="FJD31" i="116"/>
  <c r="FIY31" i="116" s="1"/>
  <c r="FIX31" i="116"/>
  <c r="FIW31" i="116"/>
  <c r="FIV31" i="116"/>
  <c r="FIU31" i="116"/>
  <c r="FIT31" i="116"/>
  <c r="FIS31" i="116"/>
  <c r="FIR31" i="116"/>
  <c r="FIO31" i="116"/>
  <c r="FIN31" i="116"/>
  <c r="FII31" i="116" s="1"/>
  <c r="FIH31" i="116"/>
  <c r="FIG31" i="116"/>
  <c r="FIF31" i="116"/>
  <c r="FIE31" i="116"/>
  <c r="FID31" i="116"/>
  <c r="FIC31" i="116"/>
  <c r="FIB31" i="116"/>
  <c r="FHY31" i="116"/>
  <c r="FHX31" i="116"/>
  <c r="FHS31" i="116" s="1"/>
  <c r="FHR31" i="116"/>
  <c r="FHQ31" i="116"/>
  <c r="FHP31" i="116"/>
  <c r="FHO31" i="116"/>
  <c r="FHN31" i="116"/>
  <c r="FHM31" i="116"/>
  <c r="FHL31" i="116"/>
  <c r="FHI31" i="116"/>
  <c r="FHH31" i="116"/>
  <c r="FHC31" i="116" s="1"/>
  <c r="FHB31" i="116"/>
  <c r="FHA31" i="116"/>
  <c r="FGZ31" i="116"/>
  <c r="FGY31" i="116"/>
  <c r="FGX31" i="116"/>
  <c r="FGW31" i="116"/>
  <c r="FGV31" i="116"/>
  <c r="FGS31" i="116"/>
  <c r="FGR31" i="116"/>
  <c r="FGM31" i="116" s="1"/>
  <c r="FGL31" i="116"/>
  <c r="FGK31" i="116"/>
  <c r="FGJ31" i="116"/>
  <c r="FGI31" i="116"/>
  <c r="FGH31" i="116"/>
  <c r="FGG31" i="116"/>
  <c r="FGF31" i="116"/>
  <c r="FGC31" i="116"/>
  <c r="FGB31" i="116"/>
  <c r="FFW31" i="116" s="1"/>
  <c r="FFV31" i="116"/>
  <c r="FFU31" i="116"/>
  <c r="FFT31" i="116"/>
  <c r="FFS31" i="116"/>
  <c r="FFR31" i="116"/>
  <c r="FFQ31" i="116"/>
  <c r="FFP31" i="116"/>
  <c r="FFM31" i="116"/>
  <c r="FFL31" i="116"/>
  <c r="FFG31" i="116" s="1"/>
  <c r="FFF31" i="116"/>
  <c r="FFE31" i="116"/>
  <c r="FFD31" i="116"/>
  <c r="FFC31" i="116"/>
  <c r="FFB31" i="116"/>
  <c r="FFA31" i="116"/>
  <c r="FEZ31" i="116"/>
  <c r="FEW31" i="116"/>
  <c r="FEV31" i="116"/>
  <c r="FEQ31" i="116" s="1"/>
  <c r="FEP31" i="116"/>
  <c r="FEO31" i="116"/>
  <c r="FEN31" i="116"/>
  <c r="FEM31" i="116"/>
  <c r="FEL31" i="116"/>
  <c r="FEK31" i="116"/>
  <c r="FEJ31" i="116"/>
  <c r="FEG31" i="116"/>
  <c r="FEF31" i="116"/>
  <c r="FEA31" i="116" s="1"/>
  <c r="FDZ31" i="116"/>
  <c r="FDY31" i="116"/>
  <c r="FDX31" i="116"/>
  <c r="FDW31" i="116"/>
  <c r="FDV31" i="116"/>
  <c r="FDU31" i="116"/>
  <c r="FDT31" i="116"/>
  <c r="FDQ31" i="116"/>
  <c r="FDP31" i="116"/>
  <c r="FDK31" i="116" s="1"/>
  <c r="FDJ31" i="116"/>
  <c r="FDI31" i="116"/>
  <c r="FDH31" i="116"/>
  <c r="FDG31" i="116"/>
  <c r="FDF31" i="116"/>
  <c r="FDE31" i="116"/>
  <c r="FDD31" i="116"/>
  <c r="FDA31" i="116"/>
  <c r="FCZ31" i="116"/>
  <c r="FCU31" i="116" s="1"/>
  <c r="FCT31" i="116"/>
  <c r="FCS31" i="116"/>
  <c r="FCR31" i="116"/>
  <c r="FCQ31" i="116"/>
  <c r="FCP31" i="116"/>
  <c r="FCO31" i="116"/>
  <c r="FCN31" i="116"/>
  <c r="FCK31" i="116"/>
  <c r="FCJ31" i="116"/>
  <c r="FCE31" i="116" s="1"/>
  <c r="FCD31" i="116"/>
  <c r="FCC31" i="116"/>
  <c r="FCB31" i="116"/>
  <c r="FCA31" i="116"/>
  <c r="FBZ31" i="116"/>
  <c r="FBY31" i="116"/>
  <c r="FBX31" i="116"/>
  <c r="FBU31" i="116"/>
  <c r="FBT31" i="116"/>
  <c r="FBO31" i="116" s="1"/>
  <c r="FBN31" i="116"/>
  <c r="FBM31" i="116"/>
  <c r="FBL31" i="116"/>
  <c r="FBK31" i="116"/>
  <c r="FBJ31" i="116"/>
  <c r="FBI31" i="116"/>
  <c r="FBH31" i="116"/>
  <c r="FBE31" i="116"/>
  <c r="FBD31" i="116"/>
  <c r="FAY31" i="116" s="1"/>
  <c r="FAX31" i="116"/>
  <c r="FAW31" i="116"/>
  <c r="FAV31" i="116"/>
  <c r="FAU31" i="116"/>
  <c r="FAT31" i="116"/>
  <c r="FAS31" i="116"/>
  <c r="FAR31" i="116"/>
  <c r="FAO31" i="116"/>
  <c r="FAN31" i="116"/>
  <c r="FAI31" i="116" s="1"/>
  <c r="FAH31" i="116"/>
  <c r="FAG31" i="116"/>
  <c r="FAF31" i="116"/>
  <c r="FAE31" i="116"/>
  <c r="FAD31" i="116"/>
  <c r="FAC31" i="116"/>
  <c r="FAB31" i="116"/>
  <c r="EZY31" i="116"/>
  <c r="EZX31" i="116"/>
  <c r="EZS31" i="116" s="1"/>
  <c r="EZR31" i="116"/>
  <c r="EZQ31" i="116"/>
  <c r="EZP31" i="116"/>
  <c r="EZO31" i="116"/>
  <c r="EZN31" i="116"/>
  <c r="EZM31" i="116"/>
  <c r="EZL31" i="116"/>
  <c r="EZI31" i="116"/>
  <c r="EZH31" i="116"/>
  <c r="EZC31" i="116" s="1"/>
  <c r="EZB31" i="116"/>
  <c r="EZA31" i="116"/>
  <c r="EYZ31" i="116"/>
  <c r="EYY31" i="116"/>
  <c r="EYX31" i="116"/>
  <c r="EYW31" i="116"/>
  <c r="EYV31" i="116"/>
  <c r="EYS31" i="116"/>
  <c r="EYR31" i="116"/>
  <c r="EYM31" i="116" s="1"/>
  <c r="EYL31" i="116"/>
  <c r="EYK31" i="116"/>
  <c r="EYJ31" i="116"/>
  <c r="EYI31" i="116"/>
  <c r="EYH31" i="116"/>
  <c r="EYG31" i="116"/>
  <c r="EYF31" i="116"/>
  <c r="EYC31" i="116"/>
  <c r="EYB31" i="116"/>
  <c r="EXW31" i="116" s="1"/>
  <c r="EXV31" i="116"/>
  <c r="EXU31" i="116"/>
  <c r="EXT31" i="116"/>
  <c r="EXS31" i="116"/>
  <c r="EXR31" i="116"/>
  <c r="EXQ31" i="116"/>
  <c r="EXP31" i="116"/>
  <c r="EXM31" i="116"/>
  <c r="EXL31" i="116"/>
  <c r="EXG31" i="116" s="1"/>
  <c r="EXF31" i="116"/>
  <c r="EXE31" i="116"/>
  <c r="EXD31" i="116"/>
  <c r="EXC31" i="116"/>
  <c r="EXB31" i="116"/>
  <c r="EXA31" i="116"/>
  <c r="EWZ31" i="116"/>
  <c r="EWW31" i="116"/>
  <c r="EWV31" i="116"/>
  <c r="EWQ31" i="116" s="1"/>
  <c r="EWP31" i="116"/>
  <c r="EWO31" i="116"/>
  <c r="EWN31" i="116"/>
  <c r="EWM31" i="116"/>
  <c r="EWL31" i="116"/>
  <c r="EWK31" i="116"/>
  <c r="EWJ31" i="116"/>
  <c r="EWG31" i="116"/>
  <c r="EWF31" i="116"/>
  <c r="EWA31" i="116" s="1"/>
  <c r="EVZ31" i="116"/>
  <c r="EVY31" i="116"/>
  <c r="EVX31" i="116"/>
  <c r="EVW31" i="116"/>
  <c r="EVV31" i="116"/>
  <c r="EVU31" i="116"/>
  <c r="EVT31" i="116"/>
  <c r="EVQ31" i="116"/>
  <c r="EVP31" i="116"/>
  <c r="EVK31" i="116" s="1"/>
  <c r="EVJ31" i="116"/>
  <c r="EVI31" i="116"/>
  <c r="EVH31" i="116"/>
  <c r="EVG31" i="116"/>
  <c r="EVF31" i="116"/>
  <c r="EVE31" i="116"/>
  <c r="EVD31" i="116"/>
  <c r="EVA31" i="116"/>
  <c r="EUZ31" i="116"/>
  <c r="EUU31" i="116" s="1"/>
  <c r="EUT31" i="116"/>
  <c r="EUS31" i="116"/>
  <c r="EUR31" i="116"/>
  <c r="EUQ31" i="116"/>
  <c r="EUP31" i="116"/>
  <c r="EUO31" i="116"/>
  <c r="EUN31" i="116"/>
  <c r="EUK31" i="116"/>
  <c r="EUJ31" i="116"/>
  <c r="EUE31" i="116" s="1"/>
  <c r="EUD31" i="116"/>
  <c r="EUC31" i="116"/>
  <c r="EUB31" i="116"/>
  <c r="EUA31" i="116"/>
  <c r="ETZ31" i="116"/>
  <c r="ETY31" i="116"/>
  <c r="ETX31" i="116"/>
  <c r="ETU31" i="116"/>
  <c r="ETT31" i="116"/>
  <c r="ETO31" i="116" s="1"/>
  <c r="ETN31" i="116"/>
  <c r="ETM31" i="116"/>
  <c r="ETL31" i="116"/>
  <c r="ETK31" i="116"/>
  <c r="ETJ31" i="116"/>
  <c r="ETI31" i="116"/>
  <c r="ETH31" i="116"/>
  <c r="ETE31" i="116"/>
  <c r="ETD31" i="116"/>
  <c r="ESY31" i="116" s="1"/>
  <c r="ESX31" i="116"/>
  <c r="ESW31" i="116"/>
  <c r="ESV31" i="116"/>
  <c r="ESU31" i="116"/>
  <c r="EST31" i="116"/>
  <c r="ESS31" i="116"/>
  <c r="ESR31" i="116"/>
  <c r="ESO31" i="116"/>
  <c r="ESN31" i="116"/>
  <c r="ESI31" i="116" s="1"/>
  <c r="ESH31" i="116"/>
  <c r="ESG31" i="116"/>
  <c r="ESF31" i="116"/>
  <c r="ESE31" i="116"/>
  <c r="ESD31" i="116"/>
  <c r="ESC31" i="116"/>
  <c r="ESB31" i="116"/>
  <c r="ERY31" i="116"/>
  <c r="ERX31" i="116"/>
  <c r="ERS31" i="116" s="1"/>
  <c r="ERR31" i="116"/>
  <c r="ERQ31" i="116"/>
  <c r="ERP31" i="116"/>
  <c r="ERO31" i="116"/>
  <c r="ERN31" i="116"/>
  <c r="ERM31" i="116"/>
  <c r="ERL31" i="116"/>
  <c r="ERI31" i="116"/>
  <c r="ERH31" i="116"/>
  <c r="ERC31" i="116" s="1"/>
  <c r="ERB31" i="116"/>
  <c r="ERA31" i="116"/>
  <c r="EQZ31" i="116"/>
  <c r="EQY31" i="116"/>
  <c r="EQX31" i="116"/>
  <c r="EQW31" i="116"/>
  <c r="EQV31" i="116"/>
  <c r="EQS31" i="116"/>
  <c r="EQR31" i="116"/>
  <c r="EQM31" i="116" s="1"/>
  <c r="EQL31" i="116"/>
  <c r="EQK31" i="116"/>
  <c r="EQJ31" i="116"/>
  <c r="EQI31" i="116"/>
  <c r="EQH31" i="116"/>
  <c r="EQG31" i="116"/>
  <c r="EQF31" i="116"/>
  <c r="EQC31" i="116"/>
  <c r="EQB31" i="116"/>
  <c r="EPW31" i="116" s="1"/>
  <c r="EPV31" i="116"/>
  <c r="EPU31" i="116"/>
  <c r="EPT31" i="116"/>
  <c r="EPS31" i="116"/>
  <c r="EPR31" i="116"/>
  <c r="EPQ31" i="116"/>
  <c r="EPP31" i="116"/>
  <c r="EPM31" i="116"/>
  <c r="EPL31" i="116"/>
  <c r="EPG31" i="116" s="1"/>
  <c r="EPF31" i="116"/>
  <c r="EPE31" i="116"/>
  <c r="EPD31" i="116"/>
  <c r="EPC31" i="116"/>
  <c r="EPB31" i="116"/>
  <c r="EPA31" i="116"/>
  <c r="EOZ31" i="116"/>
  <c r="EOW31" i="116"/>
  <c r="EOV31" i="116"/>
  <c r="EOQ31" i="116" s="1"/>
  <c r="EOP31" i="116"/>
  <c r="EOO31" i="116"/>
  <c r="EON31" i="116"/>
  <c r="EOM31" i="116"/>
  <c r="EOL31" i="116"/>
  <c r="EOK31" i="116"/>
  <c r="EOJ31" i="116"/>
  <c r="EOG31" i="116"/>
  <c r="EOF31" i="116"/>
  <c r="EOA31" i="116" s="1"/>
  <c r="ENZ31" i="116"/>
  <c r="ENY31" i="116"/>
  <c r="ENX31" i="116"/>
  <c r="ENW31" i="116"/>
  <c r="ENV31" i="116"/>
  <c r="ENU31" i="116"/>
  <c r="ENT31" i="116"/>
  <c r="ENQ31" i="116"/>
  <c r="ENP31" i="116"/>
  <c r="ENK31" i="116" s="1"/>
  <c r="ENJ31" i="116"/>
  <c r="ENI31" i="116"/>
  <c r="ENH31" i="116"/>
  <c r="ENG31" i="116"/>
  <c r="ENF31" i="116"/>
  <c r="ENE31" i="116"/>
  <c r="END31" i="116"/>
  <c r="ENA31" i="116"/>
  <c r="EMZ31" i="116"/>
  <c r="EMU31" i="116" s="1"/>
  <c r="EMT31" i="116"/>
  <c r="EMS31" i="116"/>
  <c r="EMR31" i="116"/>
  <c r="EMQ31" i="116"/>
  <c r="EMP31" i="116"/>
  <c r="EMO31" i="116"/>
  <c r="EMN31" i="116"/>
  <c r="EMK31" i="116"/>
  <c r="EMJ31" i="116"/>
  <c r="EME31" i="116" s="1"/>
  <c r="EMD31" i="116"/>
  <c r="EMC31" i="116"/>
  <c r="EMB31" i="116"/>
  <c r="EMA31" i="116"/>
  <c r="ELZ31" i="116"/>
  <c r="ELY31" i="116"/>
  <c r="ELX31" i="116"/>
  <c r="ELU31" i="116"/>
  <c r="ELT31" i="116"/>
  <c r="ELO31" i="116" s="1"/>
  <c r="ELN31" i="116"/>
  <c r="ELM31" i="116"/>
  <c r="ELL31" i="116"/>
  <c r="ELK31" i="116"/>
  <c r="ELJ31" i="116"/>
  <c r="ELI31" i="116"/>
  <c r="ELH31" i="116"/>
  <c r="ELE31" i="116"/>
  <c r="ELD31" i="116"/>
  <c r="EKY31" i="116" s="1"/>
  <c r="EKX31" i="116"/>
  <c r="EKW31" i="116"/>
  <c r="EKV31" i="116"/>
  <c r="EKU31" i="116"/>
  <c r="EKT31" i="116"/>
  <c r="EKS31" i="116"/>
  <c r="EKR31" i="116"/>
  <c r="EKO31" i="116"/>
  <c r="EKN31" i="116"/>
  <c r="EKI31" i="116" s="1"/>
  <c r="EKH31" i="116"/>
  <c r="EKG31" i="116"/>
  <c r="EKF31" i="116"/>
  <c r="EKE31" i="116"/>
  <c r="EKD31" i="116"/>
  <c r="EKC31" i="116"/>
  <c r="EKB31" i="116"/>
  <c r="EJY31" i="116"/>
  <c r="EJX31" i="116"/>
  <c r="EJS31" i="116" s="1"/>
  <c r="EJR31" i="116"/>
  <c r="EJQ31" i="116"/>
  <c r="EJP31" i="116"/>
  <c r="EJO31" i="116"/>
  <c r="EJN31" i="116"/>
  <c r="EJM31" i="116"/>
  <c r="EJL31" i="116"/>
  <c r="EJI31" i="116"/>
  <c r="EJH31" i="116"/>
  <c r="EJC31" i="116" s="1"/>
  <c r="EJB31" i="116"/>
  <c r="EJA31" i="116"/>
  <c r="EIZ31" i="116"/>
  <c r="EIY31" i="116"/>
  <c r="EIX31" i="116"/>
  <c r="EIW31" i="116"/>
  <c r="EIV31" i="116"/>
  <c r="EIS31" i="116"/>
  <c r="EIR31" i="116"/>
  <c r="EIM31" i="116" s="1"/>
  <c r="EIL31" i="116"/>
  <c r="EIK31" i="116"/>
  <c r="EIJ31" i="116"/>
  <c r="EII31" i="116"/>
  <c r="EIH31" i="116"/>
  <c r="EIG31" i="116"/>
  <c r="EIF31" i="116"/>
  <c r="EIC31" i="116"/>
  <c r="EIB31" i="116"/>
  <c r="EHW31" i="116" s="1"/>
  <c r="EHV31" i="116"/>
  <c r="EHU31" i="116"/>
  <c r="EHT31" i="116"/>
  <c r="EHS31" i="116"/>
  <c r="EHR31" i="116"/>
  <c r="EHQ31" i="116"/>
  <c r="EHP31" i="116"/>
  <c r="EHM31" i="116"/>
  <c r="EHL31" i="116"/>
  <c r="EHG31" i="116" s="1"/>
  <c r="EHF31" i="116"/>
  <c r="EHE31" i="116"/>
  <c r="EHD31" i="116"/>
  <c r="EHC31" i="116"/>
  <c r="EHB31" i="116"/>
  <c r="EHA31" i="116"/>
  <c r="EGZ31" i="116"/>
  <c r="EGW31" i="116"/>
  <c r="EGV31" i="116"/>
  <c r="EGQ31" i="116" s="1"/>
  <c r="EGP31" i="116"/>
  <c r="EGO31" i="116"/>
  <c r="EGN31" i="116"/>
  <c r="EGM31" i="116"/>
  <c r="EGL31" i="116"/>
  <c r="EGK31" i="116"/>
  <c r="EGJ31" i="116"/>
  <c r="EGG31" i="116"/>
  <c r="EGF31" i="116"/>
  <c r="EGA31" i="116" s="1"/>
  <c r="EFZ31" i="116"/>
  <c r="EFY31" i="116"/>
  <c r="EFX31" i="116"/>
  <c r="EFW31" i="116"/>
  <c r="EFV31" i="116"/>
  <c r="EFU31" i="116"/>
  <c r="EFT31" i="116"/>
  <c r="EFQ31" i="116"/>
  <c r="EFP31" i="116"/>
  <c r="EFK31" i="116" s="1"/>
  <c r="EFJ31" i="116"/>
  <c r="EFI31" i="116"/>
  <c r="EFH31" i="116"/>
  <c r="EFG31" i="116"/>
  <c r="EFF31" i="116"/>
  <c r="EFE31" i="116"/>
  <c r="EFD31" i="116"/>
  <c r="EFA31" i="116"/>
  <c r="EEZ31" i="116"/>
  <c r="EEU31" i="116" s="1"/>
  <c r="EET31" i="116"/>
  <c r="EES31" i="116"/>
  <c r="EER31" i="116"/>
  <c r="EEQ31" i="116"/>
  <c r="EEP31" i="116"/>
  <c r="EEO31" i="116"/>
  <c r="EEN31" i="116"/>
  <c r="EEK31" i="116"/>
  <c r="EEJ31" i="116"/>
  <c r="EEE31" i="116" s="1"/>
  <c r="EED31" i="116"/>
  <c r="EEC31" i="116"/>
  <c r="EEB31" i="116"/>
  <c r="EEA31" i="116"/>
  <c r="EDZ31" i="116"/>
  <c r="EDY31" i="116"/>
  <c r="EDX31" i="116"/>
  <c r="EDU31" i="116"/>
  <c r="EDT31" i="116"/>
  <c r="EDO31" i="116" s="1"/>
  <c r="EDN31" i="116"/>
  <c r="EDM31" i="116"/>
  <c r="EDL31" i="116"/>
  <c r="EDK31" i="116"/>
  <c r="EDJ31" i="116"/>
  <c r="EDI31" i="116"/>
  <c r="EDH31" i="116"/>
  <c r="EDE31" i="116"/>
  <c r="EDD31" i="116"/>
  <c r="ECY31" i="116" s="1"/>
  <c r="ECX31" i="116"/>
  <c r="ECW31" i="116"/>
  <c r="ECV31" i="116"/>
  <c r="ECU31" i="116"/>
  <c r="ECT31" i="116"/>
  <c r="ECS31" i="116"/>
  <c r="ECR31" i="116"/>
  <c r="ECO31" i="116"/>
  <c r="ECN31" i="116"/>
  <c r="ECI31" i="116" s="1"/>
  <c r="ECH31" i="116"/>
  <c r="ECG31" i="116"/>
  <c r="ECF31" i="116"/>
  <c r="ECE31" i="116"/>
  <c r="ECD31" i="116"/>
  <c r="ECC31" i="116"/>
  <c r="ECB31" i="116"/>
  <c r="EBY31" i="116"/>
  <c r="EBX31" i="116"/>
  <c r="EBS31" i="116" s="1"/>
  <c r="EBR31" i="116"/>
  <c r="EBQ31" i="116"/>
  <c r="EBP31" i="116"/>
  <c r="EBO31" i="116"/>
  <c r="EBN31" i="116"/>
  <c r="EBM31" i="116"/>
  <c r="EBL31" i="116"/>
  <c r="EBI31" i="116"/>
  <c r="EBH31" i="116"/>
  <c r="EBC31" i="116" s="1"/>
  <c r="EBB31" i="116"/>
  <c r="EBA31" i="116"/>
  <c r="EAZ31" i="116"/>
  <c r="EAY31" i="116"/>
  <c r="EAX31" i="116"/>
  <c r="EAW31" i="116"/>
  <c r="EAV31" i="116"/>
  <c r="EAS31" i="116"/>
  <c r="EAR31" i="116"/>
  <c r="EAM31" i="116" s="1"/>
  <c r="EAL31" i="116"/>
  <c r="EAK31" i="116"/>
  <c r="EAJ31" i="116"/>
  <c r="EAI31" i="116"/>
  <c r="EAH31" i="116"/>
  <c r="EAG31" i="116"/>
  <c r="EAF31" i="116"/>
  <c r="EAC31" i="116"/>
  <c r="EAB31" i="116"/>
  <c r="DZW31" i="116" s="1"/>
  <c r="DZV31" i="116"/>
  <c r="DZU31" i="116"/>
  <c r="DZT31" i="116"/>
  <c r="DZS31" i="116"/>
  <c r="DZR31" i="116"/>
  <c r="DZQ31" i="116"/>
  <c r="DZP31" i="116"/>
  <c r="DZM31" i="116"/>
  <c r="DZL31" i="116"/>
  <c r="DZG31" i="116" s="1"/>
  <c r="DZF31" i="116"/>
  <c r="DZE31" i="116"/>
  <c r="DZD31" i="116"/>
  <c r="DZC31" i="116"/>
  <c r="DZB31" i="116"/>
  <c r="DZA31" i="116"/>
  <c r="DYZ31" i="116"/>
  <c r="DYW31" i="116"/>
  <c r="DYV31" i="116"/>
  <c r="DYQ31" i="116" s="1"/>
  <c r="DYP31" i="116"/>
  <c r="DYO31" i="116"/>
  <c r="DYN31" i="116"/>
  <c r="DYM31" i="116"/>
  <c r="DYL31" i="116"/>
  <c r="DYK31" i="116"/>
  <c r="DYJ31" i="116"/>
  <c r="DYG31" i="116"/>
  <c r="DYF31" i="116"/>
  <c r="DYA31" i="116" s="1"/>
  <c r="DXZ31" i="116"/>
  <c r="DXY31" i="116"/>
  <c r="DXX31" i="116"/>
  <c r="DXW31" i="116"/>
  <c r="DXV31" i="116"/>
  <c r="DXU31" i="116"/>
  <c r="DXT31" i="116"/>
  <c r="DXQ31" i="116"/>
  <c r="DXP31" i="116"/>
  <c r="DXK31" i="116" s="1"/>
  <c r="DXJ31" i="116"/>
  <c r="DXI31" i="116"/>
  <c r="DXH31" i="116"/>
  <c r="DXG31" i="116"/>
  <c r="DXF31" i="116"/>
  <c r="DXE31" i="116"/>
  <c r="DXD31" i="116"/>
  <c r="DXA31" i="116"/>
  <c r="DWZ31" i="116"/>
  <c r="DWU31" i="116" s="1"/>
  <c r="DWT31" i="116"/>
  <c r="DWS31" i="116"/>
  <c r="DWR31" i="116"/>
  <c r="DWQ31" i="116"/>
  <c r="DWP31" i="116"/>
  <c r="DWO31" i="116"/>
  <c r="DWN31" i="116"/>
  <c r="DWK31" i="116"/>
  <c r="DWJ31" i="116"/>
  <c r="DWE31" i="116" s="1"/>
  <c r="DWD31" i="116"/>
  <c r="DWC31" i="116"/>
  <c r="DWB31" i="116"/>
  <c r="DWA31" i="116"/>
  <c r="DVZ31" i="116"/>
  <c r="DVY31" i="116"/>
  <c r="DVX31" i="116"/>
  <c r="DVU31" i="116"/>
  <c r="DVT31" i="116"/>
  <c r="DVO31" i="116" s="1"/>
  <c r="DVN31" i="116"/>
  <c r="DVM31" i="116"/>
  <c r="DVL31" i="116"/>
  <c r="DVK31" i="116"/>
  <c r="DVJ31" i="116"/>
  <c r="DVI31" i="116"/>
  <c r="DVH31" i="116"/>
  <c r="DVE31" i="116"/>
  <c r="DVD31" i="116"/>
  <c r="DUY31" i="116" s="1"/>
  <c r="DUX31" i="116"/>
  <c r="DUW31" i="116"/>
  <c r="DUV31" i="116"/>
  <c r="DUU31" i="116"/>
  <c r="DUT31" i="116"/>
  <c r="DUS31" i="116"/>
  <c r="DUR31" i="116"/>
  <c r="DUO31" i="116"/>
  <c r="DUN31" i="116"/>
  <c r="DUI31" i="116" s="1"/>
  <c r="DUH31" i="116"/>
  <c r="DUG31" i="116"/>
  <c r="DUF31" i="116"/>
  <c r="DUE31" i="116"/>
  <c r="DUD31" i="116"/>
  <c r="DUC31" i="116"/>
  <c r="DUB31" i="116"/>
  <c r="DTY31" i="116"/>
  <c r="DTX31" i="116"/>
  <c r="DTS31" i="116" s="1"/>
  <c r="DTR31" i="116"/>
  <c r="DTQ31" i="116"/>
  <c r="DTP31" i="116"/>
  <c r="DTO31" i="116"/>
  <c r="DTN31" i="116"/>
  <c r="DTM31" i="116"/>
  <c r="DTL31" i="116"/>
  <c r="DTI31" i="116"/>
  <c r="DTH31" i="116"/>
  <c r="DTC31" i="116" s="1"/>
  <c r="DTB31" i="116"/>
  <c r="DTA31" i="116"/>
  <c r="DSZ31" i="116"/>
  <c r="DSY31" i="116"/>
  <c r="DSX31" i="116"/>
  <c r="DSW31" i="116"/>
  <c r="DSV31" i="116"/>
  <c r="DSS31" i="116"/>
  <c r="DSR31" i="116"/>
  <c r="DSM31" i="116" s="1"/>
  <c r="DSL31" i="116"/>
  <c r="DSK31" i="116"/>
  <c r="DSJ31" i="116"/>
  <c r="DSI31" i="116"/>
  <c r="DSH31" i="116"/>
  <c r="DSG31" i="116"/>
  <c r="DSF31" i="116"/>
  <c r="DSC31" i="116"/>
  <c r="DSB31" i="116"/>
  <c r="DRW31" i="116" s="1"/>
  <c r="DRV31" i="116"/>
  <c r="DRU31" i="116"/>
  <c r="DRT31" i="116"/>
  <c r="DRS31" i="116"/>
  <c r="DRR31" i="116"/>
  <c r="DRQ31" i="116"/>
  <c r="DRP31" i="116"/>
  <c r="DRM31" i="116"/>
  <c r="DRL31" i="116"/>
  <c r="DRG31" i="116" s="1"/>
  <c r="DRF31" i="116"/>
  <c r="DRE31" i="116"/>
  <c r="DRD31" i="116"/>
  <c r="DRC31" i="116"/>
  <c r="DRB31" i="116"/>
  <c r="DRA31" i="116"/>
  <c r="DQZ31" i="116"/>
  <c r="DQW31" i="116"/>
  <c r="DQV31" i="116"/>
  <c r="DQQ31" i="116" s="1"/>
  <c r="DQP31" i="116"/>
  <c r="DQO31" i="116"/>
  <c r="DQN31" i="116"/>
  <c r="DQM31" i="116"/>
  <c r="DQL31" i="116"/>
  <c r="DQK31" i="116"/>
  <c r="DQJ31" i="116"/>
  <c r="DQG31" i="116"/>
  <c r="DQF31" i="116"/>
  <c r="DQA31" i="116" s="1"/>
  <c r="DPZ31" i="116"/>
  <c r="DPY31" i="116"/>
  <c r="DPX31" i="116"/>
  <c r="DPW31" i="116"/>
  <c r="DPV31" i="116"/>
  <c r="DPU31" i="116"/>
  <c r="DPT31" i="116"/>
  <c r="DPQ31" i="116"/>
  <c r="DPP31" i="116"/>
  <c r="DPK31" i="116" s="1"/>
  <c r="DPJ31" i="116"/>
  <c r="DPI31" i="116"/>
  <c r="DPH31" i="116"/>
  <c r="DPG31" i="116"/>
  <c r="DPF31" i="116"/>
  <c r="DPE31" i="116"/>
  <c r="DPD31" i="116"/>
  <c r="DPA31" i="116"/>
  <c r="DOZ31" i="116"/>
  <c r="DOU31" i="116" s="1"/>
  <c r="DOT31" i="116"/>
  <c r="DOS31" i="116"/>
  <c r="DOR31" i="116"/>
  <c r="DOQ31" i="116"/>
  <c r="DOP31" i="116"/>
  <c r="DOO31" i="116"/>
  <c r="DON31" i="116"/>
  <c r="DOK31" i="116"/>
  <c r="DOJ31" i="116"/>
  <c r="DOE31" i="116" s="1"/>
  <c r="DOD31" i="116"/>
  <c r="DOC31" i="116"/>
  <c r="DOB31" i="116"/>
  <c r="DOA31" i="116"/>
  <c r="DNZ31" i="116"/>
  <c r="DNY31" i="116"/>
  <c r="DNX31" i="116"/>
  <c r="DNU31" i="116"/>
  <c r="DNT31" i="116"/>
  <c r="DNO31" i="116" s="1"/>
  <c r="DNN31" i="116"/>
  <c r="DNM31" i="116"/>
  <c r="DNL31" i="116"/>
  <c r="DNK31" i="116"/>
  <c r="DNJ31" i="116"/>
  <c r="DNI31" i="116"/>
  <c r="DNH31" i="116"/>
  <c r="DNE31" i="116"/>
  <c r="DND31" i="116"/>
  <c r="DMY31" i="116" s="1"/>
  <c r="DMX31" i="116"/>
  <c r="DMW31" i="116"/>
  <c r="DMV31" i="116"/>
  <c r="DMU31" i="116"/>
  <c r="DMT31" i="116"/>
  <c r="DMS31" i="116"/>
  <c r="DMR31" i="116"/>
  <c r="DMO31" i="116"/>
  <c r="DMN31" i="116"/>
  <c r="DMI31" i="116" s="1"/>
  <c r="DMH31" i="116"/>
  <c r="DMG31" i="116"/>
  <c r="DMF31" i="116"/>
  <c r="DME31" i="116"/>
  <c r="DMD31" i="116"/>
  <c r="DMC31" i="116"/>
  <c r="DMB31" i="116"/>
  <c r="DLY31" i="116"/>
  <c r="DLX31" i="116"/>
  <c r="DLS31" i="116" s="1"/>
  <c r="DLR31" i="116"/>
  <c r="DLQ31" i="116"/>
  <c r="DLP31" i="116"/>
  <c r="DLO31" i="116"/>
  <c r="DLN31" i="116"/>
  <c r="DLM31" i="116"/>
  <c r="DLL31" i="116"/>
  <c r="DLI31" i="116"/>
  <c r="DLH31" i="116"/>
  <c r="DLC31" i="116" s="1"/>
  <c r="DLB31" i="116"/>
  <c r="DLA31" i="116"/>
  <c r="DKZ31" i="116"/>
  <c r="DKY31" i="116"/>
  <c r="DKX31" i="116"/>
  <c r="DKW31" i="116"/>
  <c r="DKV31" i="116"/>
  <c r="DKS31" i="116"/>
  <c r="DKR31" i="116"/>
  <c r="DKM31" i="116" s="1"/>
  <c r="DKL31" i="116"/>
  <c r="DKK31" i="116"/>
  <c r="DKJ31" i="116"/>
  <c r="DKI31" i="116"/>
  <c r="DKH31" i="116"/>
  <c r="DKG31" i="116"/>
  <c r="DKF31" i="116"/>
  <c r="DKC31" i="116"/>
  <c r="DKB31" i="116"/>
  <c r="DJW31" i="116" s="1"/>
  <c r="DJV31" i="116"/>
  <c r="DJU31" i="116"/>
  <c r="DJT31" i="116"/>
  <c r="DJS31" i="116"/>
  <c r="DJR31" i="116"/>
  <c r="DJQ31" i="116"/>
  <c r="DJP31" i="116"/>
  <c r="DJM31" i="116"/>
  <c r="DJL31" i="116"/>
  <c r="DJG31" i="116" s="1"/>
  <c r="DJF31" i="116"/>
  <c r="DJE31" i="116"/>
  <c r="DJD31" i="116"/>
  <c r="DJC31" i="116"/>
  <c r="DJB31" i="116"/>
  <c r="DJA31" i="116"/>
  <c r="DIZ31" i="116"/>
  <c r="DIW31" i="116"/>
  <c r="DIV31" i="116"/>
  <c r="DIQ31" i="116" s="1"/>
  <c r="DIP31" i="116"/>
  <c r="DIO31" i="116"/>
  <c r="DIN31" i="116"/>
  <c r="DIM31" i="116"/>
  <c r="DIL31" i="116"/>
  <c r="DIK31" i="116"/>
  <c r="DIJ31" i="116"/>
  <c r="DIG31" i="116"/>
  <c r="DIF31" i="116"/>
  <c r="DIA31" i="116" s="1"/>
  <c r="DHZ31" i="116"/>
  <c r="DHY31" i="116"/>
  <c r="DHX31" i="116"/>
  <c r="DHW31" i="116"/>
  <c r="DHV31" i="116"/>
  <c r="DHU31" i="116"/>
  <c r="DHT31" i="116"/>
  <c r="DHQ31" i="116"/>
  <c r="DHP31" i="116"/>
  <c r="DHK31" i="116" s="1"/>
  <c r="DHJ31" i="116"/>
  <c r="DHI31" i="116"/>
  <c r="DHH31" i="116"/>
  <c r="DHG31" i="116"/>
  <c r="DHF31" i="116"/>
  <c r="DHE31" i="116"/>
  <c r="DHD31" i="116"/>
  <c r="DHA31" i="116"/>
  <c r="DGZ31" i="116"/>
  <c r="DGU31" i="116" s="1"/>
  <c r="DGT31" i="116"/>
  <c r="DGS31" i="116"/>
  <c r="DGR31" i="116"/>
  <c r="DGQ31" i="116"/>
  <c r="DGP31" i="116"/>
  <c r="DGO31" i="116"/>
  <c r="DGN31" i="116"/>
  <c r="DGK31" i="116"/>
  <c r="DGJ31" i="116"/>
  <c r="DGE31" i="116" s="1"/>
  <c r="DGD31" i="116"/>
  <c r="DGC31" i="116"/>
  <c r="DGB31" i="116"/>
  <c r="DGA31" i="116"/>
  <c r="DFZ31" i="116"/>
  <c r="DFY31" i="116"/>
  <c r="DFX31" i="116"/>
  <c r="DFU31" i="116"/>
  <c r="DFT31" i="116"/>
  <c r="DFO31" i="116" s="1"/>
  <c r="DFN31" i="116"/>
  <c r="DFM31" i="116"/>
  <c r="DFL31" i="116"/>
  <c r="DFK31" i="116"/>
  <c r="DFJ31" i="116"/>
  <c r="DFI31" i="116"/>
  <c r="DFH31" i="116"/>
  <c r="DFE31" i="116"/>
  <c r="DFD31" i="116"/>
  <c r="DEY31" i="116" s="1"/>
  <c r="DEX31" i="116"/>
  <c r="DEW31" i="116"/>
  <c r="DEV31" i="116"/>
  <c r="DEU31" i="116"/>
  <c r="DET31" i="116"/>
  <c r="DES31" i="116"/>
  <c r="DER31" i="116"/>
  <c r="DEO31" i="116"/>
  <c r="DEN31" i="116"/>
  <c r="DEI31" i="116" s="1"/>
  <c r="DEH31" i="116"/>
  <c r="DEG31" i="116"/>
  <c r="DEF31" i="116"/>
  <c r="DEE31" i="116"/>
  <c r="DED31" i="116"/>
  <c r="DEC31" i="116"/>
  <c r="DEB31" i="116"/>
  <c r="DDY31" i="116"/>
  <c r="DDX31" i="116"/>
  <c r="DDS31" i="116" s="1"/>
  <c r="DDR31" i="116"/>
  <c r="DDQ31" i="116"/>
  <c r="DDP31" i="116"/>
  <c r="DDO31" i="116"/>
  <c r="DDN31" i="116"/>
  <c r="DDM31" i="116"/>
  <c r="DDL31" i="116"/>
  <c r="DDI31" i="116"/>
  <c r="DDH31" i="116"/>
  <c r="DDC31" i="116" s="1"/>
  <c r="DDB31" i="116"/>
  <c r="DDA31" i="116"/>
  <c r="DCZ31" i="116"/>
  <c r="DCY31" i="116"/>
  <c r="DCX31" i="116"/>
  <c r="DCW31" i="116"/>
  <c r="DCV31" i="116"/>
  <c r="DCS31" i="116"/>
  <c r="DCR31" i="116"/>
  <c r="DCM31" i="116" s="1"/>
  <c r="DCL31" i="116"/>
  <c r="DCK31" i="116"/>
  <c r="DCJ31" i="116"/>
  <c r="DCI31" i="116"/>
  <c r="DCH31" i="116"/>
  <c r="DCG31" i="116"/>
  <c r="DCF31" i="116"/>
  <c r="DCC31" i="116"/>
  <c r="DCB31" i="116"/>
  <c r="DBW31" i="116" s="1"/>
  <c r="DBV31" i="116"/>
  <c r="DBU31" i="116"/>
  <c r="DBT31" i="116"/>
  <c r="DBS31" i="116"/>
  <c r="DBR31" i="116"/>
  <c r="DBQ31" i="116"/>
  <c r="DBP31" i="116"/>
  <c r="DBM31" i="116"/>
  <c r="DBL31" i="116"/>
  <c r="DBG31" i="116" s="1"/>
  <c r="DBF31" i="116"/>
  <c r="DBE31" i="116"/>
  <c r="DBD31" i="116"/>
  <c r="DBC31" i="116"/>
  <c r="DBB31" i="116"/>
  <c r="DBA31" i="116"/>
  <c r="DAZ31" i="116"/>
  <c r="DAW31" i="116"/>
  <c r="DAV31" i="116"/>
  <c r="DAQ31" i="116" s="1"/>
  <c r="DAP31" i="116"/>
  <c r="DAO31" i="116"/>
  <c r="DAN31" i="116"/>
  <c r="DAM31" i="116"/>
  <c r="DAL31" i="116"/>
  <c r="DAK31" i="116"/>
  <c r="DAJ31" i="116"/>
  <c r="DAG31" i="116"/>
  <c r="DAF31" i="116"/>
  <c r="DAA31" i="116" s="1"/>
  <c r="CZZ31" i="116"/>
  <c r="CZY31" i="116"/>
  <c r="CZX31" i="116"/>
  <c r="CZW31" i="116"/>
  <c r="CZV31" i="116"/>
  <c r="CZU31" i="116"/>
  <c r="CZT31" i="116"/>
  <c r="CZQ31" i="116"/>
  <c r="CZP31" i="116"/>
  <c r="CZK31" i="116" s="1"/>
  <c r="CZJ31" i="116"/>
  <c r="CZI31" i="116"/>
  <c r="CZH31" i="116"/>
  <c r="CZG31" i="116"/>
  <c r="CZF31" i="116"/>
  <c r="CZE31" i="116"/>
  <c r="CZD31" i="116"/>
  <c r="CZA31" i="116"/>
  <c r="CYZ31" i="116"/>
  <c r="CYU31" i="116" s="1"/>
  <c r="CYT31" i="116"/>
  <c r="CYS31" i="116"/>
  <c r="CYR31" i="116"/>
  <c r="CYQ31" i="116"/>
  <c r="CYP31" i="116"/>
  <c r="CYO31" i="116"/>
  <c r="CYN31" i="116"/>
  <c r="CYK31" i="116"/>
  <c r="CYJ31" i="116"/>
  <c r="CYE31" i="116" s="1"/>
  <c r="CYD31" i="116"/>
  <c r="CYC31" i="116"/>
  <c r="CYB31" i="116"/>
  <c r="CYA31" i="116"/>
  <c r="CXZ31" i="116"/>
  <c r="CXY31" i="116"/>
  <c r="CXX31" i="116"/>
  <c r="CXU31" i="116"/>
  <c r="CXT31" i="116"/>
  <c r="CXO31" i="116" s="1"/>
  <c r="CXN31" i="116"/>
  <c r="CXM31" i="116"/>
  <c r="CXL31" i="116"/>
  <c r="CXK31" i="116"/>
  <c r="CXJ31" i="116"/>
  <c r="CXI31" i="116"/>
  <c r="CXH31" i="116"/>
  <c r="CXE31" i="116"/>
  <c r="CXD31" i="116"/>
  <c r="CWY31" i="116" s="1"/>
  <c r="CWX31" i="116"/>
  <c r="CWW31" i="116"/>
  <c r="CWV31" i="116"/>
  <c r="CWU31" i="116"/>
  <c r="CWT31" i="116"/>
  <c r="CWS31" i="116"/>
  <c r="CWR31" i="116"/>
  <c r="CWO31" i="116"/>
  <c r="CWN31" i="116"/>
  <c r="CWI31" i="116" s="1"/>
  <c r="CWH31" i="116"/>
  <c r="CWG31" i="116"/>
  <c r="CWF31" i="116"/>
  <c r="CWE31" i="116"/>
  <c r="CWD31" i="116"/>
  <c r="CWC31" i="116"/>
  <c r="CWB31" i="116"/>
  <c r="CVY31" i="116"/>
  <c r="CVX31" i="116"/>
  <c r="CVS31" i="116" s="1"/>
  <c r="CVR31" i="116"/>
  <c r="CVQ31" i="116"/>
  <c r="CVP31" i="116"/>
  <c r="CVO31" i="116"/>
  <c r="CVN31" i="116"/>
  <c r="CVM31" i="116"/>
  <c r="CVL31" i="116"/>
  <c r="CVI31" i="116"/>
  <c r="CVH31" i="116"/>
  <c r="CVC31" i="116" s="1"/>
  <c r="CVB31" i="116"/>
  <c r="CVA31" i="116"/>
  <c r="CUZ31" i="116"/>
  <c r="CUY31" i="116"/>
  <c r="CUX31" i="116"/>
  <c r="CUW31" i="116"/>
  <c r="CUV31" i="116"/>
  <c r="CUS31" i="116"/>
  <c r="CUR31" i="116"/>
  <c r="CUM31" i="116" s="1"/>
  <c r="CUL31" i="116"/>
  <c r="CUK31" i="116"/>
  <c r="CUJ31" i="116"/>
  <c r="CUI31" i="116"/>
  <c r="CUH31" i="116"/>
  <c r="CUG31" i="116"/>
  <c r="CUF31" i="116"/>
  <c r="CUC31" i="116"/>
  <c r="CUB31" i="116"/>
  <c r="CTW31" i="116" s="1"/>
  <c r="CTV31" i="116"/>
  <c r="CTU31" i="116"/>
  <c r="CTT31" i="116"/>
  <c r="CTS31" i="116"/>
  <c r="CTR31" i="116"/>
  <c r="CTQ31" i="116"/>
  <c r="CTP31" i="116"/>
  <c r="CTM31" i="116"/>
  <c r="CTL31" i="116"/>
  <c r="CTG31" i="116" s="1"/>
  <c r="CTF31" i="116"/>
  <c r="CTE31" i="116"/>
  <c r="CTD31" i="116"/>
  <c r="CTC31" i="116"/>
  <c r="CTB31" i="116"/>
  <c r="CTA31" i="116"/>
  <c r="CSZ31" i="116"/>
  <c r="CSW31" i="116"/>
  <c r="CSV31" i="116"/>
  <c r="CSQ31" i="116" s="1"/>
  <c r="CSP31" i="116"/>
  <c r="CSO31" i="116"/>
  <c r="CSN31" i="116"/>
  <c r="CSM31" i="116"/>
  <c r="CSL31" i="116"/>
  <c r="CSK31" i="116"/>
  <c r="CSJ31" i="116"/>
  <c r="CSG31" i="116"/>
  <c r="CSF31" i="116"/>
  <c r="CSA31" i="116" s="1"/>
  <c r="CRZ31" i="116"/>
  <c r="CRY31" i="116"/>
  <c r="CRX31" i="116"/>
  <c r="CRW31" i="116"/>
  <c r="CRV31" i="116"/>
  <c r="CRU31" i="116"/>
  <c r="CRT31" i="116"/>
  <c r="CRQ31" i="116"/>
  <c r="CRP31" i="116"/>
  <c r="CRK31" i="116" s="1"/>
  <c r="CRJ31" i="116"/>
  <c r="CRI31" i="116"/>
  <c r="CRH31" i="116"/>
  <c r="CRG31" i="116"/>
  <c r="CRF31" i="116"/>
  <c r="CRE31" i="116"/>
  <c r="CRD31" i="116"/>
  <c r="CRA31" i="116"/>
  <c r="CQZ31" i="116"/>
  <c r="CQU31" i="116" s="1"/>
  <c r="CQT31" i="116"/>
  <c r="CQS31" i="116"/>
  <c r="CQR31" i="116"/>
  <c r="CQQ31" i="116"/>
  <c r="CQP31" i="116"/>
  <c r="CQO31" i="116"/>
  <c r="CQN31" i="116"/>
  <c r="CQK31" i="116"/>
  <c r="CQJ31" i="116"/>
  <c r="CQE31" i="116" s="1"/>
  <c r="CQD31" i="116"/>
  <c r="CQC31" i="116"/>
  <c r="CQB31" i="116"/>
  <c r="CQA31" i="116"/>
  <c r="CPZ31" i="116"/>
  <c r="CPY31" i="116"/>
  <c r="CPX31" i="116"/>
  <c r="CPU31" i="116"/>
  <c r="CPT31" i="116"/>
  <c r="CPO31" i="116" s="1"/>
  <c r="CPN31" i="116"/>
  <c r="CPM31" i="116"/>
  <c r="CPL31" i="116"/>
  <c r="CPK31" i="116"/>
  <c r="CPJ31" i="116"/>
  <c r="CPI31" i="116"/>
  <c r="CPH31" i="116"/>
  <c r="CPE31" i="116"/>
  <c r="CPD31" i="116"/>
  <c r="COY31" i="116" s="1"/>
  <c r="COX31" i="116"/>
  <c r="COW31" i="116"/>
  <c r="COV31" i="116"/>
  <c r="COU31" i="116"/>
  <c r="COT31" i="116"/>
  <c r="COS31" i="116"/>
  <c r="COR31" i="116"/>
  <c r="COO31" i="116"/>
  <c r="CON31" i="116"/>
  <c r="COI31" i="116" s="1"/>
  <c r="COH31" i="116"/>
  <c r="COG31" i="116"/>
  <c r="COF31" i="116"/>
  <c r="COE31" i="116"/>
  <c r="COD31" i="116"/>
  <c r="COC31" i="116"/>
  <c r="COB31" i="116"/>
  <c r="CNY31" i="116"/>
  <c r="CNX31" i="116"/>
  <c r="CNS31" i="116" s="1"/>
  <c r="CNR31" i="116"/>
  <c r="CNQ31" i="116"/>
  <c r="CNP31" i="116"/>
  <c r="CNO31" i="116"/>
  <c r="CNN31" i="116"/>
  <c r="CNM31" i="116"/>
  <c r="CNL31" i="116"/>
  <c r="CNI31" i="116"/>
  <c r="CNH31" i="116"/>
  <c r="CNC31" i="116" s="1"/>
  <c r="CNB31" i="116"/>
  <c r="CNA31" i="116"/>
  <c r="CMZ31" i="116"/>
  <c r="CMY31" i="116"/>
  <c r="CMX31" i="116"/>
  <c r="CMW31" i="116"/>
  <c r="CMV31" i="116"/>
  <c r="CMS31" i="116"/>
  <c r="CMR31" i="116"/>
  <c r="CMM31" i="116" s="1"/>
  <c r="CML31" i="116"/>
  <c r="CMK31" i="116"/>
  <c r="CMJ31" i="116"/>
  <c r="CMI31" i="116"/>
  <c r="CMH31" i="116"/>
  <c r="CMG31" i="116"/>
  <c r="CMF31" i="116"/>
  <c r="CMC31" i="116"/>
  <c r="CMB31" i="116"/>
  <c r="CLW31" i="116" s="1"/>
  <c r="CLV31" i="116"/>
  <c r="CLU31" i="116"/>
  <c r="CLT31" i="116"/>
  <c r="CLS31" i="116"/>
  <c r="CLR31" i="116"/>
  <c r="CLQ31" i="116"/>
  <c r="CLP31" i="116"/>
  <c r="CLM31" i="116"/>
  <c r="CLL31" i="116"/>
  <c r="CLG31" i="116" s="1"/>
  <c r="CLF31" i="116"/>
  <c r="CLE31" i="116"/>
  <c r="CLD31" i="116"/>
  <c r="CLC31" i="116"/>
  <c r="CLB31" i="116"/>
  <c r="CLA31" i="116"/>
  <c r="CKZ31" i="116"/>
  <c r="CKW31" i="116"/>
  <c r="CKV31" i="116"/>
  <c r="CKQ31" i="116" s="1"/>
  <c r="CKP31" i="116"/>
  <c r="CKO31" i="116"/>
  <c r="CKN31" i="116"/>
  <c r="CKM31" i="116"/>
  <c r="CKL31" i="116"/>
  <c r="CKK31" i="116"/>
  <c r="CKJ31" i="116"/>
  <c r="CKG31" i="116"/>
  <c r="CKF31" i="116"/>
  <c r="CKA31" i="116" s="1"/>
  <c r="CJZ31" i="116"/>
  <c r="CJY31" i="116"/>
  <c r="CJX31" i="116"/>
  <c r="CJW31" i="116"/>
  <c r="CJV31" i="116"/>
  <c r="CJU31" i="116"/>
  <c r="CJT31" i="116"/>
  <c r="CJQ31" i="116"/>
  <c r="CJP31" i="116"/>
  <c r="CJK31" i="116" s="1"/>
  <c r="CJJ31" i="116"/>
  <c r="CJI31" i="116"/>
  <c r="CJH31" i="116"/>
  <c r="CJG31" i="116"/>
  <c r="CJF31" i="116"/>
  <c r="CJE31" i="116"/>
  <c r="CJD31" i="116"/>
  <c r="CJA31" i="116"/>
  <c r="CIZ31" i="116"/>
  <c r="CIU31" i="116" s="1"/>
  <c r="CIT31" i="116"/>
  <c r="CIS31" i="116"/>
  <c r="CIR31" i="116"/>
  <c r="CIQ31" i="116"/>
  <c r="CIP31" i="116"/>
  <c r="CIO31" i="116"/>
  <c r="CIN31" i="116"/>
  <c r="CIK31" i="116"/>
  <c r="CIJ31" i="116"/>
  <c r="CIE31" i="116" s="1"/>
  <c r="CID31" i="116"/>
  <c r="CIC31" i="116"/>
  <c r="CIB31" i="116"/>
  <c r="CIA31" i="116"/>
  <c r="CHZ31" i="116"/>
  <c r="CHY31" i="116"/>
  <c r="CHX31" i="116"/>
  <c r="CHU31" i="116"/>
  <c r="CHT31" i="116"/>
  <c r="CHO31" i="116" s="1"/>
  <c r="CHN31" i="116"/>
  <c r="CHM31" i="116"/>
  <c r="CHL31" i="116"/>
  <c r="CHK31" i="116"/>
  <c r="CHJ31" i="116"/>
  <c r="CHI31" i="116"/>
  <c r="CHH31" i="116"/>
  <c r="CHE31" i="116"/>
  <c r="CHD31" i="116"/>
  <c r="CGY31" i="116" s="1"/>
  <c r="CGX31" i="116"/>
  <c r="CGW31" i="116"/>
  <c r="CGV31" i="116"/>
  <c r="CGU31" i="116"/>
  <c r="CGT31" i="116"/>
  <c r="CGS31" i="116"/>
  <c r="CGR31" i="116"/>
  <c r="CGO31" i="116"/>
  <c r="CGN31" i="116"/>
  <c r="CGI31" i="116" s="1"/>
  <c r="CGH31" i="116"/>
  <c r="CGG31" i="116"/>
  <c r="CGF31" i="116"/>
  <c r="CGE31" i="116"/>
  <c r="CGD31" i="116"/>
  <c r="CGC31" i="116"/>
  <c r="CGB31" i="116"/>
  <c r="CFY31" i="116"/>
  <c r="CFX31" i="116"/>
  <c r="CFS31" i="116" s="1"/>
  <c r="CFR31" i="116"/>
  <c r="CFQ31" i="116"/>
  <c r="CFP31" i="116"/>
  <c r="CFO31" i="116"/>
  <c r="CFN31" i="116"/>
  <c r="CFM31" i="116"/>
  <c r="CFL31" i="116"/>
  <c r="CFI31" i="116"/>
  <c r="CFH31" i="116"/>
  <c r="CFC31" i="116" s="1"/>
  <c r="CFB31" i="116"/>
  <c r="CFA31" i="116"/>
  <c r="CEZ31" i="116"/>
  <c r="CEY31" i="116"/>
  <c r="CEX31" i="116"/>
  <c r="CEW31" i="116"/>
  <c r="CEV31" i="116"/>
  <c r="CES31" i="116"/>
  <c r="CER31" i="116"/>
  <c r="CEM31" i="116" s="1"/>
  <c r="CEL31" i="116"/>
  <c r="CEK31" i="116"/>
  <c r="CEJ31" i="116"/>
  <c r="CEI31" i="116"/>
  <c r="CEH31" i="116"/>
  <c r="CEG31" i="116"/>
  <c r="CEF31" i="116"/>
  <c r="CEC31" i="116"/>
  <c r="CEB31" i="116"/>
  <c r="CDW31" i="116" s="1"/>
  <c r="CDV31" i="116"/>
  <c r="CDU31" i="116"/>
  <c r="CDT31" i="116"/>
  <c r="CDS31" i="116"/>
  <c r="CDR31" i="116"/>
  <c r="CDQ31" i="116"/>
  <c r="CDP31" i="116"/>
  <c r="CDM31" i="116"/>
  <c r="CDL31" i="116"/>
  <c r="CDG31" i="116" s="1"/>
  <c r="CDF31" i="116"/>
  <c r="CDE31" i="116"/>
  <c r="CDD31" i="116"/>
  <c r="CDC31" i="116"/>
  <c r="CDB31" i="116"/>
  <c r="CDA31" i="116"/>
  <c r="CCZ31" i="116"/>
  <c r="CCW31" i="116"/>
  <c r="CCV31" i="116"/>
  <c r="CCQ31" i="116" s="1"/>
  <c r="CCP31" i="116"/>
  <c r="CCO31" i="116"/>
  <c r="CCN31" i="116"/>
  <c r="CCM31" i="116"/>
  <c r="CCL31" i="116"/>
  <c r="CCK31" i="116"/>
  <c r="CCJ31" i="116"/>
  <c r="CCG31" i="116"/>
  <c r="CCF31" i="116"/>
  <c r="CCA31" i="116" s="1"/>
  <c r="CBZ31" i="116"/>
  <c r="CBY31" i="116"/>
  <c r="CBX31" i="116"/>
  <c r="CBW31" i="116"/>
  <c r="CBV31" i="116"/>
  <c r="CBU31" i="116"/>
  <c r="CBT31" i="116"/>
  <c r="CBQ31" i="116"/>
  <c r="CBP31" i="116"/>
  <c r="CBK31" i="116" s="1"/>
  <c r="CBJ31" i="116"/>
  <c r="CBI31" i="116"/>
  <c r="CBH31" i="116"/>
  <c r="CBG31" i="116"/>
  <c r="CBF31" i="116"/>
  <c r="CBE31" i="116"/>
  <c r="CBD31" i="116"/>
  <c r="CBA31" i="116"/>
  <c r="CAZ31" i="116"/>
  <c r="CAU31" i="116" s="1"/>
  <c r="CAT31" i="116"/>
  <c r="CAS31" i="116"/>
  <c r="CAR31" i="116"/>
  <c r="CAQ31" i="116"/>
  <c r="CAP31" i="116"/>
  <c r="CAO31" i="116"/>
  <c r="CAN31" i="116"/>
  <c r="CAK31" i="116"/>
  <c r="CAJ31" i="116"/>
  <c r="CAE31" i="116" s="1"/>
  <c r="CAD31" i="116"/>
  <c r="CAC31" i="116"/>
  <c r="CAB31" i="116"/>
  <c r="CAA31" i="116"/>
  <c r="BZZ31" i="116"/>
  <c r="BZY31" i="116"/>
  <c r="BZX31" i="116"/>
  <c r="BZU31" i="116"/>
  <c r="BZT31" i="116"/>
  <c r="BZO31" i="116" s="1"/>
  <c r="BZN31" i="116"/>
  <c r="BZM31" i="116"/>
  <c r="BZL31" i="116"/>
  <c r="BZK31" i="116"/>
  <c r="BZJ31" i="116"/>
  <c r="BZI31" i="116"/>
  <c r="BZH31" i="116"/>
  <c r="BZE31" i="116"/>
  <c r="BZD31" i="116"/>
  <c r="BYY31" i="116" s="1"/>
  <c r="BYX31" i="116"/>
  <c r="BYW31" i="116"/>
  <c r="BYV31" i="116"/>
  <c r="BYU31" i="116"/>
  <c r="BYT31" i="116"/>
  <c r="BYS31" i="116"/>
  <c r="BYR31" i="116"/>
  <c r="BYO31" i="116"/>
  <c r="BYN31" i="116"/>
  <c r="BYI31" i="116" s="1"/>
  <c r="BYH31" i="116"/>
  <c r="BYG31" i="116"/>
  <c r="BYF31" i="116"/>
  <c r="BYE31" i="116"/>
  <c r="BYD31" i="116"/>
  <c r="BYC31" i="116"/>
  <c r="BYB31" i="116"/>
  <c r="BXY31" i="116"/>
  <c r="BXX31" i="116"/>
  <c r="BXS31" i="116" s="1"/>
  <c r="BXR31" i="116"/>
  <c r="BXQ31" i="116"/>
  <c r="BXP31" i="116"/>
  <c r="BXO31" i="116"/>
  <c r="BXN31" i="116"/>
  <c r="BXM31" i="116"/>
  <c r="BXL31" i="116"/>
  <c r="BXI31" i="116"/>
  <c r="BXH31" i="116"/>
  <c r="BXC31" i="116" s="1"/>
  <c r="BXB31" i="116"/>
  <c r="BXA31" i="116"/>
  <c r="BWZ31" i="116"/>
  <c r="BWY31" i="116"/>
  <c r="BWX31" i="116"/>
  <c r="BWW31" i="116"/>
  <c r="BWV31" i="116"/>
  <c r="BWS31" i="116"/>
  <c r="BWR31" i="116"/>
  <c r="BWM31" i="116" s="1"/>
  <c r="BWL31" i="116"/>
  <c r="BWK31" i="116"/>
  <c r="BWJ31" i="116"/>
  <c r="BWI31" i="116"/>
  <c r="BWH31" i="116"/>
  <c r="BWG31" i="116"/>
  <c r="BWF31" i="116"/>
  <c r="BWC31" i="116"/>
  <c r="BWB31" i="116"/>
  <c r="BVW31" i="116" s="1"/>
  <c r="BVV31" i="116"/>
  <c r="BVU31" i="116"/>
  <c r="BVT31" i="116"/>
  <c r="BVS31" i="116"/>
  <c r="BVR31" i="116"/>
  <c r="BVQ31" i="116"/>
  <c r="BVP31" i="116"/>
  <c r="BVM31" i="116"/>
  <c r="BVL31" i="116"/>
  <c r="BVG31" i="116" s="1"/>
  <c r="BVF31" i="116"/>
  <c r="BVE31" i="116"/>
  <c r="BVD31" i="116"/>
  <c r="BVC31" i="116"/>
  <c r="BVB31" i="116"/>
  <c r="BVA31" i="116"/>
  <c r="BUZ31" i="116"/>
  <c r="BUW31" i="116"/>
  <c r="BUV31" i="116"/>
  <c r="BUQ31" i="116" s="1"/>
  <c r="BUP31" i="116"/>
  <c r="BUO31" i="116"/>
  <c r="BUN31" i="116"/>
  <c r="BUM31" i="116"/>
  <c r="BUL31" i="116"/>
  <c r="BUK31" i="116"/>
  <c r="BUJ31" i="116"/>
  <c r="BUG31" i="116"/>
  <c r="BUF31" i="116"/>
  <c r="BUA31" i="116" s="1"/>
  <c r="BTZ31" i="116"/>
  <c r="BTY31" i="116"/>
  <c r="BTX31" i="116"/>
  <c r="BTW31" i="116"/>
  <c r="BTV31" i="116"/>
  <c r="BTU31" i="116"/>
  <c r="BTT31" i="116"/>
  <c r="BTQ31" i="116"/>
  <c r="BTP31" i="116"/>
  <c r="BTK31" i="116" s="1"/>
  <c r="BTJ31" i="116"/>
  <c r="BTI31" i="116"/>
  <c r="BTH31" i="116"/>
  <c r="BTG31" i="116"/>
  <c r="BTF31" i="116"/>
  <c r="BTE31" i="116"/>
  <c r="BTD31" i="116"/>
  <c r="BTA31" i="116"/>
  <c r="BSZ31" i="116"/>
  <c r="BSU31" i="116" s="1"/>
  <c r="BST31" i="116"/>
  <c r="BSS31" i="116"/>
  <c r="BSR31" i="116"/>
  <c r="BSQ31" i="116"/>
  <c r="BSP31" i="116"/>
  <c r="BSO31" i="116"/>
  <c r="BSN31" i="116"/>
  <c r="BSK31" i="116"/>
  <c r="BSJ31" i="116"/>
  <c r="BSE31" i="116" s="1"/>
  <c r="BSD31" i="116"/>
  <c r="BSC31" i="116"/>
  <c r="BSB31" i="116"/>
  <c r="BSA31" i="116"/>
  <c r="BRZ31" i="116"/>
  <c r="BRY31" i="116"/>
  <c r="BRX31" i="116"/>
  <c r="BRU31" i="116"/>
  <c r="BRT31" i="116"/>
  <c r="BRO31" i="116" s="1"/>
  <c r="BRN31" i="116"/>
  <c r="BRM31" i="116"/>
  <c r="BRL31" i="116"/>
  <c r="BRK31" i="116"/>
  <c r="BRJ31" i="116"/>
  <c r="BRI31" i="116"/>
  <c r="BRH31" i="116"/>
  <c r="BRE31" i="116"/>
  <c r="BRD31" i="116"/>
  <c r="BQY31" i="116" s="1"/>
  <c r="BQX31" i="116"/>
  <c r="BQW31" i="116"/>
  <c r="BQV31" i="116"/>
  <c r="BQU31" i="116"/>
  <c r="BQT31" i="116"/>
  <c r="BQS31" i="116"/>
  <c r="BQR31" i="116"/>
  <c r="BQO31" i="116"/>
  <c r="BQN31" i="116"/>
  <c r="BQI31" i="116" s="1"/>
  <c r="BQH31" i="116"/>
  <c r="BQG31" i="116"/>
  <c r="BQF31" i="116"/>
  <c r="BQE31" i="116"/>
  <c r="BQD31" i="116"/>
  <c r="BQC31" i="116"/>
  <c r="BQB31" i="116"/>
  <c r="BPY31" i="116"/>
  <c r="BPX31" i="116"/>
  <c r="BPS31" i="116" s="1"/>
  <c r="BPR31" i="116"/>
  <c r="BPQ31" i="116"/>
  <c r="BPP31" i="116"/>
  <c r="BPO31" i="116"/>
  <c r="BPN31" i="116"/>
  <c r="BPM31" i="116"/>
  <c r="BPL31" i="116"/>
  <c r="BPI31" i="116"/>
  <c r="BPH31" i="116"/>
  <c r="BPC31" i="116" s="1"/>
  <c r="BPB31" i="116"/>
  <c r="BPA31" i="116"/>
  <c r="BOZ31" i="116"/>
  <c r="BOY31" i="116"/>
  <c r="BOX31" i="116"/>
  <c r="BOW31" i="116"/>
  <c r="BOV31" i="116"/>
  <c r="BOS31" i="116"/>
  <c r="BOR31" i="116"/>
  <c r="BOM31" i="116" s="1"/>
  <c r="BOL31" i="116"/>
  <c r="BOK31" i="116"/>
  <c r="BOJ31" i="116"/>
  <c r="BOI31" i="116"/>
  <c r="BOH31" i="116"/>
  <c r="BOG31" i="116"/>
  <c r="BOF31" i="116"/>
  <c r="BOC31" i="116"/>
  <c r="BOB31" i="116"/>
  <c r="BNW31" i="116" s="1"/>
  <c r="BNV31" i="116"/>
  <c r="BNU31" i="116"/>
  <c r="BNT31" i="116"/>
  <c r="BNS31" i="116"/>
  <c r="BNR31" i="116"/>
  <c r="BNQ31" i="116"/>
  <c r="BNP31" i="116"/>
  <c r="BNM31" i="116"/>
  <c r="BNL31" i="116"/>
  <c r="BNG31" i="116" s="1"/>
  <c r="BNF31" i="116"/>
  <c r="BNE31" i="116"/>
  <c r="BND31" i="116"/>
  <c r="BNC31" i="116"/>
  <c r="BNB31" i="116"/>
  <c r="BNA31" i="116"/>
  <c r="BMZ31" i="116"/>
  <c r="BMW31" i="116"/>
  <c r="BMV31" i="116"/>
  <c r="BMQ31" i="116" s="1"/>
  <c r="BMP31" i="116"/>
  <c r="BMO31" i="116"/>
  <c r="BMN31" i="116"/>
  <c r="BMM31" i="116"/>
  <c r="BML31" i="116"/>
  <c r="BMK31" i="116"/>
  <c r="BMJ31" i="116"/>
  <c r="BMG31" i="116"/>
  <c r="BMF31" i="116"/>
  <c r="BMA31" i="116" s="1"/>
  <c r="BLZ31" i="116"/>
  <c r="BLY31" i="116"/>
  <c r="BLX31" i="116"/>
  <c r="BLW31" i="116"/>
  <c r="BLV31" i="116"/>
  <c r="BLU31" i="116"/>
  <c r="BLT31" i="116"/>
  <c r="BLQ31" i="116"/>
  <c r="BLP31" i="116"/>
  <c r="BLK31" i="116" s="1"/>
  <c r="BLJ31" i="116"/>
  <c r="BLI31" i="116"/>
  <c r="BLH31" i="116"/>
  <c r="BLG31" i="116"/>
  <c r="BLF31" i="116"/>
  <c r="BLE31" i="116"/>
  <c r="BLD31" i="116"/>
  <c r="BLA31" i="116"/>
  <c r="BKZ31" i="116"/>
  <c r="BKU31" i="116" s="1"/>
  <c r="BKT31" i="116"/>
  <c r="BKS31" i="116"/>
  <c r="BKR31" i="116"/>
  <c r="BKQ31" i="116"/>
  <c r="BKP31" i="116"/>
  <c r="BKO31" i="116"/>
  <c r="BKN31" i="116"/>
  <c r="BKK31" i="116"/>
  <c r="BKJ31" i="116"/>
  <c r="BKE31" i="116" s="1"/>
  <c r="BKD31" i="116"/>
  <c r="BKC31" i="116"/>
  <c r="BKB31" i="116"/>
  <c r="BKA31" i="116"/>
  <c r="BJZ31" i="116"/>
  <c r="BJY31" i="116"/>
  <c r="BJX31" i="116"/>
  <c r="BJU31" i="116"/>
  <c r="BJT31" i="116"/>
  <c r="BJO31" i="116" s="1"/>
  <c r="BJN31" i="116"/>
  <c r="BJM31" i="116"/>
  <c r="BJL31" i="116"/>
  <c r="BJK31" i="116"/>
  <c r="BJJ31" i="116"/>
  <c r="BJI31" i="116"/>
  <c r="BJH31" i="116"/>
  <c r="BJE31" i="116"/>
  <c r="BJD31" i="116"/>
  <c r="BIY31" i="116" s="1"/>
  <c r="BIX31" i="116"/>
  <c r="BIW31" i="116"/>
  <c r="BIV31" i="116"/>
  <c r="BIU31" i="116"/>
  <c r="BIT31" i="116"/>
  <c r="BIS31" i="116"/>
  <c r="BIR31" i="116"/>
  <c r="BIO31" i="116"/>
  <c r="BIN31" i="116"/>
  <c r="BII31" i="116" s="1"/>
  <c r="BIH31" i="116"/>
  <c r="BIG31" i="116"/>
  <c r="BIF31" i="116"/>
  <c r="BIE31" i="116"/>
  <c r="BID31" i="116"/>
  <c r="BIC31" i="116"/>
  <c r="BIB31" i="116"/>
  <c r="BHY31" i="116"/>
  <c r="BHX31" i="116"/>
  <c r="BHS31" i="116" s="1"/>
  <c r="BHR31" i="116"/>
  <c r="BHQ31" i="116"/>
  <c r="BHP31" i="116"/>
  <c r="BHO31" i="116"/>
  <c r="BHN31" i="116"/>
  <c r="BHM31" i="116"/>
  <c r="BHL31" i="116"/>
  <c r="BHI31" i="116"/>
  <c r="BHH31" i="116"/>
  <c r="BHC31" i="116" s="1"/>
  <c r="BHB31" i="116"/>
  <c r="BHA31" i="116"/>
  <c r="BGZ31" i="116"/>
  <c r="BGY31" i="116"/>
  <c r="BGX31" i="116"/>
  <c r="BGW31" i="116"/>
  <c r="BGV31" i="116"/>
  <c r="BGS31" i="116"/>
  <c r="BGR31" i="116"/>
  <c r="BGM31" i="116" s="1"/>
  <c r="BGL31" i="116"/>
  <c r="BGK31" i="116"/>
  <c r="BGJ31" i="116"/>
  <c r="BGI31" i="116"/>
  <c r="BGH31" i="116"/>
  <c r="BGG31" i="116"/>
  <c r="BGF31" i="116"/>
  <c r="BGC31" i="116"/>
  <c r="BGB31" i="116"/>
  <c r="BFW31" i="116" s="1"/>
  <c r="BFV31" i="116"/>
  <c r="BFU31" i="116"/>
  <c r="BFT31" i="116"/>
  <c r="BFS31" i="116"/>
  <c r="BFR31" i="116"/>
  <c r="BFQ31" i="116"/>
  <c r="BFP31" i="116"/>
  <c r="BFM31" i="116"/>
  <c r="BFL31" i="116"/>
  <c r="BFG31" i="116" s="1"/>
  <c r="BFF31" i="116"/>
  <c r="BFE31" i="116"/>
  <c r="BFD31" i="116"/>
  <c r="BFC31" i="116"/>
  <c r="BFB31" i="116"/>
  <c r="BFA31" i="116"/>
  <c r="BEZ31" i="116"/>
  <c r="BEW31" i="116"/>
  <c r="BEV31" i="116"/>
  <c r="BEQ31" i="116" s="1"/>
  <c r="BEP31" i="116"/>
  <c r="BEO31" i="116"/>
  <c r="BEN31" i="116"/>
  <c r="BEM31" i="116"/>
  <c r="BEL31" i="116"/>
  <c r="BEK31" i="116"/>
  <c r="BEJ31" i="116"/>
  <c r="BEG31" i="116"/>
  <c r="BEF31" i="116"/>
  <c r="BEA31" i="116" s="1"/>
  <c r="BDZ31" i="116"/>
  <c r="BDY31" i="116"/>
  <c r="BDX31" i="116"/>
  <c r="BDW31" i="116"/>
  <c r="BDV31" i="116"/>
  <c r="BDU31" i="116"/>
  <c r="BDT31" i="116"/>
  <c r="BDQ31" i="116"/>
  <c r="BDP31" i="116"/>
  <c r="BDK31" i="116" s="1"/>
  <c r="BDJ31" i="116"/>
  <c r="BDI31" i="116"/>
  <c r="BDH31" i="116"/>
  <c r="BDG31" i="116"/>
  <c r="BDF31" i="116"/>
  <c r="BDE31" i="116"/>
  <c r="BDD31" i="116"/>
  <c r="BDA31" i="116"/>
  <c r="BCZ31" i="116"/>
  <c r="BCU31" i="116" s="1"/>
  <c r="BCT31" i="116"/>
  <c r="BCS31" i="116"/>
  <c r="BCR31" i="116"/>
  <c r="BCQ31" i="116"/>
  <c r="BCP31" i="116"/>
  <c r="BCO31" i="116"/>
  <c r="BCN31" i="116"/>
  <c r="BCK31" i="116"/>
  <c r="BCJ31" i="116"/>
  <c r="BCE31" i="116" s="1"/>
  <c r="BCD31" i="116"/>
  <c r="BCC31" i="116"/>
  <c r="BCB31" i="116"/>
  <c r="BCA31" i="116"/>
  <c r="BBZ31" i="116"/>
  <c r="BBY31" i="116"/>
  <c r="BBX31" i="116"/>
  <c r="BBU31" i="116"/>
  <c r="BBT31" i="116"/>
  <c r="BBO31" i="116" s="1"/>
  <c r="BBN31" i="116"/>
  <c r="BBM31" i="116"/>
  <c r="BBL31" i="116"/>
  <c r="BBK31" i="116"/>
  <c r="BBJ31" i="116"/>
  <c r="BBI31" i="116"/>
  <c r="BBH31" i="116"/>
  <c r="BBE31" i="116"/>
  <c r="BBD31" i="116"/>
  <c r="BAY31" i="116" s="1"/>
  <c r="BAX31" i="116"/>
  <c r="BAW31" i="116"/>
  <c r="BAV31" i="116"/>
  <c r="BAU31" i="116"/>
  <c r="BAT31" i="116"/>
  <c r="BAS31" i="116"/>
  <c r="BAR31" i="116"/>
  <c r="BAO31" i="116"/>
  <c r="BAN31" i="116"/>
  <c r="BAI31" i="116" s="1"/>
  <c r="BAH31" i="116"/>
  <c r="BAG31" i="116"/>
  <c r="BAF31" i="116"/>
  <c r="BAE31" i="116"/>
  <c r="BAD31" i="116"/>
  <c r="BAC31" i="116"/>
  <c r="BAB31" i="116"/>
  <c r="AZY31" i="116"/>
  <c r="AZX31" i="116"/>
  <c r="AZS31" i="116" s="1"/>
  <c r="AZR31" i="116"/>
  <c r="AZQ31" i="116"/>
  <c r="AZP31" i="116"/>
  <c r="AZO31" i="116"/>
  <c r="AZN31" i="116"/>
  <c r="AZM31" i="116"/>
  <c r="AZL31" i="116"/>
  <c r="AZI31" i="116"/>
  <c r="AZH31" i="116"/>
  <c r="AZC31" i="116" s="1"/>
  <c r="AZB31" i="116"/>
  <c r="AZA31" i="116"/>
  <c r="AYZ31" i="116"/>
  <c r="AYY31" i="116"/>
  <c r="AYX31" i="116"/>
  <c r="AYW31" i="116"/>
  <c r="AYV31" i="116"/>
  <c r="AYS31" i="116"/>
  <c r="AYR31" i="116"/>
  <c r="AYM31" i="116" s="1"/>
  <c r="AYL31" i="116"/>
  <c r="AYK31" i="116"/>
  <c r="AYJ31" i="116"/>
  <c r="AYI31" i="116"/>
  <c r="AYH31" i="116"/>
  <c r="AYG31" i="116"/>
  <c r="AYF31" i="116"/>
  <c r="AYC31" i="116"/>
  <c r="AYB31" i="116"/>
  <c r="AXW31" i="116" s="1"/>
  <c r="AXV31" i="116"/>
  <c r="AXU31" i="116"/>
  <c r="AXT31" i="116"/>
  <c r="AXS31" i="116"/>
  <c r="AXR31" i="116"/>
  <c r="AXQ31" i="116"/>
  <c r="AXP31" i="116"/>
  <c r="AXM31" i="116"/>
  <c r="AXL31" i="116"/>
  <c r="AXG31" i="116" s="1"/>
  <c r="AXF31" i="116"/>
  <c r="AXE31" i="116"/>
  <c r="AXD31" i="116"/>
  <c r="AXC31" i="116"/>
  <c r="AXB31" i="116"/>
  <c r="AXA31" i="116"/>
  <c r="AWZ31" i="116"/>
  <c r="AWW31" i="116"/>
  <c r="AWV31" i="116"/>
  <c r="AWQ31" i="116" s="1"/>
  <c r="AWP31" i="116"/>
  <c r="AWO31" i="116"/>
  <c r="AWN31" i="116"/>
  <c r="AWM31" i="116"/>
  <c r="AWL31" i="116"/>
  <c r="AWK31" i="116"/>
  <c r="AWJ31" i="116"/>
  <c r="AWG31" i="116"/>
  <c r="AWF31" i="116"/>
  <c r="AWA31" i="116" s="1"/>
  <c r="AVZ31" i="116"/>
  <c r="AVY31" i="116"/>
  <c r="AVX31" i="116"/>
  <c r="AVW31" i="116"/>
  <c r="AVV31" i="116"/>
  <c r="AVU31" i="116"/>
  <c r="AVT31" i="116"/>
  <c r="AVQ31" i="116"/>
  <c r="AVP31" i="116"/>
  <c r="AVK31" i="116" s="1"/>
  <c r="AVJ31" i="116"/>
  <c r="AVI31" i="116"/>
  <c r="AVH31" i="116"/>
  <c r="AVG31" i="116"/>
  <c r="AVF31" i="116"/>
  <c r="AVE31" i="116"/>
  <c r="AVD31" i="116"/>
  <c r="AVA31" i="116"/>
  <c r="AUZ31" i="116"/>
  <c r="AUU31" i="116" s="1"/>
  <c r="AUT31" i="116"/>
  <c r="AUS31" i="116"/>
  <c r="AUR31" i="116"/>
  <c r="AUQ31" i="116"/>
  <c r="AUP31" i="116"/>
  <c r="AUO31" i="116"/>
  <c r="AUN31" i="116"/>
  <c r="AUK31" i="116"/>
  <c r="AUJ31" i="116"/>
  <c r="AUE31" i="116" s="1"/>
  <c r="AUD31" i="116"/>
  <c r="AUC31" i="116"/>
  <c r="AUB31" i="116"/>
  <c r="AUA31" i="116"/>
  <c r="ATZ31" i="116"/>
  <c r="ATY31" i="116"/>
  <c r="ATX31" i="116"/>
  <c r="ATU31" i="116"/>
  <c r="ATT31" i="116"/>
  <c r="ATO31" i="116" s="1"/>
  <c r="ATN31" i="116"/>
  <c r="ATM31" i="116"/>
  <c r="ATL31" i="116"/>
  <c r="ATK31" i="116"/>
  <c r="ATJ31" i="116"/>
  <c r="ATI31" i="116"/>
  <c r="ATH31" i="116"/>
  <c r="ATE31" i="116"/>
  <c r="ATD31" i="116"/>
  <c r="ASY31" i="116" s="1"/>
  <c r="ASX31" i="116"/>
  <c r="ASW31" i="116"/>
  <c r="ASV31" i="116"/>
  <c r="ASU31" i="116"/>
  <c r="AST31" i="116"/>
  <c r="ASS31" i="116"/>
  <c r="ASR31" i="116"/>
  <c r="ASO31" i="116"/>
  <c r="ASN31" i="116"/>
  <c r="ASI31" i="116" s="1"/>
  <c r="ASH31" i="116"/>
  <c r="ASG31" i="116"/>
  <c r="ASF31" i="116"/>
  <c r="ASE31" i="116"/>
  <c r="ASD31" i="116"/>
  <c r="ASC31" i="116"/>
  <c r="ASB31" i="116"/>
  <c r="ARY31" i="116"/>
  <c r="ARX31" i="116"/>
  <c r="ARS31" i="116" s="1"/>
  <c r="ARR31" i="116"/>
  <c r="ARQ31" i="116"/>
  <c r="ARP31" i="116"/>
  <c r="ARO31" i="116"/>
  <c r="ARN31" i="116"/>
  <c r="ARM31" i="116"/>
  <c r="ARL31" i="116"/>
  <c r="ARI31" i="116"/>
  <c r="ARH31" i="116"/>
  <c r="ARC31" i="116" s="1"/>
  <c r="ARB31" i="116"/>
  <c r="ARA31" i="116"/>
  <c r="AQZ31" i="116"/>
  <c r="AQY31" i="116"/>
  <c r="AQX31" i="116"/>
  <c r="AQW31" i="116"/>
  <c r="AQV31" i="116"/>
  <c r="AQS31" i="116"/>
  <c r="AQR31" i="116"/>
  <c r="AQM31" i="116" s="1"/>
  <c r="AQL31" i="116"/>
  <c r="AQK31" i="116"/>
  <c r="AQJ31" i="116"/>
  <c r="AQI31" i="116"/>
  <c r="AQH31" i="116"/>
  <c r="AQG31" i="116"/>
  <c r="AQF31" i="116"/>
  <c r="AQC31" i="116"/>
  <c r="AQB31" i="116"/>
  <c r="APW31" i="116" s="1"/>
  <c r="APV31" i="116"/>
  <c r="APU31" i="116"/>
  <c r="APT31" i="116"/>
  <c r="APS31" i="116"/>
  <c r="APR31" i="116"/>
  <c r="APQ31" i="116"/>
  <c r="APP31" i="116"/>
  <c r="APM31" i="116"/>
  <c r="APL31" i="116"/>
  <c r="APG31" i="116" s="1"/>
  <c r="APF31" i="116"/>
  <c r="APE31" i="116"/>
  <c r="APD31" i="116"/>
  <c r="APC31" i="116"/>
  <c r="APB31" i="116"/>
  <c r="APA31" i="116"/>
  <c r="AOZ31" i="116"/>
  <c r="AOW31" i="116"/>
  <c r="AOV31" i="116"/>
  <c r="AOQ31" i="116" s="1"/>
  <c r="AOP31" i="116"/>
  <c r="AOO31" i="116"/>
  <c r="AON31" i="116"/>
  <c r="AOM31" i="116"/>
  <c r="AOL31" i="116"/>
  <c r="AOK31" i="116"/>
  <c r="AOJ31" i="116"/>
  <c r="AOG31" i="116"/>
  <c r="AOF31" i="116"/>
  <c r="AOA31" i="116" s="1"/>
  <c r="ANZ31" i="116"/>
  <c r="ANY31" i="116"/>
  <c r="ANX31" i="116"/>
  <c r="ANW31" i="116"/>
  <c r="ANV31" i="116"/>
  <c r="ANU31" i="116"/>
  <c r="ANT31" i="116"/>
  <c r="ANQ31" i="116"/>
  <c r="ANP31" i="116"/>
  <c r="ANK31" i="116" s="1"/>
  <c r="ANJ31" i="116"/>
  <c r="ANI31" i="116"/>
  <c r="ANH31" i="116"/>
  <c r="ANG31" i="116"/>
  <c r="ANF31" i="116"/>
  <c r="ANE31" i="116"/>
  <c r="AND31" i="116"/>
  <c r="ANA31" i="116"/>
  <c r="AMZ31" i="116"/>
  <c r="AMU31" i="116" s="1"/>
  <c r="AMT31" i="116"/>
  <c r="AMS31" i="116"/>
  <c r="AMR31" i="116"/>
  <c r="AMQ31" i="116"/>
  <c r="AMP31" i="116"/>
  <c r="AMO31" i="116"/>
  <c r="AMN31" i="116"/>
  <c r="AMK31" i="116"/>
  <c r="AMJ31" i="116"/>
  <c r="AME31" i="116" s="1"/>
  <c r="AMD31" i="116"/>
  <c r="AMC31" i="116"/>
  <c r="AMB31" i="116"/>
  <c r="AMA31" i="116"/>
  <c r="ALZ31" i="116"/>
  <c r="ALY31" i="116"/>
  <c r="ALX31" i="116"/>
  <c r="ALU31" i="116"/>
  <c r="ALT31" i="116"/>
  <c r="ALO31" i="116" s="1"/>
  <c r="ALN31" i="116"/>
  <c r="ALM31" i="116"/>
  <c r="ALL31" i="116"/>
  <c r="ALK31" i="116"/>
  <c r="ALJ31" i="116"/>
  <c r="ALI31" i="116"/>
  <c r="ALH31" i="116"/>
  <c r="ALE31" i="116"/>
  <c r="ALD31" i="116"/>
  <c r="AKY31" i="116" s="1"/>
  <c r="AKX31" i="116"/>
  <c r="AKW31" i="116"/>
  <c r="AKV31" i="116"/>
  <c r="AKU31" i="116"/>
  <c r="AKT31" i="116"/>
  <c r="AKS31" i="116"/>
  <c r="AKR31" i="116"/>
  <c r="AKO31" i="116"/>
  <c r="AKN31" i="116"/>
  <c r="AKI31" i="116" s="1"/>
  <c r="AKH31" i="116"/>
  <c r="AKG31" i="116"/>
  <c r="AKF31" i="116"/>
  <c r="AKE31" i="116"/>
  <c r="AKD31" i="116"/>
  <c r="AKC31" i="116"/>
  <c r="AKB31" i="116"/>
  <c r="AJY31" i="116"/>
  <c r="AJX31" i="116"/>
  <c r="AJS31" i="116" s="1"/>
  <c r="AJR31" i="116"/>
  <c r="AJQ31" i="116"/>
  <c r="AJP31" i="116"/>
  <c r="AJO31" i="116"/>
  <c r="AJN31" i="116"/>
  <c r="AJM31" i="116"/>
  <c r="AJL31" i="116"/>
  <c r="AJI31" i="116"/>
  <c r="AJH31" i="116"/>
  <c r="AJC31" i="116" s="1"/>
  <c r="AJB31" i="116"/>
  <c r="AJA31" i="116"/>
  <c r="AIZ31" i="116"/>
  <c r="AIY31" i="116"/>
  <c r="AIX31" i="116"/>
  <c r="AIW31" i="116"/>
  <c r="AIV31" i="116"/>
  <c r="AIS31" i="116"/>
  <c r="AIR31" i="116"/>
  <c r="AIM31" i="116" s="1"/>
  <c r="AIL31" i="116"/>
  <c r="AIK31" i="116"/>
  <c r="AIJ31" i="116"/>
  <c r="AII31" i="116"/>
  <c r="AIH31" i="116"/>
  <c r="AIG31" i="116"/>
  <c r="AIF31" i="116"/>
  <c r="AIC31" i="116"/>
  <c r="AIB31" i="116"/>
  <c r="AHW31" i="116" s="1"/>
  <c r="AHV31" i="116"/>
  <c r="AHU31" i="116"/>
  <c r="AHT31" i="116"/>
  <c r="AHS31" i="116"/>
  <c r="AHR31" i="116"/>
  <c r="AHQ31" i="116"/>
  <c r="AHP31" i="116"/>
  <c r="AHM31" i="116"/>
  <c r="AHL31" i="116"/>
  <c r="AHG31" i="116" s="1"/>
  <c r="AHF31" i="116"/>
  <c r="AHE31" i="116"/>
  <c r="AHD31" i="116"/>
  <c r="AHC31" i="116"/>
  <c r="AHB31" i="116"/>
  <c r="AHA31" i="116"/>
  <c r="AGZ31" i="116"/>
  <c r="AGW31" i="116"/>
  <c r="AGV31" i="116"/>
  <c r="AGQ31" i="116" s="1"/>
  <c r="AGP31" i="116"/>
  <c r="AGO31" i="116"/>
  <c r="AGN31" i="116"/>
  <c r="AGM31" i="116"/>
  <c r="AGL31" i="116"/>
  <c r="AGK31" i="116"/>
  <c r="AGJ31" i="116"/>
  <c r="AGG31" i="116"/>
  <c r="AGF31" i="116"/>
  <c r="AGA31" i="116" s="1"/>
  <c r="AFZ31" i="116"/>
  <c r="AFY31" i="116"/>
  <c r="AFX31" i="116"/>
  <c r="AFW31" i="116"/>
  <c r="AFV31" i="116"/>
  <c r="AFU31" i="116"/>
  <c r="AFT31" i="116"/>
  <c r="AFQ31" i="116"/>
  <c r="AFP31" i="116"/>
  <c r="AFK31" i="116" s="1"/>
  <c r="AFJ31" i="116"/>
  <c r="AFI31" i="116"/>
  <c r="AFH31" i="116"/>
  <c r="AFG31" i="116"/>
  <c r="AFF31" i="116"/>
  <c r="AFE31" i="116"/>
  <c r="AFD31" i="116"/>
  <c r="AFA31" i="116"/>
  <c r="AEZ31" i="116"/>
  <c r="AEU31" i="116" s="1"/>
  <c r="AET31" i="116"/>
  <c r="AES31" i="116"/>
  <c r="AER31" i="116"/>
  <c r="AEQ31" i="116"/>
  <c r="AEP31" i="116"/>
  <c r="AEO31" i="116"/>
  <c r="AEN31" i="116"/>
  <c r="AEK31" i="116"/>
  <c r="AEJ31" i="116"/>
  <c r="AEE31" i="116" s="1"/>
  <c r="AED31" i="116"/>
  <c r="AEC31" i="116"/>
  <c r="AEB31" i="116"/>
  <c r="AEA31" i="116"/>
  <c r="ADZ31" i="116"/>
  <c r="ADY31" i="116"/>
  <c r="ADX31" i="116"/>
  <c r="ADU31" i="116"/>
  <c r="ADT31" i="116"/>
  <c r="ADO31" i="116" s="1"/>
  <c r="ADN31" i="116"/>
  <c r="ADM31" i="116"/>
  <c r="ADL31" i="116"/>
  <c r="ADK31" i="116"/>
  <c r="ADJ31" i="116"/>
  <c r="ADI31" i="116"/>
  <c r="ADH31" i="116"/>
  <c r="ADE31" i="116"/>
  <c r="ADD31" i="116"/>
  <c r="ACY31" i="116" s="1"/>
  <c r="ACX31" i="116"/>
  <c r="ACW31" i="116"/>
  <c r="ACV31" i="116"/>
  <c r="ACU31" i="116"/>
  <c r="ACT31" i="116"/>
  <c r="ACS31" i="116"/>
  <c r="ACR31" i="116"/>
  <c r="ACO31" i="116"/>
  <c r="ACN31" i="116"/>
  <c r="ACI31" i="116" s="1"/>
  <c r="ACH31" i="116"/>
  <c r="ACG31" i="116"/>
  <c r="ACF31" i="116"/>
  <c r="ACE31" i="116"/>
  <c r="ACD31" i="116"/>
  <c r="ACC31" i="116"/>
  <c r="ACB31" i="116"/>
  <c r="ABY31" i="116"/>
  <c r="ABX31" i="116"/>
  <c r="ABS31" i="116" s="1"/>
  <c r="ABR31" i="116"/>
  <c r="ABQ31" i="116"/>
  <c r="ABP31" i="116"/>
  <c r="ABO31" i="116"/>
  <c r="ABN31" i="116"/>
  <c r="ABM31" i="116"/>
  <c r="ABL31" i="116"/>
  <c r="ABI31" i="116"/>
  <c r="ABH31" i="116"/>
  <c r="ABC31" i="116" s="1"/>
  <c r="ABB31" i="116"/>
  <c r="ABA31" i="116"/>
  <c r="AAZ31" i="116"/>
  <c r="AAY31" i="116"/>
  <c r="AAX31" i="116"/>
  <c r="AAW31" i="116"/>
  <c r="AAV31" i="116"/>
  <c r="AAS31" i="116"/>
  <c r="AAR31" i="116"/>
  <c r="AAM31" i="116" s="1"/>
  <c r="AAL31" i="116"/>
  <c r="AAK31" i="116"/>
  <c r="AAJ31" i="116"/>
  <c r="AAI31" i="116"/>
  <c r="AAH31" i="116"/>
  <c r="AAG31" i="116"/>
  <c r="AAF31" i="116"/>
  <c r="AAC31" i="116"/>
  <c r="AAB31" i="116"/>
  <c r="ZW31" i="116" s="1"/>
  <c r="ZV31" i="116"/>
  <c r="ZU31" i="116"/>
  <c r="ZT31" i="116"/>
  <c r="ZS31" i="116"/>
  <c r="ZR31" i="116"/>
  <c r="ZQ31" i="116"/>
  <c r="ZP31" i="116"/>
  <c r="ZM31" i="116"/>
  <c r="ZL31" i="116"/>
  <c r="ZG31" i="116" s="1"/>
  <c r="ZF31" i="116"/>
  <c r="ZE31" i="116"/>
  <c r="ZD31" i="116"/>
  <c r="ZC31" i="116"/>
  <c r="ZB31" i="116"/>
  <c r="ZA31" i="116"/>
  <c r="YZ31" i="116"/>
  <c r="YW31" i="116"/>
  <c r="YV31" i="116"/>
  <c r="YQ31" i="116" s="1"/>
  <c r="YP31" i="116"/>
  <c r="YO31" i="116"/>
  <c r="YN31" i="116"/>
  <c r="YM31" i="116"/>
  <c r="YL31" i="116"/>
  <c r="YK31" i="116"/>
  <c r="YJ31" i="116"/>
  <c r="YG31" i="116"/>
  <c r="YF31" i="116"/>
  <c r="YA31" i="116" s="1"/>
  <c r="XZ31" i="116"/>
  <c r="XY31" i="116"/>
  <c r="XX31" i="116"/>
  <c r="XW31" i="116"/>
  <c r="XV31" i="116"/>
  <c r="XU31" i="116"/>
  <c r="XT31" i="116"/>
  <c r="XQ31" i="116"/>
  <c r="XP31" i="116"/>
  <c r="XK31" i="116" s="1"/>
  <c r="XJ31" i="116"/>
  <c r="XI31" i="116"/>
  <c r="XH31" i="116"/>
  <c r="XG31" i="116"/>
  <c r="XF31" i="116"/>
  <c r="XE31" i="116"/>
  <c r="XD31" i="116"/>
  <c r="XA31" i="116"/>
  <c r="WZ31" i="116"/>
  <c r="WU31" i="116" s="1"/>
  <c r="WT31" i="116"/>
  <c r="WS31" i="116"/>
  <c r="WR31" i="116"/>
  <c r="WQ31" i="116"/>
  <c r="WP31" i="116"/>
  <c r="WO31" i="116"/>
  <c r="WN31" i="116"/>
  <c r="WK31" i="116"/>
  <c r="WJ31" i="116"/>
  <c r="WE31" i="116" s="1"/>
  <c r="WD31" i="116"/>
  <c r="WC31" i="116"/>
  <c r="WB31" i="116"/>
  <c r="WA31" i="116"/>
  <c r="VZ31" i="116"/>
  <c r="VY31" i="116"/>
  <c r="VX31" i="116"/>
  <c r="VU31" i="116"/>
  <c r="VT31" i="116"/>
  <c r="VO31" i="116" s="1"/>
  <c r="VN31" i="116"/>
  <c r="VM31" i="116"/>
  <c r="VL31" i="116"/>
  <c r="VK31" i="116"/>
  <c r="VJ31" i="116"/>
  <c r="VI31" i="116"/>
  <c r="VH31" i="116"/>
  <c r="VE31" i="116"/>
  <c r="VD31" i="116"/>
  <c r="UY31" i="116" s="1"/>
  <c r="UX31" i="116"/>
  <c r="UW31" i="116"/>
  <c r="UV31" i="116"/>
  <c r="UU31" i="116"/>
  <c r="UT31" i="116"/>
  <c r="US31" i="116"/>
  <c r="UR31" i="116"/>
  <c r="UO31" i="116"/>
  <c r="UN31" i="116"/>
  <c r="UI31" i="116" s="1"/>
  <c r="UH31" i="116"/>
  <c r="UG31" i="116"/>
  <c r="UF31" i="116"/>
  <c r="UE31" i="116"/>
  <c r="UD31" i="116"/>
  <c r="UC31" i="116"/>
  <c r="UB31" i="116"/>
  <c r="TY31" i="116"/>
  <c r="TX31" i="116"/>
  <c r="TS31" i="116" s="1"/>
  <c r="TR31" i="116"/>
  <c r="TQ31" i="116"/>
  <c r="TP31" i="116"/>
  <c r="TO31" i="116"/>
  <c r="TN31" i="116"/>
  <c r="TM31" i="116"/>
  <c r="TL31" i="116"/>
  <c r="TI31" i="116"/>
  <c r="TH31" i="116"/>
  <c r="TC31" i="116" s="1"/>
  <c r="TB31" i="116"/>
  <c r="TA31" i="116"/>
  <c r="SZ31" i="116"/>
  <c r="SY31" i="116"/>
  <c r="SX31" i="116"/>
  <c r="SW31" i="116"/>
  <c r="SV31" i="116"/>
  <c r="SS31" i="116"/>
  <c r="SR31" i="116"/>
  <c r="SM31" i="116" s="1"/>
  <c r="SL31" i="116"/>
  <c r="SK31" i="116"/>
  <c r="SJ31" i="116"/>
  <c r="SI31" i="116"/>
  <c r="SH31" i="116"/>
  <c r="SG31" i="116"/>
  <c r="SF31" i="116"/>
  <c r="SC31" i="116"/>
  <c r="SB31" i="116"/>
  <c r="RW31" i="116" s="1"/>
  <c r="RV31" i="116"/>
  <c r="RU31" i="116"/>
  <c r="RT31" i="116"/>
  <c r="RS31" i="116"/>
  <c r="RR31" i="116"/>
  <c r="RQ31" i="116"/>
  <c r="RP31" i="116"/>
  <c r="RM31" i="116"/>
  <c r="RL31" i="116"/>
  <c r="RG31" i="116" s="1"/>
  <c r="RF31" i="116"/>
  <c r="RE31" i="116"/>
  <c r="RD31" i="116"/>
  <c r="RC31" i="116"/>
  <c r="RB31" i="116"/>
  <c r="RA31" i="116"/>
  <c r="QZ31" i="116"/>
  <c r="QW31" i="116"/>
  <c r="QV31" i="116"/>
  <c r="QQ31" i="116" s="1"/>
  <c r="QP31" i="116"/>
  <c r="QO31" i="116"/>
  <c r="QN31" i="116"/>
  <c r="QM31" i="116"/>
  <c r="QL31" i="116"/>
  <c r="QK31" i="116"/>
  <c r="QJ31" i="116"/>
  <c r="QG31" i="116"/>
  <c r="QF31" i="116"/>
  <c r="QA31" i="116" s="1"/>
  <c r="PZ31" i="116"/>
  <c r="PY31" i="116"/>
  <c r="PX31" i="116"/>
  <c r="PW31" i="116"/>
  <c r="PV31" i="116"/>
  <c r="PU31" i="116"/>
  <c r="PT31" i="116"/>
  <c r="PQ31" i="116"/>
  <c r="PP31" i="116"/>
  <c r="PK31" i="116" s="1"/>
  <c r="PJ31" i="116"/>
  <c r="PI31" i="116"/>
  <c r="PH31" i="116"/>
  <c r="PG31" i="116"/>
  <c r="PF31" i="116"/>
  <c r="PE31" i="116"/>
  <c r="PD31" i="116"/>
  <c r="PA31" i="116"/>
  <c r="OZ31" i="116"/>
  <c r="OU31" i="116" s="1"/>
  <c r="OT31" i="116"/>
  <c r="OS31" i="116"/>
  <c r="OR31" i="116"/>
  <c r="OQ31" i="116"/>
  <c r="OP31" i="116"/>
  <c r="OO31" i="116"/>
  <c r="ON31" i="116"/>
  <c r="OK31" i="116"/>
  <c r="OJ31" i="116"/>
  <c r="OE31" i="116" s="1"/>
  <c r="OD31" i="116"/>
  <c r="OC31" i="116"/>
  <c r="OB31" i="116"/>
  <c r="OA31" i="116"/>
  <c r="NZ31" i="116"/>
  <c r="NY31" i="116"/>
  <c r="NX31" i="116"/>
  <c r="NU31" i="116"/>
  <c r="NT31" i="116"/>
  <c r="NO31" i="116" s="1"/>
  <c r="NN31" i="116"/>
  <c r="NM31" i="116"/>
  <c r="NL31" i="116"/>
  <c r="NK31" i="116"/>
  <c r="NJ31" i="116"/>
  <c r="NI31" i="116"/>
  <c r="NH31" i="116"/>
  <c r="NE31" i="116"/>
  <c r="ND31" i="116"/>
  <c r="MY31" i="116" s="1"/>
  <c r="MX31" i="116"/>
  <c r="MW31" i="116"/>
  <c r="MV31" i="116"/>
  <c r="MU31" i="116"/>
  <c r="MT31" i="116"/>
  <c r="MS31" i="116"/>
  <c r="MR31" i="116"/>
  <c r="MO31" i="116"/>
  <c r="MN31" i="116"/>
  <c r="MI31" i="116" s="1"/>
  <c r="MH31" i="116"/>
  <c r="MG31" i="116"/>
  <c r="MF31" i="116"/>
  <c r="ME31" i="116"/>
  <c r="MD31" i="116"/>
  <c r="MC31" i="116"/>
  <c r="MB31" i="116"/>
  <c r="LY31" i="116"/>
  <c r="LX31" i="116"/>
  <c r="LS31" i="116" s="1"/>
  <c r="LR31" i="116"/>
  <c r="LQ31" i="116"/>
  <c r="LP31" i="116"/>
  <c r="LO31" i="116"/>
  <c r="LN31" i="116"/>
  <c r="LM31" i="116"/>
  <c r="LL31" i="116"/>
  <c r="LI31" i="116"/>
  <c r="LH31" i="116"/>
  <c r="LC31" i="116" s="1"/>
  <c r="LB31" i="116"/>
  <c r="LA31" i="116"/>
  <c r="KZ31" i="116"/>
  <c r="KY31" i="116"/>
  <c r="KX31" i="116"/>
  <c r="KW31" i="116"/>
  <c r="KV31" i="116"/>
  <c r="KS31" i="116"/>
  <c r="KR31" i="116"/>
  <c r="KM31" i="116" s="1"/>
  <c r="KL31" i="116"/>
  <c r="KK31" i="116"/>
  <c r="KJ31" i="116"/>
  <c r="KI31" i="116"/>
  <c r="KH31" i="116"/>
  <c r="KG31" i="116"/>
  <c r="KF31" i="116"/>
  <c r="KC31" i="116"/>
  <c r="KB31" i="116"/>
  <c r="JW31" i="116" s="1"/>
  <c r="JV31" i="116"/>
  <c r="JU31" i="116"/>
  <c r="JT31" i="116"/>
  <c r="JS31" i="116"/>
  <c r="JR31" i="116"/>
  <c r="JQ31" i="116"/>
  <c r="JP31" i="116"/>
  <c r="JM31" i="116"/>
  <c r="JL31" i="116"/>
  <c r="JG31" i="116" s="1"/>
  <c r="JF31" i="116"/>
  <c r="JE31" i="116"/>
  <c r="JD31" i="116"/>
  <c r="JC31" i="116"/>
  <c r="JB31" i="116"/>
  <c r="JA31" i="116"/>
  <c r="IZ31" i="116"/>
  <c r="IW31" i="116"/>
  <c r="IV31" i="116"/>
  <c r="IQ31" i="116" s="1"/>
  <c r="IP31" i="116"/>
  <c r="IO31" i="116"/>
  <c r="IN31" i="116"/>
  <c r="IM31" i="116"/>
  <c r="IL31" i="116"/>
  <c r="IK31" i="116"/>
  <c r="IJ31" i="116"/>
  <c r="IG31" i="116"/>
  <c r="IF31" i="116"/>
  <c r="IA31" i="116" s="1"/>
  <c r="HZ31" i="116"/>
  <c r="HY31" i="116"/>
  <c r="HX31" i="116"/>
  <c r="HW31" i="116"/>
  <c r="HV31" i="116"/>
  <c r="HU31" i="116"/>
  <c r="HT31" i="116"/>
  <c r="HQ31" i="116"/>
  <c r="HP31" i="116"/>
  <c r="HK31" i="116" s="1"/>
  <c r="HJ31" i="116"/>
  <c r="HI31" i="116"/>
  <c r="HH31" i="116"/>
  <c r="HG31" i="116"/>
  <c r="HF31" i="116"/>
  <c r="HE31" i="116"/>
  <c r="HD31" i="116"/>
  <c r="HA31" i="116"/>
  <c r="GZ31" i="116"/>
  <c r="GU31" i="116" s="1"/>
  <c r="GT31" i="116"/>
  <c r="GS31" i="116"/>
  <c r="GR31" i="116"/>
  <c r="GQ31" i="116"/>
  <c r="GP31" i="116"/>
  <c r="GO31" i="116"/>
  <c r="GN31" i="116"/>
  <c r="GK31" i="116"/>
  <c r="GJ31" i="116"/>
  <c r="GE31" i="116" s="1"/>
  <c r="GD31" i="116"/>
  <c r="GC31" i="116"/>
  <c r="GB31" i="116"/>
  <c r="GA31" i="116"/>
  <c r="FZ31" i="116"/>
  <c r="FY31" i="116"/>
  <c r="FX31" i="116"/>
  <c r="FU31" i="116"/>
  <c r="FT31" i="116"/>
  <c r="FO31" i="116" s="1"/>
  <c r="FN31" i="116"/>
  <c r="FM31" i="116"/>
  <c r="FL31" i="116"/>
  <c r="FK31" i="116"/>
  <c r="FJ31" i="116"/>
  <c r="FI31" i="116"/>
  <c r="FH31" i="116"/>
  <c r="FE31" i="116"/>
  <c r="FD31" i="116"/>
  <c r="EY31" i="116" s="1"/>
  <c r="EX31" i="116"/>
  <c r="EW31" i="116"/>
  <c r="EV31" i="116"/>
  <c r="EU31" i="116"/>
  <c r="ET31" i="116"/>
  <c r="ES31" i="116"/>
  <c r="ER31" i="116"/>
  <c r="EO31" i="116"/>
  <c r="EN31" i="116"/>
  <c r="EI31" i="116" s="1"/>
  <c r="EH31" i="116"/>
  <c r="EG31" i="116"/>
  <c r="EF31" i="116"/>
  <c r="EE31" i="116"/>
  <c r="ED31" i="116"/>
  <c r="EC31" i="116"/>
  <c r="EB31" i="116"/>
  <c r="DY31" i="116"/>
  <c r="DX31" i="116"/>
  <c r="DS31" i="116" s="1"/>
  <c r="DR31" i="116"/>
  <c r="DQ31" i="116"/>
  <c r="DP31" i="116"/>
  <c r="DO31" i="116"/>
  <c r="DN31" i="116"/>
  <c r="DM31" i="116"/>
  <c r="DL31" i="116"/>
  <c r="DI31" i="116"/>
  <c r="DH31" i="116"/>
  <c r="DC31" i="116" s="1"/>
  <c r="DB31" i="116"/>
  <c r="DA31" i="116"/>
  <c r="CZ31" i="116"/>
  <c r="CY31" i="116"/>
  <c r="CX31" i="116"/>
  <c r="CW31" i="116"/>
  <c r="CV31" i="116"/>
  <c r="CS31" i="116"/>
  <c r="CR31" i="116"/>
  <c r="CM31" i="116" s="1"/>
  <c r="CL31" i="116"/>
  <c r="CK31" i="116"/>
  <c r="CJ31" i="116"/>
  <c r="CI31" i="116"/>
  <c r="CH31" i="116"/>
  <c r="CG31" i="116"/>
  <c r="CF31" i="116"/>
  <c r="CC31" i="116"/>
  <c r="CB31" i="116"/>
  <c r="BW31" i="116" s="1"/>
  <c r="BV31" i="116"/>
  <c r="BU31" i="116"/>
  <c r="BT31" i="116"/>
  <c r="BS31" i="116"/>
  <c r="BR31" i="116"/>
  <c r="BQ31" i="116"/>
  <c r="BP31" i="116"/>
  <c r="BM31" i="116"/>
  <c r="BL31" i="116"/>
  <c r="BG31" i="116" s="1"/>
  <c r="BF31" i="116"/>
  <c r="BE31" i="116"/>
  <c r="BD31" i="116"/>
  <c r="BC31" i="116"/>
  <c r="BB31" i="116"/>
  <c r="BA31" i="116"/>
  <c r="AZ31" i="116"/>
  <c r="AW31" i="116"/>
  <c r="AV31" i="116"/>
  <c r="AQ31" i="116" s="1"/>
  <c r="AP31" i="116"/>
  <c r="AO31" i="116"/>
  <c r="AN31" i="116"/>
  <c r="AM31" i="116"/>
  <c r="AL31" i="116"/>
  <c r="AK31" i="116"/>
  <c r="AJ31" i="116"/>
  <c r="AG31" i="116"/>
  <c r="AF31" i="116"/>
  <c r="AA31" i="116" s="1"/>
  <c r="Z31" i="116"/>
  <c r="Y31" i="116"/>
  <c r="X31" i="116"/>
  <c r="W31" i="116"/>
  <c r="V31" i="116"/>
  <c r="U31" i="116"/>
  <c r="T31" i="116"/>
  <c r="Q31" i="116"/>
  <c r="P31" i="116"/>
  <c r="K31" i="116" s="1"/>
  <c r="J31" i="116"/>
  <c r="I31" i="116"/>
  <c r="H31" i="116"/>
  <c r="G31" i="116"/>
  <c r="F31" i="116"/>
  <c r="E31" i="116"/>
  <c r="D31" i="116"/>
  <c r="A31" i="116"/>
  <c r="W32" i="115"/>
  <c r="O32" i="115" s="1"/>
  <c r="M32" i="115"/>
  <c r="L32" i="115"/>
  <c r="K32" i="115"/>
  <c r="J32" i="115"/>
  <c r="I32" i="115"/>
  <c r="H32" i="115"/>
  <c r="G32" i="115"/>
  <c r="F32" i="115"/>
  <c r="E32" i="115"/>
  <c r="D32" i="115"/>
  <c r="A32" i="115"/>
  <c r="X31" i="115"/>
  <c r="N31" i="115" s="1"/>
  <c r="W31" i="115"/>
  <c r="O31" i="115"/>
  <c r="M31" i="115"/>
  <c r="L31" i="115"/>
  <c r="K31" i="115"/>
  <c r="J31" i="115"/>
  <c r="I31" i="115"/>
  <c r="H31" i="115"/>
  <c r="G31" i="115"/>
  <c r="F31" i="115"/>
  <c r="E31" i="115"/>
  <c r="D31" i="115"/>
  <c r="A31" i="115"/>
  <c r="L64" i="114" l="1"/>
  <c r="AC64" i="114" s="1"/>
  <c r="AC174" i="114"/>
  <c r="M174" i="114"/>
  <c r="AC159" i="114"/>
  <c r="M159" i="114"/>
  <c r="X32" i="115"/>
  <c r="N32" i="115" s="1"/>
  <c r="M64" i="114" l="1"/>
  <c r="AD64" i="114" s="1"/>
  <c r="AA174" i="114"/>
  <c r="AD174" i="114"/>
  <c r="AD159" i="114"/>
  <c r="AA159" i="114"/>
  <c r="X174" i="114" l="1"/>
  <c r="Y174" i="114" l="1"/>
  <c r="Z174" i="114" l="1"/>
  <c r="Z159" i="114"/>
  <c r="G18" i="118" l="1"/>
  <c r="F166" i="114" s="1"/>
  <c r="A90" i="118"/>
  <c r="A89" i="118"/>
  <c r="A88" i="118"/>
  <c r="A87" i="118"/>
  <c r="A86" i="118"/>
  <c r="A85" i="118"/>
  <c r="A84" i="118"/>
  <c r="A83" i="118"/>
  <c r="A82" i="118"/>
  <c r="A81" i="118"/>
  <c r="A80" i="118"/>
  <c r="A79" i="118"/>
  <c r="A78" i="118"/>
  <c r="A77" i="118"/>
  <c r="A76" i="118"/>
  <c r="A75" i="118"/>
  <c r="A74" i="118"/>
  <c r="A73" i="118"/>
  <c r="A72" i="118"/>
  <c r="A71" i="118"/>
  <c r="A70" i="118"/>
  <c r="A69" i="118"/>
  <c r="A68" i="118"/>
  <c r="A67" i="118"/>
  <c r="A66" i="118"/>
  <c r="A65" i="118"/>
  <c r="A64" i="118"/>
  <c r="A63" i="118"/>
  <c r="A62" i="118"/>
  <c r="A61" i="118"/>
  <c r="A60" i="118"/>
  <c r="A59" i="118"/>
  <c r="I58" i="118"/>
  <c r="H58" i="118"/>
  <c r="G58" i="118"/>
  <c r="F58" i="118"/>
  <c r="E58" i="118"/>
  <c r="D58" i="118"/>
  <c r="A58" i="118"/>
  <c r="I57" i="118"/>
  <c r="H57" i="118"/>
  <c r="G57" i="118"/>
  <c r="F57" i="118"/>
  <c r="E57" i="118"/>
  <c r="D57" i="118"/>
  <c r="A57" i="118"/>
  <c r="I56" i="118"/>
  <c r="H56" i="118"/>
  <c r="G56" i="118"/>
  <c r="F56" i="118"/>
  <c r="E56" i="118"/>
  <c r="D56" i="118"/>
  <c r="A56" i="118"/>
  <c r="I55" i="118"/>
  <c r="H55" i="118"/>
  <c r="G55" i="118"/>
  <c r="F55" i="118"/>
  <c r="E55" i="118"/>
  <c r="D55" i="118"/>
  <c r="A55" i="118"/>
  <c r="I54" i="118"/>
  <c r="H54" i="118"/>
  <c r="G54" i="118"/>
  <c r="F54" i="118"/>
  <c r="E54" i="118"/>
  <c r="D54" i="118"/>
  <c r="A54" i="118"/>
  <c r="I53" i="118"/>
  <c r="H53" i="118"/>
  <c r="G53" i="118"/>
  <c r="F53" i="118"/>
  <c r="E53" i="118"/>
  <c r="D53" i="118"/>
  <c r="A53" i="118"/>
  <c r="I52" i="118"/>
  <c r="H52" i="118"/>
  <c r="G52" i="118"/>
  <c r="F52" i="118"/>
  <c r="E52" i="118"/>
  <c r="D52" i="118"/>
  <c r="A52" i="118"/>
  <c r="I51" i="118"/>
  <c r="H51" i="118"/>
  <c r="G51" i="118"/>
  <c r="F51" i="118"/>
  <c r="E51" i="118"/>
  <c r="D51" i="118"/>
  <c r="A51" i="118"/>
  <c r="I44" i="118"/>
  <c r="H44" i="118"/>
  <c r="G44" i="118"/>
  <c r="I43" i="118"/>
  <c r="F33" i="114" s="1"/>
  <c r="F34" i="114" s="1"/>
  <c r="H43" i="118"/>
  <c r="F32" i="114" s="1"/>
  <c r="G43" i="118"/>
  <c r="F31" i="114" s="1"/>
  <c r="F43" i="118"/>
  <c r="E43" i="118"/>
  <c r="D43" i="118"/>
  <c r="I42" i="118"/>
  <c r="F88" i="114" s="1"/>
  <c r="F89" i="114" s="1"/>
  <c r="H42" i="118"/>
  <c r="F87" i="114" s="1"/>
  <c r="G42" i="118"/>
  <c r="F86" i="114" s="1"/>
  <c r="F42" i="118"/>
  <c r="E42" i="118"/>
  <c r="D42" i="118"/>
  <c r="I41" i="118"/>
  <c r="F123" i="114" s="1"/>
  <c r="F124" i="114" s="1"/>
  <c r="H41" i="118"/>
  <c r="F122" i="114" s="1"/>
  <c r="G41" i="118"/>
  <c r="F121" i="114" s="1"/>
  <c r="F41" i="118"/>
  <c r="E41" i="118"/>
  <c r="D41" i="118"/>
  <c r="I40" i="118"/>
  <c r="F93" i="114" s="1"/>
  <c r="F94" i="114" s="1"/>
  <c r="H40" i="118"/>
  <c r="F92" i="114" s="1"/>
  <c r="G40" i="118"/>
  <c r="F91" i="114" s="1"/>
  <c r="F40" i="118"/>
  <c r="E40" i="118"/>
  <c r="D40" i="118"/>
  <c r="I39" i="118"/>
  <c r="F58" i="114" s="1"/>
  <c r="F59" i="114" s="1"/>
  <c r="H39" i="118"/>
  <c r="F57" i="114" s="1"/>
  <c r="G39" i="118"/>
  <c r="F56" i="114" s="1"/>
  <c r="F39" i="118"/>
  <c r="E39" i="118"/>
  <c r="D39" i="118"/>
  <c r="I38" i="118"/>
  <c r="F103" i="114" s="1"/>
  <c r="F104" i="114" s="1"/>
  <c r="H38" i="118"/>
  <c r="F102" i="114" s="1"/>
  <c r="G38" i="118"/>
  <c r="F101" i="114" s="1"/>
  <c r="F38" i="118"/>
  <c r="E38" i="118"/>
  <c r="D38" i="118"/>
  <c r="A34" i="118"/>
  <c r="I33" i="118"/>
  <c r="F78" i="114" s="1"/>
  <c r="F79" i="114" s="1"/>
  <c r="H33" i="118"/>
  <c r="F77" i="114" s="1"/>
  <c r="G33" i="118"/>
  <c r="F76" i="114" s="1"/>
  <c r="F33" i="118"/>
  <c r="E33" i="118"/>
  <c r="D33" i="118"/>
  <c r="A33" i="118"/>
  <c r="I32" i="118"/>
  <c r="H32" i="118"/>
  <c r="F32" i="118"/>
  <c r="E32" i="118"/>
  <c r="D32" i="118"/>
  <c r="A32" i="118"/>
  <c r="I31" i="118"/>
  <c r="F143" i="114" s="1"/>
  <c r="F144" i="114" s="1"/>
  <c r="H31" i="118"/>
  <c r="F142" i="114" s="1"/>
  <c r="G31" i="118"/>
  <c r="F141" i="114" s="1"/>
  <c r="F31" i="118"/>
  <c r="E31" i="118"/>
  <c r="D31" i="118"/>
  <c r="A31" i="118"/>
  <c r="I30" i="118"/>
  <c r="F68" i="114" s="1"/>
  <c r="F69" i="114" s="1"/>
  <c r="H30" i="118"/>
  <c r="F67" i="114" s="1"/>
  <c r="G30" i="118"/>
  <c r="F66" i="114" s="1"/>
  <c r="F30" i="118"/>
  <c r="E30" i="118"/>
  <c r="D30" i="118"/>
  <c r="A30" i="118"/>
  <c r="I29" i="118"/>
  <c r="F108" i="114" s="1"/>
  <c r="F109" i="114" s="1"/>
  <c r="H29" i="118"/>
  <c r="F107" i="114" s="1"/>
  <c r="G29" i="118"/>
  <c r="F106" i="114" s="1"/>
  <c r="F29" i="118"/>
  <c r="E29" i="118"/>
  <c r="D29" i="118"/>
  <c r="A29" i="118"/>
  <c r="I28" i="118"/>
  <c r="F98" i="114" s="1"/>
  <c r="F99" i="114" s="1"/>
  <c r="H28" i="118"/>
  <c r="F97" i="114" s="1"/>
  <c r="G28" i="118"/>
  <c r="F96" i="114" s="1"/>
  <c r="F28" i="118"/>
  <c r="E28" i="118"/>
  <c r="D28" i="118"/>
  <c r="A28" i="118"/>
  <c r="A27" i="118"/>
  <c r="A24" i="118"/>
  <c r="A23" i="118"/>
  <c r="I22" i="118"/>
  <c r="F83" i="114" s="1"/>
  <c r="F84" i="114" s="1"/>
  <c r="H22" i="118"/>
  <c r="F82" i="114" s="1"/>
  <c r="G22" i="118"/>
  <c r="F81" i="114" s="1"/>
  <c r="F22" i="118"/>
  <c r="E22" i="118"/>
  <c r="D22" i="118"/>
  <c r="A22" i="118"/>
  <c r="I21" i="118"/>
  <c r="F148" i="114" s="1"/>
  <c r="F149" i="114" s="1"/>
  <c r="H21" i="118"/>
  <c r="F147" i="114" s="1"/>
  <c r="G21" i="118"/>
  <c r="F146" i="114" s="1"/>
  <c r="F21" i="118"/>
  <c r="E21" i="118"/>
  <c r="D21" i="118"/>
  <c r="A21" i="118"/>
  <c r="I20" i="118"/>
  <c r="F163" i="114" s="1"/>
  <c r="F164" i="114" s="1"/>
  <c r="H20" i="118"/>
  <c r="F162" i="114" s="1"/>
  <c r="G20" i="118"/>
  <c r="F161" i="114" s="1"/>
  <c r="F20" i="118"/>
  <c r="E20" i="118"/>
  <c r="D20" i="118"/>
  <c r="A20" i="118"/>
  <c r="I19" i="118"/>
  <c r="F128" i="114" s="1"/>
  <c r="F129" i="114" s="1"/>
  <c r="H19" i="118"/>
  <c r="F127" i="114" s="1"/>
  <c r="G19" i="118"/>
  <c r="F126" i="114" s="1"/>
  <c r="F19" i="118"/>
  <c r="E19" i="118"/>
  <c r="D19" i="118"/>
  <c r="A19" i="118"/>
  <c r="I18" i="118"/>
  <c r="F168" i="114" s="1"/>
  <c r="F169" i="114" s="1"/>
  <c r="H18" i="118"/>
  <c r="F167" i="114" s="1"/>
  <c r="F18" i="118"/>
  <c r="E18" i="118"/>
  <c r="D18" i="118"/>
  <c r="A18" i="118"/>
  <c r="I17" i="118"/>
  <c r="H17" i="118"/>
  <c r="G17" i="118"/>
  <c r="A17" i="118"/>
  <c r="H13" i="118"/>
  <c r="B13" i="118"/>
  <c r="H12" i="118"/>
  <c r="B12" i="118"/>
  <c r="B7" i="118"/>
  <c r="B5" i="118"/>
  <c r="B4" i="118"/>
  <c r="B3" i="118"/>
  <c r="B2" i="118"/>
  <c r="B1" i="118"/>
  <c r="F71" i="113"/>
  <c r="AF48" i="117"/>
  <c r="AE48" i="117"/>
  <c r="F48" i="117"/>
  <c r="E48" i="117"/>
  <c r="D48" i="117"/>
  <c r="A48" i="117"/>
  <c r="AF47" i="117"/>
  <c r="AE47" i="117"/>
  <c r="F47" i="117"/>
  <c r="E47" i="117"/>
  <c r="D47" i="117"/>
  <c r="A47" i="117"/>
  <c r="AF46" i="117"/>
  <c r="AE46" i="117"/>
  <c r="F46" i="117"/>
  <c r="E46" i="117"/>
  <c r="D46" i="117"/>
  <c r="A46" i="117"/>
  <c r="AF45" i="117"/>
  <c r="AE45" i="117"/>
  <c r="F45" i="117"/>
  <c r="E45" i="117"/>
  <c r="D45" i="117"/>
  <c r="A45" i="117"/>
  <c r="AF44" i="117"/>
  <c r="AE44" i="117"/>
  <c r="F44" i="117"/>
  <c r="E44" i="117"/>
  <c r="D44" i="117"/>
  <c r="A44" i="117"/>
  <c r="AF43" i="117"/>
  <c r="AE43" i="117"/>
  <c r="F43" i="117"/>
  <c r="E43" i="117"/>
  <c r="D43" i="117"/>
  <c r="A43" i="117"/>
  <c r="AF42" i="117"/>
  <c r="AE42" i="117"/>
  <c r="F42" i="117"/>
  <c r="E42" i="117"/>
  <c r="D42" i="117"/>
  <c r="A42" i="117"/>
  <c r="AF41" i="117"/>
  <c r="AE41" i="117"/>
  <c r="F41" i="117"/>
  <c r="E41" i="117"/>
  <c r="D41" i="117"/>
  <c r="A41" i="117"/>
  <c r="AF40" i="117"/>
  <c r="AE40" i="117"/>
  <c r="F40" i="117"/>
  <c r="E40" i="117"/>
  <c r="D40" i="117"/>
  <c r="A40" i="117"/>
  <c r="AF39" i="117"/>
  <c r="AE39" i="117"/>
  <c r="F39" i="117"/>
  <c r="E39" i="117"/>
  <c r="D39" i="117"/>
  <c r="A39" i="117"/>
  <c r="AF38" i="117"/>
  <c r="AE38" i="117"/>
  <c r="F38" i="117"/>
  <c r="E38" i="117"/>
  <c r="D38" i="117"/>
  <c r="A38" i="117"/>
  <c r="AF37" i="117"/>
  <c r="AE37" i="117"/>
  <c r="F37" i="117"/>
  <c r="E37" i="117"/>
  <c r="D37" i="117"/>
  <c r="A37" i="117"/>
  <c r="AF36" i="117"/>
  <c r="A36" i="117"/>
  <c r="AF35" i="117"/>
  <c r="A35" i="117"/>
  <c r="AF34" i="117"/>
  <c r="A34" i="117"/>
  <c r="AF33" i="117"/>
  <c r="A33" i="117"/>
  <c r="AF32" i="117"/>
  <c r="A32" i="117"/>
  <c r="AF18" i="117"/>
  <c r="I53" i="114" s="1"/>
  <c r="AE18" i="117"/>
  <c r="I51" i="114" s="1"/>
  <c r="F18" i="117"/>
  <c r="E18" i="117"/>
  <c r="D18" i="117"/>
  <c r="A18" i="117"/>
  <c r="AF19" i="117"/>
  <c r="I113" i="114" s="1"/>
  <c r="AE19" i="117"/>
  <c r="I111" i="114" s="1"/>
  <c r="F19" i="117"/>
  <c r="E19" i="117"/>
  <c r="D19" i="117"/>
  <c r="A19" i="117"/>
  <c r="AF29" i="117"/>
  <c r="I138" i="114" s="1"/>
  <c r="AE29" i="117"/>
  <c r="I136" i="114" s="1"/>
  <c r="F29" i="117"/>
  <c r="E29" i="117"/>
  <c r="D29" i="117"/>
  <c r="A29" i="117"/>
  <c r="AF26" i="117"/>
  <c r="I153" i="114" s="1"/>
  <c r="AE26" i="117"/>
  <c r="I151" i="114" s="1"/>
  <c r="F26" i="117"/>
  <c r="E26" i="117"/>
  <c r="D26" i="117"/>
  <c r="A26" i="117"/>
  <c r="AF23" i="117"/>
  <c r="I18" i="114" s="1"/>
  <c r="AE23" i="117"/>
  <c r="I16" i="114" s="1"/>
  <c r="F23" i="117"/>
  <c r="E23" i="117"/>
  <c r="D23" i="117"/>
  <c r="A23" i="117"/>
  <c r="AF22" i="117"/>
  <c r="I23" i="114" s="1"/>
  <c r="AE22" i="117"/>
  <c r="I21" i="114" s="1"/>
  <c r="F22" i="117"/>
  <c r="E22" i="117"/>
  <c r="D22" i="117"/>
  <c r="A22" i="117"/>
  <c r="AF25" i="117"/>
  <c r="I73" i="114" s="1"/>
  <c r="AE25" i="117"/>
  <c r="I71" i="114" s="1"/>
  <c r="F25" i="117"/>
  <c r="E25" i="117"/>
  <c r="D25" i="117"/>
  <c r="A25" i="117"/>
  <c r="AF28" i="117"/>
  <c r="I43" i="114" s="1"/>
  <c r="AE28" i="117"/>
  <c r="I41" i="114" s="1"/>
  <c r="F28" i="117"/>
  <c r="E28" i="117"/>
  <c r="D28" i="117"/>
  <c r="A28" i="117"/>
  <c r="AF24" i="117"/>
  <c r="I118" i="114" s="1"/>
  <c r="AE24" i="117"/>
  <c r="I116" i="114" s="1"/>
  <c r="F24" i="117"/>
  <c r="E24" i="117"/>
  <c r="D24" i="117"/>
  <c r="A24" i="117"/>
  <c r="AF17" i="117"/>
  <c r="AE17" i="117"/>
  <c r="F17" i="117"/>
  <c r="E17" i="117"/>
  <c r="D17" i="117"/>
  <c r="A17" i="117"/>
  <c r="AF20" i="117"/>
  <c r="I63" i="114" s="1"/>
  <c r="AE20" i="117"/>
  <c r="I61" i="114" s="1"/>
  <c r="F20" i="117"/>
  <c r="E20" i="117"/>
  <c r="D20" i="117"/>
  <c r="A20" i="117"/>
  <c r="AF31" i="117"/>
  <c r="I48" i="114" s="1"/>
  <c r="AE31" i="117"/>
  <c r="I46" i="114" s="1"/>
  <c r="F31" i="117"/>
  <c r="E31" i="117"/>
  <c r="D31" i="117"/>
  <c r="A31" i="117"/>
  <c r="AF27" i="117"/>
  <c r="I38" i="114" s="1"/>
  <c r="AE27" i="117"/>
  <c r="I36" i="114" s="1"/>
  <c r="F27" i="117"/>
  <c r="E27" i="117"/>
  <c r="D27" i="117"/>
  <c r="A27" i="117"/>
  <c r="AF16" i="117"/>
  <c r="AE16" i="117"/>
  <c r="F16" i="117"/>
  <c r="E16" i="117"/>
  <c r="D16" i="117"/>
  <c r="A16" i="117"/>
  <c r="AF30" i="117"/>
  <c r="I133" i="114" s="1"/>
  <c r="AE30" i="117"/>
  <c r="I131" i="114" s="1"/>
  <c r="F30" i="117"/>
  <c r="E30" i="117"/>
  <c r="D30" i="117"/>
  <c r="A30" i="117"/>
  <c r="AF21" i="117"/>
  <c r="I28" i="114" s="1"/>
  <c r="AE21" i="117"/>
  <c r="I26" i="114" s="1"/>
  <c r="F21" i="117"/>
  <c r="E21" i="117"/>
  <c r="D21" i="117"/>
  <c r="A21" i="117"/>
  <c r="G12" i="117"/>
  <c r="AD10" i="117"/>
  <c r="B10" i="117"/>
  <c r="AD9" i="117"/>
  <c r="J9" i="117"/>
  <c r="B9" i="117"/>
  <c r="B7" i="117"/>
  <c r="B5" i="117"/>
  <c r="B4" i="117"/>
  <c r="B3" i="117"/>
  <c r="B2" i="117"/>
  <c r="B1" i="117"/>
  <c r="P20" i="44"/>
  <c r="K20" i="44" s="1"/>
  <c r="H98" i="114" s="1"/>
  <c r="J20" i="44"/>
  <c r="H96" i="114" s="1"/>
  <c r="I20" i="44"/>
  <c r="H20" i="44"/>
  <c r="G20" i="44"/>
  <c r="F20" i="44"/>
  <c r="E20" i="44"/>
  <c r="D20" i="44"/>
  <c r="A20" i="44"/>
  <c r="W27" i="54"/>
  <c r="O27" i="54" s="1"/>
  <c r="M27" i="54"/>
  <c r="G54" i="113" s="1"/>
  <c r="L27" i="54"/>
  <c r="K27" i="54"/>
  <c r="J27" i="54"/>
  <c r="I27" i="54"/>
  <c r="H27" i="54"/>
  <c r="F27" i="54"/>
  <c r="E27" i="54"/>
  <c r="D27" i="54"/>
  <c r="A27" i="54"/>
  <c r="I50" i="47"/>
  <c r="H50" i="47"/>
  <c r="G50" i="47"/>
  <c r="F50" i="47"/>
  <c r="E50" i="47"/>
  <c r="D50" i="47"/>
  <c r="A26" i="45"/>
  <c r="A24" i="45"/>
  <c r="A28" i="45"/>
  <c r="A30" i="45"/>
  <c r="A25" i="45"/>
  <c r="A33" i="45"/>
  <c r="A34" i="45"/>
  <c r="A35" i="45"/>
  <c r="A36" i="45"/>
  <c r="A37" i="45"/>
  <c r="A38" i="45"/>
  <c r="P27" i="44"/>
  <c r="K27" i="44" s="1"/>
  <c r="J27" i="44"/>
  <c r="I27" i="44"/>
  <c r="H27" i="44"/>
  <c r="G27" i="44"/>
  <c r="F27" i="44"/>
  <c r="E27" i="44"/>
  <c r="D27" i="44"/>
  <c r="A27" i="44"/>
  <c r="D16" i="54"/>
  <c r="E16" i="54"/>
  <c r="F16" i="54"/>
  <c r="W16" i="54"/>
  <c r="O16" i="54" s="1"/>
  <c r="G168" i="114" s="1"/>
  <c r="I18" i="47"/>
  <c r="H18" i="47"/>
  <c r="G18" i="47"/>
  <c r="F18" i="47"/>
  <c r="E18" i="47"/>
  <c r="D18" i="47"/>
  <c r="P34" i="116"/>
  <c r="K34" i="116" s="1"/>
  <c r="H53" i="114" s="1"/>
  <c r="J34" i="116"/>
  <c r="H51" i="114" s="1"/>
  <c r="I34" i="116"/>
  <c r="H34" i="116"/>
  <c r="G34" i="116"/>
  <c r="F34" i="116"/>
  <c r="E34" i="116"/>
  <c r="D34" i="116"/>
  <c r="A34" i="116"/>
  <c r="P51" i="116"/>
  <c r="K51" i="116" s="1"/>
  <c r="J51" i="116"/>
  <c r="I51" i="116"/>
  <c r="H51" i="116"/>
  <c r="G51" i="116"/>
  <c r="F51" i="116"/>
  <c r="E51" i="116"/>
  <c r="D51" i="116"/>
  <c r="A51" i="116"/>
  <c r="P50" i="116"/>
  <c r="K50" i="116" s="1"/>
  <c r="J50" i="116"/>
  <c r="I50" i="116"/>
  <c r="H50" i="116"/>
  <c r="G50" i="116"/>
  <c r="F50" i="116"/>
  <c r="E50" i="116"/>
  <c r="D50" i="116"/>
  <c r="A50" i="116"/>
  <c r="P49" i="116"/>
  <c r="K49" i="116" s="1"/>
  <c r="J49" i="116"/>
  <c r="I49" i="116"/>
  <c r="H49" i="116"/>
  <c r="G49" i="116"/>
  <c r="F49" i="116"/>
  <c r="E49" i="116"/>
  <c r="D49" i="116"/>
  <c r="A49" i="116"/>
  <c r="P48" i="116"/>
  <c r="K48" i="116" s="1"/>
  <c r="J48" i="116"/>
  <c r="I48" i="116"/>
  <c r="H48" i="116"/>
  <c r="G48" i="116"/>
  <c r="F48" i="116"/>
  <c r="E48" i="116"/>
  <c r="D48" i="116"/>
  <c r="A48" i="116"/>
  <c r="P47" i="116"/>
  <c r="K47" i="116" s="1"/>
  <c r="J47" i="116"/>
  <c r="I47" i="116"/>
  <c r="H47" i="116"/>
  <c r="G47" i="116"/>
  <c r="F47" i="116"/>
  <c r="E47" i="116"/>
  <c r="D47" i="116"/>
  <c r="A47" i="116"/>
  <c r="P46" i="116"/>
  <c r="K46" i="116" s="1"/>
  <c r="J46" i="116"/>
  <c r="I46" i="116"/>
  <c r="H46" i="116"/>
  <c r="G46" i="116"/>
  <c r="F46" i="116"/>
  <c r="E46" i="116"/>
  <c r="D46" i="116"/>
  <c r="A46" i="116"/>
  <c r="P45" i="116"/>
  <c r="K45" i="116" s="1"/>
  <c r="J45" i="116"/>
  <c r="I45" i="116"/>
  <c r="H45" i="116"/>
  <c r="G45" i="116"/>
  <c r="F45" i="116"/>
  <c r="E45" i="116"/>
  <c r="D45" i="116"/>
  <c r="A45" i="116"/>
  <c r="P44" i="116"/>
  <c r="K44" i="116" s="1"/>
  <c r="J44" i="116"/>
  <c r="I44" i="116"/>
  <c r="H44" i="116"/>
  <c r="G44" i="116"/>
  <c r="F44" i="116"/>
  <c r="E44" i="116"/>
  <c r="D44" i="116"/>
  <c r="A44" i="116"/>
  <c r="P43" i="116"/>
  <c r="K43" i="116" s="1"/>
  <c r="J43" i="116"/>
  <c r="I43" i="116"/>
  <c r="H43" i="116"/>
  <c r="G43" i="116"/>
  <c r="F43" i="116"/>
  <c r="E43" i="116"/>
  <c r="D43" i="116"/>
  <c r="A43" i="116"/>
  <c r="P42" i="116"/>
  <c r="A42" i="116"/>
  <c r="P41" i="116"/>
  <c r="A41" i="116"/>
  <c r="P40" i="116"/>
  <c r="A40" i="116"/>
  <c r="P39" i="116"/>
  <c r="A39" i="116"/>
  <c r="P38" i="116"/>
  <c r="A38" i="116"/>
  <c r="P37" i="116"/>
  <c r="A37" i="116"/>
  <c r="P36" i="116"/>
  <c r="A36" i="116"/>
  <c r="P22" i="116"/>
  <c r="K22" i="116" s="1"/>
  <c r="H158" i="114" s="1"/>
  <c r="J22" i="116"/>
  <c r="H156" i="114" s="1"/>
  <c r="I22" i="116"/>
  <c r="H22" i="116"/>
  <c r="G22" i="116"/>
  <c r="F22" i="116"/>
  <c r="E22" i="116"/>
  <c r="D22" i="116"/>
  <c r="A22" i="116"/>
  <c r="P28" i="116"/>
  <c r="K28" i="116" s="1"/>
  <c r="H23" i="114" s="1"/>
  <c r="J28" i="116"/>
  <c r="H21" i="114" s="1"/>
  <c r="I28" i="116"/>
  <c r="H28" i="116"/>
  <c r="G28" i="116"/>
  <c r="F28" i="116"/>
  <c r="E28" i="116"/>
  <c r="D28" i="116"/>
  <c r="A28" i="116"/>
  <c r="P27" i="116"/>
  <c r="K27" i="116" s="1"/>
  <c r="H73" i="114" s="1"/>
  <c r="J27" i="116"/>
  <c r="H71" i="114" s="1"/>
  <c r="I27" i="116"/>
  <c r="H27" i="116"/>
  <c r="G27" i="116"/>
  <c r="F27" i="116"/>
  <c r="E27" i="116"/>
  <c r="D27" i="116"/>
  <c r="A27" i="116"/>
  <c r="P30" i="116"/>
  <c r="K30" i="116" s="1"/>
  <c r="H153" i="114" s="1"/>
  <c r="J30" i="116"/>
  <c r="H151" i="114" s="1"/>
  <c r="I30" i="116"/>
  <c r="H30" i="116"/>
  <c r="G30" i="116"/>
  <c r="F30" i="116"/>
  <c r="E30" i="116"/>
  <c r="D30" i="116"/>
  <c r="A30" i="116"/>
  <c r="P33" i="116"/>
  <c r="K33" i="116" s="1"/>
  <c r="H113" i="114" s="1"/>
  <c r="J33" i="116"/>
  <c r="H111" i="114" s="1"/>
  <c r="I33" i="116"/>
  <c r="H33" i="116"/>
  <c r="G33" i="116"/>
  <c r="F33" i="116"/>
  <c r="E33" i="116"/>
  <c r="D33" i="116"/>
  <c r="A33" i="116"/>
  <c r="P21" i="116"/>
  <c r="K21" i="116" s="1"/>
  <c r="H63" i="114" s="1"/>
  <c r="J21" i="116"/>
  <c r="H61" i="114" s="1"/>
  <c r="I21" i="116"/>
  <c r="H21" i="116"/>
  <c r="G21" i="116"/>
  <c r="F21" i="116"/>
  <c r="E21" i="116"/>
  <c r="D21" i="116"/>
  <c r="A21" i="116"/>
  <c r="P16" i="116"/>
  <c r="K16" i="116" s="1"/>
  <c r="H28" i="114" s="1"/>
  <c r="J16" i="116"/>
  <c r="H26" i="114" s="1"/>
  <c r="I16" i="116"/>
  <c r="H16" i="116"/>
  <c r="G16" i="116"/>
  <c r="F16" i="116"/>
  <c r="E16" i="116"/>
  <c r="D16" i="116"/>
  <c r="A16" i="116"/>
  <c r="P23" i="116"/>
  <c r="K23" i="116" s="1"/>
  <c r="H118" i="114" s="1"/>
  <c r="J23" i="116"/>
  <c r="H116" i="114" s="1"/>
  <c r="I23" i="116"/>
  <c r="H23" i="116"/>
  <c r="G23" i="116"/>
  <c r="F23" i="116"/>
  <c r="E23" i="116"/>
  <c r="D23" i="116"/>
  <c r="A23" i="116"/>
  <c r="P20" i="116"/>
  <c r="K20" i="116" s="1"/>
  <c r="H48" i="114" s="1"/>
  <c r="J20" i="116"/>
  <c r="H46" i="114" s="1"/>
  <c r="I20" i="116"/>
  <c r="H20" i="116"/>
  <c r="G20" i="116"/>
  <c r="F20" i="116"/>
  <c r="E20" i="116"/>
  <c r="D20" i="116"/>
  <c r="A20" i="116"/>
  <c r="P17" i="116"/>
  <c r="K17" i="116" s="1"/>
  <c r="H133" i="114" s="1"/>
  <c r="J17" i="116"/>
  <c r="H131" i="114" s="1"/>
  <c r="I17" i="116"/>
  <c r="H17" i="116"/>
  <c r="G17" i="116"/>
  <c r="F17" i="116"/>
  <c r="E17" i="116"/>
  <c r="D17" i="116"/>
  <c r="A17" i="116"/>
  <c r="P32" i="116"/>
  <c r="K32" i="116" s="1"/>
  <c r="H138" i="114" s="1"/>
  <c r="J32" i="116"/>
  <c r="H136" i="114" s="1"/>
  <c r="I32" i="116"/>
  <c r="H32" i="116"/>
  <c r="G32" i="116"/>
  <c r="F32" i="116"/>
  <c r="E32" i="116"/>
  <c r="D32" i="116"/>
  <c r="A32" i="116"/>
  <c r="P18" i="116"/>
  <c r="K18" i="116" s="1"/>
  <c r="J18" i="116"/>
  <c r="I18" i="116"/>
  <c r="H18" i="116"/>
  <c r="G18" i="116"/>
  <c r="F18" i="116"/>
  <c r="E18" i="116"/>
  <c r="D18" i="116"/>
  <c r="A18" i="116"/>
  <c r="P29" i="116"/>
  <c r="K29" i="116" s="1"/>
  <c r="H18" i="114" s="1"/>
  <c r="J29" i="116"/>
  <c r="H16" i="114" s="1"/>
  <c r="I29" i="116"/>
  <c r="H29" i="116"/>
  <c r="G29" i="116"/>
  <c r="F29" i="116"/>
  <c r="E29" i="116"/>
  <c r="D29" i="116"/>
  <c r="A29" i="116"/>
  <c r="P24" i="116"/>
  <c r="K24" i="116" s="1"/>
  <c r="H43" i="114" s="1"/>
  <c r="J24" i="116"/>
  <c r="H41" i="114" s="1"/>
  <c r="I24" i="116"/>
  <c r="H24" i="116"/>
  <c r="G24" i="116"/>
  <c r="F24" i="116"/>
  <c r="E24" i="116"/>
  <c r="D24" i="116"/>
  <c r="A24" i="116"/>
  <c r="P19" i="116"/>
  <c r="K19" i="116" s="1"/>
  <c r="H38" i="114" s="1"/>
  <c r="J19" i="116"/>
  <c r="H36" i="114" s="1"/>
  <c r="I19" i="116"/>
  <c r="H19" i="116"/>
  <c r="G19" i="116"/>
  <c r="F19" i="116"/>
  <c r="E19" i="116"/>
  <c r="D19" i="116"/>
  <c r="A19" i="116"/>
  <c r="J13" i="116"/>
  <c r="B13" i="116"/>
  <c r="J12" i="116"/>
  <c r="B12" i="116"/>
  <c r="B7" i="116"/>
  <c r="B5" i="116"/>
  <c r="B4" i="116"/>
  <c r="B3" i="116"/>
  <c r="B2" i="116"/>
  <c r="B1" i="116"/>
  <c r="A23" i="44"/>
  <c r="A31" i="44"/>
  <c r="A25" i="44"/>
  <c r="A16" i="115"/>
  <c r="D74" i="115"/>
  <c r="D73" i="115"/>
  <c r="D72" i="115"/>
  <c r="D71" i="115"/>
  <c r="D70" i="115"/>
  <c r="D69" i="115"/>
  <c r="D68" i="115"/>
  <c r="D67" i="115"/>
  <c r="D66" i="115"/>
  <c r="D65" i="115"/>
  <c r="D64" i="115"/>
  <c r="D63" i="115"/>
  <c r="D62" i="115"/>
  <c r="D61" i="115"/>
  <c r="D60" i="115"/>
  <c r="D59" i="115"/>
  <c r="D58" i="115"/>
  <c r="D57" i="115"/>
  <c r="D56" i="115"/>
  <c r="D55" i="115"/>
  <c r="D54" i="115"/>
  <c r="D53" i="115"/>
  <c r="D52" i="115"/>
  <c r="D51" i="115"/>
  <c r="D50" i="115"/>
  <c r="D49" i="115"/>
  <c r="D48" i="115"/>
  <c r="D47" i="115"/>
  <c r="D46" i="115"/>
  <c r="W43" i="115"/>
  <c r="O43" i="115" s="1"/>
  <c r="A43" i="115"/>
  <c r="W42" i="115"/>
  <c r="O42" i="115" s="1"/>
  <c r="A42" i="115"/>
  <c r="W41" i="115"/>
  <c r="O41" i="115" s="1"/>
  <c r="A41" i="115"/>
  <c r="W40" i="115"/>
  <c r="O40" i="115" s="1"/>
  <c r="A40" i="115"/>
  <c r="W39" i="115"/>
  <c r="O39" i="115" s="1"/>
  <c r="N39" i="115"/>
  <c r="M39" i="115"/>
  <c r="L39" i="115"/>
  <c r="K39" i="115"/>
  <c r="J39" i="115"/>
  <c r="I39" i="115"/>
  <c r="H39" i="115"/>
  <c r="G39" i="115"/>
  <c r="F39" i="115"/>
  <c r="E39" i="115"/>
  <c r="D39" i="115"/>
  <c r="W38" i="115"/>
  <c r="O38" i="115" s="1"/>
  <c r="N38" i="115"/>
  <c r="M38" i="115"/>
  <c r="L38" i="115"/>
  <c r="K38" i="115"/>
  <c r="J38" i="115"/>
  <c r="I38" i="115"/>
  <c r="H38" i="115"/>
  <c r="G38" i="115"/>
  <c r="F38" i="115"/>
  <c r="E38" i="115"/>
  <c r="D38" i="115"/>
  <c r="W37" i="115"/>
  <c r="O37" i="115" s="1"/>
  <c r="N37" i="115"/>
  <c r="M37" i="115"/>
  <c r="L37" i="115"/>
  <c r="K37" i="115"/>
  <c r="J37" i="115"/>
  <c r="I37" i="115"/>
  <c r="H37" i="115"/>
  <c r="G37" i="115"/>
  <c r="F37" i="115"/>
  <c r="E37" i="115"/>
  <c r="D37" i="115"/>
  <c r="W36" i="115"/>
  <c r="O36" i="115" s="1"/>
  <c r="N36" i="115"/>
  <c r="M36" i="115"/>
  <c r="L36" i="115"/>
  <c r="K36" i="115"/>
  <c r="J36" i="115"/>
  <c r="I36" i="115"/>
  <c r="H36" i="115"/>
  <c r="G36" i="115"/>
  <c r="F36" i="115"/>
  <c r="E36" i="115"/>
  <c r="D36" i="115"/>
  <c r="W35" i="115"/>
  <c r="O35" i="115" s="1"/>
  <c r="N35" i="115"/>
  <c r="M35" i="115"/>
  <c r="L35" i="115"/>
  <c r="K35" i="115"/>
  <c r="J35" i="115"/>
  <c r="I35" i="115"/>
  <c r="H35" i="115"/>
  <c r="G35" i="115"/>
  <c r="F35" i="115"/>
  <c r="E35" i="115"/>
  <c r="D35" i="115"/>
  <c r="W34" i="115"/>
  <c r="O34" i="115" s="1"/>
  <c r="N34" i="115"/>
  <c r="M34" i="115"/>
  <c r="L34" i="115"/>
  <c r="K34" i="115"/>
  <c r="J34" i="115"/>
  <c r="I34" i="115"/>
  <c r="H34" i="115"/>
  <c r="G34" i="115"/>
  <c r="F34" i="115"/>
  <c r="E34" i="115"/>
  <c r="D34" i="115"/>
  <c r="W16" i="115"/>
  <c r="O16" i="115" s="1"/>
  <c r="G18" i="114" s="1"/>
  <c r="N16" i="115"/>
  <c r="G17" i="114" s="1"/>
  <c r="M16" i="115"/>
  <c r="G16" i="114" s="1"/>
  <c r="L16" i="115"/>
  <c r="K16" i="115"/>
  <c r="J16" i="115"/>
  <c r="I16" i="115"/>
  <c r="H16" i="115"/>
  <c r="G16" i="115"/>
  <c r="F16" i="115"/>
  <c r="E16" i="115"/>
  <c r="D16" i="115"/>
  <c r="W24" i="115"/>
  <c r="X24" i="115" s="1"/>
  <c r="N24" i="115" s="1"/>
  <c r="G152" i="114" s="1"/>
  <c r="M24" i="115"/>
  <c r="G151" i="114" s="1"/>
  <c r="L24" i="115"/>
  <c r="K24" i="115"/>
  <c r="J24" i="115"/>
  <c r="I24" i="115"/>
  <c r="H24" i="115"/>
  <c r="G24" i="115"/>
  <c r="F24" i="115"/>
  <c r="E24" i="115"/>
  <c r="D24" i="115"/>
  <c r="A24" i="115"/>
  <c r="W17" i="115"/>
  <c r="O17" i="115" s="1"/>
  <c r="G48" i="114" s="1"/>
  <c r="M17" i="115"/>
  <c r="G46" i="114" s="1"/>
  <c r="L17" i="115"/>
  <c r="K17" i="115"/>
  <c r="J17" i="115"/>
  <c r="I17" i="115"/>
  <c r="H17" i="115"/>
  <c r="G17" i="115"/>
  <c r="F17" i="115"/>
  <c r="E17" i="115"/>
  <c r="D17" i="115"/>
  <c r="A17" i="115"/>
  <c r="W26" i="115"/>
  <c r="O26" i="115" s="1"/>
  <c r="G133" i="114" s="1"/>
  <c r="M26" i="115"/>
  <c r="G131" i="114" s="1"/>
  <c r="L26" i="115"/>
  <c r="K26" i="115"/>
  <c r="J26" i="115"/>
  <c r="I26" i="115"/>
  <c r="H26" i="115"/>
  <c r="G26" i="115"/>
  <c r="F26" i="115"/>
  <c r="E26" i="115"/>
  <c r="D26" i="115"/>
  <c r="A26" i="115"/>
  <c r="W30" i="115"/>
  <c r="O30" i="115" s="1"/>
  <c r="G38" i="114" s="1"/>
  <c r="M30" i="115"/>
  <c r="G36" i="114" s="1"/>
  <c r="L30" i="115"/>
  <c r="K30" i="115"/>
  <c r="J30" i="115"/>
  <c r="I30" i="115"/>
  <c r="H30" i="115"/>
  <c r="G30" i="115"/>
  <c r="F30" i="115"/>
  <c r="E30" i="115"/>
  <c r="D30" i="115"/>
  <c r="A30" i="115"/>
  <c r="W20" i="115"/>
  <c r="X20" i="115" s="1"/>
  <c r="N20" i="115" s="1"/>
  <c r="G157" i="114" s="1"/>
  <c r="M20" i="115"/>
  <c r="G156" i="114" s="1"/>
  <c r="L20" i="115"/>
  <c r="K20" i="115"/>
  <c r="J20" i="115"/>
  <c r="I20" i="115"/>
  <c r="H20" i="115"/>
  <c r="G20" i="115"/>
  <c r="F20" i="115"/>
  <c r="E20" i="115"/>
  <c r="D20" i="115"/>
  <c r="A20" i="115"/>
  <c r="W21" i="115"/>
  <c r="O21" i="115" s="1"/>
  <c r="G28" i="114" s="1"/>
  <c r="N21" i="115"/>
  <c r="G27" i="114" s="1"/>
  <c r="M21" i="115"/>
  <c r="G26" i="114" s="1"/>
  <c r="L21" i="115"/>
  <c r="K21" i="115"/>
  <c r="J21" i="115"/>
  <c r="I21" i="115"/>
  <c r="H21" i="115"/>
  <c r="G21" i="115"/>
  <c r="F21" i="115"/>
  <c r="E21" i="115"/>
  <c r="D21" i="115"/>
  <c r="A21" i="115"/>
  <c r="W19" i="115"/>
  <c r="O19" i="115" s="1"/>
  <c r="G23" i="114" s="1"/>
  <c r="M19" i="115"/>
  <c r="G21" i="114" s="1"/>
  <c r="L19" i="115"/>
  <c r="K19" i="115"/>
  <c r="J19" i="115"/>
  <c r="I19" i="115"/>
  <c r="H19" i="115"/>
  <c r="G19" i="115"/>
  <c r="F19" i="115"/>
  <c r="E19" i="115"/>
  <c r="D19" i="115"/>
  <c r="A19" i="115"/>
  <c r="W27" i="115"/>
  <c r="O27" i="115" s="1"/>
  <c r="G113" i="114" s="1"/>
  <c r="N27" i="115"/>
  <c r="G112" i="114" s="1"/>
  <c r="M27" i="115"/>
  <c r="G111" i="114" s="1"/>
  <c r="L27" i="115"/>
  <c r="K27" i="115"/>
  <c r="J27" i="115"/>
  <c r="I27" i="115"/>
  <c r="H27" i="115"/>
  <c r="G27" i="115"/>
  <c r="F27" i="115"/>
  <c r="E27" i="115"/>
  <c r="D27" i="115"/>
  <c r="A27" i="115"/>
  <c r="W22" i="115"/>
  <c r="O22" i="115" s="1"/>
  <c r="G53" i="114" s="1"/>
  <c r="M22" i="115"/>
  <c r="G51" i="114" s="1"/>
  <c r="L22" i="115"/>
  <c r="K22" i="115"/>
  <c r="J22" i="115"/>
  <c r="I22" i="115"/>
  <c r="H22" i="115"/>
  <c r="G22" i="115"/>
  <c r="F22" i="115"/>
  <c r="E22" i="115"/>
  <c r="D22" i="115"/>
  <c r="A22" i="115"/>
  <c r="W23" i="115"/>
  <c r="O23" i="115" s="1"/>
  <c r="G118" i="114" s="1"/>
  <c r="M23" i="115"/>
  <c r="G116" i="114" s="1"/>
  <c r="L23" i="115"/>
  <c r="K23" i="115"/>
  <c r="J23" i="115"/>
  <c r="I23" i="115"/>
  <c r="H23" i="115"/>
  <c r="G23" i="115"/>
  <c r="F23" i="115"/>
  <c r="E23" i="115"/>
  <c r="D23" i="115"/>
  <c r="A23" i="115"/>
  <c r="W28" i="115"/>
  <c r="X28" i="115" s="1"/>
  <c r="N28" i="115" s="1"/>
  <c r="G72" i="114" s="1"/>
  <c r="M28" i="115"/>
  <c r="G71" i="114" s="1"/>
  <c r="L28" i="115"/>
  <c r="K28" i="115"/>
  <c r="J28" i="115"/>
  <c r="I28" i="115"/>
  <c r="H28" i="115"/>
  <c r="G28" i="115"/>
  <c r="F28" i="115"/>
  <c r="E28" i="115"/>
  <c r="D28" i="115"/>
  <c r="A28" i="115"/>
  <c r="W18" i="115"/>
  <c r="X18" i="115" s="1"/>
  <c r="N18" i="115" s="1"/>
  <c r="G62" i="114" s="1"/>
  <c r="M18" i="115"/>
  <c r="G61" i="114" s="1"/>
  <c r="L18" i="115"/>
  <c r="K18" i="115"/>
  <c r="J18" i="115"/>
  <c r="I18" i="115"/>
  <c r="H18" i="115"/>
  <c r="G18" i="115"/>
  <c r="F18" i="115"/>
  <c r="E18" i="115"/>
  <c r="D18" i="115"/>
  <c r="A18" i="115"/>
  <c r="W29" i="115"/>
  <c r="O29" i="115" s="1"/>
  <c r="M29" i="115"/>
  <c r="L29" i="115"/>
  <c r="K29" i="115"/>
  <c r="J29" i="115"/>
  <c r="I29" i="115"/>
  <c r="H29" i="115"/>
  <c r="G29" i="115"/>
  <c r="F29" i="115"/>
  <c r="E29" i="115"/>
  <c r="D29" i="115"/>
  <c r="A29" i="115"/>
  <c r="W33" i="115"/>
  <c r="O33" i="115" s="1"/>
  <c r="G138" i="114" s="1"/>
  <c r="M33" i="115"/>
  <c r="G136" i="114" s="1"/>
  <c r="L33" i="115"/>
  <c r="K33" i="115"/>
  <c r="J33" i="115"/>
  <c r="I33" i="115"/>
  <c r="H33" i="115"/>
  <c r="G33" i="115"/>
  <c r="F33" i="115"/>
  <c r="E33" i="115"/>
  <c r="D33" i="115"/>
  <c r="A33" i="115"/>
  <c r="W25" i="115"/>
  <c r="O25" i="115" s="1"/>
  <c r="G43" i="114" s="1"/>
  <c r="N25" i="115"/>
  <c r="G42" i="114" s="1"/>
  <c r="M25" i="115"/>
  <c r="G41" i="114" s="1"/>
  <c r="L25" i="115"/>
  <c r="K25" i="115"/>
  <c r="J25" i="115"/>
  <c r="I25" i="115"/>
  <c r="H25" i="115"/>
  <c r="G25" i="115"/>
  <c r="F25" i="115"/>
  <c r="E25" i="115"/>
  <c r="D25" i="115"/>
  <c r="A25" i="115"/>
  <c r="M13" i="115"/>
  <c r="B13" i="115"/>
  <c r="M12" i="115"/>
  <c r="B12" i="115"/>
  <c r="B7" i="115"/>
  <c r="B5" i="115"/>
  <c r="B4" i="115"/>
  <c r="B3" i="115"/>
  <c r="B2" i="115"/>
  <c r="B1" i="115"/>
  <c r="A23" i="54"/>
  <c r="A19" i="54"/>
  <c r="A21" i="54"/>
  <c r="I72" i="47"/>
  <c r="H72" i="47"/>
  <c r="G72" i="47"/>
  <c r="I71" i="47"/>
  <c r="H71" i="47"/>
  <c r="G71" i="47"/>
  <c r="F71" i="47"/>
  <c r="E71" i="47"/>
  <c r="D71" i="47"/>
  <c r="I70" i="47"/>
  <c r="H70" i="47"/>
  <c r="G70" i="47"/>
  <c r="F70" i="47"/>
  <c r="E70" i="47"/>
  <c r="D70" i="47"/>
  <c r="I69" i="47"/>
  <c r="H69" i="47"/>
  <c r="G69" i="47"/>
  <c r="F69" i="47"/>
  <c r="E69" i="47"/>
  <c r="D69" i="47"/>
  <c r="I68" i="47"/>
  <c r="H68" i="47"/>
  <c r="G68" i="47"/>
  <c r="F68" i="47"/>
  <c r="E68" i="47"/>
  <c r="D68" i="47"/>
  <c r="I67" i="47"/>
  <c r="H67" i="47"/>
  <c r="G67" i="47"/>
  <c r="F67" i="47"/>
  <c r="E67" i="47"/>
  <c r="D67" i="47"/>
  <c r="I66" i="47"/>
  <c r="H66" i="47"/>
  <c r="G66" i="47"/>
  <c r="F66" i="47"/>
  <c r="E66" i="47"/>
  <c r="D66" i="47"/>
  <c r="I65" i="47"/>
  <c r="H65" i="47"/>
  <c r="G65" i="47"/>
  <c r="I62" i="47"/>
  <c r="H62" i="47"/>
  <c r="G62" i="47"/>
  <c r="I55" i="47"/>
  <c r="H55" i="47"/>
  <c r="G55" i="47"/>
  <c r="I52" i="47"/>
  <c r="H52" i="47"/>
  <c r="G52" i="47"/>
  <c r="I45" i="47"/>
  <c r="H45" i="47"/>
  <c r="G45" i="47"/>
  <c r="I35" i="47"/>
  <c r="F63" i="114" s="1"/>
  <c r="H35" i="47"/>
  <c r="F62" i="114" s="1"/>
  <c r="G35" i="47"/>
  <c r="F61" i="114" s="1"/>
  <c r="F35" i="47"/>
  <c r="E35" i="47"/>
  <c r="D35" i="47"/>
  <c r="I28" i="47"/>
  <c r="F53" i="114" s="1"/>
  <c r="H28" i="47"/>
  <c r="F52" i="114" s="1"/>
  <c r="G28" i="47"/>
  <c r="F51" i="114" s="1"/>
  <c r="F28" i="47"/>
  <c r="E28" i="47"/>
  <c r="D28" i="47"/>
  <c r="I25" i="47"/>
  <c r="F158" i="114" s="1"/>
  <c r="H25" i="47"/>
  <c r="F157" i="114" s="1"/>
  <c r="G25" i="47"/>
  <c r="F156" i="114" s="1"/>
  <c r="F25" i="47"/>
  <c r="E25" i="47"/>
  <c r="D25" i="47"/>
  <c r="I24" i="47"/>
  <c r="H24" i="47"/>
  <c r="G24" i="47"/>
  <c r="F24" i="47"/>
  <c r="E24" i="47"/>
  <c r="D24" i="47"/>
  <c r="C30" i="114"/>
  <c r="C140" i="114"/>
  <c r="C35" i="114"/>
  <c r="C170" i="114"/>
  <c r="V73" i="113"/>
  <c r="T73" i="113"/>
  <c r="S73" i="113"/>
  <c r="V72" i="113"/>
  <c r="T72" i="113"/>
  <c r="S72" i="113"/>
  <c r="C72" i="113"/>
  <c r="V71" i="113"/>
  <c r="T71" i="113"/>
  <c r="S71" i="113"/>
  <c r="M71" i="113"/>
  <c r="L71" i="113"/>
  <c r="K71" i="113"/>
  <c r="J71" i="113"/>
  <c r="I71" i="113"/>
  <c r="G71" i="113"/>
  <c r="C71" i="113"/>
  <c r="V70" i="113"/>
  <c r="T70" i="113"/>
  <c r="S70" i="113"/>
  <c r="K70" i="113"/>
  <c r="G70" i="113"/>
  <c r="F70" i="113"/>
  <c r="D70" i="113"/>
  <c r="C70" i="113"/>
  <c r="V69" i="113"/>
  <c r="T69" i="113"/>
  <c r="S69" i="113"/>
  <c r="L69" i="113"/>
  <c r="K69" i="113"/>
  <c r="J69" i="113"/>
  <c r="I69" i="113"/>
  <c r="G69" i="113"/>
  <c r="F69" i="113"/>
  <c r="D69" i="113"/>
  <c r="C69" i="113"/>
  <c r="V75" i="114"/>
  <c r="T75" i="114"/>
  <c r="S75" i="114"/>
  <c r="AF74" i="114"/>
  <c r="AE74" i="114"/>
  <c r="AD74" i="114"/>
  <c r="AC74" i="114"/>
  <c r="AB74" i="114"/>
  <c r="V74" i="114"/>
  <c r="T74" i="114"/>
  <c r="S74" i="114"/>
  <c r="C74" i="114"/>
  <c r="V73" i="114"/>
  <c r="T73" i="114"/>
  <c r="S73" i="114"/>
  <c r="C73" i="114"/>
  <c r="V72" i="114"/>
  <c r="T72" i="114"/>
  <c r="S72" i="114"/>
  <c r="D72" i="114"/>
  <c r="C72" i="114"/>
  <c r="V71" i="114"/>
  <c r="T71" i="114"/>
  <c r="AH71" i="114" s="1"/>
  <c r="S71" i="114"/>
  <c r="D71" i="114"/>
  <c r="C71" i="114"/>
  <c r="V45" i="114"/>
  <c r="T45" i="114"/>
  <c r="S45" i="114"/>
  <c r="AF44" i="114"/>
  <c r="AE44" i="114"/>
  <c r="AD44" i="114"/>
  <c r="AC44" i="114"/>
  <c r="AB44" i="114"/>
  <c r="V44" i="114"/>
  <c r="T44" i="114"/>
  <c r="S44" i="114"/>
  <c r="C44" i="114"/>
  <c r="V43" i="114"/>
  <c r="T43" i="114"/>
  <c r="S43" i="114"/>
  <c r="C43" i="114"/>
  <c r="V42" i="114"/>
  <c r="T42" i="114"/>
  <c r="S42" i="114"/>
  <c r="D42" i="114"/>
  <c r="C42" i="114"/>
  <c r="V41" i="114"/>
  <c r="T41" i="114"/>
  <c r="S41" i="114"/>
  <c r="D41" i="114"/>
  <c r="C41" i="114"/>
  <c r="V135" i="114"/>
  <c r="T135" i="114"/>
  <c r="S135" i="114"/>
  <c r="AF134" i="114"/>
  <c r="AE134" i="114"/>
  <c r="AD134" i="114"/>
  <c r="AC134" i="114"/>
  <c r="AB134" i="114"/>
  <c r="V134" i="114"/>
  <c r="T134" i="114"/>
  <c r="S134" i="114"/>
  <c r="C134" i="114"/>
  <c r="V133" i="114"/>
  <c r="T133" i="114"/>
  <c r="S133" i="114"/>
  <c r="C133" i="114"/>
  <c r="V132" i="114"/>
  <c r="T132" i="114"/>
  <c r="S132" i="114"/>
  <c r="D132" i="114"/>
  <c r="C132" i="114"/>
  <c r="V131" i="114"/>
  <c r="T131" i="114"/>
  <c r="S131" i="114"/>
  <c r="D131" i="114"/>
  <c r="C131" i="114"/>
  <c r="V30" i="114"/>
  <c r="T30" i="114"/>
  <c r="S30" i="114"/>
  <c r="AE29" i="114"/>
  <c r="AB29" i="114"/>
  <c r="V29" i="114"/>
  <c r="T29" i="114"/>
  <c r="S29" i="114"/>
  <c r="V28" i="114"/>
  <c r="T28" i="114"/>
  <c r="S28" i="114"/>
  <c r="M28" i="114"/>
  <c r="L28" i="114"/>
  <c r="L29" i="114" s="1"/>
  <c r="C28" i="114"/>
  <c r="V27" i="114"/>
  <c r="T27" i="114"/>
  <c r="S27" i="114"/>
  <c r="D27" i="114"/>
  <c r="C27" i="114"/>
  <c r="V26" i="114"/>
  <c r="T26" i="114"/>
  <c r="S26" i="114"/>
  <c r="L26" i="114"/>
  <c r="D26" i="114"/>
  <c r="C26" i="114"/>
  <c r="T140" i="114"/>
  <c r="S140" i="114"/>
  <c r="AF139" i="114"/>
  <c r="AE139" i="114"/>
  <c r="AD139" i="114"/>
  <c r="T139" i="114"/>
  <c r="S139" i="114"/>
  <c r="T138" i="114"/>
  <c r="S138" i="114"/>
  <c r="L138" i="114"/>
  <c r="C138" i="114"/>
  <c r="T137" i="114"/>
  <c r="S137" i="114"/>
  <c r="D137" i="114"/>
  <c r="C137" i="114"/>
  <c r="AI136" i="114"/>
  <c r="T136" i="114"/>
  <c r="AH136" i="114" s="1"/>
  <c r="S136" i="114"/>
  <c r="L136" i="114"/>
  <c r="D136" i="114"/>
  <c r="C136" i="114"/>
  <c r="V50" i="114"/>
  <c r="T50" i="114"/>
  <c r="S50" i="114"/>
  <c r="AB49" i="114"/>
  <c r="V49" i="114"/>
  <c r="T49" i="114"/>
  <c r="S49" i="114"/>
  <c r="C49" i="114"/>
  <c r="V48" i="114"/>
  <c r="T48" i="114"/>
  <c r="S48" i="114"/>
  <c r="N48" i="114"/>
  <c r="M48" i="114"/>
  <c r="L48" i="114"/>
  <c r="L49" i="114" s="1"/>
  <c r="AC49" i="114" s="1"/>
  <c r="C48" i="114"/>
  <c r="V47" i="114"/>
  <c r="T47" i="114"/>
  <c r="S47" i="114"/>
  <c r="D47" i="114"/>
  <c r="C47" i="114"/>
  <c r="V46" i="114"/>
  <c r="T46" i="114"/>
  <c r="S46" i="114"/>
  <c r="N46" i="114"/>
  <c r="L46" i="114"/>
  <c r="D46" i="114"/>
  <c r="C46" i="114"/>
  <c r="V120" i="114"/>
  <c r="T120" i="114"/>
  <c r="S120" i="114"/>
  <c r="V119" i="114"/>
  <c r="T119" i="114"/>
  <c r="S119" i="114"/>
  <c r="C119" i="114"/>
  <c r="V118" i="114"/>
  <c r="T118" i="114"/>
  <c r="S118" i="114"/>
  <c r="O118" i="114"/>
  <c r="N118" i="114"/>
  <c r="M118" i="114"/>
  <c r="L118" i="114"/>
  <c r="C118" i="114"/>
  <c r="V117" i="114"/>
  <c r="T117" i="114"/>
  <c r="S117" i="114"/>
  <c r="D117" i="114"/>
  <c r="C117" i="114"/>
  <c r="V116" i="114"/>
  <c r="T116" i="114"/>
  <c r="S116" i="114"/>
  <c r="O116" i="114"/>
  <c r="N116" i="114"/>
  <c r="L116" i="114"/>
  <c r="D116" i="114"/>
  <c r="C116" i="114"/>
  <c r="T35" i="114"/>
  <c r="S35" i="114"/>
  <c r="AB34" i="114"/>
  <c r="T34" i="114"/>
  <c r="S34" i="114"/>
  <c r="T33" i="114"/>
  <c r="S33" i="114"/>
  <c r="G33" i="114"/>
  <c r="C33" i="114"/>
  <c r="T32" i="114"/>
  <c r="S32" i="114"/>
  <c r="D32" i="114"/>
  <c r="C32" i="114"/>
  <c r="T31" i="114"/>
  <c r="S31" i="114"/>
  <c r="D31" i="114"/>
  <c r="C31" i="114"/>
  <c r="V90" i="114"/>
  <c r="T90" i="114"/>
  <c r="S90" i="114"/>
  <c r="V89" i="114"/>
  <c r="T89" i="114"/>
  <c r="S89" i="114"/>
  <c r="C89" i="114"/>
  <c r="V88" i="114"/>
  <c r="T88" i="114"/>
  <c r="S88" i="114"/>
  <c r="L88" i="114"/>
  <c r="K88" i="114"/>
  <c r="C88" i="114"/>
  <c r="V87" i="114"/>
  <c r="T87" i="114"/>
  <c r="S87" i="114"/>
  <c r="K87" i="114"/>
  <c r="D87" i="114"/>
  <c r="C87" i="114"/>
  <c r="V86" i="114"/>
  <c r="T86" i="114"/>
  <c r="S86" i="114"/>
  <c r="L86" i="114"/>
  <c r="K86" i="114"/>
  <c r="D86" i="114"/>
  <c r="C86" i="114"/>
  <c r="V60" i="114"/>
  <c r="T60" i="114"/>
  <c r="S60" i="114"/>
  <c r="V59" i="114"/>
  <c r="T59" i="114"/>
  <c r="S59" i="114"/>
  <c r="C59" i="114"/>
  <c r="V58" i="114"/>
  <c r="T58" i="114"/>
  <c r="S58" i="114"/>
  <c r="O58" i="114"/>
  <c r="N58" i="114"/>
  <c r="K58" i="114"/>
  <c r="C58" i="114"/>
  <c r="V57" i="114"/>
  <c r="T57" i="114"/>
  <c r="S57" i="114"/>
  <c r="K57" i="114"/>
  <c r="D57" i="114"/>
  <c r="C57" i="114"/>
  <c r="V56" i="114"/>
  <c r="T56" i="114"/>
  <c r="S56" i="114"/>
  <c r="O56" i="114"/>
  <c r="N56" i="114"/>
  <c r="M56" i="114"/>
  <c r="K56" i="114"/>
  <c r="D56" i="114"/>
  <c r="C56" i="114"/>
  <c r="V125" i="114"/>
  <c r="T125" i="114"/>
  <c r="S125" i="114"/>
  <c r="V124" i="114"/>
  <c r="T124" i="114"/>
  <c r="S124" i="114"/>
  <c r="C124" i="114"/>
  <c r="V123" i="114"/>
  <c r="T123" i="114"/>
  <c r="S123" i="114"/>
  <c r="O123" i="114"/>
  <c r="N123" i="114"/>
  <c r="K123" i="114"/>
  <c r="C123" i="114"/>
  <c r="V122" i="114"/>
  <c r="T122" i="114"/>
  <c r="S122" i="114"/>
  <c r="K122" i="114"/>
  <c r="D122" i="114"/>
  <c r="C122" i="114"/>
  <c r="V121" i="114"/>
  <c r="T121" i="114"/>
  <c r="S121" i="114"/>
  <c r="O121" i="114"/>
  <c r="N121" i="114"/>
  <c r="K121" i="114"/>
  <c r="D121" i="114"/>
  <c r="C121" i="114"/>
  <c r="T95" i="114"/>
  <c r="S95" i="114"/>
  <c r="T94" i="114"/>
  <c r="S94" i="114"/>
  <c r="C94" i="114"/>
  <c r="T93" i="114"/>
  <c r="S93" i="114"/>
  <c r="O93" i="114"/>
  <c r="N93" i="114"/>
  <c r="K93" i="114"/>
  <c r="C93" i="114"/>
  <c r="T92" i="114"/>
  <c r="S92" i="114"/>
  <c r="K92" i="114"/>
  <c r="D92" i="114"/>
  <c r="C92" i="114"/>
  <c r="T91" i="114"/>
  <c r="S91" i="114"/>
  <c r="O91" i="114"/>
  <c r="N91" i="114"/>
  <c r="M91" i="114"/>
  <c r="K91" i="114"/>
  <c r="D91" i="114"/>
  <c r="C91" i="114"/>
  <c r="V105" i="114"/>
  <c r="T105" i="114"/>
  <c r="S105" i="114"/>
  <c r="V104" i="114"/>
  <c r="T104" i="114"/>
  <c r="S104" i="114"/>
  <c r="C104" i="114"/>
  <c r="V103" i="114"/>
  <c r="T103" i="114"/>
  <c r="S103" i="114"/>
  <c r="O103" i="114"/>
  <c r="N103" i="114"/>
  <c r="K103" i="114"/>
  <c r="C103" i="114"/>
  <c r="V102" i="114"/>
  <c r="T102" i="114"/>
  <c r="S102" i="114"/>
  <c r="K102" i="114"/>
  <c r="D102" i="114"/>
  <c r="C102" i="114"/>
  <c r="V101" i="114"/>
  <c r="T101" i="114"/>
  <c r="S101" i="114"/>
  <c r="O101" i="114"/>
  <c r="N101" i="114"/>
  <c r="M101" i="114"/>
  <c r="K101" i="114"/>
  <c r="D101" i="114"/>
  <c r="C101" i="114"/>
  <c r="V100" i="114"/>
  <c r="T100" i="114"/>
  <c r="S100" i="114"/>
  <c r="V99" i="114"/>
  <c r="T99" i="114"/>
  <c r="S99" i="114"/>
  <c r="C99" i="114"/>
  <c r="V98" i="114"/>
  <c r="T98" i="114"/>
  <c r="S98" i="114"/>
  <c r="O98" i="114"/>
  <c r="N98" i="114"/>
  <c r="K98" i="114"/>
  <c r="C98" i="114"/>
  <c r="V97" i="114"/>
  <c r="T97" i="114"/>
  <c r="S97" i="114"/>
  <c r="K97" i="114"/>
  <c r="D97" i="114"/>
  <c r="C97" i="114"/>
  <c r="V96" i="114"/>
  <c r="T96" i="114"/>
  <c r="S96" i="114"/>
  <c r="O96" i="114"/>
  <c r="N96" i="114"/>
  <c r="M96" i="114"/>
  <c r="K96" i="114"/>
  <c r="D96" i="114"/>
  <c r="C96" i="114"/>
  <c r="T180" i="114"/>
  <c r="S180" i="114"/>
  <c r="T179" i="114"/>
  <c r="S179" i="114"/>
  <c r="C179" i="114"/>
  <c r="T178" i="114"/>
  <c r="S178" i="114"/>
  <c r="O178" i="114"/>
  <c r="N178" i="114"/>
  <c r="M178" i="114"/>
  <c r="L178" i="114"/>
  <c r="K178" i="114"/>
  <c r="C178" i="114"/>
  <c r="T177" i="114"/>
  <c r="S177" i="114"/>
  <c r="K177" i="114"/>
  <c r="D177" i="114"/>
  <c r="C177" i="114"/>
  <c r="T176" i="114"/>
  <c r="S176" i="114"/>
  <c r="O176" i="114"/>
  <c r="N176" i="114"/>
  <c r="M176" i="114"/>
  <c r="L176" i="114"/>
  <c r="K176" i="114"/>
  <c r="D176" i="114"/>
  <c r="C176" i="114"/>
  <c r="T80" i="114"/>
  <c r="S80" i="114"/>
  <c r="T79" i="114"/>
  <c r="S79" i="114"/>
  <c r="C79" i="114"/>
  <c r="T78" i="114"/>
  <c r="S78" i="114"/>
  <c r="K78" i="114"/>
  <c r="C78" i="114"/>
  <c r="T77" i="114"/>
  <c r="S77" i="114"/>
  <c r="K77" i="114"/>
  <c r="D77" i="114"/>
  <c r="C77" i="114"/>
  <c r="T76" i="114"/>
  <c r="S76" i="114"/>
  <c r="M76" i="114"/>
  <c r="K76" i="114"/>
  <c r="D76" i="114"/>
  <c r="C76" i="114"/>
  <c r="V85" i="114"/>
  <c r="T85" i="114"/>
  <c r="S85" i="114"/>
  <c r="V84" i="114"/>
  <c r="T84" i="114"/>
  <c r="S84" i="114"/>
  <c r="C84" i="114"/>
  <c r="V83" i="114"/>
  <c r="T83" i="114"/>
  <c r="S83" i="114"/>
  <c r="O83" i="114"/>
  <c r="N83" i="114"/>
  <c r="K83" i="114"/>
  <c r="C83" i="114"/>
  <c r="V82" i="114"/>
  <c r="T82" i="114"/>
  <c r="S82" i="114"/>
  <c r="K82" i="114"/>
  <c r="D82" i="114"/>
  <c r="C82" i="114"/>
  <c r="V81" i="114"/>
  <c r="T81" i="114"/>
  <c r="S81" i="114"/>
  <c r="O81" i="114"/>
  <c r="N81" i="114"/>
  <c r="M81" i="114"/>
  <c r="K81" i="114"/>
  <c r="D81" i="114"/>
  <c r="C81" i="114"/>
  <c r="T110" i="114"/>
  <c r="S110" i="114"/>
  <c r="T109" i="114"/>
  <c r="S109" i="114"/>
  <c r="C109" i="114"/>
  <c r="T108" i="114"/>
  <c r="S108" i="114"/>
  <c r="O108" i="114"/>
  <c r="N108" i="114"/>
  <c r="K108" i="114"/>
  <c r="C108" i="114"/>
  <c r="T107" i="114"/>
  <c r="S107" i="114"/>
  <c r="K107" i="114"/>
  <c r="D107" i="114"/>
  <c r="C107" i="114"/>
  <c r="T106" i="114"/>
  <c r="S106" i="114"/>
  <c r="O106" i="114"/>
  <c r="N106" i="114"/>
  <c r="M106" i="114"/>
  <c r="K106" i="114"/>
  <c r="D106" i="114"/>
  <c r="C106" i="114"/>
  <c r="V145" i="114"/>
  <c r="T145" i="114"/>
  <c r="S145" i="114"/>
  <c r="V144" i="114"/>
  <c r="T144" i="114"/>
  <c r="S144" i="114"/>
  <c r="C144" i="114"/>
  <c r="V143" i="114"/>
  <c r="T143" i="114"/>
  <c r="S143" i="114"/>
  <c r="O143" i="114"/>
  <c r="N143" i="114"/>
  <c r="K143" i="114"/>
  <c r="C143" i="114"/>
  <c r="V142" i="114"/>
  <c r="T142" i="114"/>
  <c r="S142" i="114"/>
  <c r="K142" i="114"/>
  <c r="D142" i="114"/>
  <c r="C142" i="114"/>
  <c r="V141" i="114"/>
  <c r="T141" i="114"/>
  <c r="S141" i="114"/>
  <c r="O141" i="114"/>
  <c r="N141" i="114"/>
  <c r="M141" i="114"/>
  <c r="K141" i="114"/>
  <c r="D141" i="114"/>
  <c r="C141" i="114"/>
  <c r="T70" i="114"/>
  <c r="S70" i="114"/>
  <c r="T69" i="114"/>
  <c r="S69" i="114"/>
  <c r="C69" i="114"/>
  <c r="T68" i="114"/>
  <c r="S68" i="114"/>
  <c r="K68" i="114"/>
  <c r="C68" i="114"/>
  <c r="T67" i="114"/>
  <c r="S67" i="114"/>
  <c r="K67" i="114"/>
  <c r="D67" i="114"/>
  <c r="C67" i="114"/>
  <c r="T66" i="114"/>
  <c r="S66" i="114"/>
  <c r="M66" i="114"/>
  <c r="K66" i="114"/>
  <c r="D66" i="114"/>
  <c r="C66" i="114"/>
  <c r="T150" i="114"/>
  <c r="S150" i="114"/>
  <c r="T149" i="114"/>
  <c r="S149" i="114"/>
  <c r="C149" i="114"/>
  <c r="T148" i="114"/>
  <c r="S148" i="114"/>
  <c r="O148" i="114"/>
  <c r="N148" i="114"/>
  <c r="K148" i="114"/>
  <c r="C148" i="114"/>
  <c r="T147" i="114"/>
  <c r="S147" i="114"/>
  <c r="K147" i="114"/>
  <c r="D147" i="114"/>
  <c r="C147" i="114"/>
  <c r="T146" i="114"/>
  <c r="S146" i="114"/>
  <c r="O146" i="114"/>
  <c r="N146" i="114"/>
  <c r="M146" i="114"/>
  <c r="K146" i="114"/>
  <c r="D146" i="114"/>
  <c r="C146" i="114"/>
  <c r="T165" i="114"/>
  <c r="S165" i="114"/>
  <c r="T164" i="114"/>
  <c r="S164" i="114"/>
  <c r="C164" i="114"/>
  <c r="T163" i="114"/>
  <c r="S163" i="114"/>
  <c r="O163" i="114"/>
  <c r="N163" i="114"/>
  <c r="M163" i="114"/>
  <c r="L163" i="114"/>
  <c r="K163" i="114"/>
  <c r="C163" i="114"/>
  <c r="T162" i="114"/>
  <c r="S162" i="114"/>
  <c r="K162" i="114"/>
  <c r="D162" i="114"/>
  <c r="C162" i="114"/>
  <c r="T161" i="114"/>
  <c r="S161" i="114"/>
  <c r="O161" i="114"/>
  <c r="N161" i="114"/>
  <c r="M161" i="114"/>
  <c r="L161" i="114"/>
  <c r="K161" i="114"/>
  <c r="D161" i="114"/>
  <c r="C161" i="114"/>
  <c r="V130" i="114"/>
  <c r="T130" i="114"/>
  <c r="S130" i="114"/>
  <c r="V129" i="114"/>
  <c r="T129" i="114"/>
  <c r="S129" i="114"/>
  <c r="C129" i="114"/>
  <c r="V128" i="114"/>
  <c r="T128" i="114"/>
  <c r="S128" i="114"/>
  <c r="O128" i="114"/>
  <c r="N128" i="114"/>
  <c r="K128" i="114"/>
  <c r="C128" i="114"/>
  <c r="V127" i="114"/>
  <c r="T127" i="114"/>
  <c r="S127" i="114"/>
  <c r="K127" i="114"/>
  <c r="D127" i="114"/>
  <c r="C127" i="114"/>
  <c r="V126" i="114"/>
  <c r="T126" i="114"/>
  <c r="S126" i="114"/>
  <c r="O126" i="114"/>
  <c r="N126" i="114"/>
  <c r="M126" i="114"/>
  <c r="K126" i="114"/>
  <c r="D126" i="114"/>
  <c r="C126" i="114"/>
  <c r="V170" i="114"/>
  <c r="T170" i="114"/>
  <c r="S170" i="114"/>
  <c r="V169" i="114"/>
  <c r="T169" i="114"/>
  <c r="S169" i="114"/>
  <c r="V168" i="114"/>
  <c r="T168" i="114"/>
  <c r="S168" i="114"/>
  <c r="C168" i="114"/>
  <c r="V167" i="114"/>
  <c r="T167" i="114"/>
  <c r="S167" i="114"/>
  <c r="D167" i="114"/>
  <c r="C167" i="114"/>
  <c r="V166" i="114"/>
  <c r="T166" i="114"/>
  <c r="S166" i="114"/>
  <c r="D166" i="114"/>
  <c r="C166" i="114"/>
  <c r="Q12" i="114"/>
  <c r="L12" i="114"/>
  <c r="K12" i="114"/>
  <c r="A12" i="114"/>
  <c r="Q11" i="114"/>
  <c r="L11" i="114"/>
  <c r="K11" i="114"/>
  <c r="B11" i="114"/>
  <c r="A11" i="114"/>
  <c r="R10" i="114"/>
  <c r="Q10" i="114"/>
  <c r="L10" i="114"/>
  <c r="K10" i="114"/>
  <c r="B10" i="114"/>
  <c r="A10" i="114"/>
  <c r="R9" i="114"/>
  <c r="Q9" i="114"/>
  <c r="L9" i="114"/>
  <c r="K9" i="114"/>
  <c r="B9" i="114"/>
  <c r="A9" i="114"/>
  <c r="R8" i="114"/>
  <c r="Q8" i="114"/>
  <c r="L8" i="114"/>
  <c r="K8" i="114"/>
  <c r="A8" i="114"/>
  <c r="Q7" i="114"/>
  <c r="K7" i="114"/>
  <c r="A4" i="114"/>
  <c r="A3" i="114"/>
  <c r="A2" i="114"/>
  <c r="A1" i="114"/>
  <c r="D76" i="112"/>
  <c r="V68" i="113"/>
  <c r="T68" i="113"/>
  <c r="S68" i="113"/>
  <c r="V67" i="113"/>
  <c r="T67" i="113"/>
  <c r="S67" i="113"/>
  <c r="C67" i="113"/>
  <c r="V66" i="113"/>
  <c r="T66" i="113"/>
  <c r="S66" i="113"/>
  <c r="M66" i="113"/>
  <c r="L66" i="113"/>
  <c r="K66" i="113"/>
  <c r="J66" i="113"/>
  <c r="I66" i="113"/>
  <c r="H66" i="113"/>
  <c r="G66" i="113"/>
  <c r="C66" i="113"/>
  <c r="V65" i="113"/>
  <c r="T65" i="113"/>
  <c r="S65" i="113"/>
  <c r="K65" i="113"/>
  <c r="G65" i="113"/>
  <c r="D65" i="113"/>
  <c r="C65" i="113"/>
  <c r="V64" i="113"/>
  <c r="T64" i="113"/>
  <c r="S64" i="113"/>
  <c r="L64" i="113"/>
  <c r="K64" i="113"/>
  <c r="J64" i="113"/>
  <c r="I64" i="113"/>
  <c r="H64" i="113"/>
  <c r="G64" i="113"/>
  <c r="D64" i="113"/>
  <c r="C64" i="113"/>
  <c r="V63" i="113"/>
  <c r="T63" i="113"/>
  <c r="S63" i="113"/>
  <c r="V62" i="113"/>
  <c r="T62" i="113"/>
  <c r="S62" i="113"/>
  <c r="C62" i="113"/>
  <c r="V61" i="113"/>
  <c r="T61" i="113"/>
  <c r="S61" i="113"/>
  <c r="M61" i="113"/>
  <c r="L61" i="113"/>
  <c r="K61" i="113"/>
  <c r="J61" i="113"/>
  <c r="I61" i="113"/>
  <c r="H61" i="113"/>
  <c r="G61" i="113"/>
  <c r="C61" i="113"/>
  <c r="V60" i="113"/>
  <c r="T60" i="113"/>
  <c r="S60" i="113"/>
  <c r="K60" i="113"/>
  <c r="G60" i="113"/>
  <c r="F60" i="113"/>
  <c r="D60" i="113"/>
  <c r="C60" i="113"/>
  <c r="V59" i="113"/>
  <c r="T59" i="113"/>
  <c r="S59" i="113"/>
  <c r="L59" i="113"/>
  <c r="K59" i="113"/>
  <c r="J59" i="113"/>
  <c r="I59" i="113"/>
  <c r="H59" i="113"/>
  <c r="G59" i="113"/>
  <c r="F59" i="113"/>
  <c r="D59" i="113"/>
  <c r="C59" i="113"/>
  <c r="V48" i="113"/>
  <c r="T48" i="113"/>
  <c r="S48" i="113"/>
  <c r="V47" i="113"/>
  <c r="T47" i="113"/>
  <c r="S47" i="113"/>
  <c r="C47" i="113"/>
  <c r="V46" i="113"/>
  <c r="T46" i="113"/>
  <c r="S46" i="113"/>
  <c r="M46" i="113"/>
  <c r="L46" i="113"/>
  <c r="K46" i="113"/>
  <c r="J46" i="113"/>
  <c r="H46" i="113"/>
  <c r="G46" i="113"/>
  <c r="C46" i="113"/>
  <c r="V45" i="113"/>
  <c r="T45" i="113"/>
  <c r="S45" i="113"/>
  <c r="K45" i="113"/>
  <c r="G45" i="113"/>
  <c r="F45" i="113"/>
  <c r="D45" i="113"/>
  <c r="C45" i="113"/>
  <c r="V44" i="113"/>
  <c r="T44" i="113"/>
  <c r="S44" i="113"/>
  <c r="M44" i="113"/>
  <c r="L44" i="113"/>
  <c r="K44" i="113"/>
  <c r="J44" i="113"/>
  <c r="H44" i="113"/>
  <c r="G44" i="113"/>
  <c r="F44" i="113"/>
  <c r="D44" i="113"/>
  <c r="C44" i="113"/>
  <c r="V58" i="113"/>
  <c r="T58" i="113"/>
  <c r="S58" i="113"/>
  <c r="V57" i="113"/>
  <c r="T57" i="113"/>
  <c r="S57" i="113"/>
  <c r="C57" i="113"/>
  <c r="V56" i="113"/>
  <c r="T56" i="113"/>
  <c r="S56" i="113"/>
  <c r="J56" i="113"/>
  <c r="G56" i="113"/>
  <c r="F56" i="113"/>
  <c r="C56" i="113"/>
  <c r="V55" i="113"/>
  <c r="T55" i="113"/>
  <c r="S55" i="113"/>
  <c r="F55" i="113"/>
  <c r="D55" i="113"/>
  <c r="C55" i="113"/>
  <c r="V54" i="113"/>
  <c r="T54" i="113"/>
  <c r="S54" i="113"/>
  <c r="J54" i="113"/>
  <c r="D54" i="113"/>
  <c r="C54" i="113"/>
  <c r="T53" i="113"/>
  <c r="S53" i="113"/>
  <c r="T52" i="113"/>
  <c r="S52" i="113"/>
  <c r="C52" i="113"/>
  <c r="T51" i="113"/>
  <c r="S51" i="113"/>
  <c r="L51" i="113"/>
  <c r="K51" i="113"/>
  <c r="C51" i="113"/>
  <c r="T50" i="113"/>
  <c r="S50" i="113"/>
  <c r="K50" i="113"/>
  <c r="F50" i="113"/>
  <c r="D50" i="113"/>
  <c r="C50" i="113"/>
  <c r="T49" i="113"/>
  <c r="S49" i="113"/>
  <c r="M49" i="113"/>
  <c r="L49" i="113"/>
  <c r="K49" i="113"/>
  <c r="D49" i="113"/>
  <c r="C49" i="113"/>
  <c r="V43" i="113"/>
  <c r="T43" i="113"/>
  <c r="S43" i="113"/>
  <c r="V42" i="113"/>
  <c r="T42" i="113"/>
  <c r="S42" i="113"/>
  <c r="C42" i="113"/>
  <c r="V41" i="113"/>
  <c r="T41" i="113"/>
  <c r="S41" i="113"/>
  <c r="M41" i="113"/>
  <c r="L41" i="113"/>
  <c r="I41" i="113"/>
  <c r="C41" i="113"/>
  <c r="V40" i="113"/>
  <c r="T40" i="113"/>
  <c r="S40" i="113"/>
  <c r="F40" i="113"/>
  <c r="D40" i="113"/>
  <c r="C40" i="113"/>
  <c r="V39" i="113"/>
  <c r="T39" i="113"/>
  <c r="S39" i="113"/>
  <c r="M39" i="113"/>
  <c r="L39" i="113"/>
  <c r="I39" i="113"/>
  <c r="D39" i="113"/>
  <c r="C39" i="113"/>
  <c r="V23" i="113"/>
  <c r="T23" i="113"/>
  <c r="S23" i="113"/>
  <c r="V22" i="113"/>
  <c r="T22" i="113"/>
  <c r="S22" i="113"/>
  <c r="C22" i="113"/>
  <c r="V21" i="113"/>
  <c r="T21" i="113"/>
  <c r="S21" i="113"/>
  <c r="M21" i="113"/>
  <c r="L21" i="113"/>
  <c r="K21" i="113"/>
  <c r="J21" i="113"/>
  <c r="I21" i="113"/>
  <c r="H21" i="113"/>
  <c r="G21" i="113"/>
  <c r="F21" i="113"/>
  <c r="C21" i="113"/>
  <c r="V20" i="113"/>
  <c r="T20" i="113"/>
  <c r="S20" i="113"/>
  <c r="K20" i="113"/>
  <c r="G20" i="113"/>
  <c r="D20" i="113"/>
  <c r="C20" i="113"/>
  <c r="V19" i="113"/>
  <c r="T19" i="113"/>
  <c r="S19" i="113"/>
  <c r="M19" i="113"/>
  <c r="L19" i="113"/>
  <c r="K19" i="113"/>
  <c r="J19" i="113"/>
  <c r="I19" i="113"/>
  <c r="H19" i="113"/>
  <c r="G19" i="113"/>
  <c r="F19" i="113"/>
  <c r="D19" i="113"/>
  <c r="C19" i="113"/>
  <c r="T33" i="113"/>
  <c r="S33" i="113"/>
  <c r="T32" i="113"/>
  <c r="S32" i="113"/>
  <c r="C32" i="113"/>
  <c r="T31" i="113"/>
  <c r="S31" i="113"/>
  <c r="K31" i="113"/>
  <c r="C31" i="113"/>
  <c r="T30" i="113"/>
  <c r="S30" i="113"/>
  <c r="K30" i="113"/>
  <c r="D30" i="113"/>
  <c r="C30" i="113"/>
  <c r="T29" i="113"/>
  <c r="S29" i="113"/>
  <c r="M29" i="113"/>
  <c r="K29" i="113"/>
  <c r="D29" i="113"/>
  <c r="C29" i="113"/>
  <c r="T38" i="113"/>
  <c r="S38" i="113"/>
  <c r="T37" i="113"/>
  <c r="S37" i="113"/>
  <c r="C37" i="113"/>
  <c r="T36" i="113"/>
  <c r="S36" i="113"/>
  <c r="M36" i="113"/>
  <c r="L36" i="113"/>
  <c r="K36" i="113"/>
  <c r="J36" i="113"/>
  <c r="H36" i="113"/>
  <c r="G36" i="113"/>
  <c r="F36" i="113"/>
  <c r="C36" i="113"/>
  <c r="T35" i="113"/>
  <c r="S35" i="113"/>
  <c r="K35" i="113"/>
  <c r="G35" i="113"/>
  <c r="F35" i="113"/>
  <c r="D35" i="113"/>
  <c r="C35" i="113"/>
  <c r="T34" i="113"/>
  <c r="S34" i="113"/>
  <c r="M34" i="113"/>
  <c r="L34" i="113"/>
  <c r="K34" i="113"/>
  <c r="J34" i="113"/>
  <c r="H34" i="113"/>
  <c r="G34" i="113"/>
  <c r="D34" i="113"/>
  <c r="C34" i="113"/>
  <c r="V18" i="113"/>
  <c r="T18" i="113"/>
  <c r="S18" i="113"/>
  <c r="V17" i="113"/>
  <c r="T17" i="113"/>
  <c r="S17" i="113"/>
  <c r="C17" i="113"/>
  <c r="V16" i="113"/>
  <c r="T16" i="113"/>
  <c r="S16" i="113"/>
  <c r="K16" i="113"/>
  <c r="C16" i="113"/>
  <c r="V15" i="113"/>
  <c r="T15" i="113"/>
  <c r="S15" i="113"/>
  <c r="K15" i="113"/>
  <c r="D15" i="113"/>
  <c r="C15" i="113"/>
  <c r="V14" i="113"/>
  <c r="T14" i="113"/>
  <c r="S14" i="113"/>
  <c r="M14" i="113"/>
  <c r="K14" i="113"/>
  <c r="D14" i="113"/>
  <c r="C14" i="113"/>
  <c r="T28" i="113"/>
  <c r="S28" i="113"/>
  <c r="T27" i="113"/>
  <c r="S27" i="113"/>
  <c r="C27" i="113"/>
  <c r="T26" i="113"/>
  <c r="S26" i="113"/>
  <c r="J26" i="113"/>
  <c r="C26" i="113"/>
  <c r="T25" i="113"/>
  <c r="S25" i="113"/>
  <c r="D25" i="113"/>
  <c r="C25" i="113"/>
  <c r="T24" i="113"/>
  <c r="S24" i="113"/>
  <c r="J24" i="113"/>
  <c r="D24" i="113"/>
  <c r="C24" i="113"/>
  <c r="Q12" i="113"/>
  <c r="L12" i="113"/>
  <c r="K12" i="113"/>
  <c r="A12" i="113"/>
  <c r="Q11" i="113"/>
  <c r="L11" i="113"/>
  <c r="K11" i="113"/>
  <c r="A11" i="113"/>
  <c r="R10" i="113"/>
  <c r="Q10" i="113"/>
  <c r="L10" i="113"/>
  <c r="K10" i="113"/>
  <c r="A10" i="113"/>
  <c r="R9" i="113"/>
  <c r="Q9" i="113"/>
  <c r="L9" i="113"/>
  <c r="K9" i="113"/>
  <c r="A9" i="113"/>
  <c r="R8" i="113"/>
  <c r="Q8" i="113"/>
  <c r="L8" i="113"/>
  <c r="K8" i="113"/>
  <c r="Q7" i="113"/>
  <c r="K7" i="113"/>
  <c r="A4" i="113"/>
  <c r="A3" i="113"/>
  <c r="A2" i="113"/>
  <c r="A1" i="113"/>
  <c r="K35" i="51"/>
  <c r="K34" i="51"/>
  <c r="K33" i="51"/>
  <c r="K32" i="51"/>
  <c r="K31" i="51"/>
  <c r="K30" i="51"/>
  <c r="K29" i="51"/>
  <c r="K28" i="51"/>
  <c r="K27" i="51"/>
  <c r="K26" i="51"/>
  <c r="K25" i="51"/>
  <c r="K24" i="51"/>
  <c r="K23" i="51"/>
  <c r="K22" i="51"/>
  <c r="K21" i="51"/>
  <c r="K20" i="51"/>
  <c r="K19" i="51"/>
  <c r="K18" i="51"/>
  <c r="K17" i="51"/>
  <c r="F39" i="113" l="1"/>
  <c r="F41" i="113"/>
  <c r="F54" i="114"/>
  <c r="F159" i="114"/>
  <c r="F64" i="114"/>
  <c r="G31" i="114"/>
  <c r="F46" i="113"/>
  <c r="P44" i="113" s="1"/>
  <c r="AH44" i="113" s="1"/>
  <c r="F34" i="113"/>
  <c r="F20" i="113"/>
  <c r="F49" i="113"/>
  <c r="F51" i="113"/>
  <c r="F52" i="113" s="1"/>
  <c r="F54" i="113"/>
  <c r="F61" i="113"/>
  <c r="J62" i="113" s="1"/>
  <c r="G169" i="114"/>
  <c r="N27" i="54"/>
  <c r="G32" i="114" s="1"/>
  <c r="X30" i="115"/>
  <c r="N30" i="115" s="1"/>
  <c r="G37" i="114" s="1"/>
  <c r="X17" i="115"/>
  <c r="N17" i="115" s="1"/>
  <c r="G47" i="114" s="1"/>
  <c r="X33" i="115"/>
  <c r="N33" i="115" s="1"/>
  <c r="G137" i="114" s="1"/>
  <c r="O18" i="115"/>
  <c r="G63" i="114" s="1"/>
  <c r="X23" i="115"/>
  <c r="N23" i="115" s="1"/>
  <c r="G117" i="114" s="1"/>
  <c r="X19" i="115"/>
  <c r="N19" i="115" s="1"/>
  <c r="G22" i="114" s="1"/>
  <c r="X29" i="115"/>
  <c r="N29" i="115" s="1"/>
  <c r="O28" i="115"/>
  <c r="G73" i="114" s="1"/>
  <c r="X22" i="115"/>
  <c r="N22" i="115" s="1"/>
  <c r="G52" i="114" s="1"/>
  <c r="O20" i="115"/>
  <c r="G158" i="114" s="1"/>
  <c r="N159" i="114" s="1"/>
  <c r="AE159" i="114" s="1"/>
  <c r="X26" i="115"/>
  <c r="N26" i="115" s="1"/>
  <c r="G132" i="114" s="1"/>
  <c r="O24" i="115"/>
  <c r="G153" i="114" s="1"/>
  <c r="X40" i="115"/>
  <c r="X41" i="115"/>
  <c r="X42" i="115"/>
  <c r="X43" i="115"/>
  <c r="P69" i="113"/>
  <c r="AI69" i="113" s="1"/>
  <c r="N72" i="113"/>
  <c r="AE72" i="113" s="1"/>
  <c r="K72" i="113"/>
  <c r="F72" i="113"/>
  <c r="J72" i="113"/>
  <c r="AI41" i="114"/>
  <c r="AI131" i="114"/>
  <c r="AI46" i="114"/>
  <c r="AI26" i="114"/>
  <c r="AF29" i="114"/>
  <c r="AH131" i="114"/>
  <c r="M29" i="114"/>
  <c r="AC29" i="114"/>
  <c r="W104" i="114"/>
  <c r="AI71" i="114"/>
  <c r="M49" i="114"/>
  <c r="O62" i="113"/>
  <c r="AF62" i="113" s="1"/>
  <c r="N37" i="113"/>
  <c r="AE37" i="113" s="1"/>
  <c r="P34" i="113"/>
  <c r="P19" i="113"/>
  <c r="Q19" i="113" s="1"/>
  <c r="AI19" i="113" s="1"/>
  <c r="P59" i="113"/>
  <c r="N22" i="113"/>
  <c r="AE22" i="113" s="1"/>
  <c r="K22" i="113"/>
  <c r="O22" i="113"/>
  <c r="F62" i="113"/>
  <c r="K37" i="113"/>
  <c r="O37" i="113"/>
  <c r="F22" i="113"/>
  <c r="J22" i="113"/>
  <c r="F42" i="113"/>
  <c r="F37" i="113"/>
  <c r="J37" i="113"/>
  <c r="F57" i="113"/>
  <c r="K62" i="113"/>
  <c r="T100" i="112"/>
  <c r="S100" i="112"/>
  <c r="AB99" i="112"/>
  <c r="AA99" i="112"/>
  <c r="T99" i="112"/>
  <c r="S99" i="112"/>
  <c r="T98" i="112"/>
  <c r="S98" i="112"/>
  <c r="M98" i="112"/>
  <c r="L98" i="112"/>
  <c r="T97" i="112"/>
  <c r="S97" i="112"/>
  <c r="T96" i="112"/>
  <c r="S96" i="112"/>
  <c r="M96" i="112"/>
  <c r="L96" i="112"/>
  <c r="D24" i="51"/>
  <c r="E24" i="51"/>
  <c r="F24" i="51"/>
  <c r="G24" i="51"/>
  <c r="O96" i="112" s="1"/>
  <c r="H24" i="51"/>
  <c r="O98" i="112" s="1"/>
  <c r="N62" i="113" l="1"/>
  <c r="G159" i="114"/>
  <c r="W159" i="114"/>
  <c r="G54" i="114"/>
  <c r="W54" i="114"/>
  <c r="W64" i="114"/>
  <c r="G64" i="114"/>
  <c r="O47" i="113"/>
  <c r="AF47" i="113" s="1"/>
  <c r="F47" i="113"/>
  <c r="G47" i="113" s="1"/>
  <c r="N47" i="113"/>
  <c r="AE47" i="113" s="1"/>
  <c r="J47" i="113"/>
  <c r="AA47" i="113" s="1"/>
  <c r="K47" i="113"/>
  <c r="L47" i="113" s="1"/>
  <c r="G55" i="113"/>
  <c r="AH69" i="113"/>
  <c r="AB72" i="113"/>
  <c r="L72" i="113"/>
  <c r="AF72" i="113"/>
  <c r="W72" i="113"/>
  <c r="G72" i="113"/>
  <c r="AA72" i="113"/>
  <c r="AH41" i="114"/>
  <c r="AH26" i="114"/>
  <c r="Q44" i="113"/>
  <c r="AI44" i="113" s="1"/>
  <c r="R44" i="113" s="1"/>
  <c r="AH46" i="114"/>
  <c r="W149" i="114"/>
  <c r="W169" i="114"/>
  <c r="W144" i="114"/>
  <c r="AF49" i="114"/>
  <c r="AD29" i="114"/>
  <c r="W124" i="114"/>
  <c r="W99" i="114"/>
  <c r="W109" i="114"/>
  <c r="W89" i="114"/>
  <c r="AD49" i="114"/>
  <c r="W94" i="114"/>
  <c r="W59" i="114"/>
  <c r="Q59" i="113"/>
  <c r="AI59" i="113" s="1"/>
  <c r="AH59" i="113"/>
  <c r="AH19" i="113"/>
  <c r="Q34" i="113"/>
  <c r="AI34" i="113" s="1"/>
  <c r="AH34" i="113"/>
  <c r="W37" i="113"/>
  <c r="G37" i="113"/>
  <c r="W42" i="113"/>
  <c r="AB37" i="113"/>
  <c r="L37" i="113"/>
  <c r="AE62" i="113"/>
  <c r="AF22" i="113"/>
  <c r="AA22" i="113"/>
  <c r="AA62" i="113"/>
  <c r="AB22" i="113"/>
  <c r="L22" i="113"/>
  <c r="AB62" i="113"/>
  <c r="L62" i="113"/>
  <c r="W57" i="113"/>
  <c r="G57" i="113"/>
  <c r="AA37" i="113"/>
  <c r="AF37" i="113"/>
  <c r="W22" i="113"/>
  <c r="G22" i="113"/>
  <c r="W62" i="113"/>
  <c r="G62" i="113"/>
  <c r="W52" i="113"/>
  <c r="L99" i="112"/>
  <c r="D31" i="51"/>
  <c r="E31" i="51"/>
  <c r="F31" i="51"/>
  <c r="G31" i="51"/>
  <c r="O39" i="113" s="1"/>
  <c r="H31" i="51"/>
  <c r="O41" i="113" s="1"/>
  <c r="D32" i="51"/>
  <c r="E32" i="51"/>
  <c r="F32" i="51"/>
  <c r="G32" i="51"/>
  <c r="H32" i="51"/>
  <c r="D33" i="51"/>
  <c r="E33" i="51"/>
  <c r="F33" i="51"/>
  <c r="G33" i="51"/>
  <c r="O64" i="113" s="1"/>
  <c r="H33" i="51"/>
  <c r="O66" i="113" s="1"/>
  <c r="D34" i="51"/>
  <c r="E34" i="51"/>
  <c r="F34" i="51"/>
  <c r="G34" i="51"/>
  <c r="H34" i="51"/>
  <c r="D35" i="51"/>
  <c r="E35" i="51"/>
  <c r="F35" i="51"/>
  <c r="G35" i="51"/>
  <c r="O59" i="113" s="1"/>
  <c r="H35" i="51"/>
  <c r="O61" i="113" s="1"/>
  <c r="H54" i="114" l="1"/>
  <c r="X54" i="114"/>
  <c r="H64" i="114"/>
  <c r="X64" i="114"/>
  <c r="H159" i="114"/>
  <c r="Y159" i="114" s="1"/>
  <c r="X159" i="114"/>
  <c r="O56" i="113"/>
  <c r="O33" i="114"/>
  <c r="O31" i="114"/>
  <c r="O54" i="113"/>
  <c r="W164" i="114"/>
  <c r="W34" i="114"/>
  <c r="W79" i="114"/>
  <c r="AB47" i="113"/>
  <c r="W47" i="113"/>
  <c r="R45" i="113"/>
  <c r="N73" i="113"/>
  <c r="O38" i="113"/>
  <c r="J73" i="113"/>
  <c r="K73" i="113"/>
  <c r="F73" i="113"/>
  <c r="X72" i="113"/>
  <c r="AC72" i="113"/>
  <c r="M72" i="113"/>
  <c r="N23" i="113"/>
  <c r="K48" i="113"/>
  <c r="R60" i="113"/>
  <c r="R59" i="113"/>
  <c r="R20" i="113"/>
  <c r="R19" i="113"/>
  <c r="R34" i="113"/>
  <c r="R35" i="113"/>
  <c r="X22" i="113"/>
  <c r="H22" i="113"/>
  <c r="AC62" i="113"/>
  <c r="M62" i="113"/>
  <c r="AC47" i="113"/>
  <c r="M47" i="113"/>
  <c r="F38" i="113"/>
  <c r="J63" i="113"/>
  <c r="K38" i="113"/>
  <c r="F63" i="113"/>
  <c r="N48" i="113"/>
  <c r="J38" i="113"/>
  <c r="N38" i="113"/>
  <c r="O23" i="113"/>
  <c r="N63" i="113"/>
  <c r="O63" i="113"/>
  <c r="X62" i="113"/>
  <c r="H62" i="113"/>
  <c r="X57" i="113"/>
  <c r="AC22" i="113"/>
  <c r="M22" i="113"/>
  <c r="X47" i="113"/>
  <c r="H47" i="113"/>
  <c r="M37" i="113"/>
  <c r="AC37" i="113"/>
  <c r="X37" i="113"/>
  <c r="H37" i="113"/>
  <c r="K23" i="113"/>
  <c r="F48" i="113"/>
  <c r="F23" i="113"/>
  <c r="K63" i="113"/>
  <c r="J23" i="113"/>
  <c r="J48" i="113"/>
  <c r="O48" i="113"/>
  <c r="AC99" i="112"/>
  <c r="M99" i="112"/>
  <c r="D28" i="50"/>
  <c r="E28" i="50"/>
  <c r="F28" i="50"/>
  <c r="G28" i="50"/>
  <c r="H28" i="50"/>
  <c r="I28" i="50"/>
  <c r="P28" i="50"/>
  <c r="K28" i="50" s="1"/>
  <c r="D29" i="50"/>
  <c r="E29" i="50"/>
  <c r="F29" i="50"/>
  <c r="G29" i="50"/>
  <c r="H29" i="50"/>
  <c r="I29" i="50"/>
  <c r="P29" i="50"/>
  <c r="J29" i="50" s="1"/>
  <c r="D30" i="50"/>
  <c r="E30" i="50"/>
  <c r="F30" i="50"/>
  <c r="G30" i="50"/>
  <c r="H30" i="50"/>
  <c r="I30" i="50"/>
  <c r="P30" i="50"/>
  <c r="J30" i="50" s="1"/>
  <c r="D31" i="50"/>
  <c r="E31" i="50"/>
  <c r="F31" i="50"/>
  <c r="G31" i="50"/>
  <c r="H31" i="50"/>
  <c r="I31" i="50"/>
  <c r="P31" i="50"/>
  <c r="K31" i="50" s="1"/>
  <c r="D32" i="50"/>
  <c r="E32" i="50"/>
  <c r="F32" i="50"/>
  <c r="G32" i="50"/>
  <c r="H32" i="50"/>
  <c r="I32" i="50"/>
  <c r="P32" i="50"/>
  <c r="J32" i="50" s="1"/>
  <c r="N34" i="113" s="1"/>
  <c r="D33" i="50"/>
  <c r="E33" i="50"/>
  <c r="F33" i="50"/>
  <c r="G33" i="50"/>
  <c r="H33" i="50"/>
  <c r="I33" i="50"/>
  <c r="P33" i="50"/>
  <c r="J33" i="50" s="1"/>
  <c r="D34" i="50"/>
  <c r="E34" i="50"/>
  <c r="F34" i="50"/>
  <c r="G34" i="50"/>
  <c r="H34" i="50"/>
  <c r="I34" i="50"/>
  <c r="P34" i="50"/>
  <c r="K34" i="50" s="1"/>
  <c r="N21" i="113" s="1"/>
  <c r="D35" i="50"/>
  <c r="E35" i="50"/>
  <c r="F35" i="50"/>
  <c r="G35" i="50"/>
  <c r="H35" i="50"/>
  <c r="I35" i="50"/>
  <c r="P35" i="50"/>
  <c r="J35" i="50" s="1"/>
  <c r="N59" i="113" s="1"/>
  <c r="D36" i="50"/>
  <c r="E36" i="50"/>
  <c r="F36" i="50"/>
  <c r="G36" i="50"/>
  <c r="H36" i="50"/>
  <c r="I36" i="50"/>
  <c r="P36" i="50"/>
  <c r="J36" i="50" s="1"/>
  <c r="N39" i="113" s="1"/>
  <c r="D37" i="50"/>
  <c r="E37" i="50"/>
  <c r="F37" i="50"/>
  <c r="G37" i="50"/>
  <c r="H37" i="50"/>
  <c r="I37" i="50"/>
  <c r="P37" i="50"/>
  <c r="J37" i="50" s="1"/>
  <c r="D38" i="50"/>
  <c r="E38" i="50"/>
  <c r="F38" i="50"/>
  <c r="G38" i="50"/>
  <c r="H38" i="50"/>
  <c r="I38" i="50"/>
  <c r="P38" i="50"/>
  <c r="K38" i="50" s="1"/>
  <c r="N26" i="113" s="1"/>
  <c r="M118" i="112"/>
  <c r="M86" i="112"/>
  <c r="M88" i="112"/>
  <c r="L91" i="112"/>
  <c r="L103" i="112"/>
  <c r="L43" i="112"/>
  <c r="L78" i="112"/>
  <c r="L58" i="112"/>
  <c r="L116" i="112"/>
  <c r="L118" i="112"/>
  <c r="L71" i="112"/>
  <c r="L73" i="112"/>
  <c r="J31" i="112"/>
  <c r="D26" i="45"/>
  <c r="E26" i="45"/>
  <c r="F26" i="45"/>
  <c r="AE26" i="45"/>
  <c r="AF26" i="45"/>
  <c r="D24" i="45"/>
  <c r="E24" i="45"/>
  <c r="F24" i="45"/>
  <c r="AE24" i="45"/>
  <c r="I126" i="114" s="1"/>
  <c r="AF24" i="45"/>
  <c r="I128" i="114" s="1"/>
  <c r="D28" i="45"/>
  <c r="E28" i="45"/>
  <c r="F28" i="45"/>
  <c r="AE28" i="45"/>
  <c r="I141" i="114" s="1"/>
  <c r="AF28" i="45"/>
  <c r="I143" i="114" s="1"/>
  <c r="D30" i="45"/>
  <c r="E30" i="45"/>
  <c r="F30" i="45"/>
  <c r="AE30" i="45"/>
  <c r="AF30" i="45"/>
  <c r="D25" i="45"/>
  <c r="E25" i="45"/>
  <c r="F25" i="45"/>
  <c r="AE25" i="45"/>
  <c r="I96" i="114" s="1"/>
  <c r="AF25" i="45"/>
  <c r="I98" i="114" s="1"/>
  <c r="D33" i="45"/>
  <c r="E33" i="45"/>
  <c r="F33" i="45"/>
  <c r="AE33" i="45"/>
  <c r="AF33" i="45"/>
  <c r="D34" i="45"/>
  <c r="E34" i="45"/>
  <c r="F34" i="45"/>
  <c r="AE34" i="45"/>
  <c r="AF34" i="45"/>
  <c r="D35" i="45"/>
  <c r="E35" i="45"/>
  <c r="F35" i="45"/>
  <c r="AE35" i="45"/>
  <c r="AF35" i="45"/>
  <c r="D36" i="45"/>
  <c r="E36" i="45"/>
  <c r="F36" i="45"/>
  <c r="AE36" i="45"/>
  <c r="AF36" i="45"/>
  <c r="D37" i="45"/>
  <c r="E37" i="45"/>
  <c r="F37" i="45"/>
  <c r="AE37" i="45"/>
  <c r="AF37" i="45"/>
  <c r="D38" i="45"/>
  <c r="E38" i="45"/>
  <c r="F38" i="45"/>
  <c r="AE38" i="45"/>
  <c r="I86" i="112" s="1"/>
  <c r="AF38" i="45"/>
  <c r="G57" i="112"/>
  <c r="G122" i="112"/>
  <c r="D19" i="54"/>
  <c r="E19" i="54"/>
  <c r="F19" i="54"/>
  <c r="H19" i="54"/>
  <c r="I19" i="54"/>
  <c r="J19" i="54"/>
  <c r="K19" i="54"/>
  <c r="L19" i="54"/>
  <c r="M19" i="54"/>
  <c r="W19" i="54"/>
  <c r="O19" i="54" s="1"/>
  <c r="G78" i="114" s="1"/>
  <c r="D21" i="54"/>
  <c r="E21" i="54"/>
  <c r="F21" i="54"/>
  <c r="H21" i="54"/>
  <c r="I21" i="54"/>
  <c r="J21" i="54"/>
  <c r="K21" i="54"/>
  <c r="L21" i="54"/>
  <c r="M21" i="54"/>
  <c r="W21" i="54"/>
  <c r="N21" i="54" s="1"/>
  <c r="D23" i="54"/>
  <c r="E23" i="54"/>
  <c r="F23" i="54"/>
  <c r="H23" i="54"/>
  <c r="I23" i="54"/>
  <c r="J23" i="54"/>
  <c r="K23" i="54"/>
  <c r="L23" i="54"/>
  <c r="M23" i="54"/>
  <c r="W23" i="54"/>
  <c r="O23" i="54" s="1"/>
  <c r="G163" i="114" s="1"/>
  <c r="G164" i="114" s="1"/>
  <c r="G117" i="112"/>
  <c r="G93" i="112"/>
  <c r="G68" i="112"/>
  <c r="D23" i="44"/>
  <c r="E23" i="44"/>
  <c r="F23" i="44"/>
  <c r="G23" i="44"/>
  <c r="H23" i="44"/>
  <c r="I23" i="44"/>
  <c r="J23" i="44"/>
  <c r="H56" i="114" s="1"/>
  <c r="P23" i="44"/>
  <c r="K23" i="44" s="1"/>
  <c r="H58" i="114" s="1"/>
  <c r="D31" i="44"/>
  <c r="E31" i="44"/>
  <c r="F31" i="44"/>
  <c r="G31" i="44"/>
  <c r="H31" i="44"/>
  <c r="I31" i="44"/>
  <c r="J31" i="44"/>
  <c r="P31" i="44"/>
  <c r="K31" i="44" s="1"/>
  <c r="D25" i="44"/>
  <c r="E25" i="44"/>
  <c r="F25" i="44"/>
  <c r="G25" i="44"/>
  <c r="H25" i="44"/>
  <c r="I25" i="44"/>
  <c r="J25" i="44"/>
  <c r="H141" i="114" s="1"/>
  <c r="P25" i="44"/>
  <c r="K25" i="44" s="1"/>
  <c r="H143" i="114" s="1"/>
  <c r="H58" i="112"/>
  <c r="H93" i="112"/>
  <c r="W29" i="54"/>
  <c r="W18" i="54"/>
  <c r="W28" i="54"/>
  <c r="W25" i="54"/>
  <c r="W26" i="54"/>
  <c r="W32" i="54"/>
  <c r="W30" i="54"/>
  <c r="W17" i="54"/>
  <c r="W24" i="54"/>
  <c r="W22" i="54"/>
  <c r="W20" i="54"/>
  <c r="S75" i="112"/>
  <c r="S74" i="112"/>
  <c r="C74" i="112"/>
  <c r="S73" i="112"/>
  <c r="O73" i="112"/>
  <c r="M73" i="112"/>
  <c r="C73" i="112"/>
  <c r="S72" i="112"/>
  <c r="D72" i="112"/>
  <c r="C72" i="112"/>
  <c r="S71" i="112"/>
  <c r="O71" i="112"/>
  <c r="M71" i="112"/>
  <c r="I71" i="112"/>
  <c r="D71" i="112"/>
  <c r="C71" i="112"/>
  <c r="S40" i="112"/>
  <c r="S39" i="112"/>
  <c r="C39" i="112"/>
  <c r="S38" i="112"/>
  <c r="N38" i="112"/>
  <c r="J38" i="112"/>
  <c r="C38" i="112"/>
  <c r="S37" i="112"/>
  <c r="D37" i="112"/>
  <c r="C37" i="112"/>
  <c r="S36" i="112"/>
  <c r="J36" i="112"/>
  <c r="D36" i="112"/>
  <c r="C36" i="112"/>
  <c r="S95" i="112"/>
  <c r="S94" i="112"/>
  <c r="C94" i="112"/>
  <c r="S93" i="112"/>
  <c r="O93" i="112"/>
  <c r="M93" i="112"/>
  <c r="L93" i="112"/>
  <c r="I93" i="112"/>
  <c r="C93" i="112"/>
  <c r="S92" i="112"/>
  <c r="D92" i="112"/>
  <c r="C92" i="112"/>
  <c r="S91" i="112"/>
  <c r="O91" i="112"/>
  <c r="I91" i="112"/>
  <c r="H91" i="112"/>
  <c r="G91" i="112"/>
  <c r="D91" i="112"/>
  <c r="C91" i="112"/>
  <c r="S90" i="112"/>
  <c r="S89" i="112"/>
  <c r="C89" i="112"/>
  <c r="S88" i="112"/>
  <c r="L88" i="112"/>
  <c r="I88" i="112"/>
  <c r="H88" i="112"/>
  <c r="C88" i="112"/>
  <c r="S87" i="112"/>
  <c r="D87" i="112"/>
  <c r="C87" i="112"/>
  <c r="S86" i="112"/>
  <c r="L86" i="112"/>
  <c r="H86" i="112"/>
  <c r="G86" i="112"/>
  <c r="D86" i="112"/>
  <c r="C86" i="112"/>
  <c r="S65" i="112"/>
  <c r="S64" i="112"/>
  <c r="C64" i="112"/>
  <c r="S63" i="112"/>
  <c r="C63" i="112"/>
  <c r="S62" i="112"/>
  <c r="D62" i="112"/>
  <c r="C62" i="112"/>
  <c r="S61" i="112"/>
  <c r="N61" i="112"/>
  <c r="M61" i="112"/>
  <c r="D61" i="112"/>
  <c r="C61" i="112"/>
  <c r="S125" i="112"/>
  <c r="S124" i="112"/>
  <c r="C124" i="112"/>
  <c r="S123" i="112"/>
  <c r="H123" i="112"/>
  <c r="C123" i="112"/>
  <c r="S122" i="112"/>
  <c r="D122" i="112"/>
  <c r="C122" i="112"/>
  <c r="S121" i="112"/>
  <c r="H121" i="112"/>
  <c r="G121" i="112"/>
  <c r="D121" i="112"/>
  <c r="C121" i="112"/>
  <c r="S70" i="112"/>
  <c r="S69" i="112"/>
  <c r="C69" i="112"/>
  <c r="S68" i="112"/>
  <c r="N68" i="112"/>
  <c r="L68" i="112"/>
  <c r="H68" i="112"/>
  <c r="C68" i="112"/>
  <c r="S67" i="112"/>
  <c r="D67" i="112"/>
  <c r="C67" i="112"/>
  <c r="S66" i="112"/>
  <c r="M66" i="112"/>
  <c r="L66" i="112"/>
  <c r="H66" i="112"/>
  <c r="G66" i="112"/>
  <c r="D66" i="112"/>
  <c r="C66" i="112"/>
  <c r="S60" i="112"/>
  <c r="S59" i="112"/>
  <c r="C59" i="112"/>
  <c r="S58" i="112"/>
  <c r="M58" i="112"/>
  <c r="G58" i="112"/>
  <c r="C58" i="112"/>
  <c r="S57" i="112"/>
  <c r="D57" i="112"/>
  <c r="C57" i="112"/>
  <c r="S56" i="112"/>
  <c r="N56" i="112"/>
  <c r="M56" i="112"/>
  <c r="L56" i="112"/>
  <c r="I56" i="112"/>
  <c r="H56" i="112"/>
  <c r="G56" i="112"/>
  <c r="D56" i="112"/>
  <c r="C56" i="112"/>
  <c r="S45" i="112"/>
  <c r="S44" i="112"/>
  <c r="C44" i="112"/>
  <c r="S43" i="112"/>
  <c r="M43" i="112"/>
  <c r="K43" i="112"/>
  <c r="H43" i="112"/>
  <c r="G43" i="112"/>
  <c r="C43" i="112"/>
  <c r="S42" i="112"/>
  <c r="K42" i="112"/>
  <c r="D42" i="112"/>
  <c r="C42" i="112"/>
  <c r="S41" i="112"/>
  <c r="N41" i="112"/>
  <c r="M41" i="112"/>
  <c r="L41" i="112"/>
  <c r="K41" i="112"/>
  <c r="H41" i="112"/>
  <c r="D41" i="112"/>
  <c r="C41" i="112"/>
  <c r="S120" i="112"/>
  <c r="S119" i="112"/>
  <c r="C119" i="112"/>
  <c r="S118" i="112"/>
  <c r="I118" i="112"/>
  <c r="H118" i="112"/>
  <c r="C118" i="112"/>
  <c r="S117" i="112"/>
  <c r="D117" i="112"/>
  <c r="C117" i="112"/>
  <c r="S116" i="112"/>
  <c r="H116" i="112"/>
  <c r="G116" i="112"/>
  <c r="D116" i="112"/>
  <c r="C116" i="112"/>
  <c r="S80" i="112"/>
  <c r="S79" i="112"/>
  <c r="C79" i="112"/>
  <c r="S78" i="112"/>
  <c r="C78" i="112"/>
  <c r="S77" i="112"/>
  <c r="D77" i="112"/>
  <c r="C77" i="112"/>
  <c r="S76" i="112"/>
  <c r="N76" i="112"/>
  <c r="M76" i="112"/>
  <c r="L76" i="112"/>
  <c r="C76" i="112"/>
  <c r="S105" i="112"/>
  <c r="S104" i="112"/>
  <c r="C104" i="112"/>
  <c r="S103" i="112"/>
  <c r="O103" i="112"/>
  <c r="M103" i="112"/>
  <c r="I103" i="112"/>
  <c r="H103" i="112"/>
  <c r="C103" i="112"/>
  <c r="S102" i="112"/>
  <c r="D102" i="112"/>
  <c r="C102" i="112"/>
  <c r="S101" i="112"/>
  <c r="O101" i="112"/>
  <c r="L101" i="112"/>
  <c r="I101" i="112"/>
  <c r="H101" i="112"/>
  <c r="G101" i="112"/>
  <c r="D101" i="112"/>
  <c r="C101" i="112"/>
  <c r="S135" i="112"/>
  <c r="S134" i="112"/>
  <c r="C134" i="112"/>
  <c r="S133" i="112"/>
  <c r="C133" i="112"/>
  <c r="S132" i="112"/>
  <c r="D132" i="112"/>
  <c r="C132" i="112"/>
  <c r="S131" i="112"/>
  <c r="D131" i="112"/>
  <c r="C131" i="112"/>
  <c r="S130" i="112"/>
  <c r="C130" i="112"/>
  <c r="S129" i="112"/>
  <c r="C129" i="112"/>
  <c r="S128" i="112"/>
  <c r="F128" i="112"/>
  <c r="C128" i="112"/>
  <c r="S127" i="112"/>
  <c r="F127" i="112"/>
  <c r="D127" i="112"/>
  <c r="C127" i="112"/>
  <c r="S126" i="112"/>
  <c r="F126" i="112"/>
  <c r="D126" i="112"/>
  <c r="C126" i="112"/>
  <c r="S20" i="112"/>
  <c r="S19" i="112"/>
  <c r="C19" i="112"/>
  <c r="S18" i="112"/>
  <c r="F18" i="112"/>
  <c r="C18" i="112"/>
  <c r="S17" i="112"/>
  <c r="F17" i="112"/>
  <c r="D17" i="112"/>
  <c r="C17" i="112"/>
  <c r="S16" i="112"/>
  <c r="F16" i="112"/>
  <c r="D16" i="112"/>
  <c r="C16" i="112"/>
  <c r="S115" i="112"/>
  <c r="S114" i="112"/>
  <c r="C114" i="112"/>
  <c r="S113" i="112"/>
  <c r="F113" i="112"/>
  <c r="C113" i="112"/>
  <c r="S112" i="112"/>
  <c r="F112" i="112"/>
  <c r="D112" i="112"/>
  <c r="C112" i="112"/>
  <c r="S111" i="112"/>
  <c r="F111" i="112"/>
  <c r="D111" i="112"/>
  <c r="C111" i="112"/>
  <c r="S110" i="112"/>
  <c r="S109" i="112"/>
  <c r="C109" i="112"/>
  <c r="S108" i="112"/>
  <c r="O108" i="112"/>
  <c r="F108" i="112"/>
  <c r="C108" i="112"/>
  <c r="S107" i="112"/>
  <c r="F107" i="112"/>
  <c r="D107" i="112"/>
  <c r="C107" i="112"/>
  <c r="S106" i="112"/>
  <c r="O106" i="112"/>
  <c r="F106" i="112"/>
  <c r="D106" i="112"/>
  <c r="C106" i="112"/>
  <c r="S35" i="112"/>
  <c r="S34" i="112"/>
  <c r="C34" i="112"/>
  <c r="S33" i="112"/>
  <c r="C33" i="112"/>
  <c r="S32" i="112"/>
  <c r="F32" i="112"/>
  <c r="D32" i="112"/>
  <c r="C32" i="112"/>
  <c r="S31" i="112"/>
  <c r="D31" i="112"/>
  <c r="C31" i="112"/>
  <c r="S50" i="112"/>
  <c r="S49" i="112"/>
  <c r="C49" i="112"/>
  <c r="S48" i="112"/>
  <c r="F48" i="112"/>
  <c r="C48" i="112"/>
  <c r="S47" i="112"/>
  <c r="F47" i="112"/>
  <c r="D47" i="112"/>
  <c r="C47" i="112"/>
  <c r="S46" i="112"/>
  <c r="F46" i="112"/>
  <c r="D46" i="112"/>
  <c r="C46" i="112"/>
  <c r="S85" i="112"/>
  <c r="S84" i="112"/>
  <c r="C84" i="112"/>
  <c r="S83" i="112"/>
  <c r="O83" i="112"/>
  <c r="F83" i="112"/>
  <c r="C83" i="112"/>
  <c r="S82" i="112"/>
  <c r="F82" i="112"/>
  <c r="D82" i="112"/>
  <c r="C82" i="112"/>
  <c r="S81" i="112"/>
  <c r="O81" i="112"/>
  <c r="F81" i="112"/>
  <c r="D81" i="112"/>
  <c r="C81" i="112"/>
  <c r="S25" i="112"/>
  <c r="S24" i="112"/>
  <c r="C24" i="112"/>
  <c r="S23" i="112"/>
  <c r="C23" i="112"/>
  <c r="S22" i="112"/>
  <c r="D22" i="112"/>
  <c r="C22" i="112"/>
  <c r="S21" i="112"/>
  <c r="D21" i="112"/>
  <c r="C21" i="112"/>
  <c r="C99" i="112"/>
  <c r="F98" i="112"/>
  <c r="C98" i="112"/>
  <c r="F97" i="112"/>
  <c r="D97" i="112"/>
  <c r="C97" i="112"/>
  <c r="F96" i="112"/>
  <c r="D96" i="112"/>
  <c r="C96" i="112"/>
  <c r="S55" i="112"/>
  <c r="S54" i="112"/>
  <c r="C54" i="112"/>
  <c r="S53" i="112"/>
  <c r="C53" i="112"/>
  <c r="S52" i="112"/>
  <c r="D52" i="112"/>
  <c r="C52" i="112"/>
  <c r="S51" i="112"/>
  <c r="D51" i="112"/>
  <c r="C51" i="112"/>
  <c r="S30" i="112"/>
  <c r="S29" i="112"/>
  <c r="C29" i="112"/>
  <c r="S28" i="112"/>
  <c r="F28" i="112"/>
  <c r="C28" i="112"/>
  <c r="S27" i="112"/>
  <c r="F27" i="112"/>
  <c r="D27" i="112"/>
  <c r="C27" i="112"/>
  <c r="S26" i="112"/>
  <c r="F26" i="112"/>
  <c r="D26" i="112"/>
  <c r="C26" i="112"/>
  <c r="Q12" i="112"/>
  <c r="L12" i="112"/>
  <c r="K12" i="112"/>
  <c r="A12" i="112"/>
  <c r="Q11" i="112"/>
  <c r="L11" i="112"/>
  <c r="K11" i="112"/>
  <c r="B11" i="112"/>
  <c r="A11" i="112"/>
  <c r="R10" i="112"/>
  <c r="Q10" i="112"/>
  <c r="L10" i="112"/>
  <c r="K10" i="112"/>
  <c r="B10" i="112"/>
  <c r="A10" i="112"/>
  <c r="R9" i="112"/>
  <c r="Q9" i="112"/>
  <c r="L9" i="112"/>
  <c r="K9" i="112"/>
  <c r="B9" i="112"/>
  <c r="A9" i="112"/>
  <c r="R8" i="112"/>
  <c r="Q8" i="112"/>
  <c r="L8" i="112"/>
  <c r="K8" i="112"/>
  <c r="A8" i="112"/>
  <c r="Q7" i="112"/>
  <c r="K7" i="112"/>
  <c r="A4" i="112"/>
  <c r="A3" i="112"/>
  <c r="A2" i="112"/>
  <c r="A1" i="112"/>
  <c r="A102" i="111"/>
  <c r="A101" i="111"/>
  <c r="A100" i="111"/>
  <c r="A99" i="111"/>
  <c r="A98" i="111"/>
  <c r="A97" i="111"/>
  <c r="A96" i="111"/>
  <c r="A95" i="111"/>
  <c r="A94" i="111"/>
  <c r="A93" i="111"/>
  <c r="A92" i="111"/>
  <c r="A91" i="111"/>
  <c r="A90" i="111"/>
  <c r="A89" i="111"/>
  <c r="A88" i="111"/>
  <c r="A87" i="111"/>
  <c r="A86" i="111"/>
  <c r="A85" i="111"/>
  <c r="A84" i="111"/>
  <c r="A83" i="111"/>
  <c r="A82" i="111"/>
  <c r="A81" i="111"/>
  <c r="A80" i="111"/>
  <c r="A79" i="111"/>
  <c r="A78" i="111"/>
  <c r="A77" i="111"/>
  <c r="A76" i="111"/>
  <c r="A75" i="111"/>
  <c r="A74" i="111"/>
  <c r="A73" i="111"/>
  <c r="A72" i="111"/>
  <c r="A71" i="111"/>
  <c r="I70" i="111"/>
  <c r="H70" i="111"/>
  <c r="G70" i="111"/>
  <c r="F70" i="111"/>
  <c r="E70" i="111"/>
  <c r="D70" i="111"/>
  <c r="A70" i="111"/>
  <c r="I69" i="111"/>
  <c r="H69" i="111"/>
  <c r="G69" i="111"/>
  <c r="F69" i="111"/>
  <c r="E69" i="111"/>
  <c r="D69" i="111"/>
  <c r="A69" i="111"/>
  <c r="I68" i="111"/>
  <c r="H68" i="111"/>
  <c r="G68" i="111"/>
  <c r="F68" i="111"/>
  <c r="E68" i="111"/>
  <c r="D68" i="111"/>
  <c r="A68" i="111"/>
  <c r="I67" i="111"/>
  <c r="H67" i="111"/>
  <c r="G67" i="111"/>
  <c r="F67" i="111"/>
  <c r="E67" i="111"/>
  <c r="D67" i="111"/>
  <c r="A67" i="111"/>
  <c r="I66" i="111"/>
  <c r="H66" i="111"/>
  <c r="G66" i="111"/>
  <c r="F66" i="111"/>
  <c r="E66" i="111"/>
  <c r="D66" i="111"/>
  <c r="A66" i="111"/>
  <c r="I65" i="111"/>
  <c r="H65" i="111"/>
  <c r="G65" i="111"/>
  <c r="F65" i="111"/>
  <c r="E65" i="111"/>
  <c r="D65" i="111"/>
  <c r="A65" i="111"/>
  <c r="I64" i="111"/>
  <c r="H64" i="111"/>
  <c r="G64" i="111"/>
  <c r="F64" i="111"/>
  <c r="E64" i="111"/>
  <c r="D64" i="111"/>
  <c r="A64" i="111"/>
  <c r="I63" i="111"/>
  <c r="H63" i="111"/>
  <c r="G63" i="111"/>
  <c r="F63" i="111"/>
  <c r="E63" i="111"/>
  <c r="D63" i="111"/>
  <c r="A63" i="111"/>
  <c r="I56" i="111"/>
  <c r="H56" i="111"/>
  <c r="G56" i="111"/>
  <c r="F56" i="111"/>
  <c r="E56" i="111"/>
  <c r="D56" i="111"/>
  <c r="A56" i="111"/>
  <c r="I55" i="111"/>
  <c r="H55" i="111"/>
  <c r="G55" i="111"/>
  <c r="F55" i="111"/>
  <c r="E55" i="111"/>
  <c r="D55" i="111"/>
  <c r="A55" i="111"/>
  <c r="I54" i="111"/>
  <c r="H54" i="111"/>
  <c r="G54" i="111"/>
  <c r="F54" i="111"/>
  <c r="E54" i="111"/>
  <c r="D54" i="111"/>
  <c r="A54" i="111"/>
  <c r="I53" i="111"/>
  <c r="H53" i="111"/>
  <c r="G53" i="111"/>
  <c r="F53" i="111"/>
  <c r="E53" i="111"/>
  <c r="D53" i="111"/>
  <c r="A53" i="111"/>
  <c r="I52" i="111"/>
  <c r="H52" i="111"/>
  <c r="G52" i="111"/>
  <c r="F52" i="111"/>
  <c r="E52" i="111"/>
  <c r="D52" i="111"/>
  <c r="A52" i="111"/>
  <c r="I51" i="111"/>
  <c r="H51" i="111"/>
  <c r="G51" i="111"/>
  <c r="F51" i="111"/>
  <c r="E51" i="111"/>
  <c r="D51" i="111"/>
  <c r="A51" i="111"/>
  <c r="I50" i="111"/>
  <c r="H50" i="111"/>
  <c r="G50" i="111"/>
  <c r="F50" i="111"/>
  <c r="E50" i="111"/>
  <c r="D50" i="111"/>
  <c r="A50" i="111"/>
  <c r="I49" i="111"/>
  <c r="H49" i="111"/>
  <c r="G49" i="111"/>
  <c r="F49" i="111"/>
  <c r="E49" i="111"/>
  <c r="D49" i="111"/>
  <c r="A49" i="111"/>
  <c r="I46" i="111"/>
  <c r="H46" i="111"/>
  <c r="G46" i="111"/>
  <c r="F46" i="111"/>
  <c r="E46" i="111"/>
  <c r="D46" i="111"/>
  <c r="A46" i="111"/>
  <c r="I45" i="111"/>
  <c r="H45" i="111"/>
  <c r="G45" i="111"/>
  <c r="F45" i="111"/>
  <c r="E45" i="111"/>
  <c r="D45" i="111"/>
  <c r="A45" i="111"/>
  <c r="I44" i="111"/>
  <c r="H44" i="111"/>
  <c r="G44" i="111"/>
  <c r="F44" i="111"/>
  <c r="E44" i="111"/>
  <c r="D44" i="111"/>
  <c r="A44" i="111"/>
  <c r="I43" i="111"/>
  <c r="H43" i="111"/>
  <c r="G43" i="111"/>
  <c r="F43" i="111"/>
  <c r="E43" i="111"/>
  <c r="D43" i="111"/>
  <c r="A43" i="111"/>
  <c r="I42" i="111"/>
  <c r="H42" i="111"/>
  <c r="G42" i="111"/>
  <c r="F42" i="111"/>
  <c r="E42" i="111"/>
  <c r="D42" i="111"/>
  <c r="A42" i="111"/>
  <c r="I41" i="111"/>
  <c r="H41" i="111"/>
  <c r="G41" i="111"/>
  <c r="F41" i="111"/>
  <c r="E41" i="111"/>
  <c r="D41" i="111"/>
  <c r="A41" i="111"/>
  <c r="I40" i="111"/>
  <c r="H40" i="111"/>
  <c r="G40" i="111"/>
  <c r="F40" i="111"/>
  <c r="E40" i="111"/>
  <c r="D40" i="111"/>
  <c r="A40" i="111"/>
  <c r="I39" i="111"/>
  <c r="H39" i="111"/>
  <c r="G39" i="111"/>
  <c r="F39" i="111"/>
  <c r="E39" i="111"/>
  <c r="D39" i="111"/>
  <c r="A39" i="111"/>
  <c r="I35" i="111"/>
  <c r="H35" i="111"/>
  <c r="G35" i="111"/>
  <c r="F35" i="111"/>
  <c r="E35" i="111"/>
  <c r="D35" i="111"/>
  <c r="A35" i="111"/>
  <c r="I34" i="111"/>
  <c r="H34" i="111"/>
  <c r="G34" i="111"/>
  <c r="F34" i="111"/>
  <c r="E34" i="111"/>
  <c r="D34" i="111"/>
  <c r="A34" i="111"/>
  <c r="I33" i="111"/>
  <c r="H33" i="111"/>
  <c r="G33" i="111"/>
  <c r="F33" i="111"/>
  <c r="E33" i="111"/>
  <c r="D33" i="111"/>
  <c r="A33" i="111"/>
  <c r="I32" i="111"/>
  <c r="H32" i="111"/>
  <c r="G32" i="111"/>
  <c r="F32" i="111"/>
  <c r="E32" i="111"/>
  <c r="D32" i="111"/>
  <c r="A32" i="111"/>
  <c r="I31" i="111"/>
  <c r="H31" i="111"/>
  <c r="G31" i="111"/>
  <c r="F31" i="111"/>
  <c r="E31" i="111"/>
  <c r="D31" i="111"/>
  <c r="A31" i="111"/>
  <c r="I30" i="111"/>
  <c r="H30" i="111"/>
  <c r="G30" i="111"/>
  <c r="F30" i="111"/>
  <c r="E30" i="111"/>
  <c r="D30" i="111"/>
  <c r="A30" i="111"/>
  <c r="I29" i="111"/>
  <c r="H29" i="111"/>
  <c r="G29" i="111"/>
  <c r="F29" i="111"/>
  <c r="E29" i="111"/>
  <c r="D29" i="111"/>
  <c r="A29" i="111"/>
  <c r="I28" i="111"/>
  <c r="H28" i="111"/>
  <c r="G28" i="111"/>
  <c r="F28" i="111"/>
  <c r="E28" i="111"/>
  <c r="D28" i="111"/>
  <c r="A28" i="111"/>
  <c r="I25" i="111"/>
  <c r="H25" i="111"/>
  <c r="G25" i="111"/>
  <c r="F25" i="111"/>
  <c r="E25" i="111"/>
  <c r="D25" i="111"/>
  <c r="A25" i="111"/>
  <c r="I24" i="111"/>
  <c r="H24" i="111"/>
  <c r="G24" i="111"/>
  <c r="F24" i="111"/>
  <c r="E24" i="111"/>
  <c r="D24" i="111"/>
  <c r="A24" i="111"/>
  <c r="I23" i="111"/>
  <c r="H23" i="111"/>
  <c r="G23" i="111"/>
  <c r="F23" i="111"/>
  <c r="E23" i="111"/>
  <c r="D23" i="111"/>
  <c r="A23" i="111"/>
  <c r="I22" i="111"/>
  <c r="H22" i="111"/>
  <c r="G22" i="111"/>
  <c r="F22" i="111"/>
  <c r="E22" i="111"/>
  <c r="D22" i="111"/>
  <c r="A22" i="111"/>
  <c r="I21" i="111"/>
  <c r="H21" i="111"/>
  <c r="G21" i="111"/>
  <c r="F21" i="111"/>
  <c r="E21" i="111"/>
  <c r="D21" i="111"/>
  <c r="A21" i="111"/>
  <c r="I20" i="111"/>
  <c r="H20" i="111"/>
  <c r="G20" i="111"/>
  <c r="F20" i="111"/>
  <c r="E20" i="111"/>
  <c r="D20" i="111"/>
  <c r="A20" i="111"/>
  <c r="I19" i="111"/>
  <c r="H19" i="111"/>
  <c r="G19" i="111"/>
  <c r="F19" i="111"/>
  <c r="E19" i="111"/>
  <c r="D19" i="111"/>
  <c r="A19" i="111"/>
  <c r="I18" i="111"/>
  <c r="H18" i="111"/>
  <c r="G18" i="111"/>
  <c r="F18" i="111"/>
  <c r="E18" i="111"/>
  <c r="D18" i="111"/>
  <c r="A18" i="111"/>
  <c r="H13" i="111"/>
  <c r="B13" i="111"/>
  <c r="H12" i="111"/>
  <c r="B12" i="111"/>
  <c r="B7" i="111"/>
  <c r="B5" i="111"/>
  <c r="B4" i="111"/>
  <c r="B3" i="111"/>
  <c r="B2" i="111"/>
  <c r="B1" i="111"/>
  <c r="AF44" i="110"/>
  <c r="AE44" i="110"/>
  <c r="F44" i="110"/>
  <c r="E44" i="110"/>
  <c r="D44" i="110"/>
  <c r="A44" i="110"/>
  <c r="AF43" i="110"/>
  <c r="AE43" i="110"/>
  <c r="F43" i="110"/>
  <c r="E43" i="110"/>
  <c r="D43" i="110"/>
  <c r="A43" i="110"/>
  <c r="AF42" i="110"/>
  <c r="AE42" i="110"/>
  <c r="F42" i="110"/>
  <c r="E42" i="110"/>
  <c r="D42" i="110"/>
  <c r="A42" i="110"/>
  <c r="AF41" i="110"/>
  <c r="AE41" i="110"/>
  <c r="F41" i="110"/>
  <c r="E41" i="110"/>
  <c r="D41" i="110"/>
  <c r="A41" i="110"/>
  <c r="AF40" i="110"/>
  <c r="AE40" i="110"/>
  <c r="F40" i="110"/>
  <c r="E40" i="110"/>
  <c r="D40" i="110"/>
  <c r="A40" i="110"/>
  <c r="AF39" i="110"/>
  <c r="AE39" i="110"/>
  <c r="F39" i="110"/>
  <c r="E39" i="110"/>
  <c r="D39" i="110"/>
  <c r="A39" i="110"/>
  <c r="AF38" i="110"/>
  <c r="AE38" i="110"/>
  <c r="F38" i="110"/>
  <c r="E38" i="110"/>
  <c r="D38" i="110"/>
  <c r="A38" i="110"/>
  <c r="AF37" i="110"/>
  <c r="AE37" i="110"/>
  <c r="F37" i="110"/>
  <c r="E37" i="110"/>
  <c r="D37" i="110"/>
  <c r="A37" i="110"/>
  <c r="AF36" i="110"/>
  <c r="AE36" i="110"/>
  <c r="F36" i="110"/>
  <c r="E36" i="110"/>
  <c r="D36" i="110"/>
  <c r="A36" i="110"/>
  <c r="AF35" i="110"/>
  <c r="AE35" i="110"/>
  <c r="F35" i="110"/>
  <c r="E35" i="110"/>
  <c r="D35" i="110"/>
  <c r="A35" i="110"/>
  <c r="AF34" i="110"/>
  <c r="AE34" i="110"/>
  <c r="F34" i="110"/>
  <c r="E34" i="110"/>
  <c r="D34" i="110"/>
  <c r="A34" i="110"/>
  <c r="AF33" i="110"/>
  <c r="AE33" i="110"/>
  <c r="F33" i="110"/>
  <c r="E33" i="110"/>
  <c r="D33" i="110"/>
  <c r="A33" i="110"/>
  <c r="AF32" i="110"/>
  <c r="A32" i="110"/>
  <c r="AF31" i="110"/>
  <c r="A31" i="110"/>
  <c r="AF30" i="110"/>
  <c r="A30" i="110"/>
  <c r="AF29" i="110"/>
  <c r="A29" i="110"/>
  <c r="AF28" i="110"/>
  <c r="A28" i="110"/>
  <c r="AF25" i="110"/>
  <c r="AE25" i="110"/>
  <c r="F25" i="110"/>
  <c r="E25" i="110"/>
  <c r="D25" i="110"/>
  <c r="A25" i="110"/>
  <c r="AF19" i="110"/>
  <c r="AE19" i="110"/>
  <c r="F19" i="110"/>
  <c r="E19" i="110"/>
  <c r="D19" i="110"/>
  <c r="A19" i="110"/>
  <c r="AF20" i="110"/>
  <c r="AE20" i="110"/>
  <c r="F20" i="110"/>
  <c r="E20" i="110"/>
  <c r="D20" i="110"/>
  <c r="A20" i="110"/>
  <c r="AF23" i="110"/>
  <c r="AE23" i="110"/>
  <c r="F23" i="110"/>
  <c r="E23" i="110"/>
  <c r="D23" i="110"/>
  <c r="A23" i="110"/>
  <c r="AF21" i="110"/>
  <c r="AE21" i="110"/>
  <c r="F21" i="110"/>
  <c r="E21" i="110"/>
  <c r="D21" i="110"/>
  <c r="A21" i="110"/>
  <c r="AF24" i="110"/>
  <c r="AE24" i="110"/>
  <c r="F24" i="110"/>
  <c r="E24" i="110"/>
  <c r="D24" i="110"/>
  <c r="A24" i="110"/>
  <c r="AF26" i="110"/>
  <c r="AE26" i="110"/>
  <c r="F26" i="110"/>
  <c r="E26" i="110"/>
  <c r="D26" i="110"/>
  <c r="A26" i="110"/>
  <c r="AF16" i="110"/>
  <c r="AE16" i="110"/>
  <c r="F16" i="110"/>
  <c r="E16" i="110"/>
  <c r="D16" i="110"/>
  <c r="A16" i="110"/>
  <c r="AF27" i="110"/>
  <c r="AE27" i="110"/>
  <c r="F27" i="110"/>
  <c r="E27" i="110"/>
  <c r="D27" i="110"/>
  <c r="A27" i="110"/>
  <c r="AF18" i="110"/>
  <c r="AE18" i="110"/>
  <c r="F18" i="110"/>
  <c r="E18" i="110"/>
  <c r="D18" i="110"/>
  <c r="A18" i="110"/>
  <c r="AF17" i="110"/>
  <c r="AE17" i="110"/>
  <c r="F17" i="110"/>
  <c r="E17" i="110"/>
  <c r="D17" i="110"/>
  <c r="A17" i="110"/>
  <c r="AF22" i="110"/>
  <c r="AE22" i="110"/>
  <c r="F22" i="110"/>
  <c r="E22" i="110"/>
  <c r="D22" i="110"/>
  <c r="A22" i="110"/>
  <c r="G12" i="110"/>
  <c r="AD10" i="110"/>
  <c r="B10" i="110"/>
  <c r="AD9" i="110"/>
  <c r="J9" i="110"/>
  <c r="B9" i="110"/>
  <c r="B7" i="110"/>
  <c r="B5" i="110"/>
  <c r="B4" i="110"/>
  <c r="B3" i="110"/>
  <c r="B2" i="110"/>
  <c r="B1" i="110"/>
  <c r="P44" i="109"/>
  <c r="K44" i="109" s="1"/>
  <c r="J44" i="109"/>
  <c r="I44" i="109"/>
  <c r="H44" i="109"/>
  <c r="G44" i="109"/>
  <c r="F44" i="109"/>
  <c r="E44" i="109"/>
  <c r="D44" i="109"/>
  <c r="A44" i="109"/>
  <c r="P43" i="109"/>
  <c r="K43" i="109" s="1"/>
  <c r="J43" i="109"/>
  <c r="I43" i="109"/>
  <c r="H43" i="109"/>
  <c r="G43" i="109"/>
  <c r="F43" i="109"/>
  <c r="E43" i="109"/>
  <c r="D43" i="109"/>
  <c r="A43" i="109"/>
  <c r="P42" i="109"/>
  <c r="K42" i="109" s="1"/>
  <c r="J42" i="109"/>
  <c r="I42" i="109"/>
  <c r="H42" i="109"/>
  <c r="G42" i="109"/>
  <c r="F42" i="109"/>
  <c r="E42" i="109"/>
  <c r="D42" i="109"/>
  <c r="A42" i="109"/>
  <c r="P41" i="109"/>
  <c r="K41" i="109" s="1"/>
  <c r="J41" i="109"/>
  <c r="I41" i="109"/>
  <c r="H41" i="109"/>
  <c r="G41" i="109"/>
  <c r="F41" i="109"/>
  <c r="E41" i="109"/>
  <c r="D41" i="109"/>
  <c r="A41" i="109"/>
  <c r="P40" i="109"/>
  <c r="K40" i="109" s="1"/>
  <c r="J40" i="109"/>
  <c r="I40" i="109"/>
  <c r="H40" i="109"/>
  <c r="G40" i="109"/>
  <c r="F40" i="109"/>
  <c r="E40" i="109"/>
  <c r="D40" i="109"/>
  <c r="A40" i="109"/>
  <c r="P39" i="109"/>
  <c r="K39" i="109" s="1"/>
  <c r="J39" i="109"/>
  <c r="I39" i="109"/>
  <c r="H39" i="109"/>
  <c r="G39" i="109"/>
  <c r="F39" i="109"/>
  <c r="E39" i="109"/>
  <c r="D39" i="109"/>
  <c r="A39" i="109"/>
  <c r="P38" i="109"/>
  <c r="K38" i="109" s="1"/>
  <c r="J38" i="109"/>
  <c r="I38" i="109"/>
  <c r="H38" i="109"/>
  <c r="G38" i="109"/>
  <c r="F38" i="109"/>
  <c r="E38" i="109"/>
  <c r="D38" i="109"/>
  <c r="A38" i="109"/>
  <c r="P37" i="109"/>
  <c r="K37" i="109" s="1"/>
  <c r="J37" i="109"/>
  <c r="I37" i="109"/>
  <c r="H37" i="109"/>
  <c r="G37" i="109"/>
  <c r="F37" i="109"/>
  <c r="E37" i="109"/>
  <c r="D37" i="109"/>
  <c r="A37" i="109"/>
  <c r="P36" i="109"/>
  <c r="K36" i="109" s="1"/>
  <c r="J36" i="109"/>
  <c r="I36" i="109"/>
  <c r="H36" i="109"/>
  <c r="G36" i="109"/>
  <c r="F36" i="109"/>
  <c r="E36" i="109"/>
  <c r="D36" i="109"/>
  <c r="A36" i="109"/>
  <c r="P35" i="109"/>
  <c r="A35" i="109"/>
  <c r="P34" i="109"/>
  <c r="A34" i="109"/>
  <c r="P33" i="109"/>
  <c r="A33" i="109"/>
  <c r="P32" i="109"/>
  <c r="A32" i="109"/>
  <c r="P31" i="109"/>
  <c r="A31" i="109"/>
  <c r="P30" i="109"/>
  <c r="A30" i="109"/>
  <c r="P29" i="109"/>
  <c r="A29" i="109"/>
  <c r="P28" i="109"/>
  <c r="A28" i="109"/>
  <c r="P16" i="109"/>
  <c r="K16" i="109" s="1"/>
  <c r="J16" i="109"/>
  <c r="I16" i="109"/>
  <c r="H16" i="109"/>
  <c r="G16" i="109"/>
  <c r="F16" i="109"/>
  <c r="E16" i="109"/>
  <c r="D16" i="109"/>
  <c r="A16" i="109"/>
  <c r="P22" i="109"/>
  <c r="K22" i="109" s="1"/>
  <c r="J22" i="109"/>
  <c r="I22" i="109"/>
  <c r="H22" i="109"/>
  <c r="G22" i="109"/>
  <c r="F22" i="109"/>
  <c r="E22" i="109"/>
  <c r="D22" i="109"/>
  <c r="A22" i="109"/>
  <c r="P21" i="109"/>
  <c r="K21" i="109" s="1"/>
  <c r="J21" i="109"/>
  <c r="I21" i="109"/>
  <c r="H21" i="109"/>
  <c r="G21" i="109"/>
  <c r="F21" i="109"/>
  <c r="E21" i="109"/>
  <c r="D21" i="109"/>
  <c r="A21" i="109"/>
  <c r="P27" i="109"/>
  <c r="K27" i="109" s="1"/>
  <c r="J27" i="109"/>
  <c r="I27" i="109"/>
  <c r="H27" i="109"/>
  <c r="G27" i="109"/>
  <c r="F27" i="109"/>
  <c r="E27" i="109"/>
  <c r="D27" i="109"/>
  <c r="A27" i="109"/>
  <c r="P18" i="109"/>
  <c r="K18" i="109" s="1"/>
  <c r="J18" i="109"/>
  <c r="I18" i="109"/>
  <c r="H18" i="109"/>
  <c r="G18" i="109"/>
  <c r="F18" i="109"/>
  <c r="E18" i="109"/>
  <c r="D18" i="109"/>
  <c r="A18" i="109"/>
  <c r="P26" i="109"/>
  <c r="K26" i="109" s="1"/>
  <c r="J26" i="109"/>
  <c r="I26" i="109"/>
  <c r="H26" i="109"/>
  <c r="G26" i="109"/>
  <c r="F26" i="109"/>
  <c r="E26" i="109"/>
  <c r="D26" i="109"/>
  <c r="A26" i="109"/>
  <c r="P23" i="109"/>
  <c r="K23" i="109" s="1"/>
  <c r="J23" i="109"/>
  <c r="I23" i="109"/>
  <c r="H23" i="109"/>
  <c r="G23" i="109"/>
  <c r="F23" i="109"/>
  <c r="E23" i="109"/>
  <c r="D23" i="109"/>
  <c r="A23" i="109"/>
  <c r="P24" i="109"/>
  <c r="K24" i="109" s="1"/>
  <c r="J24" i="109"/>
  <c r="I24" i="109"/>
  <c r="H24" i="109"/>
  <c r="G24" i="109"/>
  <c r="F24" i="109"/>
  <c r="E24" i="109"/>
  <c r="D24" i="109"/>
  <c r="A24" i="109"/>
  <c r="P17" i="109"/>
  <c r="K17" i="109" s="1"/>
  <c r="J17" i="109"/>
  <c r="I17" i="109"/>
  <c r="H17" i="109"/>
  <c r="G17" i="109"/>
  <c r="F17" i="109"/>
  <c r="E17" i="109"/>
  <c r="D17" i="109"/>
  <c r="A17" i="109"/>
  <c r="P25" i="109"/>
  <c r="K25" i="109" s="1"/>
  <c r="J25" i="109"/>
  <c r="I25" i="109"/>
  <c r="H25" i="109"/>
  <c r="G25" i="109"/>
  <c r="F25" i="109"/>
  <c r="E25" i="109"/>
  <c r="D25" i="109"/>
  <c r="A25" i="109"/>
  <c r="P19" i="109"/>
  <c r="K19" i="109" s="1"/>
  <c r="J19" i="109"/>
  <c r="I19" i="109"/>
  <c r="H19" i="109"/>
  <c r="G19" i="109"/>
  <c r="F19" i="109"/>
  <c r="E19" i="109"/>
  <c r="D19" i="109"/>
  <c r="A19" i="109"/>
  <c r="P20" i="109"/>
  <c r="K20" i="109" s="1"/>
  <c r="J20" i="109"/>
  <c r="I20" i="109"/>
  <c r="H20" i="109"/>
  <c r="G20" i="109"/>
  <c r="F20" i="109"/>
  <c r="E20" i="109"/>
  <c r="D20" i="109"/>
  <c r="A20" i="109"/>
  <c r="J13" i="109"/>
  <c r="B13" i="109"/>
  <c r="J12" i="109"/>
  <c r="B12" i="109"/>
  <c r="B7" i="109"/>
  <c r="B5" i="109"/>
  <c r="B4" i="109"/>
  <c r="B3" i="109"/>
  <c r="B2" i="109"/>
  <c r="B1" i="109"/>
  <c r="D80" i="108"/>
  <c r="D79" i="108"/>
  <c r="D78" i="108"/>
  <c r="D77" i="108"/>
  <c r="D76" i="108"/>
  <c r="D75" i="108"/>
  <c r="D74" i="108"/>
  <c r="D73" i="108"/>
  <c r="D72" i="108"/>
  <c r="D71" i="108"/>
  <c r="D70" i="108"/>
  <c r="D69" i="108"/>
  <c r="D68" i="108"/>
  <c r="D67" i="108"/>
  <c r="D66" i="108"/>
  <c r="D65" i="108"/>
  <c r="D64" i="108"/>
  <c r="D63" i="108"/>
  <c r="D62" i="108"/>
  <c r="D61" i="108"/>
  <c r="D60" i="108"/>
  <c r="D59" i="108"/>
  <c r="D58" i="108"/>
  <c r="D57" i="108"/>
  <c r="D56" i="108"/>
  <c r="D55" i="108"/>
  <c r="D54" i="108"/>
  <c r="D53" i="108"/>
  <c r="D52" i="108"/>
  <c r="X44" i="108"/>
  <c r="N44" i="108" s="1"/>
  <c r="W44" i="108"/>
  <c r="O44" i="108"/>
  <c r="M44" i="108"/>
  <c r="L44" i="108"/>
  <c r="K44" i="108"/>
  <c r="J44" i="108"/>
  <c r="I44" i="108"/>
  <c r="H44" i="108"/>
  <c r="G44" i="108"/>
  <c r="F44" i="108"/>
  <c r="E44" i="108"/>
  <c r="D44" i="108"/>
  <c r="A44" i="108"/>
  <c r="W43" i="108"/>
  <c r="O43" i="108" s="1"/>
  <c r="M43" i="108"/>
  <c r="L43" i="108"/>
  <c r="K43" i="108"/>
  <c r="J43" i="108"/>
  <c r="I43" i="108"/>
  <c r="H43" i="108"/>
  <c r="G43" i="108"/>
  <c r="F43" i="108"/>
  <c r="E43" i="108"/>
  <c r="D43" i="108"/>
  <c r="A43" i="108"/>
  <c r="W42" i="108"/>
  <c r="O42" i="108" s="1"/>
  <c r="M42" i="108"/>
  <c r="L42" i="108"/>
  <c r="K42" i="108"/>
  <c r="J42" i="108"/>
  <c r="I42" i="108"/>
  <c r="H42" i="108"/>
  <c r="G42" i="108"/>
  <c r="F42" i="108"/>
  <c r="E42" i="108"/>
  <c r="D42" i="108"/>
  <c r="A42" i="108"/>
  <c r="W41" i="108"/>
  <c r="X41" i="108" s="1"/>
  <c r="N41" i="108" s="1"/>
  <c r="M41" i="108"/>
  <c r="L41" i="108"/>
  <c r="K41" i="108"/>
  <c r="J41" i="108"/>
  <c r="I41" i="108"/>
  <c r="H41" i="108"/>
  <c r="G41" i="108"/>
  <c r="F41" i="108"/>
  <c r="E41" i="108"/>
  <c r="D41" i="108"/>
  <c r="A41" i="108"/>
  <c r="X40" i="108"/>
  <c r="N40" i="108" s="1"/>
  <c r="W40" i="108"/>
  <c r="O40" i="108"/>
  <c r="M40" i="108"/>
  <c r="L40" i="108"/>
  <c r="K40" i="108"/>
  <c r="J40" i="108"/>
  <c r="I40" i="108"/>
  <c r="H40" i="108"/>
  <c r="G40" i="108"/>
  <c r="F40" i="108"/>
  <c r="E40" i="108"/>
  <c r="D40" i="108"/>
  <c r="A40" i="108"/>
  <c r="W39" i="108"/>
  <c r="O39" i="108" s="1"/>
  <c r="M39" i="108"/>
  <c r="L39" i="108"/>
  <c r="K39" i="108"/>
  <c r="J39" i="108"/>
  <c r="I39" i="108"/>
  <c r="H39" i="108"/>
  <c r="G39" i="108"/>
  <c r="F39" i="108"/>
  <c r="E39" i="108"/>
  <c r="D39" i="108"/>
  <c r="A39" i="108"/>
  <c r="W38" i="108"/>
  <c r="O38" i="108" s="1"/>
  <c r="M38" i="108"/>
  <c r="L38" i="108"/>
  <c r="K38" i="108"/>
  <c r="J38" i="108"/>
  <c r="I38" i="108"/>
  <c r="H38" i="108"/>
  <c r="G38" i="108"/>
  <c r="F38" i="108"/>
  <c r="E38" i="108"/>
  <c r="D38" i="108"/>
  <c r="A38" i="108"/>
  <c r="W37" i="108"/>
  <c r="X37" i="108" s="1"/>
  <c r="N37" i="108" s="1"/>
  <c r="M37" i="108"/>
  <c r="L37" i="108"/>
  <c r="K37" i="108"/>
  <c r="J37" i="108"/>
  <c r="I37" i="108"/>
  <c r="H37" i="108"/>
  <c r="G37" i="108"/>
  <c r="F37" i="108"/>
  <c r="E37" i="108"/>
  <c r="D37" i="108"/>
  <c r="A37" i="108"/>
  <c r="X36" i="108"/>
  <c r="N36" i="108" s="1"/>
  <c r="W36" i="108"/>
  <c r="O36" i="108"/>
  <c r="M36" i="108"/>
  <c r="L36" i="108"/>
  <c r="K36" i="108"/>
  <c r="J36" i="108"/>
  <c r="I36" i="108"/>
  <c r="H36" i="108"/>
  <c r="G36" i="108"/>
  <c r="F36" i="108"/>
  <c r="E36" i="108"/>
  <c r="D36" i="108"/>
  <c r="A36" i="108"/>
  <c r="W35" i="108"/>
  <c r="O35" i="108" s="1"/>
  <c r="M35" i="108"/>
  <c r="L35" i="108"/>
  <c r="K35" i="108"/>
  <c r="J35" i="108"/>
  <c r="I35" i="108"/>
  <c r="H35" i="108"/>
  <c r="G35" i="108"/>
  <c r="F35" i="108"/>
  <c r="E35" i="108"/>
  <c r="D35" i="108"/>
  <c r="A35" i="108"/>
  <c r="W34" i="108"/>
  <c r="O34" i="108" s="1"/>
  <c r="M34" i="108"/>
  <c r="L34" i="108"/>
  <c r="K34" i="108"/>
  <c r="J34" i="108"/>
  <c r="I34" i="108"/>
  <c r="H34" i="108"/>
  <c r="G34" i="108"/>
  <c r="F34" i="108"/>
  <c r="E34" i="108"/>
  <c r="D34" i="108"/>
  <c r="A34" i="108"/>
  <c r="W33" i="108"/>
  <c r="X33" i="108" s="1"/>
  <c r="N33" i="108" s="1"/>
  <c r="M33" i="108"/>
  <c r="L33" i="108"/>
  <c r="K33" i="108"/>
  <c r="J33" i="108"/>
  <c r="I33" i="108"/>
  <c r="H33" i="108"/>
  <c r="G33" i="108"/>
  <c r="F33" i="108"/>
  <c r="E33" i="108"/>
  <c r="D33" i="108"/>
  <c r="A33" i="108"/>
  <c r="X32" i="108"/>
  <c r="W32" i="108"/>
  <c r="O32" i="108"/>
  <c r="A32" i="108"/>
  <c r="X31" i="108"/>
  <c r="W31" i="108"/>
  <c r="O31" i="108"/>
  <c r="A31" i="108"/>
  <c r="X30" i="108"/>
  <c r="W30" i="108"/>
  <c r="O30" i="108"/>
  <c r="A30" i="108"/>
  <c r="X29" i="108"/>
  <c r="W29" i="108"/>
  <c r="O29" i="108"/>
  <c r="A29" i="108"/>
  <c r="X28" i="108"/>
  <c r="W28" i="108"/>
  <c r="O28" i="108"/>
  <c r="A28" i="108"/>
  <c r="X19" i="108"/>
  <c r="N19" i="108" s="1"/>
  <c r="W19" i="108"/>
  <c r="O19" i="108"/>
  <c r="M19" i="108"/>
  <c r="L19" i="108"/>
  <c r="K19" i="108"/>
  <c r="J19" i="108"/>
  <c r="I19" i="108"/>
  <c r="H19" i="108"/>
  <c r="G19" i="108"/>
  <c r="F19" i="108"/>
  <c r="E19" i="108"/>
  <c r="D19" i="108"/>
  <c r="A19" i="108"/>
  <c r="W25" i="108"/>
  <c r="O25" i="108" s="1"/>
  <c r="M25" i="108"/>
  <c r="L25" i="108"/>
  <c r="K25" i="108"/>
  <c r="J25" i="108"/>
  <c r="I25" i="108"/>
  <c r="H25" i="108"/>
  <c r="G25" i="108"/>
  <c r="F25" i="108"/>
  <c r="E25" i="108"/>
  <c r="D25" i="108"/>
  <c r="A25" i="108"/>
  <c r="W22" i="108"/>
  <c r="O22" i="108" s="1"/>
  <c r="M22" i="108"/>
  <c r="L22" i="108"/>
  <c r="K22" i="108"/>
  <c r="J22" i="108"/>
  <c r="I22" i="108"/>
  <c r="H22" i="108"/>
  <c r="G22" i="108"/>
  <c r="F22" i="108"/>
  <c r="E22" i="108"/>
  <c r="D22" i="108"/>
  <c r="A22" i="108"/>
  <c r="W17" i="108"/>
  <c r="X17" i="108" s="1"/>
  <c r="N17" i="108" s="1"/>
  <c r="M17" i="108"/>
  <c r="L17" i="108"/>
  <c r="K17" i="108"/>
  <c r="J17" i="108"/>
  <c r="I17" i="108"/>
  <c r="H17" i="108"/>
  <c r="G17" i="108"/>
  <c r="F17" i="108"/>
  <c r="E17" i="108"/>
  <c r="D17" i="108"/>
  <c r="A17" i="108"/>
  <c r="X24" i="108"/>
  <c r="N24" i="108" s="1"/>
  <c r="W24" i="108"/>
  <c r="O24" i="108"/>
  <c r="M24" i="108"/>
  <c r="L24" i="108"/>
  <c r="K24" i="108"/>
  <c r="J24" i="108"/>
  <c r="I24" i="108"/>
  <c r="H24" i="108"/>
  <c r="G24" i="108"/>
  <c r="F24" i="108"/>
  <c r="E24" i="108"/>
  <c r="D24" i="108"/>
  <c r="A24" i="108"/>
  <c r="W27" i="108"/>
  <c r="O27" i="108" s="1"/>
  <c r="M27" i="108"/>
  <c r="L27" i="108"/>
  <c r="K27" i="108"/>
  <c r="J27" i="108"/>
  <c r="I27" i="108"/>
  <c r="H27" i="108"/>
  <c r="G27" i="108"/>
  <c r="F27" i="108"/>
  <c r="E27" i="108"/>
  <c r="D27" i="108"/>
  <c r="A27" i="108"/>
  <c r="W23" i="108"/>
  <c r="O23" i="108" s="1"/>
  <c r="M23" i="108"/>
  <c r="L23" i="108"/>
  <c r="K23" i="108"/>
  <c r="J23" i="108"/>
  <c r="I23" i="108"/>
  <c r="H23" i="108"/>
  <c r="G23" i="108"/>
  <c r="F23" i="108"/>
  <c r="E23" i="108"/>
  <c r="D23" i="108"/>
  <c r="A23" i="108"/>
  <c r="W26" i="108"/>
  <c r="X26" i="108" s="1"/>
  <c r="N26" i="108" s="1"/>
  <c r="M26" i="108"/>
  <c r="L26" i="108"/>
  <c r="K26" i="108"/>
  <c r="J26" i="108"/>
  <c r="I26" i="108"/>
  <c r="H26" i="108"/>
  <c r="G26" i="108"/>
  <c r="F26" i="108"/>
  <c r="E26" i="108"/>
  <c r="D26" i="108"/>
  <c r="A26" i="108"/>
  <c r="X16" i="108"/>
  <c r="N16" i="108" s="1"/>
  <c r="W16" i="108"/>
  <c r="O16" i="108"/>
  <c r="M16" i="108"/>
  <c r="L16" i="108"/>
  <c r="K16" i="108"/>
  <c r="J16" i="108"/>
  <c r="I16" i="108"/>
  <c r="H16" i="108"/>
  <c r="G16" i="108"/>
  <c r="F16" i="108"/>
  <c r="E16" i="108"/>
  <c r="D16" i="108"/>
  <c r="A16" i="108"/>
  <c r="W20" i="108"/>
  <c r="O20" i="108" s="1"/>
  <c r="M20" i="108"/>
  <c r="L20" i="108"/>
  <c r="K20" i="108"/>
  <c r="J20" i="108"/>
  <c r="I20" i="108"/>
  <c r="H20" i="108"/>
  <c r="G20" i="108"/>
  <c r="F20" i="108"/>
  <c r="E20" i="108"/>
  <c r="D20" i="108"/>
  <c r="A20" i="108"/>
  <c r="W21" i="108"/>
  <c r="O21" i="108" s="1"/>
  <c r="M21" i="108"/>
  <c r="L21" i="108"/>
  <c r="K21" i="108"/>
  <c r="J21" i="108"/>
  <c r="I21" i="108"/>
  <c r="H21" i="108"/>
  <c r="G21" i="108"/>
  <c r="F21" i="108"/>
  <c r="E21" i="108"/>
  <c r="D21" i="108"/>
  <c r="A21" i="108"/>
  <c r="W18" i="108"/>
  <c r="X18" i="108" s="1"/>
  <c r="N18" i="108" s="1"/>
  <c r="M18" i="108"/>
  <c r="L18" i="108"/>
  <c r="K18" i="108"/>
  <c r="J18" i="108"/>
  <c r="I18" i="108"/>
  <c r="H18" i="108"/>
  <c r="G18" i="108"/>
  <c r="F18" i="108"/>
  <c r="E18" i="108"/>
  <c r="D18" i="108"/>
  <c r="A18" i="108"/>
  <c r="M13" i="108"/>
  <c r="B13" i="108"/>
  <c r="M12" i="108"/>
  <c r="B12" i="108"/>
  <c r="B7" i="108"/>
  <c r="B5" i="108"/>
  <c r="B4" i="108"/>
  <c r="B3" i="108"/>
  <c r="B2" i="108"/>
  <c r="B1" i="108"/>
  <c r="I64" i="114" l="1"/>
  <c r="Z64" i="114" s="1"/>
  <c r="Y64" i="114"/>
  <c r="X21" i="108"/>
  <c r="N21" i="108" s="1"/>
  <c r="X23" i="108"/>
  <c r="N23" i="108" s="1"/>
  <c r="X22" i="108"/>
  <c r="N22" i="108" s="1"/>
  <c r="N71" i="112"/>
  <c r="N86" i="112"/>
  <c r="N44" i="113"/>
  <c r="N49" i="113"/>
  <c r="N86" i="114"/>
  <c r="X34" i="108"/>
  <c r="N34" i="108" s="1"/>
  <c r="X38" i="108"/>
  <c r="N38" i="108" s="1"/>
  <c r="X42" i="108"/>
  <c r="N42" i="108" s="1"/>
  <c r="N91" i="112"/>
  <c r="N66" i="114"/>
  <c r="N29" i="113"/>
  <c r="I54" i="114"/>
  <c r="Z54" i="114" s="1"/>
  <c r="Y54" i="114"/>
  <c r="M68" i="112"/>
  <c r="M108" i="114"/>
  <c r="I73" i="112"/>
  <c r="I66" i="112"/>
  <c r="I68" i="112"/>
  <c r="G161" i="114"/>
  <c r="G41" i="112"/>
  <c r="G76" i="114"/>
  <c r="X164" i="114"/>
  <c r="I36" i="113"/>
  <c r="I37" i="113" s="1"/>
  <c r="I24" i="113"/>
  <c r="I58" i="112"/>
  <c r="I116" i="112"/>
  <c r="I44" i="113"/>
  <c r="I26" i="113"/>
  <c r="I46" i="113"/>
  <c r="I47" i="113" s="1"/>
  <c r="I34" i="113"/>
  <c r="G14" i="113"/>
  <c r="G87" i="112"/>
  <c r="G103" i="112"/>
  <c r="O21" i="54"/>
  <c r="L73" i="113"/>
  <c r="G73" i="113"/>
  <c r="AD72" i="113"/>
  <c r="L48" i="113"/>
  <c r="Y47" i="113"/>
  <c r="L63" i="113"/>
  <c r="L38" i="113"/>
  <c r="L23" i="113"/>
  <c r="Y37" i="113"/>
  <c r="AD37" i="113"/>
  <c r="AD22" i="113"/>
  <c r="Y62" i="113"/>
  <c r="I62" i="113"/>
  <c r="AD47" i="113"/>
  <c r="AD62" i="113"/>
  <c r="Y22" i="113"/>
  <c r="I22" i="113"/>
  <c r="G38" i="113"/>
  <c r="G48" i="113"/>
  <c r="G63" i="113"/>
  <c r="G23" i="113"/>
  <c r="AD99" i="112"/>
  <c r="K35" i="50"/>
  <c r="J34" i="50"/>
  <c r="J38" i="50"/>
  <c r="L119" i="112"/>
  <c r="K33" i="50"/>
  <c r="J31" i="50"/>
  <c r="K30" i="50"/>
  <c r="K37" i="50"/>
  <c r="K36" i="50"/>
  <c r="K32" i="50"/>
  <c r="K29" i="50"/>
  <c r="N43" i="112" s="1"/>
  <c r="J28" i="50"/>
  <c r="G67" i="112"/>
  <c r="G92" i="112"/>
  <c r="G118" i="112"/>
  <c r="N23" i="54"/>
  <c r="G162" i="114" s="1"/>
  <c r="G123" i="112"/>
  <c r="N19" i="54"/>
  <c r="V90" i="112"/>
  <c r="F84" i="112"/>
  <c r="F99" i="112"/>
  <c r="W99" i="112" s="1"/>
  <c r="F29" i="112"/>
  <c r="F129" i="112"/>
  <c r="F109" i="112"/>
  <c r="F49" i="112"/>
  <c r="F114" i="112"/>
  <c r="F19" i="112"/>
  <c r="O18" i="108"/>
  <c r="X20" i="108"/>
  <c r="N20" i="108" s="1"/>
  <c r="O26" i="108"/>
  <c r="X27" i="108"/>
  <c r="N27" i="108" s="1"/>
  <c r="O17" i="108"/>
  <c r="X25" i="108"/>
  <c r="N25" i="108" s="1"/>
  <c r="O33" i="108"/>
  <c r="X35" i="108"/>
  <c r="N35" i="108" s="1"/>
  <c r="O37" i="108"/>
  <c r="X39" i="108"/>
  <c r="N39" i="108" s="1"/>
  <c r="O41" i="108"/>
  <c r="X43" i="108"/>
  <c r="N43" i="108" s="1"/>
  <c r="N93" i="112" l="1"/>
  <c r="N61" i="113"/>
  <c r="N88" i="112"/>
  <c r="N46" i="113"/>
  <c r="G42" i="112"/>
  <c r="G77" i="114"/>
  <c r="N58" i="112"/>
  <c r="N36" i="113"/>
  <c r="N66" i="112"/>
  <c r="N19" i="113"/>
  <c r="N73" i="112"/>
  <c r="N41" i="113"/>
  <c r="N78" i="112"/>
  <c r="N88" i="114"/>
  <c r="N51" i="113"/>
  <c r="N63" i="112"/>
  <c r="N31" i="113"/>
  <c r="N68" i="114"/>
  <c r="N36" i="112"/>
  <c r="N24" i="113"/>
  <c r="Z164" i="114"/>
  <c r="Y164" i="114"/>
  <c r="N164" i="114"/>
  <c r="K164" i="114"/>
  <c r="O164" i="114"/>
  <c r="P161" i="114"/>
  <c r="G15" i="113"/>
  <c r="G88" i="112"/>
  <c r="G16" i="113"/>
  <c r="G102" i="112"/>
  <c r="M73" i="113"/>
  <c r="H48" i="113"/>
  <c r="H23" i="113"/>
  <c r="H63" i="113"/>
  <c r="M23" i="113"/>
  <c r="H38" i="113"/>
  <c r="Z47" i="113"/>
  <c r="M63" i="113"/>
  <c r="Z37" i="113"/>
  <c r="Z22" i="113"/>
  <c r="Z62" i="113"/>
  <c r="M38" i="113"/>
  <c r="M48" i="113"/>
  <c r="M119" i="112"/>
  <c r="T75" i="112"/>
  <c r="V87" i="112"/>
  <c r="T88" i="112"/>
  <c r="V88" i="112"/>
  <c r="T89" i="112"/>
  <c r="T87" i="112"/>
  <c r="V89" i="112"/>
  <c r="T86" i="112"/>
  <c r="V86" i="112"/>
  <c r="T90" i="112"/>
  <c r="V72" i="112"/>
  <c r="W84" i="112"/>
  <c r="W49" i="112"/>
  <c r="W29" i="112"/>
  <c r="W114" i="112"/>
  <c r="W109" i="112"/>
  <c r="W129" i="112"/>
  <c r="W19" i="112"/>
  <c r="L12" i="106"/>
  <c r="L11" i="106"/>
  <c r="L10" i="106"/>
  <c r="L9" i="106"/>
  <c r="L8" i="106"/>
  <c r="K7" i="106"/>
  <c r="K12" i="106"/>
  <c r="K11" i="106"/>
  <c r="K10" i="106"/>
  <c r="K9" i="106"/>
  <c r="K8" i="106"/>
  <c r="K7" i="105"/>
  <c r="L12" i="105"/>
  <c r="L11" i="105"/>
  <c r="L10" i="105"/>
  <c r="L9" i="105"/>
  <c r="L8" i="105"/>
  <c r="K12" i="105"/>
  <c r="K11" i="105"/>
  <c r="K10" i="105"/>
  <c r="K9" i="105"/>
  <c r="K8" i="105"/>
  <c r="K7" i="82"/>
  <c r="L12" i="82"/>
  <c r="L11" i="82"/>
  <c r="L10" i="82"/>
  <c r="L9" i="82"/>
  <c r="L8" i="82"/>
  <c r="K12" i="82"/>
  <c r="K11" i="82"/>
  <c r="K10" i="82"/>
  <c r="K9" i="82"/>
  <c r="K8" i="82"/>
  <c r="R12" i="106"/>
  <c r="Q12" i="106"/>
  <c r="A12" i="106"/>
  <c r="R11" i="106"/>
  <c r="Q11" i="106"/>
  <c r="A11" i="106"/>
  <c r="R10" i="106"/>
  <c r="Q10" i="106"/>
  <c r="A10" i="106"/>
  <c r="R9" i="106"/>
  <c r="Q9" i="106"/>
  <c r="A9" i="106"/>
  <c r="R8" i="106"/>
  <c r="Q8" i="106"/>
  <c r="Q7" i="106"/>
  <c r="A4" i="106"/>
  <c r="A3" i="106"/>
  <c r="A2" i="106"/>
  <c r="A1" i="106"/>
  <c r="R12" i="105"/>
  <c r="Q12" i="105"/>
  <c r="A12" i="105"/>
  <c r="R11" i="105"/>
  <c r="Q11" i="105"/>
  <c r="B11" i="105"/>
  <c r="A11" i="105"/>
  <c r="R10" i="105"/>
  <c r="Q10" i="105"/>
  <c r="B10" i="105"/>
  <c r="A10" i="105"/>
  <c r="R9" i="105"/>
  <c r="Q9" i="105"/>
  <c r="B9" i="105"/>
  <c r="A9" i="105"/>
  <c r="R8" i="105"/>
  <c r="Q8" i="105"/>
  <c r="A8" i="105"/>
  <c r="Q7" i="105"/>
  <c r="A4" i="105"/>
  <c r="A3" i="105"/>
  <c r="A2" i="105"/>
  <c r="A1" i="105"/>
  <c r="AB164" i="114" l="1"/>
  <c r="K165" i="114"/>
  <c r="L164" i="114"/>
  <c r="AA164" i="114"/>
  <c r="AF164" i="114"/>
  <c r="O165" i="114"/>
  <c r="Q161" i="114"/>
  <c r="AI161" i="114" s="1"/>
  <c r="AH161" i="114"/>
  <c r="AE164" i="114"/>
  <c r="N165" i="114"/>
  <c r="I63" i="113"/>
  <c r="I48" i="113"/>
  <c r="I23" i="113"/>
  <c r="I38" i="113"/>
  <c r="T74" i="112"/>
  <c r="V73" i="112"/>
  <c r="T71" i="112"/>
  <c r="T72" i="112"/>
  <c r="T73" i="112"/>
  <c r="V75" i="112"/>
  <c r="V71" i="112"/>
  <c r="V74" i="112"/>
  <c r="T62" i="112"/>
  <c r="T64" i="112"/>
  <c r="T65" i="112"/>
  <c r="T61" i="112"/>
  <c r="T63" i="112"/>
  <c r="V93" i="112"/>
  <c r="T95" i="112"/>
  <c r="T94" i="112"/>
  <c r="T92" i="112"/>
  <c r="V95" i="112"/>
  <c r="V94" i="112"/>
  <c r="V92" i="112"/>
  <c r="T91" i="112"/>
  <c r="T93" i="112"/>
  <c r="V91" i="112"/>
  <c r="T125" i="112"/>
  <c r="T124" i="112"/>
  <c r="T122" i="112"/>
  <c r="V125" i="112"/>
  <c r="V124" i="112"/>
  <c r="V122" i="112"/>
  <c r="T121" i="112"/>
  <c r="T123" i="112"/>
  <c r="V121" i="112"/>
  <c r="V123" i="112"/>
  <c r="T68" i="112"/>
  <c r="V66" i="112"/>
  <c r="V68" i="112"/>
  <c r="T70" i="112"/>
  <c r="T69" i="112"/>
  <c r="T67" i="112"/>
  <c r="V70" i="112"/>
  <c r="V69" i="112"/>
  <c r="V67" i="112"/>
  <c r="T66" i="112"/>
  <c r="Q7" i="82"/>
  <c r="Q12" i="82"/>
  <c r="Q10" i="82"/>
  <c r="Q11" i="82"/>
  <c r="Q9" i="82"/>
  <c r="Q8" i="82"/>
  <c r="R12" i="82"/>
  <c r="R11" i="82"/>
  <c r="R10" i="82"/>
  <c r="R9" i="82"/>
  <c r="R8" i="82"/>
  <c r="B11" i="82"/>
  <c r="B10" i="82"/>
  <c r="B9" i="82"/>
  <c r="A11" i="82"/>
  <c r="A10" i="82"/>
  <c r="A9" i="82"/>
  <c r="A8" i="82"/>
  <c r="R161" i="114" l="1"/>
  <c r="R162" i="114"/>
  <c r="AC164" i="114"/>
  <c r="M164" i="114"/>
  <c r="L165" i="114"/>
  <c r="A4" i="82"/>
  <c r="A12" i="82"/>
  <c r="A3" i="82"/>
  <c r="B7" i="51"/>
  <c r="B5" i="51"/>
  <c r="B5" i="50"/>
  <c r="B4" i="51"/>
  <c r="B3" i="51"/>
  <c r="B11" i="51"/>
  <c r="B13" i="51"/>
  <c r="G13" i="51"/>
  <c r="G11" i="51"/>
  <c r="H11" i="51"/>
  <c r="I13" i="50"/>
  <c r="I12" i="50"/>
  <c r="B12" i="50"/>
  <c r="B7" i="50"/>
  <c r="B4" i="50"/>
  <c r="B13" i="50"/>
  <c r="B3" i="50"/>
  <c r="B3" i="46"/>
  <c r="B5" i="46"/>
  <c r="G13" i="46"/>
  <c r="G12" i="46"/>
  <c r="B7" i="46"/>
  <c r="B5" i="45"/>
  <c r="B4" i="46"/>
  <c r="B12" i="46"/>
  <c r="B13" i="46"/>
  <c r="AE9" i="45"/>
  <c r="AD9" i="45"/>
  <c r="B7" i="45"/>
  <c r="B5" i="44"/>
  <c r="B4" i="45"/>
  <c r="B3" i="45"/>
  <c r="AD10" i="45"/>
  <c r="B9" i="45"/>
  <c r="B10" i="45"/>
  <c r="B7" i="44"/>
  <c r="K12" i="44"/>
  <c r="J13" i="44"/>
  <c r="J12" i="44"/>
  <c r="B5" i="54"/>
  <c r="B4" i="44"/>
  <c r="B3" i="44"/>
  <c r="B12" i="44"/>
  <c r="B13" i="44"/>
  <c r="B3" i="54"/>
  <c r="B3" i="47"/>
  <c r="B5" i="47"/>
  <c r="B7" i="54"/>
  <c r="B4" i="54"/>
  <c r="M13" i="54"/>
  <c r="M12" i="54"/>
  <c r="N12" i="54"/>
  <c r="B12" i="54"/>
  <c r="B13" i="54"/>
  <c r="B7" i="47"/>
  <c r="H13" i="47"/>
  <c r="H12" i="47"/>
  <c r="B4" i="47"/>
  <c r="B12" i="47"/>
  <c r="B13" i="47"/>
  <c r="AD164" i="114" l="1"/>
  <c r="M165" i="114"/>
  <c r="H28" i="51"/>
  <c r="O33" i="112" s="1"/>
  <c r="G28" i="51"/>
  <c r="O31" i="112" s="1"/>
  <c r="F28" i="51"/>
  <c r="E28" i="51"/>
  <c r="D28" i="51"/>
  <c r="H17" i="51"/>
  <c r="O23" i="112" s="1"/>
  <c r="G17" i="51"/>
  <c r="O21" i="112" s="1"/>
  <c r="F17" i="51"/>
  <c r="E17" i="51"/>
  <c r="D17" i="51"/>
  <c r="H26" i="51"/>
  <c r="G26" i="51"/>
  <c r="F26" i="51"/>
  <c r="E26" i="51"/>
  <c r="D26" i="51"/>
  <c r="O36" i="112" l="1"/>
  <c r="O24" i="113"/>
  <c r="O38" i="112"/>
  <c r="O26" i="113"/>
  <c r="S85" i="106"/>
  <c r="C85" i="106"/>
  <c r="S84" i="106"/>
  <c r="C84" i="106"/>
  <c r="S83" i="106"/>
  <c r="C83" i="106"/>
  <c r="S82" i="106"/>
  <c r="D82" i="106"/>
  <c r="C82" i="106"/>
  <c r="S81" i="106"/>
  <c r="D81" i="106"/>
  <c r="C81" i="106"/>
  <c r="S80" i="106"/>
  <c r="C80" i="106"/>
  <c r="S79" i="106"/>
  <c r="C79" i="106"/>
  <c r="S78" i="106"/>
  <c r="C78" i="106"/>
  <c r="S77" i="106"/>
  <c r="D77" i="106"/>
  <c r="C77" i="106"/>
  <c r="S76" i="106"/>
  <c r="D76" i="106"/>
  <c r="C76" i="106"/>
  <c r="S75" i="106"/>
  <c r="C75" i="106"/>
  <c r="S74" i="106"/>
  <c r="C74" i="106"/>
  <c r="S73" i="106"/>
  <c r="C73" i="106"/>
  <c r="S72" i="106"/>
  <c r="D72" i="106"/>
  <c r="C72" i="106"/>
  <c r="S71" i="106"/>
  <c r="D71" i="106"/>
  <c r="C71" i="106"/>
  <c r="S70" i="106"/>
  <c r="C70" i="106"/>
  <c r="S69" i="106"/>
  <c r="C69" i="106"/>
  <c r="S68" i="106"/>
  <c r="C68" i="106"/>
  <c r="S67" i="106"/>
  <c r="D67" i="106"/>
  <c r="C67" i="106"/>
  <c r="S66" i="106"/>
  <c r="D66" i="106"/>
  <c r="C66" i="106"/>
  <c r="S65" i="106"/>
  <c r="C65" i="106"/>
  <c r="S64" i="106"/>
  <c r="C64" i="106"/>
  <c r="S63" i="106"/>
  <c r="C63" i="106"/>
  <c r="S62" i="106"/>
  <c r="D62" i="106"/>
  <c r="C62" i="106"/>
  <c r="S61" i="106"/>
  <c r="D61" i="106"/>
  <c r="C61" i="106"/>
  <c r="S35" i="106"/>
  <c r="C35" i="106"/>
  <c r="S34" i="106"/>
  <c r="C34" i="106"/>
  <c r="S33" i="106"/>
  <c r="C33" i="106"/>
  <c r="S32" i="106"/>
  <c r="D32" i="106"/>
  <c r="C32" i="106"/>
  <c r="S31" i="106"/>
  <c r="D31" i="106"/>
  <c r="C31" i="106"/>
  <c r="S40" i="106"/>
  <c r="C40" i="106"/>
  <c r="S39" i="106"/>
  <c r="C39" i="106"/>
  <c r="S38" i="106"/>
  <c r="C38" i="106"/>
  <c r="S37" i="106"/>
  <c r="D37" i="106"/>
  <c r="C37" i="106"/>
  <c r="S36" i="106"/>
  <c r="D36" i="106"/>
  <c r="C36" i="106"/>
  <c r="S25" i="106"/>
  <c r="C25" i="106"/>
  <c r="S24" i="106"/>
  <c r="C24" i="106"/>
  <c r="S23" i="106"/>
  <c r="C23" i="106"/>
  <c r="S22" i="106"/>
  <c r="D22" i="106"/>
  <c r="C22" i="106"/>
  <c r="S21" i="106"/>
  <c r="D21" i="106"/>
  <c r="C21" i="106"/>
  <c r="S30" i="106"/>
  <c r="C30" i="106"/>
  <c r="S29" i="106"/>
  <c r="C29" i="106"/>
  <c r="S28" i="106"/>
  <c r="C28" i="106"/>
  <c r="S27" i="106"/>
  <c r="D27" i="106"/>
  <c r="C27" i="106"/>
  <c r="S26" i="106"/>
  <c r="D26" i="106"/>
  <c r="C26" i="106"/>
  <c r="S55" i="106"/>
  <c r="C55" i="106"/>
  <c r="S54" i="106"/>
  <c r="C54" i="106"/>
  <c r="S53" i="106"/>
  <c r="C53" i="106"/>
  <c r="S52" i="106"/>
  <c r="D52" i="106"/>
  <c r="C52" i="106"/>
  <c r="S51" i="106"/>
  <c r="D51" i="106"/>
  <c r="C51" i="106"/>
  <c r="S45" i="106"/>
  <c r="C45" i="106"/>
  <c r="S44" i="106"/>
  <c r="C44" i="106"/>
  <c r="S43" i="106"/>
  <c r="C43" i="106"/>
  <c r="S42" i="106"/>
  <c r="D42" i="106"/>
  <c r="C42" i="106"/>
  <c r="S41" i="106"/>
  <c r="D41" i="106"/>
  <c r="C41" i="106"/>
  <c r="S50" i="106"/>
  <c r="C50" i="106"/>
  <c r="S49" i="106"/>
  <c r="C49" i="106"/>
  <c r="S48" i="106"/>
  <c r="C48" i="106"/>
  <c r="S47" i="106"/>
  <c r="D47" i="106"/>
  <c r="C47" i="106"/>
  <c r="S46" i="106"/>
  <c r="D46" i="106"/>
  <c r="C46" i="106"/>
  <c r="S60" i="106"/>
  <c r="C60" i="106"/>
  <c r="S59" i="106"/>
  <c r="C59" i="106"/>
  <c r="S58" i="106"/>
  <c r="C58" i="106"/>
  <c r="S57" i="106"/>
  <c r="D57" i="106"/>
  <c r="C57" i="106"/>
  <c r="S56" i="106"/>
  <c r="D56" i="106"/>
  <c r="C56" i="106"/>
  <c r="S20" i="106"/>
  <c r="C20" i="106"/>
  <c r="S19" i="106"/>
  <c r="C19" i="106"/>
  <c r="S18" i="106"/>
  <c r="C18" i="106"/>
  <c r="S17" i="106"/>
  <c r="D17" i="106"/>
  <c r="C17" i="106"/>
  <c r="S16" i="106"/>
  <c r="D16" i="106"/>
  <c r="C16" i="106"/>
  <c r="S80" i="105"/>
  <c r="C80" i="105"/>
  <c r="S79" i="105"/>
  <c r="C79" i="105"/>
  <c r="S78" i="105"/>
  <c r="C78" i="105"/>
  <c r="S77" i="105"/>
  <c r="D77" i="105"/>
  <c r="C77" i="105"/>
  <c r="S76" i="105"/>
  <c r="D76" i="105"/>
  <c r="C76" i="105"/>
  <c r="S75" i="105"/>
  <c r="C75" i="105"/>
  <c r="S74" i="105"/>
  <c r="C74" i="105"/>
  <c r="S73" i="105"/>
  <c r="C73" i="105"/>
  <c r="S72" i="105"/>
  <c r="D72" i="105"/>
  <c r="C72" i="105"/>
  <c r="S71" i="105"/>
  <c r="D71" i="105"/>
  <c r="C71" i="105"/>
  <c r="S70" i="105"/>
  <c r="C70" i="105"/>
  <c r="S69" i="105"/>
  <c r="C69" i="105"/>
  <c r="S68" i="105"/>
  <c r="C68" i="105"/>
  <c r="S67" i="105"/>
  <c r="D67" i="105"/>
  <c r="C67" i="105"/>
  <c r="S66" i="105"/>
  <c r="D66" i="105"/>
  <c r="C66" i="105"/>
  <c r="S35" i="105"/>
  <c r="C35" i="105"/>
  <c r="S34" i="105"/>
  <c r="C34" i="105"/>
  <c r="S33" i="105"/>
  <c r="C33" i="105"/>
  <c r="S32" i="105"/>
  <c r="D32" i="105"/>
  <c r="C32" i="105"/>
  <c r="S31" i="105"/>
  <c r="D31" i="105"/>
  <c r="C31" i="105"/>
  <c r="S55" i="105"/>
  <c r="C55" i="105"/>
  <c r="S54" i="105"/>
  <c r="C54" i="105"/>
  <c r="S53" i="105"/>
  <c r="C53" i="105"/>
  <c r="S52" i="105"/>
  <c r="D52" i="105"/>
  <c r="C52" i="105"/>
  <c r="S51" i="105"/>
  <c r="D51" i="105"/>
  <c r="C51" i="105"/>
  <c r="S45" i="105"/>
  <c r="C45" i="105"/>
  <c r="S44" i="105"/>
  <c r="C44" i="105"/>
  <c r="S43" i="105"/>
  <c r="C43" i="105"/>
  <c r="S42" i="105"/>
  <c r="D42" i="105"/>
  <c r="C42" i="105"/>
  <c r="S41" i="105"/>
  <c r="D41" i="105"/>
  <c r="C41" i="105"/>
  <c r="S65" i="105"/>
  <c r="C65" i="105"/>
  <c r="S64" i="105"/>
  <c r="C64" i="105"/>
  <c r="S63" i="105"/>
  <c r="C63" i="105"/>
  <c r="S62" i="105"/>
  <c r="D62" i="105"/>
  <c r="C62" i="105"/>
  <c r="S61" i="105"/>
  <c r="D61" i="105"/>
  <c r="C61" i="105"/>
  <c r="S50" i="105"/>
  <c r="C50" i="105"/>
  <c r="S49" i="105"/>
  <c r="C49" i="105"/>
  <c r="S48" i="105"/>
  <c r="O48" i="105"/>
  <c r="C48" i="105"/>
  <c r="S47" i="105"/>
  <c r="D47" i="105"/>
  <c r="C47" i="105"/>
  <c r="S46" i="105"/>
  <c r="O46" i="105"/>
  <c r="D46" i="105"/>
  <c r="C46" i="105"/>
  <c r="S60" i="105"/>
  <c r="C60" i="105"/>
  <c r="S59" i="105"/>
  <c r="C59" i="105"/>
  <c r="S58" i="105"/>
  <c r="C58" i="105"/>
  <c r="S57" i="105"/>
  <c r="D57" i="105"/>
  <c r="C57" i="105"/>
  <c r="S56" i="105"/>
  <c r="D56" i="105"/>
  <c r="C56" i="105"/>
  <c r="S40" i="105"/>
  <c r="C40" i="105"/>
  <c r="S39" i="105"/>
  <c r="C39" i="105"/>
  <c r="S38" i="105"/>
  <c r="C38" i="105"/>
  <c r="S37" i="105"/>
  <c r="D37" i="105"/>
  <c r="C37" i="105"/>
  <c r="S36" i="105"/>
  <c r="D36" i="105"/>
  <c r="C36" i="105"/>
  <c r="S25" i="105"/>
  <c r="C25" i="105"/>
  <c r="S24" i="105"/>
  <c r="C24" i="105"/>
  <c r="S23" i="105"/>
  <c r="C23" i="105"/>
  <c r="S22" i="105"/>
  <c r="D22" i="105"/>
  <c r="C22" i="105"/>
  <c r="S21" i="105"/>
  <c r="D21" i="105"/>
  <c r="C21" i="105"/>
  <c r="S20" i="105"/>
  <c r="C20" i="105"/>
  <c r="S19" i="105"/>
  <c r="C19" i="105"/>
  <c r="S18" i="105"/>
  <c r="C18" i="105"/>
  <c r="S17" i="105"/>
  <c r="D17" i="105"/>
  <c r="C17" i="105"/>
  <c r="S16" i="105"/>
  <c r="D16" i="105"/>
  <c r="C16" i="105"/>
  <c r="S30" i="105"/>
  <c r="C30" i="105"/>
  <c r="S29" i="105"/>
  <c r="C29" i="105"/>
  <c r="S28" i="105"/>
  <c r="C28" i="105"/>
  <c r="S27" i="105"/>
  <c r="D27" i="105"/>
  <c r="C27" i="105"/>
  <c r="S26" i="105"/>
  <c r="D26" i="105"/>
  <c r="C26" i="105"/>
  <c r="A30" i="54" l="1"/>
  <c r="D30" i="54"/>
  <c r="E30" i="54"/>
  <c r="F30" i="54"/>
  <c r="H30" i="54"/>
  <c r="I30" i="54"/>
  <c r="J30" i="54"/>
  <c r="K30" i="54"/>
  <c r="L30" i="54"/>
  <c r="M30" i="54"/>
  <c r="G46" i="112" s="1"/>
  <c r="N30" i="54"/>
  <c r="G47" i="112" s="1"/>
  <c r="A35" i="44"/>
  <c r="P35" i="44"/>
  <c r="O30" i="54" l="1"/>
  <c r="G48" i="112" s="1"/>
  <c r="K53" i="51"/>
  <c r="H53" i="51" s="1"/>
  <c r="G53" i="51"/>
  <c r="F53" i="51"/>
  <c r="E53" i="51"/>
  <c r="D53" i="51"/>
  <c r="A53" i="51"/>
  <c r="K52" i="51"/>
  <c r="H52" i="51" s="1"/>
  <c r="G52" i="51"/>
  <c r="F52" i="51"/>
  <c r="E52" i="51"/>
  <c r="D52" i="51"/>
  <c r="A52" i="51"/>
  <c r="K51" i="51"/>
  <c r="H51" i="51" s="1"/>
  <c r="G51" i="51"/>
  <c r="F51" i="51"/>
  <c r="E51" i="51"/>
  <c r="D51" i="51"/>
  <c r="A51" i="51"/>
  <c r="K50" i="51"/>
  <c r="H50" i="51" s="1"/>
  <c r="G50" i="51"/>
  <c r="F50" i="51"/>
  <c r="E50" i="51"/>
  <c r="D50" i="51"/>
  <c r="A50" i="51"/>
  <c r="K49" i="51"/>
  <c r="H49" i="51" s="1"/>
  <c r="G49" i="51"/>
  <c r="F49" i="51"/>
  <c r="E49" i="51"/>
  <c r="D49" i="51"/>
  <c r="A49" i="51"/>
  <c r="K48" i="51"/>
  <c r="H48" i="51" s="1"/>
  <c r="G48" i="51"/>
  <c r="F48" i="51"/>
  <c r="E48" i="51"/>
  <c r="D48" i="51"/>
  <c r="A48" i="51"/>
  <c r="K47" i="51"/>
  <c r="H47" i="51" s="1"/>
  <c r="G47" i="51"/>
  <c r="F47" i="51"/>
  <c r="E47" i="51"/>
  <c r="D47" i="51"/>
  <c r="A47" i="51"/>
  <c r="K46" i="51"/>
  <c r="H46" i="51" s="1"/>
  <c r="G46" i="51"/>
  <c r="F46" i="51"/>
  <c r="E46" i="51"/>
  <c r="D46" i="51"/>
  <c r="A46" i="51"/>
  <c r="K45" i="51"/>
  <c r="H45" i="51" s="1"/>
  <c r="G45" i="51"/>
  <c r="F45" i="51"/>
  <c r="E45" i="51"/>
  <c r="D45" i="51"/>
  <c r="A45" i="51"/>
  <c r="K44" i="51"/>
  <c r="H44" i="51" s="1"/>
  <c r="G44" i="51"/>
  <c r="F44" i="51"/>
  <c r="E44" i="51"/>
  <c r="D44" i="51"/>
  <c r="A44" i="51"/>
  <c r="K43" i="51"/>
  <c r="H43" i="51" s="1"/>
  <c r="G43" i="51"/>
  <c r="F43" i="51"/>
  <c r="E43" i="51"/>
  <c r="D43" i="51"/>
  <c r="A43" i="51"/>
  <c r="K42" i="51"/>
  <c r="H42" i="51" s="1"/>
  <c r="O168" i="114" s="1"/>
  <c r="G42" i="51"/>
  <c r="F42" i="51"/>
  <c r="E42" i="51"/>
  <c r="D42" i="51"/>
  <c r="A42" i="51"/>
  <c r="K41" i="51"/>
  <c r="H41" i="51" s="1"/>
  <c r="G41" i="51"/>
  <c r="F41" i="51"/>
  <c r="E41" i="51"/>
  <c r="D41" i="51"/>
  <c r="A41" i="51"/>
  <c r="A40" i="51"/>
  <c r="P50" i="50"/>
  <c r="K50" i="50" s="1"/>
  <c r="I50" i="50"/>
  <c r="H50" i="50"/>
  <c r="G50" i="50"/>
  <c r="F50" i="50"/>
  <c r="E50" i="50"/>
  <c r="D50" i="50"/>
  <c r="M31" i="114"/>
  <c r="A54" i="46"/>
  <c r="J33" i="112"/>
  <c r="A53" i="46"/>
  <c r="J28" i="112"/>
  <c r="J26" i="112"/>
  <c r="A52" i="46"/>
  <c r="J113" i="112"/>
  <c r="J111" i="112"/>
  <c r="A51" i="46"/>
  <c r="J18" i="112"/>
  <c r="J16" i="112"/>
  <c r="A50" i="46"/>
  <c r="J23" i="112"/>
  <c r="J21" i="112"/>
  <c r="A49" i="46"/>
  <c r="A48" i="46"/>
  <c r="A47" i="46"/>
  <c r="AF54" i="45"/>
  <c r="AE54" i="45"/>
  <c r="I146" i="82" s="1"/>
  <c r="F54" i="45"/>
  <c r="E54" i="45"/>
  <c r="D54" i="45"/>
  <c r="A54" i="45"/>
  <c r="P48" i="44"/>
  <c r="K48" i="44" s="1"/>
  <c r="J48" i="44"/>
  <c r="I48" i="44"/>
  <c r="H48" i="44"/>
  <c r="G48" i="44"/>
  <c r="F48" i="44"/>
  <c r="E48" i="44"/>
  <c r="D48" i="44"/>
  <c r="A48" i="44"/>
  <c r="W48" i="54"/>
  <c r="X48" i="54" s="1"/>
  <c r="N48" i="54" s="1"/>
  <c r="M48" i="54"/>
  <c r="L48" i="54"/>
  <c r="K48" i="54"/>
  <c r="J48" i="54"/>
  <c r="I48" i="54"/>
  <c r="H48" i="54"/>
  <c r="G48" i="54"/>
  <c r="F48" i="54"/>
  <c r="E48" i="54"/>
  <c r="D48" i="54"/>
  <c r="A48" i="54"/>
  <c r="S140" i="82"/>
  <c r="C140" i="82"/>
  <c r="S139" i="82"/>
  <c r="C139" i="82"/>
  <c r="S138" i="82"/>
  <c r="C138" i="82"/>
  <c r="S137" i="82"/>
  <c r="D137" i="82"/>
  <c r="C137" i="82"/>
  <c r="S136" i="82"/>
  <c r="D136" i="82"/>
  <c r="C136" i="82"/>
  <c r="L141" i="82"/>
  <c r="A18" i="54"/>
  <c r="A42" i="54"/>
  <c r="A17" i="44"/>
  <c r="A46" i="44"/>
  <c r="A42" i="44"/>
  <c r="A52" i="45"/>
  <c r="A53" i="45"/>
  <c r="A55" i="45"/>
  <c r="D52" i="45"/>
  <c r="E52" i="45"/>
  <c r="F52" i="45"/>
  <c r="AE52" i="45"/>
  <c r="AF52" i="45"/>
  <c r="D53" i="45"/>
  <c r="E53" i="45"/>
  <c r="F53" i="45"/>
  <c r="AE53" i="45"/>
  <c r="AF53" i="45"/>
  <c r="D55" i="45"/>
  <c r="E55" i="45"/>
  <c r="F55" i="45"/>
  <c r="AE55" i="45"/>
  <c r="I36" i="112" s="1"/>
  <c r="AF55" i="45"/>
  <c r="I38" i="112" s="1"/>
  <c r="G46" i="44"/>
  <c r="H46" i="44"/>
  <c r="I46" i="44"/>
  <c r="J46" i="44"/>
  <c r="G42" i="44"/>
  <c r="H42" i="44"/>
  <c r="I42" i="44"/>
  <c r="J42" i="44"/>
  <c r="H18" i="54"/>
  <c r="I18" i="54"/>
  <c r="J18" i="54"/>
  <c r="K18" i="54"/>
  <c r="L18" i="54"/>
  <c r="M18" i="54"/>
  <c r="G42" i="54"/>
  <c r="H42" i="54"/>
  <c r="I42" i="54"/>
  <c r="J42" i="54"/>
  <c r="K42" i="54"/>
  <c r="L42" i="54"/>
  <c r="M42" i="54"/>
  <c r="N18" i="54"/>
  <c r="W42" i="54"/>
  <c r="X42" i="54" s="1"/>
  <c r="N42" i="54" s="1"/>
  <c r="D18" i="54"/>
  <c r="E18" i="54"/>
  <c r="F18" i="54"/>
  <c r="D42" i="54"/>
  <c r="E42" i="54"/>
  <c r="F42" i="54"/>
  <c r="P46" i="44"/>
  <c r="K46" i="44" s="1"/>
  <c r="P42" i="44"/>
  <c r="K42" i="44" s="1"/>
  <c r="D46" i="44"/>
  <c r="E46" i="44"/>
  <c r="F46" i="44"/>
  <c r="D42" i="44"/>
  <c r="E42" i="44"/>
  <c r="F42" i="44"/>
  <c r="I86" i="47"/>
  <c r="H86" i="47"/>
  <c r="G86" i="47"/>
  <c r="F86" i="47"/>
  <c r="E86" i="47"/>
  <c r="D86" i="47"/>
  <c r="A86" i="47"/>
  <c r="I85" i="47"/>
  <c r="H85" i="47"/>
  <c r="G85" i="47"/>
  <c r="F85" i="47"/>
  <c r="E85" i="47"/>
  <c r="D85" i="47"/>
  <c r="A85" i="47"/>
  <c r="I84" i="47"/>
  <c r="H84" i="47"/>
  <c r="G84" i="47"/>
  <c r="F84" i="47"/>
  <c r="E84" i="47"/>
  <c r="D84" i="47"/>
  <c r="A84" i="47"/>
  <c r="I83" i="47"/>
  <c r="H83" i="47"/>
  <c r="G83" i="47"/>
  <c r="F83" i="47"/>
  <c r="E83" i="47"/>
  <c r="D83" i="47"/>
  <c r="A83" i="47"/>
  <c r="I82" i="47"/>
  <c r="H82" i="47"/>
  <c r="G82" i="47"/>
  <c r="F82" i="47"/>
  <c r="E82" i="47"/>
  <c r="D82" i="47"/>
  <c r="A82" i="47"/>
  <c r="I81" i="47"/>
  <c r="H81" i="47"/>
  <c r="G81" i="47"/>
  <c r="F81" i="47"/>
  <c r="E81" i="47"/>
  <c r="D81" i="47"/>
  <c r="A81" i="47"/>
  <c r="I80" i="47"/>
  <c r="F53" i="82" s="1"/>
  <c r="H80" i="47"/>
  <c r="G80" i="47"/>
  <c r="F80" i="47"/>
  <c r="E80" i="47"/>
  <c r="D80" i="47"/>
  <c r="A80" i="47"/>
  <c r="I79" i="47"/>
  <c r="H79" i="47"/>
  <c r="G79" i="47"/>
  <c r="F79" i="47"/>
  <c r="E79" i="47"/>
  <c r="D79" i="47"/>
  <c r="A79" i="47"/>
  <c r="F17" i="54"/>
  <c r="E17" i="54"/>
  <c r="D17" i="54"/>
  <c r="F46" i="54"/>
  <c r="E46" i="54"/>
  <c r="D46" i="54"/>
  <c r="F43" i="54"/>
  <c r="E43" i="54"/>
  <c r="D43" i="54"/>
  <c r="F38" i="54"/>
  <c r="E38" i="54"/>
  <c r="D38" i="54"/>
  <c r="F47" i="54"/>
  <c r="E47" i="54"/>
  <c r="D47" i="54"/>
  <c r="F32" i="54"/>
  <c r="E32" i="54"/>
  <c r="D32" i="54"/>
  <c r="F26" i="54"/>
  <c r="E26" i="54"/>
  <c r="D26" i="54"/>
  <c r="F40" i="54"/>
  <c r="E40" i="54"/>
  <c r="D40" i="54"/>
  <c r="F31" i="54"/>
  <c r="E31" i="54"/>
  <c r="D31" i="54"/>
  <c r="F28" i="54"/>
  <c r="E28" i="54"/>
  <c r="D28" i="54"/>
  <c r="F24" i="54"/>
  <c r="E24" i="54"/>
  <c r="D24" i="54"/>
  <c r="F20" i="54"/>
  <c r="E20" i="54"/>
  <c r="D20" i="54"/>
  <c r="F41" i="54"/>
  <c r="E41" i="54"/>
  <c r="D41" i="54"/>
  <c r="F45" i="54"/>
  <c r="E45" i="54"/>
  <c r="D45" i="54"/>
  <c r="F25" i="54"/>
  <c r="E25" i="54"/>
  <c r="D25" i="54"/>
  <c r="F44" i="54"/>
  <c r="E44" i="54"/>
  <c r="D44" i="54"/>
  <c r="F29" i="54"/>
  <c r="E29" i="54"/>
  <c r="D29" i="54"/>
  <c r="F39" i="54"/>
  <c r="E39" i="54"/>
  <c r="D39" i="54"/>
  <c r="F22" i="54"/>
  <c r="E22" i="54"/>
  <c r="D22" i="54"/>
  <c r="F49" i="54"/>
  <c r="E49" i="54"/>
  <c r="D49" i="54"/>
  <c r="F17" i="44"/>
  <c r="E17" i="44"/>
  <c r="D17" i="44"/>
  <c r="F16" i="44"/>
  <c r="E16" i="44"/>
  <c r="D16" i="44"/>
  <c r="F44" i="44"/>
  <c r="E44" i="44"/>
  <c r="D44" i="44"/>
  <c r="F32" i="44"/>
  <c r="E32" i="44"/>
  <c r="D32" i="44"/>
  <c r="F49" i="44"/>
  <c r="E49" i="44"/>
  <c r="D49" i="44"/>
  <c r="F26" i="44"/>
  <c r="E26" i="44"/>
  <c r="D26" i="44"/>
  <c r="F19" i="44"/>
  <c r="E19" i="44"/>
  <c r="D19" i="44"/>
  <c r="F29" i="44"/>
  <c r="E29" i="44"/>
  <c r="D29" i="44"/>
  <c r="F22" i="44"/>
  <c r="E22" i="44"/>
  <c r="D22" i="44"/>
  <c r="F21" i="44"/>
  <c r="E21" i="44"/>
  <c r="D21" i="44"/>
  <c r="F47" i="44"/>
  <c r="E47" i="44"/>
  <c r="D47" i="44"/>
  <c r="F24" i="44"/>
  <c r="E24" i="44"/>
  <c r="D24" i="44"/>
  <c r="F28" i="44"/>
  <c r="E28" i="44"/>
  <c r="D28" i="44"/>
  <c r="F41" i="44"/>
  <c r="E41" i="44"/>
  <c r="D41" i="44"/>
  <c r="F30" i="44"/>
  <c r="E30" i="44"/>
  <c r="D30" i="44"/>
  <c r="F45" i="44"/>
  <c r="E45" i="44"/>
  <c r="D45" i="44"/>
  <c r="F43" i="44"/>
  <c r="E43" i="44"/>
  <c r="D43" i="44"/>
  <c r="F18" i="44"/>
  <c r="E18" i="44"/>
  <c r="D18" i="44"/>
  <c r="F51" i="45"/>
  <c r="E51" i="45"/>
  <c r="D51" i="45"/>
  <c r="F50" i="45"/>
  <c r="E50" i="45"/>
  <c r="D50" i="45"/>
  <c r="F49" i="45"/>
  <c r="E49" i="45"/>
  <c r="D49" i="45"/>
  <c r="F48" i="45"/>
  <c r="E48" i="45"/>
  <c r="D48" i="45"/>
  <c r="F47" i="45"/>
  <c r="E47" i="45"/>
  <c r="D47" i="45"/>
  <c r="F46" i="45"/>
  <c r="E46" i="45"/>
  <c r="D46" i="45"/>
  <c r="F45" i="45"/>
  <c r="E45" i="45"/>
  <c r="D45" i="45"/>
  <c r="F44" i="45"/>
  <c r="E44" i="45"/>
  <c r="D44" i="45"/>
  <c r="F32" i="45"/>
  <c r="E32" i="45"/>
  <c r="D32" i="45"/>
  <c r="F17" i="45"/>
  <c r="E17" i="45"/>
  <c r="D17" i="45"/>
  <c r="F20" i="45"/>
  <c r="E20" i="45"/>
  <c r="D20" i="45"/>
  <c r="F29" i="45"/>
  <c r="E29" i="45"/>
  <c r="D29" i="45"/>
  <c r="F23" i="45"/>
  <c r="E23" i="45"/>
  <c r="D23" i="45"/>
  <c r="F19" i="45"/>
  <c r="E19" i="45"/>
  <c r="D19" i="45"/>
  <c r="F18" i="45"/>
  <c r="E18" i="45"/>
  <c r="D18" i="45"/>
  <c r="F31" i="45"/>
  <c r="E31" i="45"/>
  <c r="D31" i="45"/>
  <c r="F27" i="45"/>
  <c r="E27" i="45"/>
  <c r="D27" i="45"/>
  <c r="F21" i="45"/>
  <c r="E21" i="45"/>
  <c r="D21" i="45"/>
  <c r="F16" i="45"/>
  <c r="E16" i="45"/>
  <c r="D16" i="45"/>
  <c r="F22" i="45"/>
  <c r="E22" i="45"/>
  <c r="D22" i="45"/>
  <c r="F67" i="46"/>
  <c r="E67" i="46"/>
  <c r="D67" i="46"/>
  <c r="F66" i="46"/>
  <c r="E66" i="46"/>
  <c r="D66" i="46"/>
  <c r="F65" i="46"/>
  <c r="E65" i="46"/>
  <c r="D65" i="46"/>
  <c r="F64" i="46"/>
  <c r="E64" i="46"/>
  <c r="D64" i="46"/>
  <c r="F63" i="46"/>
  <c r="E63" i="46"/>
  <c r="D63" i="46"/>
  <c r="F62" i="46"/>
  <c r="E62" i="46"/>
  <c r="D62" i="46"/>
  <c r="F61" i="46"/>
  <c r="E61" i="46"/>
  <c r="D61" i="46"/>
  <c r="F60" i="46"/>
  <c r="E60" i="46"/>
  <c r="D60" i="46"/>
  <c r="F43" i="46"/>
  <c r="E43" i="46"/>
  <c r="D43" i="46"/>
  <c r="F42" i="46"/>
  <c r="E42" i="46"/>
  <c r="D42" i="46"/>
  <c r="F41" i="46"/>
  <c r="E41" i="46"/>
  <c r="D41" i="46"/>
  <c r="F40" i="46"/>
  <c r="E40" i="46"/>
  <c r="D40" i="46"/>
  <c r="F39" i="46"/>
  <c r="E39" i="46"/>
  <c r="D39" i="46"/>
  <c r="F38" i="46"/>
  <c r="E38" i="46"/>
  <c r="D38" i="46"/>
  <c r="F33" i="46"/>
  <c r="E33" i="46"/>
  <c r="D33" i="46"/>
  <c r="F32" i="46"/>
  <c r="E32" i="46"/>
  <c r="D32" i="46"/>
  <c r="F31" i="46"/>
  <c r="E31" i="46"/>
  <c r="D31" i="46"/>
  <c r="F30" i="46"/>
  <c r="E30" i="46"/>
  <c r="D30" i="46"/>
  <c r="F29" i="46"/>
  <c r="E29" i="46"/>
  <c r="D29" i="46"/>
  <c r="F22" i="46"/>
  <c r="E22" i="46"/>
  <c r="D22" i="46"/>
  <c r="F21" i="46"/>
  <c r="E21" i="46"/>
  <c r="D21" i="46"/>
  <c r="F20" i="46"/>
  <c r="E20" i="46"/>
  <c r="D20" i="46"/>
  <c r="F19" i="46"/>
  <c r="E19" i="46"/>
  <c r="D19" i="46"/>
  <c r="F18" i="46"/>
  <c r="E18" i="46"/>
  <c r="D18" i="46"/>
  <c r="F52" i="50"/>
  <c r="E52" i="50"/>
  <c r="D52" i="50"/>
  <c r="F51" i="50"/>
  <c r="E51" i="50"/>
  <c r="D51" i="50"/>
  <c r="F49" i="50"/>
  <c r="E49" i="50"/>
  <c r="D49" i="50"/>
  <c r="F48" i="50"/>
  <c r="E48" i="50"/>
  <c r="D48" i="50"/>
  <c r="F47" i="50"/>
  <c r="E47" i="50"/>
  <c r="D47" i="50"/>
  <c r="F46" i="50"/>
  <c r="E46" i="50"/>
  <c r="D46" i="50"/>
  <c r="F22" i="50"/>
  <c r="E22" i="50"/>
  <c r="D22" i="50"/>
  <c r="F44" i="50"/>
  <c r="E44" i="50"/>
  <c r="D44" i="50"/>
  <c r="F26" i="50"/>
  <c r="E26" i="50"/>
  <c r="D26" i="50"/>
  <c r="F43" i="50"/>
  <c r="E43" i="50"/>
  <c r="D43" i="50"/>
  <c r="F16" i="50"/>
  <c r="E16" i="50"/>
  <c r="D16" i="50"/>
  <c r="F27" i="50"/>
  <c r="E27" i="50"/>
  <c r="D27" i="50"/>
  <c r="F45" i="50"/>
  <c r="E45" i="50"/>
  <c r="D45" i="50"/>
  <c r="F20" i="50"/>
  <c r="E20" i="50"/>
  <c r="D20" i="50"/>
  <c r="F17" i="50"/>
  <c r="E17" i="50"/>
  <c r="D17" i="50"/>
  <c r="F15" i="50"/>
  <c r="E15" i="50"/>
  <c r="D15" i="50"/>
  <c r="F18" i="50"/>
  <c r="E18" i="50"/>
  <c r="D18" i="50"/>
  <c r="F21" i="50"/>
  <c r="E21" i="50"/>
  <c r="D21" i="50"/>
  <c r="F24" i="50"/>
  <c r="E24" i="50"/>
  <c r="D24" i="50"/>
  <c r="F25" i="50"/>
  <c r="E25" i="50"/>
  <c r="D25" i="50"/>
  <c r="F23" i="50"/>
  <c r="E23" i="50"/>
  <c r="D23" i="50"/>
  <c r="F19" i="50"/>
  <c r="E19" i="50"/>
  <c r="D19" i="50"/>
  <c r="F86" i="51"/>
  <c r="E86" i="51"/>
  <c r="D86" i="51"/>
  <c r="F85" i="51"/>
  <c r="E85" i="51"/>
  <c r="D85" i="51"/>
  <c r="F84" i="51"/>
  <c r="E84" i="51"/>
  <c r="D84" i="51"/>
  <c r="F83" i="51"/>
  <c r="E83" i="51"/>
  <c r="D83" i="51"/>
  <c r="F82" i="51"/>
  <c r="E82" i="51"/>
  <c r="D82" i="51"/>
  <c r="F81" i="51"/>
  <c r="E81" i="51"/>
  <c r="D81" i="51"/>
  <c r="F80" i="51"/>
  <c r="E80" i="51"/>
  <c r="D80" i="51"/>
  <c r="F79" i="51"/>
  <c r="E79" i="51"/>
  <c r="D79" i="51"/>
  <c r="F78" i="51"/>
  <c r="E78" i="51"/>
  <c r="D78" i="51"/>
  <c r="F77" i="51"/>
  <c r="E77" i="51"/>
  <c r="D77" i="51"/>
  <c r="F76" i="51"/>
  <c r="E76" i="51"/>
  <c r="D76" i="51"/>
  <c r="F75" i="51"/>
  <c r="E75" i="51"/>
  <c r="D75" i="51"/>
  <c r="F74" i="51"/>
  <c r="E74" i="51"/>
  <c r="D74" i="51"/>
  <c r="F73" i="51"/>
  <c r="E73" i="51"/>
  <c r="D73" i="51"/>
  <c r="F72" i="51"/>
  <c r="E72" i="51"/>
  <c r="D72" i="51"/>
  <c r="F71" i="51"/>
  <c r="E71" i="51"/>
  <c r="D71" i="51"/>
  <c r="F70" i="51"/>
  <c r="E70" i="51"/>
  <c r="D70" i="51"/>
  <c r="F69" i="51"/>
  <c r="E69" i="51"/>
  <c r="D69" i="51"/>
  <c r="F68" i="51"/>
  <c r="E68" i="51"/>
  <c r="D68" i="51"/>
  <c r="F67" i="51"/>
  <c r="E67" i="51"/>
  <c r="D67" i="51"/>
  <c r="F66" i="51"/>
  <c r="E66" i="51"/>
  <c r="D66" i="51"/>
  <c r="F65" i="51"/>
  <c r="E65" i="51"/>
  <c r="D65" i="51"/>
  <c r="F64" i="51"/>
  <c r="E64" i="51"/>
  <c r="D64" i="51"/>
  <c r="F63" i="51"/>
  <c r="E63" i="51"/>
  <c r="D63" i="51"/>
  <c r="F62" i="51"/>
  <c r="E62" i="51"/>
  <c r="D62" i="51"/>
  <c r="F61" i="51"/>
  <c r="E61" i="51"/>
  <c r="D61" i="51"/>
  <c r="F60" i="51"/>
  <c r="E60" i="51"/>
  <c r="D60" i="51"/>
  <c r="F59" i="51"/>
  <c r="E59" i="51"/>
  <c r="D59" i="51"/>
  <c r="F58" i="51"/>
  <c r="E58" i="51"/>
  <c r="D58" i="51"/>
  <c r="F57" i="51"/>
  <c r="E57" i="51"/>
  <c r="D57" i="51"/>
  <c r="F56" i="51"/>
  <c r="E56" i="51"/>
  <c r="D56" i="51"/>
  <c r="F38" i="51"/>
  <c r="E38" i="51"/>
  <c r="F30" i="51"/>
  <c r="E30" i="51"/>
  <c r="D30" i="51"/>
  <c r="F29" i="51"/>
  <c r="E29" i="51"/>
  <c r="D29" i="51"/>
  <c r="F25" i="51"/>
  <c r="E25" i="51"/>
  <c r="D25" i="51"/>
  <c r="F23" i="51"/>
  <c r="E23" i="51"/>
  <c r="D23" i="51"/>
  <c r="F22" i="51"/>
  <c r="E22" i="51"/>
  <c r="D22" i="51"/>
  <c r="F21" i="51"/>
  <c r="E21" i="51"/>
  <c r="D21" i="51"/>
  <c r="F20" i="51"/>
  <c r="E20" i="51"/>
  <c r="D20" i="51"/>
  <c r="F19" i="51"/>
  <c r="E19" i="51"/>
  <c r="D19" i="51"/>
  <c r="F18" i="51"/>
  <c r="E18" i="51"/>
  <c r="D18" i="51"/>
  <c r="F27" i="51"/>
  <c r="E27" i="51"/>
  <c r="D27" i="51"/>
  <c r="F61" i="47"/>
  <c r="E61" i="47"/>
  <c r="D61" i="47"/>
  <c r="F60" i="47"/>
  <c r="E60" i="47"/>
  <c r="D60" i="47"/>
  <c r="F59" i="47"/>
  <c r="E59" i="47"/>
  <c r="D59" i="47"/>
  <c r="F58" i="47"/>
  <c r="E58" i="47"/>
  <c r="D58" i="47"/>
  <c r="F57" i="47"/>
  <c r="E57" i="47"/>
  <c r="D57" i="47"/>
  <c r="F56" i="47"/>
  <c r="E56" i="47"/>
  <c r="D56" i="47"/>
  <c r="F49" i="47"/>
  <c r="E49" i="47"/>
  <c r="D49" i="47"/>
  <c r="F48" i="47"/>
  <c r="E48" i="47"/>
  <c r="D48" i="47"/>
  <c r="F47" i="47"/>
  <c r="E47" i="47"/>
  <c r="D47" i="47"/>
  <c r="F46" i="47"/>
  <c r="E46" i="47"/>
  <c r="D46" i="47"/>
  <c r="F34" i="47"/>
  <c r="E34" i="47"/>
  <c r="D34" i="47"/>
  <c r="F33" i="47"/>
  <c r="E33" i="47"/>
  <c r="D33" i="47"/>
  <c r="F32" i="47"/>
  <c r="E32" i="47"/>
  <c r="D32" i="47"/>
  <c r="F31" i="47"/>
  <c r="E31" i="47"/>
  <c r="D31" i="47"/>
  <c r="F30" i="47"/>
  <c r="E30" i="47"/>
  <c r="D30" i="47"/>
  <c r="F29" i="47"/>
  <c r="E29" i="47"/>
  <c r="D29" i="47"/>
  <c r="F23" i="47"/>
  <c r="E23" i="47"/>
  <c r="D23" i="47"/>
  <c r="F22" i="47"/>
  <c r="E22" i="47"/>
  <c r="D22" i="47"/>
  <c r="F21" i="47"/>
  <c r="E21" i="47"/>
  <c r="D21" i="47"/>
  <c r="F20" i="47"/>
  <c r="E20" i="47"/>
  <c r="D20" i="47"/>
  <c r="F19" i="47"/>
  <c r="E19" i="47"/>
  <c r="D19" i="47"/>
  <c r="G107" i="112" l="1"/>
  <c r="G107" i="114"/>
  <c r="O41" i="82"/>
  <c r="O166" i="114"/>
  <c r="M24" i="113"/>
  <c r="M36" i="112"/>
  <c r="M26" i="113"/>
  <c r="M38" i="112"/>
  <c r="M33" i="114"/>
  <c r="M56" i="113"/>
  <c r="L38" i="112"/>
  <c r="L18" i="114"/>
  <c r="L26" i="113"/>
  <c r="L36" i="112"/>
  <c r="L16" i="114"/>
  <c r="L24" i="113"/>
  <c r="G106" i="112"/>
  <c r="G106" i="114"/>
  <c r="F71" i="114"/>
  <c r="F131" i="112"/>
  <c r="F65" i="113"/>
  <c r="F117" i="114"/>
  <c r="F64" i="113"/>
  <c r="F116" i="114"/>
  <c r="F73" i="114"/>
  <c r="F133" i="112"/>
  <c r="F134" i="112" s="1"/>
  <c r="W134" i="112" s="1"/>
  <c r="F72" i="114"/>
  <c r="F132" i="112"/>
  <c r="F66" i="113"/>
  <c r="F118" i="114"/>
  <c r="G49" i="112"/>
  <c r="F52" i="82"/>
  <c r="F42" i="106"/>
  <c r="F108" i="82"/>
  <c r="F63" i="82"/>
  <c r="F64" i="82" s="1"/>
  <c r="F18" i="106"/>
  <c r="F19" i="106" s="1"/>
  <c r="G26" i="105"/>
  <c r="G32" i="106"/>
  <c r="H46" i="105"/>
  <c r="J71" i="105"/>
  <c r="J76" i="105"/>
  <c r="O63" i="106"/>
  <c r="F43" i="106"/>
  <c r="F44" i="106" s="1"/>
  <c r="F141" i="82"/>
  <c r="F51" i="106"/>
  <c r="H48" i="105"/>
  <c r="J73" i="105"/>
  <c r="J78" i="105"/>
  <c r="M138" i="82"/>
  <c r="O76" i="105"/>
  <c r="J41" i="82"/>
  <c r="F106" i="82"/>
  <c r="F142" i="82"/>
  <c r="F52" i="106"/>
  <c r="F61" i="82"/>
  <c r="F16" i="106"/>
  <c r="H28" i="105"/>
  <c r="G27" i="105"/>
  <c r="H26" i="105"/>
  <c r="H51" i="106"/>
  <c r="J71" i="106"/>
  <c r="O78" i="105"/>
  <c r="F51" i="82"/>
  <c r="F41" i="106"/>
  <c r="F107" i="82"/>
  <c r="F143" i="82"/>
  <c r="F144" i="82" s="1"/>
  <c r="F53" i="106"/>
  <c r="F54" i="106" s="1"/>
  <c r="F62" i="82"/>
  <c r="F17" i="106"/>
  <c r="H53" i="106"/>
  <c r="G52" i="106"/>
  <c r="G51" i="106"/>
  <c r="G31" i="106"/>
  <c r="J73" i="106"/>
  <c r="O61" i="106"/>
  <c r="O68" i="106"/>
  <c r="O66" i="106"/>
  <c r="O83" i="106"/>
  <c r="O81" i="106"/>
  <c r="I76" i="106"/>
  <c r="I136" i="82"/>
  <c r="I78" i="106"/>
  <c r="I138" i="82"/>
  <c r="I28" i="105"/>
  <c r="I26" i="105"/>
  <c r="I148" i="82"/>
  <c r="I53" i="106"/>
  <c r="I143" i="82"/>
  <c r="I51" i="106"/>
  <c r="I141" i="82"/>
  <c r="J50" i="50"/>
  <c r="M76" i="106"/>
  <c r="M78" i="106"/>
  <c r="M136" i="82"/>
  <c r="L53" i="106"/>
  <c r="L143" i="82"/>
  <c r="L26" i="105"/>
  <c r="L78" i="106"/>
  <c r="L28" i="105"/>
  <c r="L51" i="106"/>
  <c r="L76" i="106"/>
  <c r="L136" i="82"/>
  <c r="L138" i="82"/>
  <c r="L146" i="82"/>
  <c r="L148" i="82"/>
  <c r="H143" i="82"/>
  <c r="H146" i="82"/>
  <c r="H141" i="82"/>
  <c r="H148" i="82"/>
  <c r="G142" i="82"/>
  <c r="G147" i="82"/>
  <c r="G141" i="82"/>
  <c r="G146" i="82"/>
  <c r="F54" i="82"/>
  <c r="O48" i="54"/>
  <c r="O42" i="54"/>
  <c r="O18" i="54"/>
  <c r="F74" i="114" l="1"/>
  <c r="G74" i="114" s="1"/>
  <c r="H74" i="114" s="1"/>
  <c r="I74" i="114" s="1"/>
  <c r="Z74" i="114" s="1"/>
  <c r="G108" i="112"/>
  <c r="G109" i="112" s="1"/>
  <c r="G108" i="114"/>
  <c r="K67" i="113"/>
  <c r="J67" i="113"/>
  <c r="F67" i="113"/>
  <c r="N67" i="113"/>
  <c r="P64" i="113"/>
  <c r="O67" i="113"/>
  <c r="F119" i="114"/>
  <c r="G119" i="114" s="1"/>
  <c r="H119" i="114" s="1"/>
  <c r="I119" i="114" s="1"/>
  <c r="X49" i="112"/>
  <c r="G33" i="106"/>
  <c r="G53" i="106"/>
  <c r="G54" i="106" s="1"/>
  <c r="W44" i="106"/>
  <c r="G28" i="105"/>
  <c r="W19" i="106"/>
  <c r="W54" i="106"/>
  <c r="G143" i="82"/>
  <c r="G144" i="82" s="1"/>
  <c r="G148" i="82"/>
  <c r="W74" i="114" l="1"/>
  <c r="G109" i="114"/>
  <c r="X109" i="114" s="1"/>
  <c r="Q64" i="113"/>
  <c r="AI64" i="113" s="1"/>
  <c r="AH64" i="113"/>
  <c r="L67" i="113"/>
  <c r="AB67" i="113"/>
  <c r="K68" i="113"/>
  <c r="AF67" i="113"/>
  <c r="O68" i="113"/>
  <c r="AA67" i="113"/>
  <c r="J68" i="113"/>
  <c r="W119" i="114"/>
  <c r="X74" i="114"/>
  <c r="W67" i="113"/>
  <c r="G67" i="113"/>
  <c r="AE67" i="113"/>
  <c r="N68" i="113"/>
  <c r="T50" i="112"/>
  <c r="T47" i="112"/>
  <c r="T46" i="112"/>
  <c r="T49" i="112"/>
  <c r="T48" i="112"/>
  <c r="X109" i="112"/>
  <c r="X54" i="106"/>
  <c r="H54" i="106"/>
  <c r="H144" i="82"/>
  <c r="M67" i="113" l="1"/>
  <c r="AC67" i="113"/>
  <c r="L68" i="113"/>
  <c r="H67" i="113"/>
  <c r="X67" i="113"/>
  <c r="G68" i="113"/>
  <c r="Y74" i="114"/>
  <c r="X119" i="114"/>
  <c r="R64" i="113"/>
  <c r="R65" i="113"/>
  <c r="T107" i="112"/>
  <c r="T106" i="112"/>
  <c r="T109" i="112"/>
  <c r="V107" i="112"/>
  <c r="T110" i="112"/>
  <c r="V109" i="112"/>
  <c r="V106" i="112"/>
  <c r="V108" i="112"/>
  <c r="V110" i="112"/>
  <c r="T108" i="112"/>
  <c r="Y54" i="106"/>
  <c r="I54" i="106"/>
  <c r="Z54" i="106" s="1"/>
  <c r="I144" i="82"/>
  <c r="Y67" i="113" l="1"/>
  <c r="I67" i="113"/>
  <c r="H68" i="113"/>
  <c r="AD67" i="113"/>
  <c r="M68" i="113"/>
  <c r="Y119" i="114"/>
  <c r="D147" i="82"/>
  <c r="D146" i="82"/>
  <c r="D142" i="82"/>
  <c r="D141" i="82"/>
  <c r="D132" i="82"/>
  <c r="D131" i="82"/>
  <c r="D127" i="82"/>
  <c r="D126" i="82"/>
  <c r="D122" i="82"/>
  <c r="D121" i="82"/>
  <c r="D117" i="82"/>
  <c r="D116" i="82"/>
  <c r="D112" i="82"/>
  <c r="D111" i="82"/>
  <c r="D107" i="82"/>
  <c r="D106" i="82"/>
  <c r="D102" i="82"/>
  <c r="D101" i="82"/>
  <c r="D97" i="82"/>
  <c r="D96" i="82"/>
  <c r="D92" i="82"/>
  <c r="D91" i="82"/>
  <c r="D87" i="82"/>
  <c r="D86" i="82"/>
  <c r="D82" i="82"/>
  <c r="D81" i="82"/>
  <c r="D77" i="82"/>
  <c r="D76" i="82"/>
  <c r="D72" i="82"/>
  <c r="D71" i="82"/>
  <c r="D67" i="82"/>
  <c r="D66" i="82"/>
  <c r="D62" i="82"/>
  <c r="D61" i="82"/>
  <c r="D57" i="82"/>
  <c r="D56" i="82"/>
  <c r="D52" i="82"/>
  <c r="D51" i="82"/>
  <c r="D47" i="82"/>
  <c r="D46" i="82"/>
  <c r="D42" i="82"/>
  <c r="D41" i="82"/>
  <c r="D37" i="82"/>
  <c r="D36" i="82"/>
  <c r="D32" i="82"/>
  <c r="D31" i="82"/>
  <c r="D27" i="82"/>
  <c r="D26" i="82"/>
  <c r="D22" i="82"/>
  <c r="D21" i="82"/>
  <c r="D17" i="82"/>
  <c r="D16" i="82"/>
  <c r="C150" i="82"/>
  <c r="C149" i="82"/>
  <c r="C148" i="82"/>
  <c r="C147" i="82"/>
  <c r="C146" i="82"/>
  <c r="C145" i="82"/>
  <c r="C144" i="82"/>
  <c r="C143" i="82"/>
  <c r="C142" i="82"/>
  <c r="C141" i="82"/>
  <c r="C135" i="82"/>
  <c r="C134" i="82"/>
  <c r="C133" i="82"/>
  <c r="C132" i="82"/>
  <c r="C131" i="82"/>
  <c r="C130" i="82"/>
  <c r="C129" i="82"/>
  <c r="C128" i="82"/>
  <c r="C127" i="82"/>
  <c r="C126" i="82"/>
  <c r="C125" i="82"/>
  <c r="C124" i="82"/>
  <c r="C123" i="82"/>
  <c r="C122" i="82"/>
  <c r="C121" i="82"/>
  <c r="C120" i="82"/>
  <c r="C119" i="82"/>
  <c r="C118" i="82"/>
  <c r="C117" i="82"/>
  <c r="C116" i="82"/>
  <c r="C115" i="82"/>
  <c r="C114" i="82"/>
  <c r="C113" i="82"/>
  <c r="C112" i="82"/>
  <c r="C111" i="82"/>
  <c r="C110" i="82"/>
  <c r="C109" i="82"/>
  <c r="C108" i="82"/>
  <c r="C107" i="82"/>
  <c r="C106" i="82"/>
  <c r="C105" i="82"/>
  <c r="C104" i="82"/>
  <c r="C103" i="82"/>
  <c r="C102" i="82"/>
  <c r="C101" i="82"/>
  <c r="C100" i="82"/>
  <c r="C99" i="82"/>
  <c r="C98" i="82"/>
  <c r="C97" i="82"/>
  <c r="C96" i="82"/>
  <c r="C95" i="82"/>
  <c r="C94" i="82"/>
  <c r="C93" i="82"/>
  <c r="C92" i="82"/>
  <c r="C91" i="82"/>
  <c r="C90" i="82"/>
  <c r="C89" i="82"/>
  <c r="C88" i="82"/>
  <c r="C87" i="82"/>
  <c r="C86" i="82"/>
  <c r="C85" i="82"/>
  <c r="C84" i="82"/>
  <c r="C83" i="82"/>
  <c r="C82" i="82"/>
  <c r="C81" i="82"/>
  <c r="C80" i="82"/>
  <c r="C79" i="82"/>
  <c r="C78" i="82"/>
  <c r="C77" i="82"/>
  <c r="C76" i="82"/>
  <c r="C75" i="82"/>
  <c r="C74" i="82"/>
  <c r="C73" i="82"/>
  <c r="C72" i="82"/>
  <c r="C71" i="82"/>
  <c r="C70" i="82"/>
  <c r="C69" i="82"/>
  <c r="C68" i="82"/>
  <c r="C67" i="82"/>
  <c r="C66" i="82"/>
  <c r="C65" i="82"/>
  <c r="C64" i="82"/>
  <c r="C63" i="82"/>
  <c r="C62" i="82"/>
  <c r="C61" i="82"/>
  <c r="C60" i="82"/>
  <c r="C59" i="82"/>
  <c r="C58" i="82"/>
  <c r="C57" i="82"/>
  <c r="C56" i="82"/>
  <c r="C55" i="82"/>
  <c r="C54" i="82"/>
  <c r="C53" i="82"/>
  <c r="C52" i="82"/>
  <c r="C51" i="82"/>
  <c r="C50" i="82"/>
  <c r="C49" i="82"/>
  <c r="C48" i="82"/>
  <c r="C47" i="82"/>
  <c r="C46" i="82"/>
  <c r="C45" i="82"/>
  <c r="C44" i="82"/>
  <c r="C43" i="82"/>
  <c r="C42" i="82"/>
  <c r="C41" i="82"/>
  <c r="C40" i="82"/>
  <c r="C39" i="82"/>
  <c r="C38" i="82"/>
  <c r="C37" i="82"/>
  <c r="C36" i="82"/>
  <c r="C35" i="82"/>
  <c r="C34" i="82"/>
  <c r="C33" i="82"/>
  <c r="C32" i="82"/>
  <c r="C31" i="82"/>
  <c r="C30" i="82"/>
  <c r="C29" i="82"/>
  <c r="C28" i="82"/>
  <c r="C27" i="82"/>
  <c r="C26" i="82"/>
  <c r="C25" i="82"/>
  <c r="C24" i="82"/>
  <c r="C23" i="82"/>
  <c r="C22" i="82"/>
  <c r="C21" i="82"/>
  <c r="C20" i="82"/>
  <c r="C19" i="82"/>
  <c r="C18" i="82"/>
  <c r="C17" i="82"/>
  <c r="C16" i="82"/>
  <c r="S150" i="82"/>
  <c r="S149" i="82"/>
  <c r="S148" i="82"/>
  <c r="S147" i="82"/>
  <c r="S146" i="82"/>
  <c r="S145" i="82"/>
  <c r="S144" i="82"/>
  <c r="S143" i="82"/>
  <c r="S142" i="82"/>
  <c r="S141" i="82"/>
  <c r="Z119" i="114" l="1"/>
  <c r="Z67" i="113"/>
  <c r="I68" i="113"/>
  <c r="W144" i="82"/>
  <c r="X144" i="82" l="1"/>
  <c r="Y144" i="82" l="1"/>
  <c r="Z144" i="82" l="1"/>
  <c r="S135" i="82" l="1"/>
  <c r="S134" i="82"/>
  <c r="S133" i="82"/>
  <c r="S132" i="82"/>
  <c r="S131" i="82"/>
  <c r="S130" i="82"/>
  <c r="S129" i="82"/>
  <c r="S128" i="82"/>
  <c r="S127" i="82"/>
  <c r="S126" i="82"/>
  <c r="S125" i="82"/>
  <c r="S124" i="82"/>
  <c r="S123" i="82"/>
  <c r="S122" i="82"/>
  <c r="S121" i="82"/>
  <c r="S120" i="82"/>
  <c r="S119" i="82"/>
  <c r="S118" i="82"/>
  <c r="S117" i="82"/>
  <c r="S116" i="82"/>
  <c r="S115" i="82"/>
  <c r="S114" i="82"/>
  <c r="S113" i="82"/>
  <c r="S112" i="82"/>
  <c r="S111" i="82"/>
  <c r="S110" i="82"/>
  <c r="S109" i="82"/>
  <c r="S108" i="82"/>
  <c r="S107" i="82"/>
  <c r="S106" i="82"/>
  <c r="S105" i="82"/>
  <c r="S104" i="82"/>
  <c r="S103" i="82"/>
  <c r="S102" i="82"/>
  <c r="S101" i="82"/>
  <c r="S100" i="82"/>
  <c r="S99" i="82"/>
  <c r="S98" i="82"/>
  <c r="S97" i="82"/>
  <c r="S96" i="82"/>
  <c r="S95" i="82"/>
  <c r="S94" i="82"/>
  <c r="S93" i="82"/>
  <c r="S92" i="82"/>
  <c r="S91" i="82"/>
  <c r="S90" i="82"/>
  <c r="S89" i="82"/>
  <c r="S88" i="82"/>
  <c r="S87" i="82"/>
  <c r="S86" i="82"/>
  <c r="S85" i="82"/>
  <c r="S84" i="82"/>
  <c r="S83" i="82"/>
  <c r="S82" i="82"/>
  <c r="S81" i="82"/>
  <c r="S80" i="82"/>
  <c r="S79" i="82"/>
  <c r="S78" i="82"/>
  <c r="S77" i="82"/>
  <c r="S76" i="82"/>
  <c r="S75" i="82"/>
  <c r="S74" i="82"/>
  <c r="S73" i="82"/>
  <c r="S72" i="82"/>
  <c r="S71" i="82"/>
  <c r="S70" i="82"/>
  <c r="S69" i="82"/>
  <c r="S68" i="82"/>
  <c r="S67" i="82"/>
  <c r="S66" i="82"/>
  <c r="S65" i="82"/>
  <c r="S64" i="82"/>
  <c r="S63" i="82"/>
  <c r="S62" i="82"/>
  <c r="S61" i="82"/>
  <c r="S60" i="82" l="1"/>
  <c r="S59" i="82"/>
  <c r="S58" i="82"/>
  <c r="S57" i="82"/>
  <c r="S56" i="82"/>
  <c r="S55" i="82"/>
  <c r="S54" i="82"/>
  <c r="S53" i="82"/>
  <c r="S52" i="82"/>
  <c r="S51" i="82"/>
  <c r="S50" i="82"/>
  <c r="S49" i="82"/>
  <c r="S48" i="82"/>
  <c r="S47" i="82"/>
  <c r="S46" i="82"/>
  <c r="S45" i="82"/>
  <c r="S44" i="82"/>
  <c r="S43" i="82"/>
  <c r="S42" i="82"/>
  <c r="S41" i="82"/>
  <c r="S40" i="82"/>
  <c r="S39" i="82"/>
  <c r="S38" i="82"/>
  <c r="S37" i="82"/>
  <c r="S36" i="82"/>
  <c r="S35" i="82"/>
  <c r="S34" i="82"/>
  <c r="S33" i="82"/>
  <c r="S32" i="82"/>
  <c r="S31" i="82"/>
  <c r="P41" i="50" l="1"/>
  <c r="L91" i="114" l="1"/>
  <c r="L93" i="114"/>
  <c r="L48" i="106"/>
  <c r="L38" i="82"/>
  <c r="L41" i="105"/>
  <c r="L71" i="82"/>
  <c r="L43" i="105"/>
  <c r="L73" i="82"/>
  <c r="L46" i="106"/>
  <c r="L36" i="82"/>
  <c r="AE19" i="45"/>
  <c r="I91" i="114" s="1"/>
  <c r="AF19" i="45"/>
  <c r="I93" i="114" s="1"/>
  <c r="AE27" i="45"/>
  <c r="I106" i="114" s="1"/>
  <c r="AF27" i="45"/>
  <c r="I108" i="114" s="1"/>
  <c r="A19" i="45"/>
  <c r="A27" i="45"/>
  <c r="P36" i="44"/>
  <c r="G21" i="44"/>
  <c r="H21" i="44"/>
  <c r="I21" i="44"/>
  <c r="J21" i="44"/>
  <c r="H66" i="114" s="1"/>
  <c r="P21" i="44"/>
  <c r="K21" i="44" s="1"/>
  <c r="H68" i="114" s="1"/>
  <c r="A36" i="44"/>
  <c r="A21" i="44"/>
  <c r="A34" i="54"/>
  <c r="A36" i="54"/>
  <c r="A35" i="54"/>
  <c r="A41" i="54"/>
  <c r="A43" i="54"/>
  <c r="A38" i="54"/>
  <c r="A31" i="54"/>
  <c r="A49" i="54"/>
  <c r="A47" i="54"/>
  <c r="A44" i="54"/>
  <c r="A24" i="54"/>
  <c r="A25" i="54"/>
  <c r="A39" i="54"/>
  <c r="A28" i="54"/>
  <c r="A45" i="54"/>
  <c r="A17" i="54"/>
  <c r="A37" i="54"/>
  <c r="A16" i="54"/>
  <c r="A46" i="54"/>
  <c r="A29" i="54"/>
  <c r="A26" i="54"/>
  <c r="A40" i="54"/>
  <c r="A32" i="54"/>
  <c r="A22" i="54"/>
  <c r="A20" i="54"/>
  <c r="H32" i="54"/>
  <c r="I32" i="54"/>
  <c r="J32" i="54"/>
  <c r="K32" i="54"/>
  <c r="L32" i="54"/>
  <c r="M32" i="54"/>
  <c r="G96" i="114" s="1"/>
  <c r="O32" i="54"/>
  <c r="G98" i="114" s="1"/>
  <c r="G131" i="112"/>
  <c r="O22" i="54"/>
  <c r="G133" i="112" s="1"/>
  <c r="I111" i="112" l="1"/>
  <c r="I113" i="112"/>
  <c r="G99" i="114"/>
  <c r="H99" i="114" s="1"/>
  <c r="I99" i="114" s="1"/>
  <c r="H46" i="112"/>
  <c r="H29" i="113"/>
  <c r="H61" i="112"/>
  <c r="H48" i="112"/>
  <c r="H49" i="112" s="1"/>
  <c r="H31" i="113"/>
  <c r="H63" i="112"/>
  <c r="I46" i="112"/>
  <c r="I48" i="112"/>
  <c r="G134" i="112"/>
  <c r="G31" i="105"/>
  <c r="G16" i="105"/>
  <c r="H31" i="105"/>
  <c r="G33" i="105"/>
  <c r="G18" i="105"/>
  <c r="H33" i="105"/>
  <c r="I63" i="106"/>
  <c r="I61" i="106"/>
  <c r="G132" i="112"/>
  <c r="N32" i="54"/>
  <c r="G97" i="114" s="1"/>
  <c r="X99" i="114" l="1"/>
  <c r="Y49" i="112"/>
  <c r="I49" i="112"/>
  <c r="Z49" i="112" s="1"/>
  <c r="X134" i="112"/>
  <c r="G17" i="105"/>
  <c r="G32" i="105"/>
  <c r="S30" i="82"/>
  <c r="S29" i="82"/>
  <c r="S28" i="82"/>
  <c r="S27" i="82"/>
  <c r="S26" i="82"/>
  <c r="S25" i="82"/>
  <c r="S24" i="82"/>
  <c r="S23" i="82"/>
  <c r="S22" i="82"/>
  <c r="S21" i="82"/>
  <c r="S20" i="82"/>
  <c r="S19" i="82"/>
  <c r="S18" i="82"/>
  <c r="S17" i="82"/>
  <c r="S16" i="82"/>
  <c r="Z99" i="114" l="1"/>
  <c r="Y99" i="114"/>
  <c r="V131" i="112"/>
  <c r="V134" i="112"/>
  <c r="V133" i="112"/>
  <c r="T131" i="112"/>
  <c r="T134" i="112"/>
  <c r="T135" i="112"/>
  <c r="V135" i="112"/>
  <c r="T132" i="112"/>
  <c r="V132" i="112"/>
  <c r="T133" i="112"/>
  <c r="A2" i="82"/>
  <c r="A1" i="82"/>
  <c r="K73" i="51"/>
  <c r="K72" i="51"/>
  <c r="K71" i="51"/>
  <c r="K70" i="51"/>
  <c r="K69" i="51"/>
  <c r="K68" i="51"/>
  <c r="K67" i="51"/>
  <c r="K66" i="51"/>
  <c r="K65" i="51"/>
  <c r="K64" i="51"/>
  <c r="K63" i="51"/>
  <c r="K62" i="51"/>
  <c r="K61" i="51"/>
  <c r="K60" i="51"/>
  <c r="K59" i="51"/>
  <c r="K58" i="51"/>
  <c r="K57" i="51"/>
  <c r="K56" i="51"/>
  <c r="K38" i="51"/>
  <c r="K112" i="112" l="1"/>
  <c r="K118" i="114"/>
  <c r="K117" i="114"/>
  <c r="K116" i="114"/>
  <c r="K103" i="112"/>
  <c r="K102" i="112"/>
  <c r="K101" i="112"/>
  <c r="K138" i="114"/>
  <c r="K137" i="114"/>
  <c r="K136" i="114"/>
  <c r="K168" i="114"/>
  <c r="K167" i="114"/>
  <c r="K166" i="114"/>
  <c r="K41" i="105" l="1"/>
  <c r="K71" i="82"/>
  <c r="K43" i="105"/>
  <c r="K73" i="82"/>
  <c r="K33" i="105"/>
  <c r="K31" i="105"/>
  <c r="K36" i="106"/>
  <c r="K76" i="82"/>
  <c r="K38" i="106"/>
  <c r="K78" i="82"/>
  <c r="K17" i="106"/>
  <c r="K62" i="82"/>
  <c r="K42" i="105"/>
  <c r="K72" i="82"/>
  <c r="K32" i="105"/>
  <c r="K37" i="106"/>
  <c r="K77" i="82"/>
  <c r="K61" i="106"/>
  <c r="K46" i="82"/>
  <c r="K62" i="106"/>
  <c r="K47" i="82"/>
  <c r="K67" i="106"/>
  <c r="K92" i="82"/>
  <c r="K72" i="105"/>
  <c r="K117" i="82"/>
  <c r="K77" i="105"/>
  <c r="K42" i="82"/>
  <c r="K63" i="106"/>
  <c r="K48" i="82"/>
  <c r="K66" i="106"/>
  <c r="K91" i="82"/>
  <c r="K68" i="106"/>
  <c r="K93" i="82"/>
  <c r="K71" i="105"/>
  <c r="K116" i="82"/>
  <c r="K73" i="105"/>
  <c r="K118" i="82"/>
  <c r="K76" i="105"/>
  <c r="K41" i="82"/>
  <c r="K78" i="105"/>
  <c r="K43" i="82"/>
  <c r="G46" i="47"/>
  <c r="F101" i="112" s="1"/>
  <c r="H51" i="47"/>
  <c r="F67" i="112" s="1"/>
  <c r="H57" i="47"/>
  <c r="F62" i="112" s="1"/>
  <c r="H58" i="47"/>
  <c r="H59" i="47"/>
  <c r="F92" i="112" s="1"/>
  <c r="H60" i="47"/>
  <c r="H61" i="47"/>
  <c r="G60" i="51"/>
  <c r="H60" i="51"/>
  <c r="G61" i="51"/>
  <c r="H61" i="51"/>
  <c r="G62" i="51"/>
  <c r="H62" i="51"/>
  <c r="G63" i="51"/>
  <c r="H63" i="51"/>
  <c r="G64" i="51"/>
  <c r="H64" i="51"/>
  <c r="G65" i="51"/>
  <c r="H65" i="51"/>
  <c r="G66" i="51"/>
  <c r="H66" i="51"/>
  <c r="G67" i="51"/>
  <c r="H67" i="51"/>
  <c r="G59" i="51"/>
  <c r="H59" i="51"/>
  <c r="F72" i="112" l="1"/>
  <c r="F15" i="113"/>
  <c r="F52" i="112"/>
  <c r="F87" i="112"/>
  <c r="F30" i="113"/>
  <c r="F56" i="106"/>
  <c r="F66" i="82"/>
  <c r="F147" i="82"/>
  <c r="F27" i="105"/>
  <c r="F82" i="82"/>
  <c r="F27" i="106"/>
  <c r="F31" i="82"/>
  <c r="F87" i="82"/>
  <c r="F62" i="105"/>
  <c r="F112" i="82"/>
  <c r="F47" i="105"/>
  <c r="O68" i="105"/>
  <c r="O128" i="82"/>
  <c r="O143" i="82"/>
  <c r="O78" i="106"/>
  <c r="O138" i="82"/>
  <c r="O66" i="105"/>
  <c r="O126" i="82"/>
  <c r="O141" i="82"/>
  <c r="O76" i="106"/>
  <c r="O136" i="82"/>
  <c r="O98" i="82"/>
  <c r="O96" i="82"/>
  <c r="O93" i="82"/>
  <c r="O91" i="82"/>
  <c r="O48" i="82"/>
  <c r="G68" i="51"/>
  <c r="G69" i="51"/>
  <c r="G70" i="51"/>
  <c r="G71" i="51"/>
  <c r="G72" i="51"/>
  <c r="G73" i="51"/>
  <c r="G74" i="51"/>
  <c r="H74" i="51"/>
  <c r="G75" i="51"/>
  <c r="H75" i="51"/>
  <c r="G76" i="51"/>
  <c r="H76" i="51"/>
  <c r="G77" i="51"/>
  <c r="H77" i="51"/>
  <c r="G78" i="51"/>
  <c r="H78" i="51"/>
  <c r="G79" i="51"/>
  <c r="H79" i="51"/>
  <c r="G80" i="51"/>
  <c r="H80" i="51"/>
  <c r="G81" i="51"/>
  <c r="H81" i="51"/>
  <c r="G82" i="51"/>
  <c r="H82" i="51"/>
  <c r="G83" i="51"/>
  <c r="H83" i="51"/>
  <c r="G84" i="51"/>
  <c r="H84" i="51"/>
  <c r="G85" i="51"/>
  <c r="H85" i="51"/>
  <c r="G86" i="51"/>
  <c r="H86" i="51"/>
  <c r="G56" i="51"/>
  <c r="H56" i="51"/>
  <c r="G57" i="51"/>
  <c r="H57" i="51"/>
  <c r="G58" i="51"/>
  <c r="H58" i="51"/>
  <c r="H68" i="51"/>
  <c r="H69" i="51"/>
  <c r="H70" i="51"/>
  <c r="H71" i="51"/>
  <c r="H72" i="51"/>
  <c r="H73" i="51"/>
  <c r="O73" i="106" l="1"/>
  <c r="O73" i="105"/>
  <c r="O28" i="82"/>
  <c r="O71" i="106"/>
  <c r="O71" i="105"/>
  <c r="O43" i="82"/>
  <c r="O123" i="82"/>
  <c r="O121" i="82"/>
  <c r="O46" i="82"/>
  <c r="F16" i="62"/>
  <c r="H29" i="47" l="1"/>
  <c r="F37" i="114" s="1"/>
  <c r="H30" i="47"/>
  <c r="F112" i="114" s="1"/>
  <c r="H31" i="47"/>
  <c r="F152" i="114" s="1"/>
  <c r="H32" i="47"/>
  <c r="F22" i="114" s="1"/>
  <c r="H33" i="47"/>
  <c r="F172" i="114" s="1"/>
  <c r="H34" i="47"/>
  <c r="F17" i="114" s="1"/>
  <c r="H20" i="47"/>
  <c r="F137" i="114" s="1"/>
  <c r="H21" i="47"/>
  <c r="F27" i="114" s="1"/>
  <c r="H22" i="47"/>
  <c r="F132" i="114" s="1"/>
  <c r="H23" i="47"/>
  <c r="F42" i="114" s="1"/>
  <c r="F22" i="112" l="1"/>
  <c r="F25" i="113"/>
  <c r="F37" i="112"/>
  <c r="F127" i="82"/>
  <c r="F67" i="105"/>
  <c r="F22" i="105"/>
  <c r="F132" i="82"/>
  <c r="F47" i="82"/>
  <c r="F62" i="106"/>
  <c r="F57" i="82"/>
  <c r="F37" i="105"/>
  <c r="F22" i="82"/>
  <c r="F32" i="105"/>
  <c r="F97" i="82"/>
  <c r="F82" i="106"/>
  <c r="F72" i="82"/>
  <c r="F42" i="105"/>
  <c r="F137" i="82"/>
  <c r="F77" i="106"/>
  <c r="F122" i="82"/>
  <c r="F72" i="106"/>
  <c r="F92" i="82"/>
  <c r="F67" i="106"/>
  <c r="F77" i="82"/>
  <c r="F37" i="106"/>
  <c r="AE46" i="45"/>
  <c r="AF46" i="45"/>
  <c r="AE48" i="45"/>
  <c r="AF48" i="45"/>
  <c r="AE51" i="45"/>
  <c r="AF51" i="45"/>
  <c r="AE44" i="45"/>
  <c r="AF44" i="45"/>
  <c r="AF40" i="45"/>
  <c r="AE31" i="45"/>
  <c r="I146" i="114" s="1"/>
  <c r="AF31" i="45"/>
  <c r="I148" i="114" s="1"/>
  <c r="AE21" i="45"/>
  <c r="I86" i="114" s="1"/>
  <c r="AF21" i="45"/>
  <c r="I88" i="114" s="1"/>
  <c r="AE29" i="45"/>
  <c r="I101" i="114" s="1"/>
  <c r="AF29" i="45"/>
  <c r="I103" i="114" s="1"/>
  <c r="AE32" i="45"/>
  <c r="I66" i="114" s="1"/>
  <c r="AF32" i="45"/>
  <c r="I68" i="114" s="1"/>
  <c r="AF43" i="45"/>
  <c r="AE23" i="45"/>
  <c r="I121" i="114" s="1"/>
  <c r="AF23" i="45"/>
  <c r="I123" i="114" s="1"/>
  <c r="AF41" i="45"/>
  <c r="AF39" i="45"/>
  <c r="AE16" i="45"/>
  <c r="I76" i="114" s="1"/>
  <c r="AF16" i="45"/>
  <c r="I78" i="114" s="1"/>
  <c r="AF42" i="45"/>
  <c r="AE20" i="45"/>
  <c r="AF20" i="45"/>
  <c r="AE49" i="45"/>
  <c r="AF49" i="45"/>
  <c r="AE22" i="45"/>
  <c r="I81" i="114" s="1"/>
  <c r="AF22" i="45"/>
  <c r="I83" i="114" s="1"/>
  <c r="AE18" i="45"/>
  <c r="I31" i="114" s="1"/>
  <c r="AF18" i="45"/>
  <c r="I33" i="114" s="1"/>
  <c r="AE45" i="45"/>
  <c r="I121" i="112" s="1"/>
  <c r="AF45" i="45"/>
  <c r="I123" i="112" s="1"/>
  <c r="AE47" i="45"/>
  <c r="AF47" i="45"/>
  <c r="I41" i="112" l="1"/>
  <c r="I43" i="112"/>
  <c r="I96" i="112"/>
  <c r="I98" i="112"/>
  <c r="I23" i="112"/>
  <c r="I21" i="112"/>
  <c r="I81" i="112"/>
  <c r="I54" i="113"/>
  <c r="I51" i="112"/>
  <c r="I14" i="113"/>
  <c r="I18" i="112"/>
  <c r="I51" i="113"/>
  <c r="I78" i="112"/>
  <c r="I83" i="112"/>
  <c r="I53" i="112"/>
  <c r="I16" i="113"/>
  <c r="I26" i="112"/>
  <c r="I29" i="113"/>
  <c r="I61" i="112"/>
  <c r="I56" i="113"/>
  <c r="I28" i="112"/>
  <c r="I31" i="113"/>
  <c r="I63" i="112"/>
  <c r="I16" i="112"/>
  <c r="I49" i="113"/>
  <c r="I76" i="112"/>
  <c r="I21" i="106"/>
  <c r="I106" i="112"/>
  <c r="I23" i="106"/>
  <c r="I108" i="112"/>
  <c r="I76" i="105"/>
  <c r="I41" i="82"/>
  <c r="I78" i="105"/>
  <c r="I66" i="106"/>
  <c r="I68" i="106"/>
  <c r="I81" i="106"/>
  <c r="I83" i="106"/>
  <c r="I116" i="82"/>
  <c r="I71" i="105"/>
  <c r="I118" i="82"/>
  <c r="I73" i="105"/>
  <c r="I71" i="106"/>
  <c r="I73" i="106"/>
  <c r="I21" i="105"/>
  <c r="I131" i="82"/>
  <c r="I23" i="105"/>
  <c r="I133" i="82"/>
  <c r="I16" i="105"/>
  <c r="I18" i="105"/>
  <c r="I51" i="105"/>
  <c r="I101" i="82"/>
  <c r="I53" i="105"/>
  <c r="I103" i="82"/>
  <c r="I16" i="106"/>
  <c r="I61" i="82"/>
  <c r="I18" i="106"/>
  <c r="I63" i="82"/>
  <c r="I41" i="106"/>
  <c r="I51" i="82"/>
  <c r="I43" i="106"/>
  <c r="I53" i="82"/>
  <c r="I46" i="106"/>
  <c r="I36" i="82"/>
  <c r="I48" i="106"/>
  <c r="I38" i="82"/>
  <c r="I31" i="106"/>
  <c r="I33" i="106"/>
  <c r="I46" i="105"/>
  <c r="I48" i="105"/>
  <c r="I61" i="105"/>
  <c r="I63" i="105"/>
  <c r="I26" i="106"/>
  <c r="I81" i="82"/>
  <c r="I28" i="106"/>
  <c r="I83" i="82"/>
  <c r="I36" i="106"/>
  <c r="I38" i="106"/>
  <c r="I41" i="105"/>
  <c r="I71" i="82"/>
  <c r="I43" i="105"/>
  <c r="I73" i="82"/>
  <c r="I36" i="105"/>
  <c r="I56" i="82"/>
  <c r="I38" i="105"/>
  <c r="I58" i="82"/>
  <c r="I56" i="105"/>
  <c r="I58" i="105"/>
  <c r="I31" i="105"/>
  <c r="I33" i="105"/>
  <c r="I33" i="82"/>
  <c r="I31" i="82"/>
  <c r="I28" i="82"/>
  <c r="I26" i="82"/>
  <c r="I108" i="82"/>
  <c r="I106" i="82"/>
  <c r="I123" i="82"/>
  <c r="I121" i="82"/>
  <c r="I98" i="82"/>
  <c r="I96" i="82"/>
  <c r="I88" i="82"/>
  <c r="I86" i="82"/>
  <c r="I93" i="82"/>
  <c r="I91" i="82"/>
  <c r="I78" i="82"/>
  <c r="I76" i="82"/>
  <c r="I113" i="82"/>
  <c r="I111" i="82"/>
  <c r="S160" i="63"/>
  <c r="C160" i="63"/>
  <c r="AD159" i="63"/>
  <c r="AC159" i="63"/>
  <c r="AB159" i="63"/>
  <c r="AA159" i="63"/>
  <c r="Z159" i="63"/>
  <c r="Y159" i="63"/>
  <c r="X159" i="63"/>
  <c r="W159" i="63"/>
  <c r="V159" i="63"/>
  <c r="U159" i="63"/>
  <c r="S159" i="63"/>
  <c r="C159" i="63"/>
  <c r="S158" i="63"/>
  <c r="C158" i="63"/>
  <c r="S157" i="63"/>
  <c r="D157" i="63"/>
  <c r="C157" i="63"/>
  <c r="S156" i="63"/>
  <c r="Q156" i="63"/>
  <c r="D156" i="63"/>
  <c r="C156" i="63"/>
  <c r="C155" i="63"/>
  <c r="C154" i="63"/>
  <c r="O153" i="63"/>
  <c r="N153" i="63"/>
  <c r="M153" i="63"/>
  <c r="K153" i="63"/>
  <c r="I153" i="63"/>
  <c r="H153" i="63"/>
  <c r="G153" i="63"/>
  <c r="F153" i="63"/>
  <c r="C153" i="63"/>
  <c r="K152" i="63"/>
  <c r="G152" i="63"/>
  <c r="F152" i="63"/>
  <c r="D152" i="63"/>
  <c r="C152" i="63"/>
  <c r="O151" i="63"/>
  <c r="N151" i="63"/>
  <c r="M151" i="63"/>
  <c r="K151" i="63"/>
  <c r="I151" i="63"/>
  <c r="H151" i="63"/>
  <c r="G151" i="63"/>
  <c r="F151" i="63"/>
  <c r="D151" i="63"/>
  <c r="C151" i="63"/>
  <c r="C150" i="63"/>
  <c r="C149" i="63"/>
  <c r="O148" i="63"/>
  <c r="N148" i="63"/>
  <c r="M148" i="63"/>
  <c r="I148" i="63"/>
  <c r="H148" i="63"/>
  <c r="G148" i="63"/>
  <c r="F148" i="63"/>
  <c r="C148" i="63"/>
  <c r="G147" i="63"/>
  <c r="F147" i="63"/>
  <c r="D147" i="63"/>
  <c r="C147" i="63"/>
  <c r="O146" i="63"/>
  <c r="N146" i="63"/>
  <c r="M146" i="63"/>
  <c r="I146" i="63"/>
  <c r="H146" i="63"/>
  <c r="G146" i="63"/>
  <c r="F146" i="63"/>
  <c r="D146" i="63"/>
  <c r="C146" i="63"/>
  <c r="C145" i="63"/>
  <c r="C144" i="63"/>
  <c r="M143" i="63"/>
  <c r="I143" i="63"/>
  <c r="C143" i="63"/>
  <c r="F142" i="63"/>
  <c r="D142" i="63"/>
  <c r="C142" i="63"/>
  <c r="M141" i="63"/>
  <c r="I141" i="63"/>
  <c r="D141" i="63"/>
  <c r="C141" i="63"/>
  <c r="C140" i="63"/>
  <c r="C139" i="63"/>
  <c r="O138" i="63"/>
  <c r="N138" i="63"/>
  <c r="M138" i="63"/>
  <c r="K138" i="63"/>
  <c r="I138" i="63"/>
  <c r="H138" i="63"/>
  <c r="G138" i="63"/>
  <c r="F138" i="63"/>
  <c r="C138" i="63"/>
  <c r="K137" i="63"/>
  <c r="G137" i="63"/>
  <c r="F137" i="63"/>
  <c r="D137" i="63"/>
  <c r="C137" i="63"/>
  <c r="O136" i="63"/>
  <c r="N136" i="63"/>
  <c r="M136" i="63"/>
  <c r="K136" i="63"/>
  <c r="I136" i="63"/>
  <c r="H136" i="63"/>
  <c r="G136" i="63"/>
  <c r="F136" i="63"/>
  <c r="D136" i="63"/>
  <c r="C136" i="63"/>
  <c r="C135" i="63"/>
  <c r="C134" i="63"/>
  <c r="M133" i="63"/>
  <c r="C133" i="63"/>
  <c r="D132" i="63"/>
  <c r="C132" i="63"/>
  <c r="M131" i="63"/>
  <c r="D131" i="63"/>
  <c r="C131" i="63"/>
  <c r="C130" i="63"/>
  <c r="C129" i="63"/>
  <c r="M128" i="63"/>
  <c r="I128" i="63"/>
  <c r="C128" i="63"/>
  <c r="F127" i="63"/>
  <c r="D127" i="63"/>
  <c r="C127" i="63"/>
  <c r="M126" i="63"/>
  <c r="I126" i="63"/>
  <c r="D126" i="63"/>
  <c r="C126" i="63"/>
  <c r="C125" i="63"/>
  <c r="C124" i="63"/>
  <c r="N123" i="63"/>
  <c r="M123" i="63"/>
  <c r="I123" i="63"/>
  <c r="H123" i="63"/>
  <c r="G123" i="63"/>
  <c r="C123" i="63"/>
  <c r="G122" i="63"/>
  <c r="F122" i="63"/>
  <c r="D122" i="63"/>
  <c r="C122" i="63"/>
  <c r="N121" i="63"/>
  <c r="M121" i="63"/>
  <c r="I121" i="63"/>
  <c r="H121" i="63"/>
  <c r="G121" i="63"/>
  <c r="D121" i="63"/>
  <c r="C121" i="63"/>
  <c r="C120" i="63"/>
  <c r="C119" i="63"/>
  <c r="M118" i="63"/>
  <c r="I118" i="63"/>
  <c r="H118" i="63"/>
  <c r="G118" i="63"/>
  <c r="C118" i="63"/>
  <c r="G117" i="63"/>
  <c r="F117" i="63"/>
  <c r="D117" i="63"/>
  <c r="C117" i="63"/>
  <c r="M116" i="63"/>
  <c r="I116" i="63"/>
  <c r="H116" i="63"/>
  <c r="G116" i="63"/>
  <c r="D116" i="63"/>
  <c r="C116" i="63"/>
  <c r="C115" i="63"/>
  <c r="C114" i="63"/>
  <c r="O113" i="63"/>
  <c r="M113" i="63"/>
  <c r="I113" i="63"/>
  <c r="C113" i="63"/>
  <c r="F112" i="63"/>
  <c r="D112" i="63"/>
  <c r="C112" i="63"/>
  <c r="O111" i="63"/>
  <c r="M111" i="63"/>
  <c r="I111" i="63"/>
  <c r="D111" i="63"/>
  <c r="C111" i="63"/>
  <c r="C110" i="63"/>
  <c r="C109" i="63"/>
  <c r="M108" i="63"/>
  <c r="I108" i="63"/>
  <c r="C108" i="63"/>
  <c r="D107" i="63"/>
  <c r="C107" i="63"/>
  <c r="M106" i="63"/>
  <c r="I106" i="63"/>
  <c r="D106" i="63"/>
  <c r="C106" i="63"/>
  <c r="C105" i="63"/>
  <c r="C104" i="63"/>
  <c r="O103" i="63"/>
  <c r="N103" i="63"/>
  <c r="M103" i="63"/>
  <c r="L103" i="63"/>
  <c r="K103" i="63"/>
  <c r="I103" i="63"/>
  <c r="H103" i="63"/>
  <c r="G103" i="63"/>
  <c r="F103" i="63"/>
  <c r="C103" i="63"/>
  <c r="K102" i="63"/>
  <c r="G102" i="63"/>
  <c r="F102" i="63"/>
  <c r="D102" i="63"/>
  <c r="C102" i="63"/>
  <c r="O101" i="63"/>
  <c r="N101" i="63"/>
  <c r="M101" i="63"/>
  <c r="L101" i="63"/>
  <c r="K101" i="63"/>
  <c r="I101" i="63"/>
  <c r="H101" i="63"/>
  <c r="G101" i="63"/>
  <c r="F101" i="63"/>
  <c r="D101" i="63"/>
  <c r="C101" i="63"/>
  <c r="C100" i="63"/>
  <c r="C99" i="63"/>
  <c r="O98" i="63"/>
  <c r="M98" i="63"/>
  <c r="I98" i="63"/>
  <c r="H98" i="63"/>
  <c r="G98" i="63"/>
  <c r="F98" i="63"/>
  <c r="C98" i="63"/>
  <c r="G97" i="63"/>
  <c r="F97" i="63"/>
  <c r="D97" i="63"/>
  <c r="C97" i="63"/>
  <c r="O96" i="63"/>
  <c r="M96" i="63"/>
  <c r="I96" i="63"/>
  <c r="H96" i="63"/>
  <c r="G96" i="63"/>
  <c r="F96" i="63"/>
  <c r="D96" i="63"/>
  <c r="C96" i="63"/>
  <c r="C95" i="63"/>
  <c r="C94" i="63"/>
  <c r="M93" i="63"/>
  <c r="I93" i="63"/>
  <c r="C93" i="63"/>
  <c r="D92" i="63"/>
  <c r="C92" i="63"/>
  <c r="M91" i="63"/>
  <c r="I91" i="63"/>
  <c r="F91" i="63"/>
  <c r="D91" i="63"/>
  <c r="C91" i="63"/>
  <c r="C90" i="63"/>
  <c r="C89" i="63"/>
  <c r="O88" i="63"/>
  <c r="N88" i="63"/>
  <c r="M88" i="63"/>
  <c r="I88" i="63"/>
  <c r="H88" i="63"/>
  <c r="G88" i="63"/>
  <c r="F88" i="63"/>
  <c r="C88" i="63"/>
  <c r="G87" i="63"/>
  <c r="F87" i="63"/>
  <c r="D87" i="63"/>
  <c r="C87" i="63"/>
  <c r="O86" i="63"/>
  <c r="N86" i="63"/>
  <c r="M86" i="63"/>
  <c r="I86" i="63"/>
  <c r="H86" i="63"/>
  <c r="G86" i="63"/>
  <c r="F86" i="63"/>
  <c r="D86" i="63"/>
  <c r="C86" i="63"/>
  <c r="C85" i="63"/>
  <c r="C84" i="63"/>
  <c r="O83" i="63"/>
  <c r="M83" i="63"/>
  <c r="I83" i="63"/>
  <c r="C83" i="63"/>
  <c r="F82" i="63"/>
  <c r="D82" i="63"/>
  <c r="C82" i="63"/>
  <c r="O81" i="63"/>
  <c r="M81" i="63"/>
  <c r="I81" i="63"/>
  <c r="C81" i="63"/>
  <c r="C80" i="63"/>
  <c r="C79" i="63"/>
  <c r="O78" i="63"/>
  <c r="M78" i="63"/>
  <c r="K78" i="63"/>
  <c r="I78" i="63"/>
  <c r="C78" i="63"/>
  <c r="K77" i="63"/>
  <c r="F77" i="63"/>
  <c r="D77" i="63"/>
  <c r="C77" i="63"/>
  <c r="O76" i="63"/>
  <c r="M76" i="63"/>
  <c r="K76" i="63"/>
  <c r="I76" i="63"/>
  <c r="D76" i="63"/>
  <c r="C76" i="63"/>
  <c r="C75" i="63"/>
  <c r="C74" i="63"/>
  <c r="M73" i="63"/>
  <c r="I73" i="63"/>
  <c r="C73" i="63"/>
  <c r="D72" i="63"/>
  <c r="C72" i="63"/>
  <c r="M71" i="63"/>
  <c r="I71" i="63"/>
  <c r="D71" i="63"/>
  <c r="C71" i="63"/>
  <c r="C70" i="63"/>
  <c r="C69" i="63"/>
  <c r="O68" i="63"/>
  <c r="M68" i="63"/>
  <c r="I68" i="63"/>
  <c r="C68" i="63"/>
  <c r="F67" i="63"/>
  <c r="D67" i="63"/>
  <c r="C67" i="63"/>
  <c r="O66" i="63"/>
  <c r="M66" i="63"/>
  <c r="I66" i="63"/>
  <c r="D66" i="63"/>
  <c r="C66" i="63"/>
  <c r="C65" i="63"/>
  <c r="C64" i="63"/>
  <c r="O63" i="63"/>
  <c r="N63" i="63"/>
  <c r="M63" i="63"/>
  <c r="K63" i="63"/>
  <c r="I63" i="63"/>
  <c r="C63" i="63"/>
  <c r="K62" i="63"/>
  <c r="F62" i="63"/>
  <c r="D62" i="63"/>
  <c r="C62" i="63"/>
  <c r="O61" i="63"/>
  <c r="N61" i="63"/>
  <c r="M61" i="63"/>
  <c r="K61" i="63"/>
  <c r="I61" i="63"/>
  <c r="D61" i="63"/>
  <c r="C61" i="63"/>
  <c r="C60" i="63"/>
  <c r="C59" i="63"/>
  <c r="O58" i="63"/>
  <c r="M58" i="63"/>
  <c r="I58" i="63"/>
  <c r="C58" i="63"/>
  <c r="F57" i="63"/>
  <c r="D57" i="63"/>
  <c r="C57" i="63"/>
  <c r="O56" i="63"/>
  <c r="M56" i="63"/>
  <c r="I56" i="63"/>
  <c r="D56" i="63"/>
  <c r="C56" i="63"/>
  <c r="C55" i="63"/>
  <c r="C54" i="63"/>
  <c r="M53" i="63"/>
  <c r="I53" i="63"/>
  <c r="C53" i="63"/>
  <c r="D52" i="63"/>
  <c r="C52" i="63"/>
  <c r="M51" i="63"/>
  <c r="I51" i="63"/>
  <c r="D51" i="63"/>
  <c r="C51" i="63"/>
  <c r="C50" i="63"/>
  <c r="C49" i="63"/>
  <c r="M48" i="63"/>
  <c r="I48" i="63"/>
  <c r="C48" i="63"/>
  <c r="F47" i="63"/>
  <c r="D47" i="63"/>
  <c r="C47" i="63"/>
  <c r="M46" i="63"/>
  <c r="I46" i="63"/>
  <c r="D46" i="63"/>
  <c r="C46" i="63"/>
  <c r="C45" i="63"/>
  <c r="C44" i="63"/>
  <c r="M43" i="63"/>
  <c r="I43" i="63"/>
  <c r="C43" i="63"/>
  <c r="F42" i="63"/>
  <c r="D42" i="63"/>
  <c r="C42" i="63"/>
  <c r="M41" i="63"/>
  <c r="I41" i="63"/>
  <c r="C41" i="63"/>
  <c r="C40" i="63"/>
  <c r="C39" i="63"/>
  <c r="M38" i="63"/>
  <c r="I38" i="63"/>
  <c r="H38" i="63"/>
  <c r="G38" i="63"/>
  <c r="F38" i="63"/>
  <c r="C38" i="63"/>
  <c r="G37" i="63"/>
  <c r="F37" i="63"/>
  <c r="D37" i="63"/>
  <c r="C37" i="63"/>
  <c r="M36" i="63"/>
  <c r="I36" i="63"/>
  <c r="H36" i="63"/>
  <c r="G36" i="63"/>
  <c r="F36" i="63"/>
  <c r="D36" i="63"/>
  <c r="C36" i="63"/>
  <c r="C35" i="63"/>
  <c r="C34" i="63"/>
  <c r="M33" i="63"/>
  <c r="I33" i="63"/>
  <c r="G33" i="63"/>
  <c r="C33" i="63"/>
  <c r="G32" i="63"/>
  <c r="D32" i="63"/>
  <c r="C32" i="63"/>
  <c r="M31" i="63"/>
  <c r="I31" i="63"/>
  <c r="G31" i="63"/>
  <c r="D31" i="63"/>
  <c r="C31" i="63"/>
  <c r="C30" i="63"/>
  <c r="C29" i="63"/>
  <c r="M28" i="63"/>
  <c r="I28" i="63"/>
  <c r="H28" i="63"/>
  <c r="G28" i="63"/>
  <c r="F28" i="63"/>
  <c r="C28" i="63"/>
  <c r="G27" i="63"/>
  <c r="F27" i="63"/>
  <c r="D27" i="63"/>
  <c r="C27" i="63"/>
  <c r="M26" i="63"/>
  <c r="I26" i="63"/>
  <c r="H26" i="63"/>
  <c r="G26" i="63"/>
  <c r="F26" i="63"/>
  <c r="D26" i="63"/>
  <c r="C26" i="63"/>
  <c r="C25" i="63"/>
  <c r="C24" i="63"/>
  <c r="M23" i="63"/>
  <c r="I23" i="63"/>
  <c r="H23" i="63"/>
  <c r="G23" i="63"/>
  <c r="F23" i="63"/>
  <c r="C23" i="63"/>
  <c r="F22" i="63"/>
  <c r="D22" i="63"/>
  <c r="C22" i="63"/>
  <c r="M21" i="63"/>
  <c r="I21" i="63"/>
  <c r="H21" i="63"/>
  <c r="G21" i="63"/>
  <c r="F21" i="63"/>
  <c r="D21" i="63"/>
  <c r="C21" i="63"/>
  <c r="C20" i="63"/>
  <c r="C19" i="63"/>
  <c r="M18" i="63"/>
  <c r="I18" i="63"/>
  <c r="H18" i="63"/>
  <c r="G18" i="63"/>
  <c r="F18" i="63"/>
  <c r="C18" i="63"/>
  <c r="G17" i="63"/>
  <c r="F17" i="63"/>
  <c r="D17" i="63"/>
  <c r="C17" i="63"/>
  <c r="M16" i="63"/>
  <c r="I16" i="63"/>
  <c r="H16" i="63"/>
  <c r="G16" i="63"/>
  <c r="F16" i="63"/>
  <c r="D16" i="63"/>
  <c r="C16" i="63"/>
  <c r="L11" i="63"/>
  <c r="K11" i="63"/>
  <c r="G11" i="63"/>
  <c r="F11" i="63"/>
  <c r="L10" i="63"/>
  <c r="K10" i="63"/>
  <c r="G10" i="63"/>
  <c r="F10" i="63"/>
  <c r="C10" i="63"/>
  <c r="O9" i="63"/>
  <c r="N9" i="63"/>
  <c r="L9" i="63"/>
  <c r="K9" i="63"/>
  <c r="G9" i="63"/>
  <c r="F9" i="63"/>
  <c r="C9" i="63"/>
  <c r="O8" i="63"/>
  <c r="N8" i="63"/>
  <c r="L8" i="63"/>
  <c r="K8" i="63"/>
  <c r="G8" i="63"/>
  <c r="F8" i="63"/>
  <c r="C8" i="63"/>
  <c r="O7" i="63"/>
  <c r="N7" i="63"/>
  <c r="L7" i="63"/>
  <c r="K7" i="63"/>
  <c r="G7" i="63"/>
  <c r="F7" i="63"/>
  <c r="O6" i="63"/>
  <c r="K6" i="63"/>
  <c r="F6" i="63"/>
  <c r="A6" i="63"/>
  <c r="A5" i="63"/>
  <c r="A3" i="63"/>
  <c r="A2" i="63"/>
  <c r="A1" i="63"/>
  <c r="N104" i="63" l="1"/>
  <c r="AC104" i="63" s="1"/>
  <c r="O104" i="63"/>
  <c r="AD104" i="63" s="1"/>
  <c r="F19" i="63"/>
  <c r="F24" i="63"/>
  <c r="F29" i="63"/>
  <c r="F39" i="63"/>
  <c r="F89" i="63"/>
  <c r="F99" i="63"/>
  <c r="P101" i="63"/>
  <c r="F104" i="63"/>
  <c r="J104" i="63"/>
  <c r="K104" i="63"/>
  <c r="K139" i="63"/>
  <c r="F139" i="63"/>
  <c r="J139" i="63"/>
  <c r="F149" i="63"/>
  <c r="J149" i="63"/>
  <c r="F154" i="63"/>
  <c r="J154" i="63"/>
  <c r="K154" i="63"/>
  <c r="Z154" i="63" l="1"/>
  <c r="U154" i="63"/>
  <c r="G154" i="63"/>
  <c r="Y149" i="63"/>
  <c r="Y139" i="63"/>
  <c r="Z139" i="63"/>
  <c r="U104" i="63"/>
  <c r="G104" i="63"/>
  <c r="U29" i="63"/>
  <c r="G29" i="63"/>
  <c r="U24" i="63"/>
  <c r="G24" i="63"/>
  <c r="U19" i="63"/>
  <c r="G19" i="63"/>
  <c r="Y154" i="63"/>
  <c r="U149" i="63"/>
  <c r="G149" i="63"/>
  <c r="U139" i="63"/>
  <c r="G139" i="63"/>
  <c r="Z104" i="63"/>
  <c r="L104" i="63"/>
  <c r="Y104" i="63"/>
  <c r="Q101" i="63"/>
  <c r="U99" i="63"/>
  <c r="G99" i="63"/>
  <c r="U89" i="63"/>
  <c r="G89" i="63"/>
  <c r="U39" i="63"/>
  <c r="G39" i="63"/>
  <c r="F20" i="63" l="1"/>
  <c r="F25" i="63"/>
  <c r="F90" i="63"/>
  <c r="V99" i="63"/>
  <c r="H99" i="63"/>
  <c r="V139" i="63"/>
  <c r="H139" i="63"/>
  <c r="F140" i="63"/>
  <c r="V149" i="63"/>
  <c r="H149" i="63"/>
  <c r="F150" i="63"/>
  <c r="V19" i="63"/>
  <c r="H19" i="63"/>
  <c r="V29" i="63"/>
  <c r="H29" i="63"/>
  <c r="F105" i="63"/>
  <c r="V154" i="63"/>
  <c r="H154" i="63"/>
  <c r="V39" i="63"/>
  <c r="H39" i="63"/>
  <c r="F40" i="63"/>
  <c r="V89" i="63"/>
  <c r="H89" i="63"/>
  <c r="F100" i="63"/>
  <c r="AA104" i="63"/>
  <c r="M104" i="63"/>
  <c r="H24" i="63"/>
  <c r="V24" i="63"/>
  <c r="F30" i="63"/>
  <c r="V104" i="63"/>
  <c r="H104" i="63"/>
  <c r="F155" i="63"/>
  <c r="G140" i="63" l="1"/>
  <c r="W104" i="63"/>
  <c r="I104" i="63"/>
  <c r="G105" i="63"/>
  <c r="W24" i="63"/>
  <c r="I24" i="63"/>
  <c r="W89" i="63"/>
  <c r="I89" i="63"/>
  <c r="G90" i="63"/>
  <c r="G40" i="63"/>
  <c r="W154" i="63"/>
  <c r="I154" i="63"/>
  <c r="G155" i="63"/>
  <c r="W29" i="63"/>
  <c r="I29" i="63"/>
  <c r="G30" i="63"/>
  <c r="W19" i="63"/>
  <c r="I19" i="63"/>
  <c r="G20" i="63"/>
  <c r="I149" i="63"/>
  <c r="W149" i="63"/>
  <c r="G25" i="63"/>
  <c r="AB104" i="63"/>
  <c r="W39" i="63"/>
  <c r="I39" i="63"/>
  <c r="G150" i="63"/>
  <c r="I139" i="63"/>
  <c r="W139" i="63"/>
  <c r="W99" i="63"/>
  <c r="I99" i="63"/>
  <c r="G100" i="63"/>
  <c r="H140" i="63" l="1"/>
  <c r="H20" i="63"/>
  <c r="H40" i="63"/>
  <c r="X99" i="63"/>
  <c r="X139" i="63"/>
  <c r="X39" i="63"/>
  <c r="X149" i="63"/>
  <c r="X19" i="63"/>
  <c r="X29" i="63"/>
  <c r="H155" i="63"/>
  <c r="H90" i="63"/>
  <c r="X24" i="63"/>
  <c r="X104" i="63"/>
  <c r="H100" i="63"/>
  <c r="H150" i="63"/>
  <c r="H30" i="63"/>
  <c r="X154" i="63"/>
  <c r="X89" i="63"/>
  <c r="H25" i="63"/>
  <c r="H105" i="63"/>
  <c r="I25" i="63" l="1"/>
  <c r="I140" i="63"/>
  <c r="I30" i="63"/>
  <c r="I20" i="63"/>
  <c r="I40" i="63"/>
  <c r="I90" i="63"/>
  <c r="I155" i="63"/>
  <c r="I105" i="63"/>
  <c r="I150" i="63"/>
  <c r="I100" i="63"/>
  <c r="S155" i="62" l="1"/>
  <c r="C155" i="62"/>
  <c r="S154" i="62"/>
  <c r="C154" i="62"/>
  <c r="S153" i="62"/>
  <c r="C153" i="62"/>
  <c r="S152" i="62"/>
  <c r="D152" i="62"/>
  <c r="C152" i="62"/>
  <c r="S151" i="62"/>
  <c r="D151" i="62"/>
  <c r="C151" i="62"/>
  <c r="C150" i="62"/>
  <c r="C149" i="62"/>
  <c r="N148" i="62"/>
  <c r="M148" i="62"/>
  <c r="K148" i="62"/>
  <c r="I148" i="62"/>
  <c r="G148" i="62"/>
  <c r="F148" i="62"/>
  <c r="C148" i="62"/>
  <c r="K147" i="62"/>
  <c r="G147" i="62"/>
  <c r="F147" i="62"/>
  <c r="D147" i="62"/>
  <c r="C147" i="62"/>
  <c r="O146" i="62"/>
  <c r="N146" i="62"/>
  <c r="M146" i="62"/>
  <c r="K146" i="62"/>
  <c r="I146" i="62"/>
  <c r="G146" i="62"/>
  <c r="F146" i="62"/>
  <c r="D146" i="62"/>
  <c r="C146" i="62"/>
  <c r="C145" i="62"/>
  <c r="C144" i="62"/>
  <c r="N143" i="62"/>
  <c r="M143" i="62"/>
  <c r="I143" i="62"/>
  <c r="G143" i="62"/>
  <c r="F143" i="62"/>
  <c r="C143" i="62"/>
  <c r="G142" i="62"/>
  <c r="F142" i="62"/>
  <c r="D142" i="62"/>
  <c r="C142" i="62"/>
  <c r="O141" i="62"/>
  <c r="N141" i="62"/>
  <c r="M141" i="62"/>
  <c r="I141" i="62"/>
  <c r="G141" i="62"/>
  <c r="F141" i="62"/>
  <c r="D141" i="62"/>
  <c r="C141" i="62"/>
  <c r="C140" i="62"/>
  <c r="C139" i="62"/>
  <c r="N138" i="62"/>
  <c r="M138" i="62"/>
  <c r="K138" i="62"/>
  <c r="I138" i="62"/>
  <c r="G138" i="62"/>
  <c r="F138" i="62"/>
  <c r="C138" i="62"/>
  <c r="K137" i="62"/>
  <c r="G137" i="62"/>
  <c r="F137" i="62"/>
  <c r="D137" i="62"/>
  <c r="C137" i="62"/>
  <c r="O136" i="62"/>
  <c r="N136" i="62"/>
  <c r="M136" i="62"/>
  <c r="K136" i="62"/>
  <c r="I136" i="62"/>
  <c r="G136" i="62"/>
  <c r="F136" i="62"/>
  <c r="D136" i="62"/>
  <c r="C136" i="62"/>
  <c r="C135" i="62"/>
  <c r="C134" i="62"/>
  <c r="M133" i="62"/>
  <c r="I133" i="62"/>
  <c r="C133" i="62"/>
  <c r="D132" i="62"/>
  <c r="C132" i="62"/>
  <c r="M131" i="62"/>
  <c r="I131" i="62"/>
  <c r="D131" i="62"/>
  <c r="C131" i="62"/>
  <c r="C130" i="62"/>
  <c r="C129" i="62"/>
  <c r="M128" i="62"/>
  <c r="I128" i="62"/>
  <c r="C128" i="62"/>
  <c r="F127" i="62"/>
  <c r="D127" i="62"/>
  <c r="C127" i="62"/>
  <c r="M126" i="62"/>
  <c r="I126" i="62"/>
  <c r="D126" i="62"/>
  <c r="C126" i="62"/>
  <c r="C125" i="62"/>
  <c r="C124" i="62"/>
  <c r="N123" i="62"/>
  <c r="M123" i="62"/>
  <c r="I123" i="62"/>
  <c r="G123" i="62"/>
  <c r="C123" i="62"/>
  <c r="G122" i="62"/>
  <c r="F122" i="62"/>
  <c r="D122" i="62"/>
  <c r="C122" i="62"/>
  <c r="N121" i="62"/>
  <c r="M121" i="62"/>
  <c r="I121" i="62"/>
  <c r="G121" i="62"/>
  <c r="D121" i="62"/>
  <c r="C121" i="62"/>
  <c r="C90" i="62"/>
  <c r="C89" i="62"/>
  <c r="N88" i="62"/>
  <c r="M88" i="62"/>
  <c r="I88" i="62"/>
  <c r="G88" i="62"/>
  <c r="F88" i="62"/>
  <c r="C88" i="62"/>
  <c r="G87" i="62"/>
  <c r="F87" i="62"/>
  <c r="D87" i="62"/>
  <c r="C87" i="62"/>
  <c r="O86" i="62"/>
  <c r="N86" i="62"/>
  <c r="M86" i="62"/>
  <c r="I86" i="62"/>
  <c r="G86" i="62"/>
  <c r="F86" i="62"/>
  <c r="D86" i="62"/>
  <c r="C86" i="62"/>
  <c r="C50" i="62"/>
  <c r="C49" i="62"/>
  <c r="M48" i="62"/>
  <c r="I48" i="62"/>
  <c r="C48" i="62"/>
  <c r="F47" i="62"/>
  <c r="D47" i="62"/>
  <c r="C47" i="62"/>
  <c r="M46" i="62"/>
  <c r="I46" i="62"/>
  <c r="D46" i="62"/>
  <c r="C46" i="62"/>
  <c r="C55" i="62"/>
  <c r="C54" i="62"/>
  <c r="M53" i="62"/>
  <c r="I53" i="62"/>
  <c r="C53" i="62"/>
  <c r="D52" i="62"/>
  <c r="C52" i="62"/>
  <c r="M51" i="62"/>
  <c r="I51" i="62"/>
  <c r="D51" i="62"/>
  <c r="C51" i="62"/>
  <c r="C115" i="62"/>
  <c r="C114" i="62"/>
  <c r="M113" i="62"/>
  <c r="I113" i="62"/>
  <c r="C113" i="62"/>
  <c r="F112" i="62"/>
  <c r="D112" i="62"/>
  <c r="C112" i="62"/>
  <c r="O111" i="62"/>
  <c r="M111" i="62"/>
  <c r="I111" i="62"/>
  <c r="D111" i="62"/>
  <c r="C111" i="62"/>
  <c r="C35" i="62"/>
  <c r="C34" i="62"/>
  <c r="M33" i="62"/>
  <c r="I33" i="62"/>
  <c r="G33" i="62"/>
  <c r="C33" i="62"/>
  <c r="G32" i="62"/>
  <c r="D32" i="62"/>
  <c r="C32" i="62"/>
  <c r="M31" i="62"/>
  <c r="I31" i="62"/>
  <c r="G31" i="62"/>
  <c r="D31" i="62"/>
  <c r="C31" i="62"/>
  <c r="C45" i="62"/>
  <c r="C44" i="62"/>
  <c r="M43" i="62"/>
  <c r="I43" i="62"/>
  <c r="C43" i="62"/>
  <c r="F42" i="62"/>
  <c r="D42" i="62"/>
  <c r="C42" i="62"/>
  <c r="M41" i="62"/>
  <c r="I41" i="62"/>
  <c r="C41" i="62"/>
  <c r="C65" i="62"/>
  <c r="C64" i="62"/>
  <c r="N63" i="62"/>
  <c r="M63" i="62"/>
  <c r="K63" i="62"/>
  <c r="I63" i="62"/>
  <c r="C63" i="62"/>
  <c r="K62" i="62"/>
  <c r="F62" i="62"/>
  <c r="D62" i="62"/>
  <c r="C62" i="62"/>
  <c r="O61" i="62"/>
  <c r="N61" i="62"/>
  <c r="M61" i="62"/>
  <c r="K61" i="62"/>
  <c r="I61" i="62"/>
  <c r="D61" i="62"/>
  <c r="C61" i="62"/>
  <c r="C85" i="62"/>
  <c r="C84" i="62"/>
  <c r="M83" i="62"/>
  <c r="I83" i="62"/>
  <c r="C83" i="62"/>
  <c r="F82" i="62"/>
  <c r="D82" i="62"/>
  <c r="C82" i="62"/>
  <c r="O81" i="62"/>
  <c r="M81" i="62"/>
  <c r="I81" i="62"/>
  <c r="C81" i="62"/>
  <c r="C99" i="62"/>
  <c r="M98" i="62"/>
  <c r="I98" i="62"/>
  <c r="G98" i="62"/>
  <c r="F98" i="62"/>
  <c r="C98" i="62"/>
  <c r="G97" i="62"/>
  <c r="F97" i="62"/>
  <c r="D97" i="62"/>
  <c r="C97" i="62"/>
  <c r="O96" i="62"/>
  <c r="M96" i="62"/>
  <c r="I96" i="62"/>
  <c r="G96" i="62"/>
  <c r="F96" i="62"/>
  <c r="D96" i="62"/>
  <c r="C96" i="62"/>
  <c r="C110" i="62"/>
  <c r="C109" i="62"/>
  <c r="M108" i="62"/>
  <c r="I108" i="62"/>
  <c r="C108" i="62"/>
  <c r="D107" i="62"/>
  <c r="C107" i="62"/>
  <c r="M106" i="62"/>
  <c r="I106" i="62"/>
  <c r="D106" i="62"/>
  <c r="C106" i="62"/>
  <c r="C40" i="62"/>
  <c r="C39" i="62"/>
  <c r="M38" i="62"/>
  <c r="I38" i="62"/>
  <c r="G38" i="62"/>
  <c r="F38" i="62"/>
  <c r="C38" i="62"/>
  <c r="G37" i="62"/>
  <c r="F37" i="62"/>
  <c r="D37" i="62"/>
  <c r="C37" i="62"/>
  <c r="M36" i="62"/>
  <c r="I36" i="62"/>
  <c r="G36" i="62"/>
  <c r="F36" i="62"/>
  <c r="D36" i="62"/>
  <c r="C36" i="62"/>
  <c r="C60" i="62"/>
  <c r="C59" i="62"/>
  <c r="M58" i="62"/>
  <c r="I58" i="62"/>
  <c r="C58" i="62"/>
  <c r="F57" i="62"/>
  <c r="D57" i="62"/>
  <c r="C57" i="62"/>
  <c r="O56" i="62"/>
  <c r="M56" i="62"/>
  <c r="I56" i="62"/>
  <c r="D56" i="62"/>
  <c r="C56" i="62"/>
  <c r="C120" i="62"/>
  <c r="C119" i="62"/>
  <c r="M118" i="62"/>
  <c r="I118" i="62"/>
  <c r="G118" i="62"/>
  <c r="C118" i="62"/>
  <c r="G117" i="62"/>
  <c r="F117" i="62"/>
  <c r="D117" i="62"/>
  <c r="C117" i="62"/>
  <c r="M116" i="62"/>
  <c r="I116" i="62"/>
  <c r="G116" i="62"/>
  <c r="D116" i="62"/>
  <c r="C116" i="62"/>
  <c r="C25" i="62"/>
  <c r="C24" i="62"/>
  <c r="M23" i="62"/>
  <c r="I23" i="62"/>
  <c r="G23" i="62"/>
  <c r="F23" i="62"/>
  <c r="C23" i="62"/>
  <c r="F22" i="62"/>
  <c r="D22" i="62"/>
  <c r="C22" i="62"/>
  <c r="M21" i="62"/>
  <c r="I21" i="62"/>
  <c r="G21" i="62"/>
  <c r="F21" i="62"/>
  <c r="D21" i="62"/>
  <c r="C21" i="62"/>
  <c r="C75" i="62"/>
  <c r="C74" i="62"/>
  <c r="M73" i="62"/>
  <c r="I73" i="62"/>
  <c r="C73" i="62"/>
  <c r="D72" i="62"/>
  <c r="C72" i="62"/>
  <c r="M71" i="62"/>
  <c r="I71" i="62"/>
  <c r="D71" i="62"/>
  <c r="C71" i="62"/>
  <c r="C70" i="62"/>
  <c r="C69" i="62"/>
  <c r="M68" i="62"/>
  <c r="I68" i="62"/>
  <c r="C68" i="62"/>
  <c r="F67" i="62"/>
  <c r="D67" i="62"/>
  <c r="C67" i="62"/>
  <c r="O66" i="62"/>
  <c r="M66" i="62"/>
  <c r="I66" i="62"/>
  <c r="D66" i="62"/>
  <c r="C66" i="62"/>
  <c r="C20" i="62"/>
  <c r="C19" i="62"/>
  <c r="M18" i="62"/>
  <c r="I18" i="62"/>
  <c r="G18" i="62"/>
  <c r="F18" i="62"/>
  <c r="C18" i="62"/>
  <c r="G17" i="62"/>
  <c r="F17" i="62"/>
  <c r="D17" i="62"/>
  <c r="C17" i="62"/>
  <c r="M16" i="62"/>
  <c r="I16" i="62"/>
  <c r="G16" i="62"/>
  <c r="D16" i="62"/>
  <c r="C16" i="62"/>
  <c r="C95" i="62"/>
  <c r="C94" i="62"/>
  <c r="M93" i="62"/>
  <c r="I93" i="62"/>
  <c r="C93" i="62"/>
  <c r="D92" i="62"/>
  <c r="C92" i="62"/>
  <c r="M91" i="62"/>
  <c r="I91" i="62"/>
  <c r="F91" i="62"/>
  <c r="D91" i="62"/>
  <c r="C91" i="62"/>
  <c r="C30" i="62"/>
  <c r="C29" i="62"/>
  <c r="M28" i="62"/>
  <c r="I28" i="62"/>
  <c r="G28" i="62"/>
  <c r="F28" i="62"/>
  <c r="C28" i="62"/>
  <c r="G27" i="62"/>
  <c r="F27" i="62"/>
  <c r="D27" i="62"/>
  <c r="C27" i="62"/>
  <c r="M26" i="62"/>
  <c r="I26" i="62"/>
  <c r="G26" i="62"/>
  <c r="F26" i="62"/>
  <c r="D26" i="62"/>
  <c r="C26" i="62"/>
  <c r="C80" i="62"/>
  <c r="C79" i="62"/>
  <c r="M78" i="62"/>
  <c r="K78" i="62"/>
  <c r="I78" i="62"/>
  <c r="C78" i="62"/>
  <c r="K77" i="62"/>
  <c r="F77" i="62"/>
  <c r="D77" i="62"/>
  <c r="C77" i="62"/>
  <c r="O76" i="62"/>
  <c r="M76" i="62"/>
  <c r="K76" i="62"/>
  <c r="I76" i="62"/>
  <c r="D76" i="62"/>
  <c r="C76" i="62"/>
  <c r="C105" i="62"/>
  <c r="C104" i="62"/>
  <c r="N103" i="62"/>
  <c r="M103" i="62"/>
  <c r="L103" i="62"/>
  <c r="K103" i="62"/>
  <c r="I103" i="62"/>
  <c r="G103" i="62"/>
  <c r="F103" i="62"/>
  <c r="C103" i="62"/>
  <c r="K102" i="62"/>
  <c r="G102" i="62"/>
  <c r="F102" i="62"/>
  <c r="D102" i="62"/>
  <c r="C102" i="62"/>
  <c r="O101" i="62"/>
  <c r="N101" i="62"/>
  <c r="M101" i="62"/>
  <c r="L101" i="62"/>
  <c r="K101" i="62"/>
  <c r="I101" i="62"/>
  <c r="G101" i="62"/>
  <c r="F101" i="62"/>
  <c r="D101" i="62"/>
  <c r="C101" i="62"/>
  <c r="L11" i="62"/>
  <c r="K11" i="62"/>
  <c r="G11" i="62"/>
  <c r="F11" i="62"/>
  <c r="L10" i="62"/>
  <c r="K10" i="62"/>
  <c r="G10" i="62"/>
  <c r="F10" i="62"/>
  <c r="O9" i="62"/>
  <c r="N9" i="62"/>
  <c r="L9" i="62"/>
  <c r="K9" i="62"/>
  <c r="G9" i="62"/>
  <c r="F9" i="62"/>
  <c r="O8" i="62"/>
  <c r="N8" i="62"/>
  <c r="L8" i="62"/>
  <c r="K8" i="62"/>
  <c r="G8" i="62"/>
  <c r="F8" i="62"/>
  <c r="C8" i="62"/>
  <c r="O7" i="62"/>
  <c r="N7" i="62"/>
  <c r="L7" i="62"/>
  <c r="K7" i="62"/>
  <c r="G7" i="62"/>
  <c r="F7" i="62"/>
  <c r="O6" i="62"/>
  <c r="K6" i="62"/>
  <c r="F6" i="62"/>
  <c r="A6" i="62"/>
  <c r="A5" i="62"/>
  <c r="A3" i="62"/>
  <c r="A2" i="62"/>
  <c r="A1" i="62"/>
  <c r="I20" i="54"/>
  <c r="G51" i="50" l="1"/>
  <c r="H51" i="50"/>
  <c r="I51" i="50"/>
  <c r="P51" i="50"/>
  <c r="K51" i="50" s="1"/>
  <c r="G52" i="50"/>
  <c r="H52" i="50"/>
  <c r="I52" i="50"/>
  <c r="P52" i="50"/>
  <c r="J52" i="50" s="1"/>
  <c r="M83" i="114"/>
  <c r="M16" i="112"/>
  <c r="H146" i="62"/>
  <c r="H148" i="62"/>
  <c r="H21" i="62"/>
  <c r="H23" i="62"/>
  <c r="M18" i="112" l="1"/>
  <c r="M78" i="114"/>
  <c r="M16" i="113"/>
  <c r="M108" i="112"/>
  <c r="M93" i="114"/>
  <c r="N138" i="82"/>
  <c r="N78" i="106"/>
  <c r="M143" i="82"/>
  <c r="M141" i="82"/>
  <c r="N21" i="63"/>
  <c r="N21" i="62"/>
  <c r="K52" i="50"/>
  <c r="N33" i="63"/>
  <c r="N33" i="62"/>
  <c r="L23" i="63"/>
  <c r="L23" i="62"/>
  <c r="L21" i="63"/>
  <c r="L21" i="62"/>
  <c r="L153" i="63"/>
  <c r="L148" i="62"/>
  <c r="L151" i="63"/>
  <c r="L146" i="62"/>
  <c r="L43" i="63"/>
  <c r="L43" i="62"/>
  <c r="L41" i="63"/>
  <c r="L41" i="62"/>
  <c r="L33" i="63"/>
  <c r="L33" i="62"/>
  <c r="L31" i="63"/>
  <c r="L31" i="62"/>
  <c r="O113" i="62"/>
  <c r="F89" i="62"/>
  <c r="J51" i="50"/>
  <c r="J78" i="106" l="1"/>
  <c r="J138" i="82"/>
  <c r="N136" i="82"/>
  <c r="N76" i="106"/>
  <c r="J153" i="63"/>
  <c r="J148" i="62"/>
  <c r="N23" i="63"/>
  <c r="N23" i="62"/>
  <c r="N31" i="63"/>
  <c r="N31" i="62"/>
  <c r="G22" i="63"/>
  <c r="G22" i="62"/>
  <c r="N154" i="63"/>
  <c r="AC154" i="63" s="1"/>
  <c r="P151" i="63"/>
  <c r="Q151" i="63" s="1"/>
  <c r="O154" i="63"/>
  <c r="AD154" i="63" s="1"/>
  <c r="L154" i="63"/>
  <c r="U89" i="62"/>
  <c r="G89" i="62"/>
  <c r="V89" i="62" s="1"/>
  <c r="A15" i="50"/>
  <c r="A39" i="50"/>
  <c r="A40" i="50"/>
  <c r="A27" i="50"/>
  <c r="A45" i="50"/>
  <c r="A16" i="50"/>
  <c r="A26" i="50"/>
  <c r="A48" i="50"/>
  <c r="A19" i="50"/>
  <c r="A17" i="50"/>
  <c r="A46" i="50"/>
  <c r="A49" i="50"/>
  <c r="A20" i="50"/>
  <c r="A44" i="50"/>
  <c r="A18" i="50"/>
  <c r="A41" i="50"/>
  <c r="A25" i="50"/>
  <c r="A23" i="50"/>
  <c r="A47" i="50"/>
  <c r="A42" i="50"/>
  <c r="A24" i="50"/>
  <c r="A21" i="50"/>
  <c r="A43" i="50"/>
  <c r="A22" i="50"/>
  <c r="P22" i="44"/>
  <c r="M154" i="63" l="1"/>
  <c r="AB154" i="63" s="1"/>
  <c r="AA154" i="63"/>
  <c r="G44" i="50"/>
  <c r="H44" i="50"/>
  <c r="I44" i="50"/>
  <c r="P44" i="50"/>
  <c r="K44" i="50" s="1"/>
  <c r="G18" i="50"/>
  <c r="H18" i="50"/>
  <c r="I18" i="50"/>
  <c r="P18" i="50"/>
  <c r="J18" i="50" s="1"/>
  <c r="M51" i="112"/>
  <c r="P43" i="50"/>
  <c r="K43" i="50" s="1"/>
  <c r="I43" i="50"/>
  <c r="H43" i="50"/>
  <c r="G43" i="50"/>
  <c r="P21" i="50"/>
  <c r="K21" i="50" s="1"/>
  <c r="N18" i="112" s="1"/>
  <c r="I21" i="50"/>
  <c r="H21" i="50"/>
  <c r="G21" i="50"/>
  <c r="P24" i="50"/>
  <c r="K24" i="50" s="1"/>
  <c r="N98" i="112" s="1"/>
  <c r="I24" i="50"/>
  <c r="H24" i="50"/>
  <c r="G24" i="50"/>
  <c r="P42" i="50"/>
  <c r="P47" i="50"/>
  <c r="K47" i="50" s="1"/>
  <c r="I47" i="50"/>
  <c r="H47" i="50"/>
  <c r="G47" i="50"/>
  <c r="P23" i="50"/>
  <c r="K23" i="50" s="1"/>
  <c r="I23" i="50"/>
  <c r="H23" i="50"/>
  <c r="G23" i="50"/>
  <c r="P25" i="50"/>
  <c r="K25" i="50" s="1"/>
  <c r="I25" i="50"/>
  <c r="H25" i="50"/>
  <c r="G25" i="50"/>
  <c r="M38" i="114"/>
  <c r="M98" i="114"/>
  <c r="M58" i="114"/>
  <c r="L58" i="114"/>
  <c r="L56" i="114"/>
  <c r="K33" i="112"/>
  <c r="K32" i="112"/>
  <c r="K31" i="112"/>
  <c r="K18" i="112"/>
  <c r="K17" i="112"/>
  <c r="K16" i="112"/>
  <c r="K28" i="112"/>
  <c r="K27" i="112"/>
  <c r="K26" i="112"/>
  <c r="K113" i="112"/>
  <c r="K111" i="112"/>
  <c r="K63" i="112"/>
  <c r="K62" i="112"/>
  <c r="K61" i="112"/>
  <c r="K93" i="112"/>
  <c r="K92" i="112"/>
  <c r="K91" i="112"/>
  <c r="H67" i="46"/>
  <c r="G67" i="46"/>
  <c r="A67" i="46"/>
  <c r="H66" i="46"/>
  <c r="G66" i="46"/>
  <c r="A66" i="46"/>
  <c r="H65" i="46"/>
  <c r="G65" i="46"/>
  <c r="A65" i="46"/>
  <c r="H64" i="46"/>
  <c r="G64" i="46"/>
  <c r="A64" i="46"/>
  <c r="H63" i="46"/>
  <c r="G63" i="46"/>
  <c r="A63" i="46"/>
  <c r="H62" i="46"/>
  <c r="G62" i="46"/>
  <c r="A62" i="46"/>
  <c r="H61" i="46"/>
  <c r="G61" i="46"/>
  <c r="A61" i="46"/>
  <c r="H60" i="46"/>
  <c r="G60" i="46"/>
  <c r="A60" i="46"/>
  <c r="A81" i="46"/>
  <c r="A80" i="46"/>
  <c r="A79" i="46"/>
  <c r="A78" i="46"/>
  <c r="A77" i="46"/>
  <c r="A76" i="46"/>
  <c r="A75" i="46"/>
  <c r="A31" i="45"/>
  <c r="A51" i="45"/>
  <c r="A47" i="45"/>
  <c r="A44" i="45"/>
  <c r="A45" i="45"/>
  <c r="A41" i="45"/>
  <c r="A40" i="45"/>
  <c r="AF50" i="45"/>
  <c r="AE50" i="45"/>
  <c r="A50" i="45"/>
  <c r="A32" i="45"/>
  <c r="A46" i="45"/>
  <c r="A48" i="45"/>
  <c r="K22" i="44"/>
  <c r="J22" i="44"/>
  <c r="I22" i="44"/>
  <c r="H22" i="44"/>
  <c r="G22" i="44"/>
  <c r="A22" i="44"/>
  <c r="P30" i="44"/>
  <c r="K30" i="44" s="1"/>
  <c r="H78" i="114" s="1"/>
  <c r="J30" i="44"/>
  <c r="H76" i="114" s="1"/>
  <c r="I30" i="44"/>
  <c r="H30" i="44"/>
  <c r="G30" i="44"/>
  <c r="A30" i="44"/>
  <c r="P18" i="44"/>
  <c r="K18" i="44" s="1"/>
  <c r="H88" i="114" s="1"/>
  <c r="J18" i="44"/>
  <c r="H86" i="114" s="1"/>
  <c r="I18" i="44"/>
  <c r="H18" i="44"/>
  <c r="G18" i="44"/>
  <c r="A18" i="44"/>
  <c r="P29" i="44"/>
  <c r="K29" i="44" s="1"/>
  <c r="J29" i="44"/>
  <c r="I29" i="44"/>
  <c r="H29" i="44"/>
  <c r="G29" i="44"/>
  <c r="A29" i="44"/>
  <c r="P28" i="44"/>
  <c r="K28" i="44" s="1"/>
  <c r="H128" i="114" s="1"/>
  <c r="J28" i="44"/>
  <c r="H126" i="114" s="1"/>
  <c r="I28" i="44"/>
  <c r="H28" i="44"/>
  <c r="G28" i="44"/>
  <c r="A28" i="44"/>
  <c r="P43" i="44"/>
  <c r="K43" i="44" s="1"/>
  <c r="J43" i="44"/>
  <c r="I43" i="44"/>
  <c r="H43" i="44"/>
  <c r="G43" i="44"/>
  <c r="A43" i="44"/>
  <c r="W40" i="54"/>
  <c r="X40" i="54" s="1"/>
  <c r="N40" i="54" s="1"/>
  <c r="M40" i="54"/>
  <c r="L40" i="54"/>
  <c r="K40" i="54"/>
  <c r="J40" i="54"/>
  <c r="I40" i="54"/>
  <c r="H40" i="54"/>
  <c r="G40" i="54"/>
  <c r="N26" i="54"/>
  <c r="M26" i="54"/>
  <c r="L26" i="54"/>
  <c r="K26" i="54"/>
  <c r="J26" i="54"/>
  <c r="I26" i="54"/>
  <c r="H26" i="54"/>
  <c r="N29" i="54"/>
  <c r="G87" i="114" s="1"/>
  <c r="M29" i="54"/>
  <c r="G86" i="114" s="1"/>
  <c r="L29" i="54"/>
  <c r="K29" i="54"/>
  <c r="J29" i="54"/>
  <c r="I29" i="54"/>
  <c r="H29" i="54"/>
  <c r="W46" i="54"/>
  <c r="X46" i="54" s="1"/>
  <c r="N46" i="54" s="1"/>
  <c r="M46" i="54"/>
  <c r="L46" i="54"/>
  <c r="K46" i="54"/>
  <c r="J46" i="54"/>
  <c r="I46" i="54"/>
  <c r="H46" i="54"/>
  <c r="G46" i="54"/>
  <c r="W37" i="54"/>
  <c r="X37" i="54" s="1"/>
  <c r="A62" i="47"/>
  <c r="I61" i="47"/>
  <c r="G61" i="47"/>
  <c r="A61" i="47"/>
  <c r="I60" i="47"/>
  <c r="G60" i="47"/>
  <c r="A60" i="47"/>
  <c r="I59" i="47"/>
  <c r="G59" i="47"/>
  <c r="A59" i="47"/>
  <c r="I58" i="47"/>
  <c r="G58" i="47"/>
  <c r="A58" i="47"/>
  <c r="I57" i="47"/>
  <c r="G57" i="47"/>
  <c r="F61" i="112" s="1"/>
  <c r="A57" i="47"/>
  <c r="I56" i="47"/>
  <c r="F123" i="112" s="1"/>
  <c r="H56" i="47"/>
  <c r="F122" i="112" s="1"/>
  <c r="G56" i="47"/>
  <c r="F121" i="112" s="1"/>
  <c r="A56" i="47"/>
  <c r="A55" i="47"/>
  <c r="A82" i="46"/>
  <c r="N17" i="54"/>
  <c r="A89" i="46"/>
  <c r="A84" i="46"/>
  <c r="A85" i="46"/>
  <c r="A87" i="46"/>
  <c r="A86" i="46"/>
  <c r="A88" i="46"/>
  <c r="A83" i="46"/>
  <c r="A44" i="46"/>
  <c r="A38" i="46"/>
  <c r="A40" i="46"/>
  <c r="A37" i="46"/>
  <c r="A41" i="46"/>
  <c r="A39" i="46"/>
  <c r="A42" i="46"/>
  <c r="A43" i="46"/>
  <c r="G43" i="46"/>
  <c r="J56" i="114" s="1"/>
  <c r="H43" i="46"/>
  <c r="J58" i="114" s="1"/>
  <c r="H42" i="46"/>
  <c r="J138" i="114" s="1"/>
  <c r="G39" i="46"/>
  <c r="J61" i="114" s="1"/>
  <c r="H39" i="46"/>
  <c r="J63" i="114" s="1"/>
  <c r="J64" i="114" s="1"/>
  <c r="G41" i="46"/>
  <c r="J51" i="114" s="1"/>
  <c r="H41" i="46"/>
  <c r="J53" i="114" s="1"/>
  <c r="J54" i="114" s="1"/>
  <c r="G40" i="46"/>
  <c r="H40" i="46"/>
  <c r="J48" i="114" s="1"/>
  <c r="G38" i="46"/>
  <c r="J66" i="114" s="1"/>
  <c r="H38" i="46"/>
  <c r="J68" i="114" s="1"/>
  <c r="G20" i="47"/>
  <c r="F136" i="114" s="1"/>
  <c r="AE17" i="45"/>
  <c r="I56" i="114" s="1"/>
  <c r="AF17" i="45"/>
  <c r="I58" i="114" s="1"/>
  <c r="A17" i="45"/>
  <c r="G47" i="44"/>
  <c r="H47" i="44"/>
  <c r="I47" i="44"/>
  <c r="J47" i="44"/>
  <c r="P47" i="44"/>
  <c r="K47" i="44" s="1"/>
  <c r="A47" i="44"/>
  <c r="H17" i="54"/>
  <c r="I17" i="54"/>
  <c r="J17" i="54"/>
  <c r="K17" i="54"/>
  <c r="L17" i="54"/>
  <c r="M17" i="54"/>
  <c r="D82" i="54"/>
  <c r="D81" i="54"/>
  <c r="D79" i="54"/>
  <c r="D63" i="54"/>
  <c r="D84" i="54"/>
  <c r="D57" i="54"/>
  <c r="D66" i="54"/>
  <c r="D85" i="54"/>
  <c r="D76" i="54"/>
  <c r="D64" i="54"/>
  <c r="D65" i="54"/>
  <c r="D62" i="54"/>
  <c r="D61" i="54"/>
  <c r="D71" i="54"/>
  <c r="D83" i="54"/>
  <c r="D75" i="54"/>
  <c r="D78" i="54"/>
  <c r="D68" i="54"/>
  <c r="D73" i="54"/>
  <c r="D67" i="54"/>
  <c r="D58" i="54"/>
  <c r="D60" i="54"/>
  <c r="D70" i="54"/>
  <c r="D77" i="54"/>
  <c r="D69" i="54"/>
  <c r="D80" i="54"/>
  <c r="D72" i="54"/>
  <c r="D74" i="54"/>
  <c r="D59" i="54"/>
  <c r="A52" i="47"/>
  <c r="I51" i="47"/>
  <c r="F68" i="112" s="1"/>
  <c r="G51" i="47"/>
  <c r="F66" i="112" s="1"/>
  <c r="A51" i="47"/>
  <c r="F58" i="112"/>
  <c r="F57" i="112"/>
  <c r="F56" i="112"/>
  <c r="A50" i="47"/>
  <c r="I49" i="47"/>
  <c r="H49" i="47"/>
  <c r="G49" i="47"/>
  <c r="A49" i="47"/>
  <c r="I48" i="47"/>
  <c r="F118" i="112" s="1"/>
  <c r="H48" i="47"/>
  <c r="F117" i="112" s="1"/>
  <c r="G48" i="47"/>
  <c r="F116" i="112" s="1"/>
  <c r="A48" i="47"/>
  <c r="I47" i="47"/>
  <c r="F78" i="112" s="1"/>
  <c r="H47" i="47"/>
  <c r="F77" i="112" s="1"/>
  <c r="G47" i="47"/>
  <c r="F76" i="112" s="1"/>
  <c r="A47" i="47"/>
  <c r="I46" i="47"/>
  <c r="F103" i="112" s="1"/>
  <c r="H46" i="47"/>
  <c r="F102" i="112" s="1"/>
  <c r="A46" i="47"/>
  <c r="A45" i="47"/>
  <c r="B1" i="51"/>
  <c r="B2" i="51"/>
  <c r="G12" i="51"/>
  <c r="G27" i="51"/>
  <c r="H27" i="51"/>
  <c r="G21" i="51"/>
  <c r="H21" i="51"/>
  <c r="G25" i="51"/>
  <c r="O16" i="112" s="1"/>
  <c r="H25" i="51"/>
  <c r="O18" i="112" s="1"/>
  <c r="G22" i="51"/>
  <c r="O41" i="112" s="1"/>
  <c r="H22" i="51"/>
  <c r="O43" i="112" s="1"/>
  <c r="G30" i="51"/>
  <c r="H30" i="51"/>
  <c r="G20" i="51"/>
  <c r="H20" i="51"/>
  <c r="G38" i="51"/>
  <c r="H38" i="51"/>
  <c r="G18" i="51"/>
  <c r="H18" i="51"/>
  <c r="G19" i="51"/>
  <c r="O44" i="113" s="1"/>
  <c r="H19" i="51"/>
  <c r="O46" i="113" s="1"/>
  <c r="G23" i="51"/>
  <c r="H23" i="51"/>
  <c r="G29" i="51"/>
  <c r="H29" i="51"/>
  <c r="O21" i="113" s="1"/>
  <c r="B1" i="50"/>
  <c r="B2" i="50"/>
  <c r="G22" i="50"/>
  <c r="H22" i="50"/>
  <c r="I22" i="50"/>
  <c r="P22" i="50"/>
  <c r="J22" i="50" s="1"/>
  <c r="G15" i="50"/>
  <c r="H15" i="50"/>
  <c r="I15" i="50"/>
  <c r="P15" i="50"/>
  <c r="J15" i="50" s="1"/>
  <c r="N156" i="114" s="1"/>
  <c r="P39" i="50"/>
  <c r="P40" i="50"/>
  <c r="G27" i="50"/>
  <c r="H27" i="50"/>
  <c r="I27" i="50"/>
  <c r="P27" i="50"/>
  <c r="K27" i="50" s="1"/>
  <c r="G45" i="50"/>
  <c r="H45" i="50"/>
  <c r="I45" i="50"/>
  <c r="P45" i="50"/>
  <c r="J45" i="50" s="1"/>
  <c r="G16" i="50"/>
  <c r="H16" i="50"/>
  <c r="I16" i="50"/>
  <c r="P16" i="50"/>
  <c r="K16" i="50" s="1"/>
  <c r="G26" i="50"/>
  <c r="H26" i="50"/>
  <c r="I26" i="50"/>
  <c r="P26" i="50"/>
  <c r="K26" i="50" s="1"/>
  <c r="G48" i="50"/>
  <c r="H48" i="50"/>
  <c r="I48" i="50"/>
  <c r="P48" i="50"/>
  <c r="K48" i="50" s="1"/>
  <c r="G19" i="50"/>
  <c r="H19" i="50"/>
  <c r="I19" i="50"/>
  <c r="P19" i="50"/>
  <c r="K19" i="50" s="1"/>
  <c r="N28" i="112" s="1"/>
  <c r="G17" i="50"/>
  <c r="H17" i="50"/>
  <c r="I17" i="50"/>
  <c r="P17" i="50"/>
  <c r="K17" i="50" s="1"/>
  <c r="N23" i="112" s="1"/>
  <c r="G46" i="50"/>
  <c r="H46" i="50"/>
  <c r="I46" i="50"/>
  <c r="P46" i="50"/>
  <c r="J46" i="50" s="1"/>
  <c r="N166" i="114" s="1"/>
  <c r="G49" i="50"/>
  <c r="H49" i="50"/>
  <c r="I49" i="50"/>
  <c r="P49" i="50"/>
  <c r="K49" i="50" s="1"/>
  <c r="G20" i="50"/>
  <c r="H20" i="50"/>
  <c r="I20" i="50"/>
  <c r="P20" i="50"/>
  <c r="J20" i="50" s="1"/>
  <c r="M46" i="112"/>
  <c r="M26" i="112"/>
  <c r="M168" i="114"/>
  <c r="M21" i="112"/>
  <c r="M31" i="112"/>
  <c r="L121" i="114"/>
  <c r="L123" i="114"/>
  <c r="L166" i="114"/>
  <c r="L168" i="114"/>
  <c r="K51" i="112"/>
  <c r="K52" i="112"/>
  <c r="K53" i="112"/>
  <c r="B1" i="46"/>
  <c r="B2" i="46"/>
  <c r="A18" i="46"/>
  <c r="G18" i="46"/>
  <c r="J146" i="114" s="1"/>
  <c r="H18" i="46"/>
  <c r="J148" i="114" s="1"/>
  <c r="A21" i="46"/>
  <c r="G21" i="46"/>
  <c r="J126" i="114" s="1"/>
  <c r="H21" i="46"/>
  <c r="J128" i="114" s="1"/>
  <c r="A17" i="46"/>
  <c r="A22" i="46"/>
  <c r="G22" i="46"/>
  <c r="J86" i="114" s="1"/>
  <c r="H22" i="46"/>
  <c r="J88" i="114" s="1"/>
  <c r="A24" i="46"/>
  <c r="A23" i="46"/>
  <c r="A20" i="46"/>
  <c r="G20" i="46"/>
  <c r="J96" i="114" s="1"/>
  <c r="H20" i="46"/>
  <c r="J98" i="114" s="1"/>
  <c r="J99" i="114" s="1"/>
  <c r="A19" i="46"/>
  <c r="G19" i="46"/>
  <c r="J121" i="114" s="1"/>
  <c r="H19" i="46"/>
  <c r="J123" i="114" s="1"/>
  <c r="A30" i="46"/>
  <c r="G30" i="46"/>
  <c r="J71" i="114" s="1"/>
  <c r="H30" i="46"/>
  <c r="A33" i="46"/>
  <c r="G33" i="46"/>
  <c r="J111" i="114" s="1"/>
  <c r="H33" i="46"/>
  <c r="J113" i="114" s="1"/>
  <c r="A31" i="46"/>
  <c r="G31" i="46"/>
  <c r="J76" i="114" s="1"/>
  <c r="H31" i="46"/>
  <c r="J78" i="114" s="1"/>
  <c r="A29" i="46"/>
  <c r="G29" i="46"/>
  <c r="J116" i="114" s="1"/>
  <c r="H29" i="46"/>
  <c r="J118" i="114" s="1"/>
  <c r="J119" i="114" s="1"/>
  <c r="A27" i="46"/>
  <c r="A32" i="46"/>
  <c r="G32" i="46"/>
  <c r="J81" i="114" s="1"/>
  <c r="H32" i="46"/>
  <c r="J83" i="114" s="1"/>
  <c r="A34" i="46"/>
  <c r="A28" i="46"/>
  <c r="B1" i="45"/>
  <c r="B2" i="45"/>
  <c r="J9" i="45"/>
  <c r="G12" i="45"/>
  <c r="A29" i="45"/>
  <c r="A18" i="45"/>
  <c r="A21" i="45"/>
  <c r="A22" i="45"/>
  <c r="A42" i="45"/>
  <c r="A23" i="45"/>
  <c r="A39" i="45"/>
  <c r="A20" i="45"/>
  <c r="A49" i="45"/>
  <c r="A16" i="45"/>
  <c r="A43" i="45"/>
  <c r="B1" i="44"/>
  <c r="B2" i="44"/>
  <c r="A19" i="44"/>
  <c r="G19" i="44"/>
  <c r="H19" i="44"/>
  <c r="I19" i="44"/>
  <c r="J19" i="44"/>
  <c r="H106" i="114" s="1"/>
  <c r="P19" i="44"/>
  <c r="K19" i="44" s="1"/>
  <c r="H108" i="114" s="1"/>
  <c r="A24" i="44"/>
  <c r="G24" i="44"/>
  <c r="H24" i="44"/>
  <c r="I24" i="44"/>
  <c r="J24" i="44"/>
  <c r="H81" i="114" s="1"/>
  <c r="P24" i="44"/>
  <c r="K24" i="44" s="1"/>
  <c r="H83" i="114" s="1"/>
  <c r="A16" i="44"/>
  <c r="G16" i="44"/>
  <c r="H16" i="44"/>
  <c r="I16" i="44"/>
  <c r="J16" i="44"/>
  <c r="P16" i="44"/>
  <c r="K16" i="44" s="1"/>
  <c r="A45" i="44"/>
  <c r="G45" i="44"/>
  <c r="H45" i="44"/>
  <c r="I45" i="44"/>
  <c r="J45" i="44"/>
  <c r="P45" i="44"/>
  <c r="K45" i="44" s="1"/>
  <c r="A39" i="44"/>
  <c r="P39" i="44"/>
  <c r="A40" i="44"/>
  <c r="P40" i="44"/>
  <c r="A37" i="44"/>
  <c r="P37" i="44"/>
  <c r="A44" i="44"/>
  <c r="G44" i="44"/>
  <c r="H44" i="44"/>
  <c r="I44" i="44"/>
  <c r="J44" i="44"/>
  <c r="P44" i="44"/>
  <c r="K44" i="44" s="1"/>
  <c r="A49" i="44"/>
  <c r="G49" i="44"/>
  <c r="H49" i="44"/>
  <c r="I49" i="44"/>
  <c r="J49" i="44"/>
  <c r="P49" i="44"/>
  <c r="K49" i="44" s="1"/>
  <c r="A41" i="44"/>
  <c r="G41" i="44"/>
  <c r="H41" i="44"/>
  <c r="I41" i="44"/>
  <c r="J41" i="44"/>
  <c r="P41" i="44"/>
  <c r="K41" i="44" s="1"/>
  <c r="A38" i="44"/>
  <c r="P38" i="44"/>
  <c r="A34" i="44"/>
  <c r="P34" i="44"/>
  <c r="A26" i="44"/>
  <c r="G26" i="44"/>
  <c r="H26" i="44"/>
  <c r="I26" i="44"/>
  <c r="J26" i="44"/>
  <c r="H31" i="114" s="1"/>
  <c r="P26" i="44"/>
  <c r="K26" i="44" s="1"/>
  <c r="H33" i="114" s="1"/>
  <c r="J34" i="114" s="1"/>
  <c r="AA34" i="114" s="1"/>
  <c r="A32" i="44"/>
  <c r="G32" i="44"/>
  <c r="H32" i="44"/>
  <c r="I32" i="44"/>
  <c r="J32" i="44"/>
  <c r="H91" i="114" s="1"/>
  <c r="P32" i="44"/>
  <c r="K32" i="44" s="1"/>
  <c r="H93" i="114" s="1"/>
  <c r="G17" i="44"/>
  <c r="H17" i="44"/>
  <c r="I17" i="44"/>
  <c r="J17" i="44"/>
  <c r="P17" i="44"/>
  <c r="K17" i="44" s="1"/>
  <c r="B1" i="54"/>
  <c r="B2" i="54"/>
  <c r="H20" i="54"/>
  <c r="J20" i="54"/>
  <c r="K20" i="54"/>
  <c r="L20" i="54"/>
  <c r="M20" i="54"/>
  <c r="G141" i="114" s="1"/>
  <c r="N20" i="54"/>
  <c r="G142" i="114" s="1"/>
  <c r="W34" i="54"/>
  <c r="X34" i="54" s="1"/>
  <c r="W36" i="54"/>
  <c r="O36" i="54" s="1"/>
  <c r="W35" i="54"/>
  <c r="O35" i="54" s="1"/>
  <c r="G41" i="54"/>
  <c r="H41" i="54"/>
  <c r="I41" i="54"/>
  <c r="J41" i="54"/>
  <c r="K41" i="54"/>
  <c r="L41" i="54"/>
  <c r="M41" i="54"/>
  <c r="W41" i="54"/>
  <c r="X41" i="54" s="1"/>
  <c r="N41" i="54" s="1"/>
  <c r="G43" i="54"/>
  <c r="H43" i="54"/>
  <c r="I43" i="54"/>
  <c r="J43" i="54"/>
  <c r="K43" i="54"/>
  <c r="L43" i="54"/>
  <c r="M43" i="54"/>
  <c r="W43" i="54"/>
  <c r="X43" i="54" s="1"/>
  <c r="N43" i="54" s="1"/>
  <c r="G38" i="54"/>
  <c r="H38" i="54"/>
  <c r="I38" i="54"/>
  <c r="J38" i="54"/>
  <c r="K38" i="54"/>
  <c r="L38" i="54"/>
  <c r="M38" i="54"/>
  <c r="G71" i="105" s="1"/>
  <c r="W38" i="54"/>
  <c r="O38" i="54" s="1"/>
  <c r="H31" i="54"/>
  <c r="I31" i="54"/>
  <c r="J31" i="54"/>
  <c r="K31" i="54"/>
  <c r="L31" i="54"/>
  <c r="M31" i="54"/>
  <c r="W31" i="54"/>
  <c r="N31" i="54" s="1"/>
  <c r="G49" i="54"/>
  <c r="H49" i="54"/>
  <c r="I49" i="54"/>
  <c r="J49" i="54"/>
  <c r="K49" i="54"/>
  <c r="L49" i="54"/>
  <c r="M49" i="54"/>
  <c r="W49" i="54"/>
  <c r="O49" i="54" s="1"/>
  <c r="G47" i="54"/>
  <c r="H47" i="54"/>
  <c r="I47" i="54"/>
  <c r="J47" i="54"/>
  <c r="K47" i="54"/>
  <c r="L47" i="54"/>
  <c r="M47" i="54"/>
  <c r="W47" i="54"/>
  <c r="X47" i="54" s="1"/>
  <c r="N47" i="54" s="1"/>
  <c r="G44" i="54"/>
  <c r="H44" i="54"/>
  <c r="I44" i="54"/>
  <c r="J44" i="54"/>
  <c r="K44" i="54"/>
  <c r="L44" i="54"/>
  <c r="M44" i="54"/>
  <c r="W44" i="54"/>
  <c r="O44" i="54" s="1"/>
  <c r="H24" i="54"/>
  <c r="I24" i="54"/>
  <c r="J24" i="54"/>
  <c r="K24" i="54"/>
  <c r="L24" i="54"/>
  <c r="M24" i="54"/>
  <c r="G146" i="114" s="1"/>
  <c r="N24" i="54"/>
  <c r="G147" i="114" s="1"/>
  <c r="H25" i="54"/>
  <c r="I25" i="54"/>
  <c r="J25" i="54"/>
  <c r="K25" i="54"/>
  <c r="L25" i="54"/>
  <c r="M25" i="54"/>
  <c r="O25" i="54"/>
  <c r="G39" i="54"/>
  <c r="H39" i="54"/>
  <c r="I39" i="54"/>
  <c r="J39" i="54"/>
  <c r="K39" i="54"/>
  <c r="L39" i="54"/>
  <c r="M39" i="54"/>
  <c r="W39" i="54"/>
  <c r="X39" i="54" s="1"/>
  <c r="N39" i="54" s="1"/>
  <c r="H28" i="54"/>
  <c r="I28" i="54"/>
  <c r="J28" i="54"/>
  <c r="K28" i="54"/>
  <c r="L28" i="54"/>
  <c r="M28" i="54"/>
  <c r="O28" i="54"/>
  <c r="G45" i="54"/>
  <c r="H45" i="54"/>
  <c r="I45" i="54"/>
  <c r="J45" i="54"/>
  <c r="K45" i="54"/>
  <c r="L45" i="54"/>
  <c r="M45" i="54"/>
  <c r="W45" i="54"/>
  <c r="X45" i="54" s="1"/>
  <c r="N45" i="54" s="1"/>
  <c r="B1" i="47"/>
  <c r="B2" i="47"/>
  <c r="A19" i="47"/>
  <c r="G19" i="47"/>
  <c r="F46" i="114" s="1"/>
  <c r="H19" i="47"/>
  <c r="F47" i="114" s="1"/>
  <c r="I19" i="47"/>
  <c r="F48" i="114" s="1"/>
  <c r="A20" i="47"/>
  <c r="I20" i="47"/>
  <c r="F138" i="114" s="1"/>
  <c r="A21" i="47"/>
  <c r="G21" i="47"/>
  <c r="F26" i="114" s="1"/>
  <c r="I21" i="47"/>
  <c r="F28" i="114" s="1"/>
  <c r="A22" i="47"/>
  <c r="G22" i="47"/>
  <c r="F131" i="114" s="1"/>
  <c r="I22" i="47"/>
  <c r="F133" i="114" s="1"/>
  <c r="A23" i="47"/>
  <c r="G23" i="47"/>
  <c r="F41" i="114" s="1"/>
  <c r="I23" i="47"/>
  <c r="F43" i="114" s="1"/>
  <c r="A24" i="47"/>
  <c r="A25" i="47"/>
  <c r="A28" i="47"/>
  <c r="A29" i="47"/>
  <c r="G29" i="47"/>
  <c r="F36" i="114" s="1"/>
  <c r="I29" i="47"/>
  <c r="F38" i="114" s="1"/>
  <c r="A30" i="47"/>
  <c r="G30" i="47"/>
  <c r="F111" i="114" s="1"/>
  <c r="I30" i="47"/>
  <c r="F113" i="114" s="1"/>
  <c r="A31" i="47"/>
  <c r="G31" i="47"/>
  <c r="F151" i="114" s="1"/>
  <c r="I31" i="47"/>
  <c r="F153" i="114" s="1"/>
  <c r="F154" i="114" s="1"/>
  <c r="A32" i="47"/>
  <c r="G32" i="47"/>
  <c r="F21" i="114" s="1"/>
  <c r="I32" i="47"/>
  <c r="F23" i="114" s="1"/>
  <c r="A33" i="47"/>
  <c r="G33" i="47"/>
  <c r="F171" i="114" s="1"/>
  <c r="I33" i="47"/>
  <c r="F173" i="114" s="1"/>
  <c r="A34" i="47"/>
  <c r="G34" i="47"/>
  <c r="F16" i="114" s="1"/>
  <c r="I34" i="47"/>
  <c r="F18" i="114" s="1"/>
  <c r="A35" i="47"/>
  <c r="A87" i="47"/>
  <c r="A88" i="47"/>
  <c r="A89" i="47"/>
  <c r="A90" i="47"/>
  <c r="A91" i="47"/>
  <c r="A92" i="47"/>
  <c r="A93" i="47"/>
  <c r="A94" i="47"/>
  <c r="A95" i="47"/>
  <c r="A96" i="47"/>
  <c r="A97" i="47"/>
  <c r="A98" i="47"/>
  <c r="A99" i="47"/>
  <c r="A100" i="47"/>
  <c r="A101" i="47"/>
  <c r="A102" i="47"/>
  <c r="A103" i="47"/>
  <c r="A104" i="47"/>
  <c r="A105" i="47"/>
  <c r="A106" i="47"/>
  <c r="A107" i="47"/>
  <c r="A108" i="47"/>
  <c r="A109" i="47"/>
  <c r="A110" i="47"/>
  <c r="A111" i="47"/>
  <c r="A112" i="47"/>
  <c r="A113" i="47"/>
  <c r="A114" i="47"/>
  <c r="A115" i="47"/>
  <c r="A116" i="47"/>
  <c r="A117" i="47"/>
  <c r="A118" i="47"/>
  <c r="K46" i="50"/>
  <c r="N168" i="114" s="1"/>
  <c r="A38" i="51"/>
  <c r="F44" i="114" l="1"/>
  <c r="J44" i="114"/>
  <c r="AA44" i="114" s="1"/>
  <c r="O61" i="112"/>
  <c r="O29" i="113"/>
  <c r="O66" i="114"/>
  <c r="O51" i="112"/>
  <c r="O76" i="114"/>
  <c r="O14" i="113"/>
  <c r="O76" i="112"/>
  <c r="O49" i="113"/>
  <c r="O86" i="114"/>
  <c r="O56" i="112"/>
  <c r="O34" i="113"/>
  <c r="H73" i="63"/>
  <c r="H148" i="114"/>
  <c r="J79" i="114"/>
  <c r="N103" i="112"/>
  <c r="N66" i="113"/>
  <c r="F24" i="114"/>
  <c r="J24" i="114"/>
  <c r="AA24" i="114" s="1"/>
  <c r="J53" i="112"/>
  <c r="J73" i="114"/>
  <c r="J74" i="114" s="1"/>
  <c r="AA74" i="114" s="1"/>
  <c r="N106" i="112"/>
  <c r="N69" i="113"/>
  <c r="N53" i="112"/>
  <c r="N78" i="114"/>
  <c r="N16" i="113"/>
  <c r="H36" i="106"/>
  <c r="H101" i="114"/>
  <c r="G154" i="114"/>
  <c r="W154" i="114"/>
  <c r="J139" i="114"/>
  <c r="F139" i="114"/>
  <c r="N174" i="114"/>
  <c r="F174" i="114"/>
  <c r="W174" i="114" s="1"/>
  <c r="J39" i="114"/>
  <c r="AA39" i="114" s="1"/>
  <c r="F39" i="114"/>
  <c r="J29" i="114"/>
  <c r="AA29" i="114" s="1"/>
  <c r="F29" i="114"/>
  <c r="G27" i="112"/>
  <c r="G122" i="114"/>
  <c r="O66" i="112"/>
  <c r="O19" i="113"/>
  <c r="J46" i="112"/>
  <c r="J46" i="114"/>
  <c r="F63" i="112"/>
  <c r="G127" i="112"/>
  <c r="G57" i="114"/>
  <c r="H38" i="106"/>
  <c r="H103" i="114"/>
  <c r="F19" i="114"/>
  <c r="J19" i="114"/>
  <c r="AA19" i="114" s="1"/>
  <c r="F114" i="114"/>
  <c r="J114" i="114"/>
  <c r="AA114" i="114" s="1"/>
  <c r="F134" i="114"/>
  <c r="J134" i="114"/>
  <c r="AA134" i="114" s="1"/>
  <c r="J49" i="114"/>
  <c r="F49" i="114"/>
  <c r="J109" i="114"/>
  <c r="H109" i="114"/>
  <c r="I109" i="114" s="1"/>
  <c r="N81" i="112"/>
  <c r="N54" i="113"/>
  <c r="N31" i="114"/>
  <c r="O63" i="112"/>
  <c r="O68" i="114"/>
  <c r="O31" i="113"/>
  <c r="O53" i="112"/>
  <c r="O16" i="113"/>
  <c r="O78" i="114"/>
  <c r="O78" i="112"/>
  <c r="O88" i="114"/>
  <c r="O51" i="113"/>
  <c r="O58" i="112"/>
  <c r="O36" i="113"/>
  <c r="H71" i="63"/>
  <c r="H146" i="114"/>
  <c r="M68" i="114"/>
  <c r="M31" i="113"/>
  <c r="M63" i="112"/>
  <c r="M53" i="112"/>
  <c r="M123" i="114"/>
  <c r="M23" i="112"/>
  <c r="M148" i="114"/>
  <c r="M41" i="82"/>
  <c r="M166" i="114"/>
  <c r="M28" i="112"/>
  <c r="M103" i="114"/>
  <c r="M88" i="114"/>
  <c r="M51" i="113"/>
  <c r="M78" i="112"/>
  <c r="M33" i="112"/>
  <c r="M128" i="114"/>
  <c r="M48" i="112"/>
  <c r="M143" i="114"/>
  <c r="L68" i="114"/>
  <c r="L31" i="113"/>
  <c r="L18" i="112"/>
  <c r="L108" i="114"/>
  <c r="O109" i="114" s="1"/>
  <c r="L28" i="112"/>
  <c r="L103" i="114"/>
  <c r="L113" i="112"/>
  <c r="L143" i="114"/>
  <c r="L63" i="63"/>
  <c r="L63" i="62"/>
  <c r="L81" i="112"/>
  <c r="L81" i="114"/>
  <c r="L36" i="114"/>
  <c r="L21" i="112"/>
  <c r="L31" i="114"/>
  <c r="L54" i="113"/>
  <c r="L31" i="112"/>
  <c r="L126" i="114"/>
  <c r="L51" i="112"/>
  <c r="L96" i="114"/>
  <c r="L106" i="112"/>
  <c r="L146" i="114"/>
  <c r="L61" i="112"/>
  <c r="L76" i="114"/>
  <c r="L14" i="113"/>
  <c r="L33" i="114"/>
  <c r="L34" i="114" s="1"/>
  <c r="L56" i="113"/>
  <c r="L33" i="112"/>
  <c r="L128" i="114"/>
  <c r="L53" i="112"/>
  <c r="L98" i="114"/>
  <c r="L108" i="112"/>
  <c r="L148" i="114"/>
  <c r="L63" i="112"/>
  <c r="L78" i="114"/>
  <c r="O79" i="114" s="1"/>
  <c r="L16" i="113"/>
  <c r="L66" i="114"/>
  <c r="L29" i="113"/>
  <c r="L16" i="112"/>
  <c r="L106" i="114"/>
  <c r="L26" i="112"/>
  <c r="L101" i="114"/>
  <c r="L111" i="112"/>
  <c r="L141" i="114"/>
  <c r="L61" i="63"/>
  <c r="L61" i="62"/>
  <c r="L83" i="112"/>
  <c r="L83" i="114"/>
  <c r="L38" i="114"/>
  <c r="L39" i="114" s="1"/>
  <c r="L23" i="112"/>
  <c r="K78" i="112"/>
  <c r="K53" i="114"/>
  <c r="K71" i="112"/>
  <c r="K39" i="113"/>
  <c r="K66" i="112"/>
  <c r="K54" i="113"/>
  <c r="K56" i="112"/>
  <c r="K66" i="105"/>
  <c r="K126" i="82"/>
  <c r="K16" i="114"/>
  <c r="K24" i="113"/>
  <c r="K76" i="112"/>
  <c r="K51" i="114"/>
  <c r="K73" i="112"/>
  <c r="K41" i="113"/>
  <c r="K67" i="112"/>
  <c r="K55" i="113"/>
  <c r="K57" i="112"/>
  <c r="K127" i="82"/>
  <c r="K67" i="105"/>
  <c r="K17" i="114"/>
  <c r="K25" i="113"/>
  <c r="K72" i="112"/>
  <c r="K40" i="113"/>
  <c r="K77" i="112"/>
  <c r="K52" i="114"/>
  <c r="K68" i="112"/>
  <c r="K56" i="113"/>
  <c r="K58" i="112"/>
  <c r="K128" i="82"/>
  <c r="K68" i="105"/>
  <c r="K18" i="114"/>
  <c r="K19" i="114" s="1"/>
  <c r="K26" i="113"/>
  <c r="J93" i="112"/>
  <c r="J108" i="112"/>
  <c r="J66" i="112"/>
  <c r="J14" i="113"/>
  <c r="J71" i="112"/>
  <c r="J118" i="112"/>
  <c r="J51" i="113"/>
  <c r="J88" i="112"/>
  <c r="J101" i="112"/>
  <c r="J76" i="112"/>
  <c r="J39" i="113"/>
  <c r="J81" i="112"/>
  <c r="J68" i="112"/>
  <c r="J16" i="113"/>
  <c r="J73" i="112"/>
  <c r="J103" i="112"/>
  <c r="J48" i="112"/>
  <c r="J78" i="112"/>
  <c r="AA64" i="114"/>
  <c r="J41" i="113"/>
  <c r="J83" i="112"/>
  <c r="J41" i="112"/>
  <c r="J29" i="113"/>
  <c r="J56" i="112"/>
  <c r="J61" i="112"/>
  <c r="J51" i="112"/>
  <c r="J91" i="112"/>
  <c r="J116" i="112"/>
  <c r="J49" i="113"/>
  <c r="J86" i="112"/>
  <c r="J43" i="112"/>
  <c r="J31" i="113"/>
  <c r="J58" i="112"/>
  <c r="J63" i="112"/>
  <c r="G113" i="112"/>
  <c r="G83" i="114"/>
  <c r="J84" i="114" s="1"/>
  <c r="G26" i="112"/>
  <c r="G121" i="114"/>
  <c r="G126" i="112"/>
  <c r="G56" i="114"/>
  <c r="G111" i="112"/>
  <c r="G81" i="114"/>
  <c r="K79" i="114"/>
  <c r="H133" i="112"/>
  <c r="H128" i="112"/>
  <c r="H61" i="63"/>
  <c r="P106" i="114"/>
  <c r="Q106" i="114" s="1"/>
  <c r="AI106" i="114" s="1"/>
  <c r="K109" i="114"/>
  <c r="H131" i="112"/>
  <c r="H126" i="112"/>
  <c r="H63" i="63"/>
  <c r="F32" i="63"/>
  <c r="F32" i="62"/>
  <c r="F91" i="112"/>
  <c r="F61" i="63"/>
  <c r="F61" i="62"/>
  <c r="F38" i="112"/>
  <c r="F39" i="112" s="1"/>
  <c r="F24" i="113"/>
  <c r="F26" i="113"/>
  <c r="F27" i="113" s="1"/>
  <c r="F31" i="112"/>
  <c r="F21" i="112"/>
  <c r="F73" i="112"/>
  <c r="F16" i="113"/>
  <c r="F17" i="113" s="1"/>
  <c r="F53" i="112"/>
  <c r="F54" i="112" s="1"/>
  <c r="W54" i="112" s="1"/>
  <c r="F36" i="112"/>
  <c r="F33" i="112"/>
  <c r="F34" i="112" s="1"/>
  <c r="W34" i="112" s="1"/>
  <c r="F23" i="112"/>
  <c r="F24" i="112" s="1"/>
  <c r="W24" i="112" s="1"/>
  <c r="F88" i="112"/>
  <c r="J89" i="112" s="1"/>
  <c r="F31" i="113"/>
  <c r="F32" i="113" s="1"/>
  <c r="F71" i="112"/>
  <c r="F14" i="113"/>
  <c r="F51" i="112"/>
  <c r="F31" i="63"/>
  <c r="F31" i="62"/>
  <c r="F86" i="112"/>
  <c r="F29" i="113"/>
  <c r="F93" i="112"/>
  <c r="J94" i="112" s="1"/>
  <c r="F63" i="63"/>
  <c r="F64" i="63" s="1"/>
  <c r="F63" i="62"/>
  <c r="F41" i="112"/>
  <c r="F71" i="63"/>
  <c r="F71" i="62"/>
  <c r="F43" i="112"/>
  <c r="N44" i="112" s="1"/>
  <c r="F73" i="63"/>
  <c r="F74" i="63" s="1"/>
  <c r="F73" i="62"/>
  <c r="F42" i="112"/>
  <c r="F72" i="63"/>
  <c r="F72" i="62"/>
  <c r="I16" i="82"/>
  <c r="I18" i="82"/>
  <c r="G76" i="112"/>
  <c r="G91" i="114"/>
  <c r="G49" i="113"/>
  <c r="G71" i="63"/>
  <c r="G71" i="62"/>
  <c r="G72" i="63"/>
  <c r="G72" i="62"/>
  <c r="G61" i="63"/>
  <c r="G61" i="62"/>
  <c r="G62" i="63"/>
  <c r="G62" i="62"/>
  <c r="G77" i="112"/>
  <c r="G50" i="113"/>
  <c r="G92" i="114"/>
  <c r="H14" i="113"/>
  <c r="H18" i="112"/>
  <c r="H56" i="113"/>
  <c r="H123" i="114"/>
  <c r="H16" i="113"/>
  <c r="H49" i="113"/>
  <c r="H76" i="112"/>
  <c r="H16" i="112"/>
  <c r="H121" i="114"/>
  <c r="H54" i="113"/>
  <c r="H51" i="113"/>
  <c r="H78" i="112"/>
  <c r="G96" i="112"/>
  <c r="G29" i="113"/>
  <c r="G61" i="112"/>
  <c r="G98" i="112"/>
  <c r="G31" i="113"/>
  <c r="G63" i="112"/>
  <c r="H26" i="113"/>
  <c r="H38" i="112"/>
  <c r="H106" i="112"/>
  <c r="H71" i="113"/>
  <c r="H72" i="113" s="1"/>
  <c r="H69" i="113"/>
  <c r="H24" i="113"/>
  <c r="H36" i="112"/>
  <c r="H108" i="112"/>
  <c r="H31" i="112"/>
  <c r="H51" i="63"/>
  <c r="H51" i="112"/>
  <c r="H28" i="112"/>
  <c r="H98" i="112"/>
  <c r="H41" i="113"/>
  <c r="H73" i="112"/>
  <c r="H31" i="63"/>
  <c r="H31" i="62"/>
  <c r="H53" i="112"/>
  <c r="H26" i="112"/>
  <c r="H21" i="112"/>
  <c r="H76" i="63"/>
  <c r="H96" i="112"/>
  <c r="H39" i="113"/>
  <c r="H71" i="112"/>
  <c r="H83" i="112"/>
  <c r="H33" i="63"/>
  <c r="H33" i="62"/>
  <c r="H23" i="112"/>
  <c r="H78" i="63"/>
  <c r="H33" i="112"/>
  <c r="H53" i="63"/>
  <c r="G68" i="114"/>
  <c r="G26" i="113"/>
  <c r="G38" i="112"/>
  <c r="G66" i="114"/>
  <c r="G24" i="113"/>
  <c r="G36" i="112"/>
  <c r="G17" i="112"/>
  <c r="G52" i="63"/>
  <c r="G52" i="62"/>
  <c r="G31" i="112"/>
  <c r="G76" i="63"/>
  <c r="G76" i="62"/>
  <c r="G81" i="112"/>
  <c r="G39" i="113"/>
  <c r="G101" i="114"/>
  <c r="G71" i="112"/>
  <c r="G32" i="112"/>
  <c r="G77" i="63"/>
  <c r="G77" i="62"/>
  <c r="G51" i="112"/>
  <c r="G126" i="114"/>
  <c r="G21" i="112"/>
  <c r="G16" i="112"/>
  <c r="G51" i="63"/>
  <c r="G51" i="62"/>
  <c r="G52" i="112"/>
  <c r="G22" i="112"/>
  <c r="G82" i="112"/>
  <c r="G40" i="113"/>
  <c r="G102" i="114"/>
  <c r="G72" i="112"/>
  <c r="F78" i="63"/>
  <c r="F78" i="62"/>
  <c r="F33" i="63"/>
  <c r="F34" i="63" s="1"/>
  <c r="F33" i="62"/>
  <c r="F16" i="105"/>
  <c r="F51" i="63"/>
  <c r="F51" i="62"/>
  <c r="F52" i="63"/>
  <c r="F52" i="62"/>
  <c r="F76" i="63"/>
  <c r="F76" i="62"/>
  <c r="F18" i="105"/>
  <c r="F19" i="105" s="1"/>
  <c r="G19" i="105" s="1"/>
  <c r="X19" i="105" s="1"/>
  <c r="F53" i="63"/>
  <c r="F54" i="63" s="1"/>
  <c r="F53" i="62"/>
  <c r="N99" i="112"/>
  <c r="P96" i="112"/>
  <c r="AH96" i="112" s="1"/>
  <c r="O99" i="112"/>
  <c r="O86" i="112"/>
  <c r="O121" i="63"/>
  <c r="O121" i="62"/>
  <c r="O26" i="112"/>
  <c r="O131" i="63"/>
  <c r="O131" i="62"/>
  <c r="O46" i="112"/>
  <c r="O116" i="63"/>
  <c r="O116" i="62"/>
  <c r="O68" i="112"/>
  <c r="P66" i="112" s="1"/>
  <c r="O88" i="112"/>
  <c r="O123" i="63"/>
  <c r="O28" i="112"/>
  <c r="O133" i="63"/>
  <c r="O48" i="112"/>
  <c r="O118" i="63"/>
  <c r="J109" i="112"/>
  <c r="AA109" i="112" s="1"/>
  <c r="K81" i="112"/>
  <c r="K96" i="82"/>
  <c r="K81" i="106"/>
  <c r="K87" i="112"/>
  <c r="K122" i="63"/>
  <c r="K122" i="62"/>
  <c r="K47" i="112"/>
  <c r="K117" i="63"/>
  <c r="K117" i="62"/>
  <c r="K37" i="112"/>
  <c r="K77" i="106"/>
  <c r="K137" i="82"/>
  <c r="K23" i="112"/>
  <c r="K123" i="82"/>
  <c r="K73" i="106"/>
  <c r="K82" i="112"/>
  <c r="K97" i="82"/>
  <c r="K82" i="106"/>
  <c r="K88" i="112"/>
  <c r="K89" i="112" s="1"/>
  <c r="K123" i="63"/>
  <c r="K123" i="62"/>
  <c r="K46" i="112"/>
  <c r="K116" i="63"/>
  <c r="K116" i="62"/>
  <c r="K36" i="112"/>
  <c r="K136" i="82"/>
  <c r="K76" i="106"/>
  <c r="K22" i="112"/>
  <c r="K122" i="82"/>
  <c r="K72" i="106"/>
  <c r="K83" i="112"/>
  <c r="K83" i="106"/>
  <c r="K98" i="82"/>
  <c r="K21" i="112"/>
  <c r="K121" i="82"/>
  <c r="K71" i="106"/>
  <c r="K86" i="112"/>
  <c r="K121" i="63"/>
  <c r="K121" i="62"/>
  <c r="K48" i="112"/>
  <c r="K118" i="63"/>
  <c r="K118" i="62"/>
  <c r="K38" i="112"/>
  <c r="K78" i="106"/>
  <c r="K138" i="82"/>
  <c r="J49" i="112"/>
  <c r="I21" i="82"/>
  <c r="I31" i="112"/>
  <c r="I23" i="82"/>
  <c r="I33" i="112"/>
  <c r="N46" i="112"/>
  <c r="N116" i="63"/>
  <c r="N116" i="62"/>
  <c r="M83" i="112"/>
  <c r="M83" i="106"/>
  <c r="M81" i="106"/>
  <c r="L48" i="112"/>
  <c r="L118" i="63"/>
  <c r="L118" i="62"/>
  <c r="L46" i="112"/>
  <c r="L116" i="63"/>
  <c r="L116" i="62"/>
  <c r="AA134" i="112"/>
  <c r="H134" i="112"/>
  <c r="H71" i="105"/>
  <c r="H81" i="112"/>
  <c r="H56" i="63"/>
  <c r="H111" i="112"/>
  <c r="H58" i="63"/>
  <c r="H113" i="112"/>
  <c r="H109" i="112"/>
  <c r="F124" i="112"/>
  <c r="F64" i="112"/>
  <c r="F74" i="112"/>
  <c r="P101" i="112"/>
  <c r="N104" i="112"/>
  <c r="O104" i="112"/>
  <c r="J104" i="112"/>
  <c r="F104" i="112"/>
  <c r="K104" i="112"/>
  <c r="F79" i="112"/>
  <c r="J119" i="112"/>
  <c r="F119" i="112"/>
  <c r="K44" i="112"/>
  <c r="O44" i="112"/>
  <c r="P56" i="112"/>
  <c r="K59" i="112"/>
  <c r="O59" i="112"/>
  <c r="N59" i="112"/>
  <c r="J59" i="112"/>
  <c r="F59" i="112"/>
  <c r="N69" i="112"/>
  <c r="J69" i="112"/>
  <c r="K69" i="112"/>
  <c r="F69" i="112"/>
  <c r="G99" i="112"/>
  <c r="X99" i="112" s="1"/>
  <c r="G114" i="112"/>
  <c r="F58" i="106"/>
  <c r="F59" i="106" s="1"/>
  <c r="W59" i="106" s="1"/>
  <c r="F68" i="82"/>
  <c r="F93" i="63"/>
  <c r="F94" i="63" s="1"/>
  <c r="F93" i="62"/>
  <c r="F123" i="63"/>
  <c r="F123" i="62"/>
  <c r="F67" i="82"/>
  <c r="F57" i="106"/>
  <c r="F92" i="63"/>
  <c r="F92" i="62"/>
  <c r="F121" i="63"/>
  <c r="F121" i="62"/>
  <c r="G58" i="63"/>
  <c r="G58" i="62"/>
  <c r="G56" i="63"/>
  <c r="G56" i="62"/>
  <c r="F133" i="82"/>
  <c r="F134" i="82" s="1"/>
  <c r="F23" i="105"/>
  <c r="F24" i="105" s="1"/>
  <c r="W24" i="105" s="1"/>
  <c r="F116" i="63"/>
  <c r="F116" i="62"/>
  <c r="F56" i="63"/>
  <c r="F56" i="62"/>
  <c r="F118" i="63"/>
  <c r="F118" i="62"/>
  <c r="F131" i="82"/>
  <c r="F21" i="105"/>
  <c r="F58" i="63"/>
  <c r="F59" i="63" s="1"/>
  <c r="F58" i="62"/>
  <c r="F21" i="106"/>
  <c r="F106" i="63"/>
  <c r="F106" i="62"/>
  <c r="F17" i="105"/>
  <c r="F32" i="106"/>
  <c r="F17" i="82"/>
  <c r="F43" i="105"/>
  <c r="F44" i="105" s="1"/>
  <c r="F23" i="82"/>
  <c r="F24" i="82" s="1"/>
  <c r="F33" i="105"/>
  <c r="F34" i="105" s="1"/>
  <c r="G37" i="105"/>
  <c r="F78" i="82"/>
  <c r="F38" i="106"/>
  <c r="F39" i="106" s="1"/>
  <c r="F56" i="82"/>
  <c r="F36" i="105"/>
  <c r="F93" i="82"/>
  <c r="F94" i="82" s="1"/>
  <c r="F68" i="106"/>
  <c r="F61" i="106"/>
  <c r="F37" i="82"/>
  <c r="F47" i="106"/>
  <c r="H26" i="106"/>
  <c r="H41" i="106"/>
  <c r="H76" i="106"/>
  <c r="H36" i="105"/>
  <c r="H76" i="105"/>
  <c r="H66" i="105"/>
  <c r="H51" i="105"/>
  <c r="J46" i="105"/>
  <c r="F22" i="106"/>
  <c r="F117" i="82"/>
  <c r="F72" i="105"/>
  <c r="F27" i="82"/>
  <c r="F57" i="105"/>
  <c r="F102" i="82"/>
  <c r="F52" i="105"/>
  <c r="G22" i="105"/>
  <c r="F76" i="105"/>
  <c r="F41" i="82"/>
  <c r="F61" i="105"/>
  <c r="F68" i="105"/>
  <c r="F69" i="105" s="1"/>
  <c r="F146" i="82"/>
  <c r="F26" i="105"/>
  <c r="G66" i="106"/>
  <c r="G56" i="106"/>
  <c r="G66" i="105"/>
  <c r="G46" i="106"/>
  <c r="G81" i="106"/>
  <c r="G61" i="105"/>
  <c r="H16" i="106"/>
  <c r="H56" i="105"/>
  <c r="F18" i="82"/>
  <c r="F19" i="82" s="1"/>
  <c r="F33" i="106"/>
  <c r="F34" i="106" s="1"/>
  <c r="F76" i="82"/>
  <c r="F36" i="106"/>
  <c r="F138" i="82"/>
  <c r="F139" i="82" s="1"/>
  <c r="F78" i="106"/>
  <c r="F91" i="82"/>
  <c r="F66" i="106"/>
  <c r="F123" i="82"/>
  <c r="F124" i="82" s="1"/>
  <c r="F73" i="106"/>
  <c r="F36" i="82"/>
  <c r="F46" i="106"/>
  <c r="H18" i="105"/>
  <c r="H68" i="106"/>
  <c r="H83" i="106"/>
  <c r="H73" i="106"/>
  <c r="H33" i="106"/>
  <c r="H48" i="106"/>
  <c r="H58" i="106"/>
  <c r="J68" i="106"/>
  <c r="J63" i="106"/>
  <c r="F23" i="106"/>
  <c r="F24" i="106" s="1"/>
  <c r="F118" i="82"/>
  <c r="F119" i="82" s="1"/>
  <c r="F73" i="105"/>
  <c r="F28" i="82"/>
  <c r="F29" i="82" s="1"/>
  <c r="F58" i="105"/>
  <c r="F59" i="105" s="1"/>
  <c r="F103" i="82"/>
  <c r="F104" i="82" s="1"/>
  <c r="F53" i="105"/>
  <c r="F54" i="105" s="1"/>
  <c r="F42" i="82"/>
  <c r="F77" i="105"/>
  <c r="F63" i="105"/>
  <c r="F64" i="105" s="1"/>
  <c r="F111" i="82"/>
  <c r="F46" i="105"/>
  <c r="F148" i="82"/>
  <c r="K149" i="82" s="1"/>
  <c r="F28" i="105"/>
  <c r="F29" i="105" s="1"/>
  <c r="G67" i="106"/>
  <c r="G57" i="106"/>
  <c r="G67" i="105"/>
  <c r="G47" i="106"/>
  <c r="G82" i="106"/>
  <c r="G62" i="105"/>
  <c r="H18" i="106"/>
  <c r="H58" i="105"/>
  <c r="F98" i="82"/>
  <c r="F99" i="82" s="1"/>
  <c r="F83" i="106"/>
  <c r="F16" i="82"/>
  <c r="F31" i="106"/>
  <c r="F76" i="106"/>
  <c r="G28" i="106"/>
  <c r="G57" i="105"/>
  <c r="G43" i="106"/>
  <c r="G44" i="106" s="1"/>
  <c r="G37" i="106"/>
  <c r="G63" i="106"/>
  <c r="G47" i="105"/>
  <c r="G78" i="106"/>
  <c r="G73" i="105"/>
  <c r="G72" i="106"/>
  <c r="G17" i="106"/>
  <c r="G53" i="105"/>
  <c r="G23" i="106"/>
  <c r="G77" i="105"/>
  <c r="G42" i="105"/>
  <c r="H23" i="105"/>
  <c r="H16" i="105"/>
  <c r="H66" i="106"/>
  <c r="H81" i="106"/>
  <c r="H71" i="106"/>
  <c r="H31" i="106"/>
  <c r="H46" i="106"/>
  <c r="H56" i="106"/>
  <c r="J66" i="106"/>
  <c r="J61" i="106"/>
  <c r="M63" i="106"/>
  <c r="M48" i="82"/>
  <c r="G21" i="105"/>
  <c r="H43" i="105"/>
  <c r="F121" i="82"/>
  <c r="F71" i="106"/>
  <c r="J83" i="106"/>
  <c r="F78" i="105"/>
  <c r="F43" i="82"/>
  <c r="F44" i="82" s="1"/>
  <c r="F81" i="82"/>
  <c r="F26" i="106"/>
  <c r="F113" i="82"/>
  <c r="F114" i="82" s="1"/>
  <c r="F48" i="105"/>
  <c r="H21" i="106"/>
  <c r="H61" i="105"/>
  <c r="H61" i="106"/>
  <c r="F96" i="82"/>
  <c r="F81" i="106"/>
  <c r="F58" i="82"/>
  <c r="F59" i="82" s="1"/>
  <c r="F38" i="105"/>
  <c r="F39" i="105" s="1"/>
  <c r="F41" i="105"/>
  <c r="F63" i="106"/>
  <c r="F21" i="82"/>
  <c r="F31" i="105"/>
  <c r="F38" i="82"/>
  <c r="F39" i="82" s="1"/>
  <c r="F48" i="106"/>
  <c r="F49" i="106" s="1"/>
  <c r="G36" i="105"/>
  <c r="G26" i="106"/>
  <c r="G56" i="105"/>
  <c r="G41" i="106"/>
  <c r="G36" i="106"/>
  <c r="G61" i="106"/>
  <c r="G46" i="105"/>
  <c r="G76" i="106"/>
  <c r="G71" i="106"/>
  <c r="G16" i="106"/>
  <c r="G51" i="105"/>
  <c r="G21" i="106"/>
  <c r="G76" i="105"/>
  <c r="G41" i="105"/>
  <c r="H21" i="105"/>
  <c r="H73" i="105"/>
  <c r="H28" i="106"/>
  <c r="H43" i="106"/>
  <c r="H78" i="106"/>
  <c r="H38" i="105"/>
  <c r="H78" i="105"/>
  <c r="H68" i="105"/>
  <c r="H53" i="105"/>
  <c r="J48" i="105"/>
  <c r="J76" i="106"/>
  <c r="J136" i="82"/>
  <c r="M46" i="82"/>
  <c r="M61" i="106"/>
  <c r="F116" i="82"/>
  <c r="F71" i="105"/>
  <c r="F26" i="82"/>
  <c r="F56" i="105"/>
  <c r="F101" i="82"/>
  <c r="F51" i="105"/>
  <c r="H41" i="105"/>
  <c r="J101" i="63"/>
  <c r="J81" i="106"/>
  <c r="F66" i="105"/>
  <c r="F83" i="82"/>
  <c r="F84" i="82" s="1"/>
  <c r="F28" i="106"/>
  <c r="F29" i="106" s="1"/>
  <c r="H23" i="106"/>
  <c r="H63" i="105"/>
  <c r="H63" i="106"/>
  <c r="O31" i="105"/>
  <c r="O33" i="105"/>
  <c r="O41" i="105"/>
  <c r="O71" i="82"/>
  <c r="O43" i="105"/>
  <c r="O73" i="82"/>
  <c r="O26" i="105"/>
  <c r="O146" i="82"/>
  <c r="O28" i="105"/>
  <c r="O148" i="82"/>
  <c r="O51" i="105"/>
  <c r="O101" i="82"/>
  <c r="O16" i="106"/>
  <c r="O61" i="82"/>
  <c r="O51" i="82"/>
  <c r="O26" i="106"/>
  <c r="O81" i="82"/>
  <c r="O36" i="105"/>
  <c r="O56" i="82"/>
  <c r="O36" i="106"/>
  <c r="O16" i="105"/>
  <c r="O36" i="82"/>
  <c r="O21" i="105"/>
  <c r="O131" i="82"/>
  <c r="O31" i="106"/>
  <c r="O16" i="82"/>
  <c r="O21" i="106"/>
  <c r="O106" i="63"/>
  <c r="O106" i="62"/>
  <c r="O53" i="105"/>
  <c r="O103" i="82"/>
  <c r="O18" i="106"/>
  <c r="O63" i="82"/>
  <c r="O53" i="82"/>
  <c r="O28" i="106"/>
  <c r="O83" i="82"/>
  <c r="O38" i="105"/>
  <c r="O58" i="82"/>
  <c r="O38" i="106"/>
  <c r="O18" i="105"/>
  <c r="O38" i="82"/>
  <c r="O23" i="105"/>
  <c r="O133" i="82"/>
  <c r="O33" i="106"/>
  <c r="O18" i="82"/>
  <c r="O23" i="106"/>
  <c r="O108" i="63"/>
  <c r="K21" i="105"/>
  <c r="K131" i="82"/>
  <c r="K23" i="105"/>
  <c r="K133" i="82"/>
  <c r="K26" i="105"/>
  <c r="K146" i="82"/>
  <c r="K28" i="105"/>
  <c r="K148" i="82"/>
  <c r="K56" i="106"/>
  <c r="K66" i="82"/>
  <c r="K58" i="106"/>
  <c r="K68" i="82"/>
  <c r="K16" i="106"/>
  <c r="K61" i="82"/>
  <c r="K18" i="106"/>
  <c r="K63" i="82"/>
  <c r="K41" i="106"/>
  <c r="K51" i="82"/>
  <c r="K43" i="106"/>
  <c r="K53" i="82"/>
  <c r="K36" i="105"/>
  <c r="K56" i="82"/>
  <c r="K38" i="105"/>
  <c r="K58" i="82"/>
  <c r="K51" i="106"/>
  <c r="K141" i="82"/>
  <c r="K53" i="106"/>
  <c r="K143" i="82"/>
  <c r="K16" i="105"/>
  <c r="K106" i="82"/>
  <c r="K18" i="105"/>
  <c r="K108" i="82"/>
  <c r="K46" i="106"/>
  <c r="K36" i="82"/>
  <c r="K48" i="106"/>
  <c r="K38" i="82"/>
  <c r="K61" i="105"/>
  <c r="K86" i="82"/>
  <c r="K63" i="105"/>
  <c r="K88" i="82"/>
  <c r="K33" i="106"/>
  <c r="K18" i="82"/>
  <c r="K31" i="106"/>
  <c r="K16" i="82"/>
  <c r="K28" i="106"/>
  <c r="K83" i="82"/>
  <c r="K26" i="106"/>
  <c r="K81" i="82"/>
  <c r="K23" i="106"/>
  <c r="K33" i="82"/>
  <c r="K21" i="106"/>
  <c r="K31" i="82"/>
  <c r="K58" i="105"/>
  <c r="K56" i="105"/>
  <c r="K53" i="105"/>
  <c r="K103" i="82"/>
  <c r="K51" i="105"/>
  <c r="K101" i="82"/>
  <c r="K48" i="105"/>
  <c r="K113" i="82"/>
  <c r="K46" i="105"/>
  <c r="K111" i="82"/>
  <c r="K57" i="106"/>
  <c r="K67" i="82"/>
  <c r="K27" i="105"/>
  <c r="K147" i="82"/>
  <c r="K22" i="105"/>
  <c r="K132" i="82"/>
  <c r="K42" i="106"/>
  <c r="K52" i="82"/>
  <c r="K37" i="105"/>
  <c r="K57" i="82"/>
  <c r="K52" i="106"/>
  <c r="K142" i="82"/>
  <c r="K17" i="105"/>
  <c r="K107" i="82"/>
  <c r="K47" i="106"/>
  <c r="K37" i="82"/>
  <c r="K62" i="105"/>
  <c r="K87" i="82"/>
  <c r="K67" i="63"/>
  <c r="K67" i="62"/>
  <c r="K32" i="106"/>
  <c r="K17" i="82"/>
  <c r="K22" i="106"/>
  <c r="K32" i="82"/>
  <c r="K57" i="105"/>
  <c r="K27" i="106"/>
  <c r="K82" i="82"/>
  <c r="K52" i="105"/>
  <c r="K102" i="82"/>
  <c r="K47" i="105"/>
  <c r="K112" i="82"/>
  <c r="N141" i="82"/>
  <c r="N53" i="105"/>
  <c r="N103" i="82"/>
  <c r="N28" i="105"/>
  <c r="N148" i="82"/>
  <c r="M68" i="105"/>
  <c r="M128" i="82"/>
  <c r="M28" i="105"/>
  <c r="M148" i="82"/>
  <c r="M48" i="105"/>
  <c r="M16" i="106"/>
  <c r="M61" i="82"/>
  <c r="M66" i="105"/>
  <c r="M126" i="82"/>
  <c r="M26" i="105"/>
  <c r="M146" i="82"/>
  <c r="M46" i="105"/>
  <c r="M18" i="106"/>
  <c r="M63" i="82"/>
  <c r="J46" i="106"/>
  <c r="J36" i="82"/>
  <c r="J48" i="106"/>
  <c r="J38" i="82"/>
  <c r="J21" i="105"/>
  <c r="J131" i="82"/>
  <c r="J23" i="105"/>
  <c r="J133" i="82"/>
  <c r="J26" i="105"/>
  <c r="J146" i="82"/>
  <c r="J28" i="105"/>
  <c r="J148" i="82"/>
  <c r="J56" i="106"/>
  <c r="J58" i="106"/>
  <c r="J16" i="106"/>
  <c r="J61" i="82"/>
  <c r="J18" i="106"/>
  <c r="J63" i="82"/>
  <c r="J16" i="105"/>
  <c r="J18" i="105"/>
  <c r="J41" i="106"/>
  <c r="J51" i="82"/>
  <c r="J43" i="106"/>
  <c r="J53" i="82"/>
  <c r="J26" i="106"/>
  <c r="J81" i="82"/>
  <c r="J28" i="106"/>
  <c r="J83" i="82"/>
  <c r="J51" i="106"/>
  <c r="J141" i="82"/>
  <c r="J53" i="106"/>
  <c r="J143" i="82"/>
  <c r="J58" i="105"/>
  <c r="J56" i="105"/>
  <c r="J23" i="106"/>
  <c r="J21" i="106"/>
  <c r="J36" i="105"/>
  <c r="J56" i="82"/>
  <c r="J38" i="105"/>
  <c r="J58" i="82"/>
  <c r="J51" i="105"/>
  <c r="J101" i="82"/>
  <c r="J53" i="105"/>
  <c r="J103" i="82"/>
  <c r="J41" i="105"/>
  <c r="J71" i="82"/>
  <c r="J43" i="105"/>
  <c r="J73" i="82"/>
  <c r="J91" i="82"/>
  <c r="J31" i="105"/>
  <c r="J33" i="105"/>
  <c r="J38" i="106"/>
  <c r="J36" i="106"/>
  <c r="J63" i="105"/>
  <c r="J61" i="105"/>
  <c r="J31" i="106"/>
  <c r="J33" i="106"/>
  <c r="J66" i="105"/>
  <c r="J126" i="82"/>
  <c r="J68" i="105"/>
  <c r="J128" i="82"/>
  <c r="I68" i="105"/>
  <c r="I128" i="82"/>
  <c r="I66" i="105"/>
  <c r="I126" i="82"/>
  <c r="I66" i="82"/>
  <c r="I56" i="106"/>
  <c r="I68" i="82"/>
  <c r="I58" i="106"/>
  <c r="N71" i="105"/>
  <c r="N33" i="106"/>
  <c r="N68" i="105"/>
  <c r="N128" i="82"/>
  <c r="N41" i="105"/>
  <c r="N71" i="82"/>
  <c r="N28" i="106"/>
  <c r="N83" i="82"/>
  <c r="N38" i="106"/>
  <c r="N38" i="82"/>
  <c r="N46" i="105"/>
  <c r="N33" i="105"/>
  <c r="N73" i="106"/>
  <c r="N78" i="105"/>
  <c r="N93" i="82"/>
  <c r="N68" i="106"/>
  <c r="N18" i="105"/>
  <c r="N73" i="105"/>
  <c r="M33" i="106"/>
  <c r="M26" i="106"/>
  <c r="M81" i="82"/>
  <c r="M73" i="106"/>
  <c r="M48" i="106"/>
  <c r="M38" i="82"/>
  <c r="M71" i="105"/>
  <c r="M38" i="106"/>
  <c r="M31" i="105"/>
  <c r="M78" i="105"/>
  <c r="M66" i="106"/>
  <c r="M21" i="106"/>
  <c r="M18" i="105"/>
  <c r="M53" i="105"/>
  <c r="M103" i="82"/>
  <c r="M41" i="106"/>
  <c r="M51" i="82"/>
  <c r="M43" i="105"/>
  <c r="M73" i="82"/>
  <c r="M21" i="105"/>
  <c r="M131" i="82"/>
  <c r="M38" i="105"/>
  <c r="M58" i="82"/>
  <c r="M31" i="106"/>
  <c r="M28" i="106"/>
  <c r="M83" i="82"/>
  <c r="M71" i="106"/>
  <c r="M46" i="106"/>
  <c r="M36" i="82"/>
  <c r="M73" i="105"/>
  <c r="M36" i="106"/>
  <c r="M33" i="105"/>
  <c r="M76" i="105"/>
  <c r="M68" i="106"/>
  <c r="M23" i="106"/>
  <c r="M16" i="105"/>
  <c r="M51" i="105"/>
  <c r="M101" i="82"/>
  <c r="M43" i="106"/>
  <c r="M53" i="82"/>
  <c r="M41" i="105"/>
  <c r="M71" i="82"/>
  <c r="M23" i="105"/>
  <c r="M133" i="82"/>
  <c r="M36" i="105"/>
  <c r="M56" i="82"/>
  <c r="L81" i="106"/>
  <c r="L76" i="105"/>
  <c r="L41" i="82"/>
  <c r="L51" i="105"/>
  <c r="L101" i="82"/>
  <c r="L21" i="106"/>
  <c r="L26" i="106"/>
  <c r="L81" i="82"/>
  <c r="L36" i="105"/>
  <c r="L56" i="82"/>
  <c r="L71" i="105"/>
  <c r="L41" i="106"/>
  <c r="L51" i="82"/>
  <c r="L36" i="106"/>
  <c r="L31" i="105"/>
  <c r="L61" i="105"/>
  <c r="L21" i="105"/>
  <c r="L131" i="82"/>
  <c r="L66" i="105"/>
  <c r="L126" i="82"/>
  <c r="L68" i="106"/>
  <c r="L33" i="106"/>
  <c r="L18" i="105"/>
  <c r="L58" i="105"/>
  <c r="L73" i="106"/>
  <c r="L18" i="106"/>
  <c r="L63" i="82"/>
  <c r="L48" i="105"/>
  <c r="L61" i="106"/>
  <c r="L83" i="106"/>
  <c r="L43" i="82"/>
  <c r="L78" i="105"/>
  <c r="L53" i="105"/>
  <c r="L103" i="82"/>
  <c r="L23" i="106"/>
  <c r="L28" i="106"/>
  <c r="L83" i="82"/>
  <c r="L38" i="105"/>
  <c r="L58" i="82"/>
  <c r="L73" i="105"/>
  <c r="L43" i="106"/>
  <c r="L53" i="82"/>
  <c r="L38" i="106"/>
  <c r="L33" i="105"/>
  <c r="L63" i="105"/>
  <c r="L23" i="105"/>
  <c r="L133" i="82"/>
  <c r="L68" i="105"/>
  <c r="L128" i="82"/>
  <c r="L66" i="106"/>
  <c r="L31" i="106"/>
  <c r="L16" i="105"/>
  <c r="L56" i="105"/>
  <c r="L71" i="106"/>
  <c r="L16" i="106"/>
  <c r="L61" i="82"/>
  <c r="L46" i="105"/>
  <c r="L63" i="106"/>
  <c r="H131" i="82"/>
  <c r="H83" i="82"/>
  <c r="H53" i="82"/>
  <c r="H98" i="82"/>
  <c r="H113" i="82"/>
  <c r="H138" i="82"/>
  <c r="H58" i="82"/>
  <c r="H38" i="82"/>
  <c r="H83" i="63"/>
  <c r="H128" i="82"/>
  <c r="H93" i="63"/>
  <c r="H103" i="82"/>
  <c r="H73" i="82"/>
  <c r="H106" i="63"/>
  <c r="H61" i="82"/>
  <c r="H66" i="63"/>
  <c r="H141" i="63"/>
  <c r="H133" i="82"/>
  <c r="H81" i="82"/>
  <c r="H51" i="82"/>
  <c r="H96" i="82"/>
  <c r="H111" i="82"/>
  <c r="H136" i="82"/>
  <c r="H56" i="82"/>
  <c r="H41" i="82"/>
  <c r="H36" i="82"/>
  <c r="H81" i="63"/>
  <c r="H126" i="82"/>
  <c r="H91" i="63"/>
  <c r="H101" i="82"/>
  <c r="H71" i="82"/>
  <c r="H108" i="63"/>
  <c r="H63" i="82"/>
  <c r="H68" i="63"/>
  <c r="H143" i="63"/>
  <c r="G56" i="82"/>
  <c r="G81" i="82"/>
  <c r="G51" i="82"/>
  <c r="G141" i="63"/>
  <c r="G136" i="82"/>
  <c r="G61" i="82"/>
  <c r="G101" i="82"/>
  <c r="G41" i="82"/>
  <c r="G71" i="82"/>
  <c r="G131" i="82"/>
  <c r="G132" i="82"/>
  <c r="G126" i="82"/>
  <c r="G36" i="82"/>
  <c r="G57" i="82"/>
  <c r="G83" i="82"/>
  <c r="G53" i="82"/>
  <c r="G143" i="63"/>
  <c r="G138" i="82"/>
  <c r="G62" i="82"/>
  <c r="G103" i="82"/>
  <c r="G72" i="82"/>
  <c r="G127" i="82"/>
  <c r="G37" i="82"/>
  <c r="F128" i="82"/>
  <c r="F83" i="63"/>
  <c r="F84" i="63" s="1"/>
  <c r="F83" i="62"/>
  <c r="F84" i="62" s="1"/>
  <c r="U84" i="62" s="1"/>
  <c r="F126" i="82"/>
  <c r="F81" i="63"/>
  <c r="F81" i="62"/>
  <c r="F86" i="82"/>
  <c r="F66" i="63"/>
  <c r="F66" i="62"/>
  <c r="F88" i="82"/>
  <c r="F68" i="63"/>
  <c r="F69" i="63" s="1"/>
  <c r="F68" i="62"/>
  <c r="F33" i="82"/>
  <c r="F108" i="63"/>
  <c r="F109" i="63" s="1"/>
  <c r="F108" i="62"/>
  <c r="F32" i="82"/>
  <c r="F107" i="63"/>
  <c r="F107" i="62"/>
  <c r="F73" i="82"/>
  <c r="F43" i="63"/>
  <c r="F44" i="63" s="1"/>
  <c r="F43" i="62"/>
  <c r="F44" i="62" s="1"/>
  <c r="U44" i="62" s="1"/>
  <c r="F71" i="82"/>
  <c r="F41" i="63"/>
  <c r="F41" i="62"/>
  <c r="F136" i="82"/>
  <c r="F143" i="63"/>
  <c r="F144" i="63" s="1"/>
  <c r="U144" i="63" s="1"/>
  <c r="F48" i="82"/>
  <c r="F49" i="82" s="1"/>
  <c r="F141" i="63"/>
  <c r="F46" i="82"/>
  <c r="K68" i="63"/>
  <c r="K68" i="62"/>
  <c r="K81" i="63"/>
  <c r="K81" i="62"/>
  <c r="K83" i="63"/>
  <c r="K83" i="62"/>
  <c r="K66" i="63"/>
  <c r="K66" i="62"/>
  <c r="K82" i="63"/>
  <c r="K82" i="62"/>
  <c r="J93" i="82"/>
  <c r="O78" i="82"/>
  <c r="O76" i="82"/>
  <c r="N83" i="63"/>
  <c r="N83" i="62"/>
  <c r="N41" i="63"/>
  <c r="N41" i="62"/>
  <c r="M91" i="82"/>
  <c r="M26" i="82"/>
  <c r="M31" i="82"/>
  <c r="M118" i="82"/>
  <c r="M93" i="82"/>
  <c r="M28" i="82"/>
  <c r="M33" i="82"/>
  <c r="M116" i="82"/>
  <c r="L68" i="63"/>
  <c r="L68" i="62"/>
  <c r="L83" i="63"/>
  <c r="L83" i="62"/>
  <c r="L66" i="63"/>
  <c r="L66" i="62"/>
  <c r="L81" i="63"/>
  <c r="L81" i="62"/>
  <c r="X44" i="54"/>
  <c r="N44" i="54" s="1"/>
  <c r="O31" i="54"/>
  <c r="O41" i="54"/>
  <c r="H41" i="63"/>
  <c r="H41" i="62"/>
  <c r="H43" i="63"/>
  <c r="H43" i="62"/>
  <c r="G108" i="63"/>
  <c r="G108" i="62"/>
  <c r="G42" i="63"/>
  <c r="G42" i="62"/>
  <c r="G91" i="63"/>
  <c r="G91" i="62"/>
  <c r="G81" i="63"/>
  <c r="G81" i="62"/>
  <c r="G66" i="63"/>
  <c r="G66" i="62"/>
  <c r="G106" i="63"/>
  <c r="G106" i="62"/>
  <c r="G41" i="63"/>
  <c r="G41" i="62"/>
  <c r="G92" i="63"/>
  <c r="G92" i="62"/>
  <c r="G82" i="63"/>
  <c r="G82" i="62"/>
  <c r="G67" i="63"/>
  <c r="G67" i="62"/>
  <c r="O113" i="82"/>
  <c r="O33" i="82"/>
  <c r="O111" i="82"/>
  <c r="O31" i="82"/>
  <c r="O68" i="82"/>
  <c r="O66" i="82"/>
  <c r="O108" i="82"/>
  <c r="O106" i="82"/>
  <c r="O88" i="82"/>
  <c r="O23" i="82"/>
  <c r="O86" i="82"/>
  <c r="O21" i="82"/>
  <c r="O118" i="82"/>
  <c r="O116" i="82"/>
  <c r="N28" i="82"/>
  <c r="N123" i="82"/>
  <c r="N33" i="82"/>
  <c r="N78" i="82"/>
  <c r="N111" i="82"/>
  <c r="N108" i="82"/>
  <c r="N118" i="82"/>
  <c r="M23" i="82"/>
  <c r="M21" i="82"/>
  <c r="M121" i="82"/>
  <c r="M123" i="82"/>
  <c r="M88" i="82"/>
  <c r="M86" i="82"/>
  <c r="M43" i="82"/>
  <c r="M16" i="82"/>
  <c r="M18" i="82"/>
  <c r="M113" i="82"/>
  <c r="M111" i="82"/>
  <c r="M66" i="82"/>
  <c r="M68" i="82"/>
  <c r="M108" i="82"/>
  <c r="M106" i="82"/>
  <c r="M76" i="82"/>
  <c r="M78" i="82"/>
  <c r="M96" i="82"/>
  <c r="M98" i="82"/>
  <c r="L96" i="82"/>
  <c r="L98" i="82"/>
  <c r="L111" i="82"/>
  <c r="L113" i="82"/>
  <c r="L86" i="82"/>
  <c r="L88" i="82"/>
  <c r="L78" i="82"/>
  <c r="L76" i="82"/>
  <c r="L18" i="82"/>
  <c r="L16" i="82"/>
  <c r="L66" i="82"/>
  <c r="L68" i="82"/>
  <c r="L118" i="82"/>
  <c r="L116" i="82"/>
  <c r="L26" i="82"/>
  <c r="L28" i="82"/>
  <c r="L106" i="82"/>
  <c r="L108" i="82"/>
  <c r="L121" i="82"/>
  <c r="L123" i="82"/>
  <c r="L23" i="82"/>
  <c r="L21" i="82"/>
  <c r="K22" i="82"/>
  <c r="K27" i="82"/>
  <c r="K26" i="82"/>
  <c r="K28" i="82"/>
  <c r="K23" i="82"/>
  <c r="K21" i="82"/>
  <c r="J106" i="82"/>
  <c r="J108" i="82"/>
  <c r="J46" i="82"/>
  <c r="J48" i="82"/>
  <c r="J43" i="82"/>
  <c r="J113" i="82"/>
  <c r="J111" i="82"/>
  <c r="J26" i="82"/>
  <c r="J28" i="82"/>
  <c r="J123" i="82"/>
  <c r="J18" i="82"/>
  <c r="J121" i="82"/>
  <c r="J16" i="82"/>
  <c r="J33" i="82"/>
  <c r="J21" i="82"/>
  <c r="J31" i="82"/>
  <c r="J23" i="82"/>
  <c r="J76" i="82"/>
  <c r="J116" i="82"/>
  <c r="J118" i="82"/>
  <c r="J78" i="82"/>
  <c r="J86" i="82"/>
  <c r="J88" i="82"/>
  <c r="I43" i="82"/>
  <c r="I48" i="82"/>
  <c r="I46" i="82"/>
  <c r="H118" i="82"/>
  <c r="H88" i="82"/>
  <c r="H78" i="82"/>
  <c r="H28" i="82"/>
  <c r="H108" i="82"/>
  <c r="H68" i="82"/>
  <c r="H123" i="82"/>
  <c r="H23" i="82"/>
  <c r="H48" i="82"/>
  <c r="H16" i="82"/>
  <c r="H31" i="82"/>
  <c r="H116" i="82"/>
  <c r="H86" i="82"/>
  <c r="H76" i="82"/>
  <c r="H26" i="82"/>
  <c r="H106" i="82"/>
  <c r="H66" i="82"/>
  <c r="H121" i="82"/>
  <c r="H21" i="82"/>
  <c r="H46" i="82"/>
  <c r="H18" i="82"/>
  <c r="H43" i="82"/>
  <c r="H33" i="82"/>
  <c r="G92" i="82"/>
  <c r="G48" i="82"/>
  <c r="G42" i="82"/>
  <c r="G33" i="82"/>
  <c r="G22" i="82"/>
  <c r="G96" i="82"/>
  <c r="G97" i="82"/>
  <c r="G106" i="82"/>
  <c r="G111" i="82"/>
  <c r="G116" i="82"/>
  <c r="G121" i="82"/>
  <c r="G67" i="82"/>
  <c r="G91" i="82"/>
  <c r="G86" i="82"/>
  <c r="G76" i="82"/>
  <c r="G66" i="82"/>
  <c r="G46" i="82"/>
  <c r="G31" i="82"/>
  <c r="G26" i="82"/>
  <c r="G21" i="82"/>
  <c r="G16" i="82"/>
  <c r="G107" i="82"/>
  <c r="G112" i="82"/>
  <c r="G122" i="82"/>
  <c r="F109" i="82"/>
  <c r="N43" i="82"/>
  <c r="N18" i="82"/>
  <c r="L48" i="82"/>
  <c r="L33" i="82"/>
  <c r="L93" i="82"/>
  <c r="L46" i="82"/>
  <c r="L31" i="82"/>
  <c r="L91" i="82"/>
  <c r="K18" i="63"/>
  <c r="K16" i="63"/>
  <c r="J58" i="63"/>
  <c r="J68" i="82"/>
  <c r="J78" i="63"/>
  <c r="J68" i="63"/>
  <c r="J98" i="82"/>
  <c r="J56" i="63"/>
  <c r="J66" i="82"/>
  <c r="J76" i="63"/>
  <c r="J66" i="63"/>
  <c r="J96" i="82"/>
  <c r="X35" i="54"/>
  <c r="X36" i="54"/>
  <c r="O20" i="54"/>
  <c r="G143" i="114" s="1"/>
  <c r="J144" i="114" s="1"/>
  <c r="X49" i="54"/>
  <c r="N49" i="54" s="1"/>
  <c r="H46" i="63"/>
  <c r="H91" i="82"/>
  <c r="H133" i="63"/>
  <c r="H48" i="63"/>
  <c r="H93" i="82"/>
  <c r="H131" i="63"/>
  <c r="O126" i="63"/>
  <c r="O126" i="62"/>
  <c r="O128" i="63"/>
  <c r="J27" i="50"/>
  <c r="K22" i="50"/>
  <c r="K15" i="50"/>
  <c r="J26" i="50"/>
  <c r="J16" i="50"/>
  <c r="K45" i="50"/>
  <c r="N38" i="105" s="1"/>
  <c r="K132" i="63"/>
  <c r="K132" i="62"/>
  <c r="K127" i="63"/>
  <c r="K127" i="62"/>
  <c r="F132" i="63"/>
  <c r="F132" i="62"/>
  <c r="F131" i="63"/>
  <c r="F131" i="62"/>
  <c r="F133" i="63"/>
  <c r="F134" i="63" s="1"/>
  <c r="F133" i="62"/>
  <c r="F48" i="63"/>
  <c r="F49" i="63" s="1"/>
  <c r="F48" i="62"/>
  <c r="F49" i="62" s="1"/>
  <c r="U49" i="62" s="1"/>
  <c r="F46" i="63"/>
  <c r="F46" i="62"/>
  <c r="F113" i="63"/>
  <c r="F114" i="63" s="1"/>
  <c r="F113" i="62"/>
  <c r="F111" i="63"/>
  <c r="F111" i="62"/>
  <c r="F128" i="63"/>
  <c r="F129" i="63" s="1"/>
  <c r="F128" i="62"/>
  <c r="F126" i="63"/>
  <c r="F126" i="62"/>
  <c r="K128" i="63"/>
  <c r="K128" i="62"/>
  <c r="K126" i="63"/>
  <c r="K126" i="62"/>
  <c r="K131" i="63"/>
  <c r="K131" i="62"/>
  <c r="K133" i="63"/>
  <c r="K133" i="62"/>
  <c r="N128" i="63"/>
  <c r="N128" i="62"/>
  <c r="N111" i="63"/>
  <c r="N111" i="62"/>
  <c r="N113" i="63"/>
  <c r="L111" i="63"/>
  <c r="L111" i="62"/>
  <c r="L113" i="62"/>
  <c r="L113" i="63"/>
  <c r="J131" i="63"/>
  <c r="J131" i="62"/>
  <c r="J138" i="63"/>
  <c r="J138" i="62"/>
  <c r="J83" i="63"/>
  <c r="J83" i="62"/>
  <c r="J146" i="63"/>
  <c r="J141" i="62"/>
  <c r="J63" i="63"/>
  <c r="J63" i="62"/>
  <c r="J103" i="63"/>
  <c r="J73" i="63"/>
  <c r="J128" i="62"/>
  <c r="J128" i="63"/>
  <c r="J33" i="63"/>
  <c r="J118" i="63"/>
  <c r="J118" i="62"/>
  <c r="J121" i="63"/>
  <c r="J121" i="62"/>
  <c r="J133" i="63"/>
  <c r="J133" i="62"/>
  <c r="J136" i="63"/>
  <c r="J136" i="62"/>
  <c r="J81" i="63"/>
  <c r="J81" i="62"/>
  <c r="J148" i="63"/>
  <c r="J143" i="62"/>
  <c r="J151" i="63"/>
  <c r="J146" i="62"/>
  <c r="J61" i="63"/>
  <c r="J61" i="62"/>
  <c r="J71" i="63"/>
  <c r="J126" i="62"/>
  <c r="J126" i="63"/>
  <c r="J31" i="63"/>
  <c r="J116" i="63"/>
  <c r="J116" i="62"/>
  <c r="J123" i="63"/>
  <c r="J123" i="62"/>
  <c r="I131" i="63"/>
  <c r="I133" i="63"/>
  <c r="H111" i="63"/>
  <c r="H111" i="62"/>
  <c r="H126" i="63"/>
  <c r="H113" i="63"/>
  <c r="H113" i="62"/>
  <c r="H128" i="63"/>
  <c r="G131" i="63"/>
  <c r="G131" i="62"/>
  <c r="G46" i="63"/>
  <c r="G46" i="62"/>
  <c r="G111" i="63"/>
  <c r="G111" i="62"/>
  <c r="G127" i="63"/>
  <c r="G127" i="62"/>
  <c r="G132" i="63"/>
  <c r="G132" i="62"/>
  <c r="G112" i="63"/>
  <c r="G112" i="62"/>
  <c r="G126" i="63"/>
  <c r="G126" i="62"/>
  <c r="A55" i="51"/>
  <c r="O31" i="63"/>
  <c r="O31" i="62"/>
  <c r="O33" i="63"/>
  <c r="O33" i="62"/>
  <c r="O71" i="63"/>
  <c r="O71" i="62"/>
  <c r="O73" i="63"/>
  <c r="O91" i="63"/>
  <c r="O91" i="62"/>
  <c r="O93" i="63"/>
  <c r="O26" i="63"/>
  <c r="O26" i="62"/>
  <c r="O28" i="63"/>
  <c r="O36" i="63"/>
  <c r="O36" i="62"/>
  <c r="O38" i="63"/>
  <c r="O51" i="63"/>
  <c r="O51" i="62"/>
  <c r="O53" i="63"/>
  <c r="O21" i="63"/>
  <c r="O21" i="62"/>
  <c r="O23" i="63"/>
  <c r="O46" i="63"/>
  <c r="O46" i="62"/>
  <c r="O48" i="63"/>
  <c r="O41" i="63"/>
  <c r="O41" i="62"/>
  <c r="O43" i="63"/>
  <c r="N48" i="63"/>
  <c r="N48" i="62"/>
  <c r="N51" i="63"/>
  <c r="N51" i="62"/>
  <c r="N53" i="63"/>
  <c r="N53" i="62"/>
  <c r="N98" i="63"/>
  <c r="N98" i="62"/>
  <c r="N38" i="63"/>
  <c r="N38" i="62"/>
  <c r="N58" i="63"/>
  <c r="N58" i="62"/>
  <c r="N71" i="63"/>
  <c r="N71" i="62"/>
  <c r="N73" i="63"/>
  <c r="N73" i="62"/>
  <c r="N16" i="63"/>
  <c r="N16" i="62"/>
  <c r="N18" i="63"/>
  <c r="N18" i="62"/>
  <c r="N28" i="63"/>
  <c r="N28" i="62"/>
  <c r="N78" i="63"/>
  <c r="N78" i="62"/>
  <c r="L56" i="63"/>
  <c r="L56" i="62"/>
  <c r="L58" i="63"/>
  <c r="L58" i="62"/>
  <c r="L86" i="63"/>
  <c r="L86" i="62"/>
  <c r="L88" i="63"/>
  <c r="L88" i="62"/>
  <c r="L16" i="63"/>
  <c r="L16" i="62"/>
  <c r="L18" i="63"/>
  <c r="L18" i="62"/>
  <c r="L146" i="63"/>
  <c r="L141" i="62"/>
  <c r="L148" i="63"/>
  <c r="L143" i="62"/>
  <c r="L131" i="63"/>
  <c r="L131" i="62"/>
  <c r="L133" i="63"/>
  <c r="L133" i="62"/>
  <c r="L136" i="63"/>
  <c r="L136" i="62"/>
  <c r="L138" i="63"/>
  <c r="L138" i="62"/>
  <c r="L76" i="63"/>
  <c r="L76" i="62"/>
  <c r="L78" i="63"/>
  <c r="L78" i="62"/>
  <c r="L51" i="63"/>
  <c r="L51" i="62"/>
  <c r="L53" i="63"/>
  <c r="L53" i="62"/>
  <c r="L98" i="63"/>
  <c r="L98" i="62"/>
  <c r="L96" i="63"/>
  <c r="L96" i="62"/>
  <c r="L106" i="63"/>
  <c r="L106" i="62"/>
  <c r="L108" i="63"/>
  <c r="L108" i="62"/>
  <c r="L141" i="63"/>
  <c r="L143" i="63"/>
  <c r="L126" i="63"/>
  <c r="L126" i="62"/>
  <c r="L128" i="63"/>
  <c r="L128" i="62"/>
  <c r="L26" i="63"/>
  <c r="L26" i="62"/>
  <c r="L28" i="63"/>
  <c r="L28" i="62"/>
  <c r="L71" i="63"/>
  <c r="L71" i="62"/>
  <c r="L73" i="63"/>
  <c r="L73" i="62"/>
  <c r="L121" i="63"/>
  <c r="L121" i="62"/>
  <c r="L123" i="63"/>
  <c r="L123" i="62"/>
  <c r="L46" i="63"/>
  <c r="L46" i="62"/>
  <c r="L48" i="63"/>
  <c r="L48" i="62"/>
  <c r="L91" i="63"/>
  <c r="L91" i="62"/>
  <c r="L93" i="63"/>
  <c r="L93" i="62"/>
  <c r="L36" i="63"/>
  <c r="L36" i="62"/>
  <c r="L38" i="63"/>
  <c r="L38" i="62"/>
  <c r="K32" i="63"/>
  <c r="K32" i="62"/>
  <c r="K31" i="63"/>
  <c r="K31" i="62"/>
  <c r="K33" i="63"/>
  <c r="K33" i="62"/>
  <c r="K42" i="63"/>
  <c r="K42" i="62"/>
  <c r="K41" i="63"/>
  <c r="K41" i="62"/>
  <c r="K43" i="63"/>
  <c r="K43" i="62"/>
  <c r="K47" i="63"/>
  <c r="K47" i="62"/>
  <c r="K48" i="63"/>
  <c r="K48" i="62"/>
  <c r="K46" i="63"/>
  <c r="K46" i="62"/>
  <c r="K142" i="63"/>
  <c r="K143" i="63"/>
  <c r="K141" i="63"/>
  <c r="K22" i="63"/>
  <c r="K22" i="62"/>
  <c r="K21" i="63"/>
  <c r="K21" i="62"/>
  <c r="K23" i="63"/>
  <c r="K23" i="62"/>
  <c r="K17" i="63"/>
  <c r="K17" i="62"/>
  <c r="K72" i="63"/>
  <c r="K72" i="62"/>
  <c r="K71" i="63"/>
  <c r="K71" i="62"/>
  <c r="K73" i="63"/>
  <c r="K73" i="62"/>
  <c r="K87" i="63"/>
  <c r="K87" i="62"/>
  <c r="K88" i="63"/>
  <c r="K88" i="62"/>
  <c r="K86" i="63"/>
  <c r="K86" i="62"/>
  <c r="K27" i="63"/>
  <c r="K27" i="62"/>
  <c r="K28" i="63"/>
  <c r="K28" i="62"/>
  <c r="K26" i="63"/>
  <c r="K26" i="62"/>
  <c r="K52" i="63"/>
  <c r="K52" i="62"/>
  <c r="K51" i="63"/>
  <c r="K51" i="62"/>
  <c r="K53" i="63"/>
  <c r="K53" i="62"/>
  <c r="K37" i="63"/>
  <c r="K37" i="62"/>
  <c r="K36" i="63"/>
  <c r="K36" i="62"/>
  <c r="K38" i="63"/>
  <c r="K38" i="62"/>
  <c r="K57" i="63"/>
  <c r="K57" i="62"/>
  <c r="K56" i="63"/>
  <c r="K56" i="62"/>
  <c r="K58" i="63"/>
  <c r="K58" i="62"/>
  <c r="K112" i="63"/>
  <c r="K112" i="62"/>
  <c r="K107" i="63"/>
  <c r="K107" i="62"/>
  <c r="K92" i="63"/>
  <c r="K92" i="62"/>
  <c r="K97" i="63"/>
  <c r="K97" i="62"/>
  <c r="K147" i="63"/>
  <c r="K142" i="62"/>
  <c r="K148" i="63"/>
  <c r="K143" i="62"/>
  <c r="K146" i="63"/>
  <c r="K141" i="62"/>
  <c r="K111" i="63"/>
  <c r="K111" i="62"/>
  <c r="K113" i="63"/>
  <c r="K113" i="62"/>
  <c r="K93" i="63"/>
  <c r="K93" i="62"/>
  <c r="K91" i="63"/>
  <c r="K91" i="62"/>
  <c r="K98" i="63"/>
  <c r="K98" i="62"/>
  <c r="K96" i="63"/>
  <c r="K96" i="62"/>
  <c r="K108" i="63"/>
  <c r="K108" i="62"/>
  <c r="K106" i="63"/>
  <c r="K106" i="62"/>
  <c r="O143" i="63"/>
  <c r="O141" i="63"/>
  <c r="O18" i="63"/>
  <c r="O16" i="63"/>
  <c r="O16" i="62"/>
  <c r="P31" i="63"/>
  <c r="Q31" i="63" s="1"/>
  <c r="J43" i="63"/>
  <c r="J43" i="62"/>
  <c r="J41" i="63"/>
  <c r="J41" i="62"/>
  <c r="J46" i="63"/>
  <c r="J46" i="62"/>
  <c r="J48" i="63"/>
  <c r="J48" i="62"/>
  <c r="J143" i="63"/>
  <c r="J141" i="63"/>
  <c r="J21" i="63"/>
  <c r="J21" i="62"/>
  <c r="J23" i="63"/>
  <c r="J23" i="62"/>
  <c r="J16" i="63"/>
  <c r="J16" i="62"/>
  <c r="J18" i="63"/>
  <c r="J18" i="62"/>
  <c r="J86" i="63"/>
  <c r="J86" i="62"/>
  <c r="J88" i="63"/>
  <c r="J88" i="62"/>
  <c r="J26" i="63"/>
  <c r="J26" i="62"/>
  <c r="J28" i="63"/>
  <c r="J28" i="62"/>
  <c r="J53" i="63"/>
  <c r="J53" i="62"/>
  <c r="J51" i="63"/>
  <c r="J51" i="62"/>
  <c r="J36" i="63"/>
  <c r="J36" i="62"/>
  <c r="J38" i="63"/>
  <c r="J38" i="62"/>
  <c r="J113" i="63"/>
  <c r="J113" i="62"/>
  <c r="J111" i="63"/>
  <c r="J111" i="62"/>
  <c r="J93" i="63"/>
  <c r="J93" i="62"/>
  <c r="J91" i="63"/>
  <c r="J91" i="62"/>
  <c r="J98" i="63"/>
  <c r="J98" i="62"/>
  <c r="J96" i="63"/>
  <c r="J96" i="62"/>
  <c r="J106" i="63"/>
  <c r="J106" i="62"/>
  <c r="J108" i="63"/>
  <c r="J108" i="62"/>
  <c r="H28" i="62"/>
  <c r="H123" i="62"/>
  <c r="H78" i="62"/>
  <c r="H53" i="62"/>
  <c r="H143" i="62"/>
  <c r="H98" i="62"/>
  <c r="H118" i="62"/>
  <c r="H26" i="62"/>
  <c r="H56" i="62"/>
  <c r="H121" i="62"/>
  <c r="H66" i="62"/>
  <c r="H76" i="62"/>
  <c r="H51" i="62"/>
  <c r="H106" i="62"/>
  <c r="H136" i="62"/>
  <c r="H141" i="62"/>
  <c r="H96" i="62"/>
  <c r="H126" i="62"/>
  <c r="H81" i="62"/>
  <c r="H91" i="62"/>
  <c r="H116" i="62"/>
  <c r="H71" i="62"/>
  <c r="H101" i="62"/>
  <c r="H61" i="62"/>
  <c r="H16" i="62"/>
  <c r="H36" i="62"/>
  <c r="H131" i="62"/>
  <c r="H46" i="62"/>
  <c r="H86" i="62"/>
  <c r="H58" i="62"/>
  <c r="H68" i="62"/>
  <c r="H108" i="62"/>
  <c r="H138" i="62"/>
  <c r="H128" i="62"/>
  <c r="H83" i="62"/>
  <c r="H93" i="62"/>
  <c r="H73" i="62"/>
  <c r="H103" i="62"/>
  <c r="H63" i="62"/>
  <c r="H18" i="62"/>
  <c r="H38" i="62"/>
  <c r="H133" i="62"/>
  <c r="H48" i="62"/>
  <c r="H88" i="62"/>
  <c r="O123" i="62"/>
  <c r="O68" i="62"/>
  <c r="O138" i="62"/>
  <c r="O78" i="62"/>
  <c r="O58" i="62"/>
  <c r="O28" i="62"/>
  <c r="O118" i="62"/>
  <c r="O18" i="62"/>
  <c r="O73" i="62"/>
  <c r="O93" i="62"/>
  <c r="O103" i="62"/>
  <c r="O23" i="62"/>
  <c r="P21" i="62" s="1"/>
  <c r="Q21" i="62" s="1"/>
  <c r="O43" i="62"/>
  <c r="O38" i="62"/>
  <c r="O108" i="62"/>
  <c r="O98" i="62"/>
  <c r="O83" i="62"/>
  <c r="O63" i="62"/>
  <c r="O133" i="62"/>
  <c r="O128" i="62"/>
  <c r="O53" i="62"/>
  <c r="O48" i="62"/>
  <c r="O88" i="62"/>
  <c r="O143" i="62"/>
  <c r="P141" i="62" s="1"/>
  <c r="Q141" i="62" s="1"/>
  <c r="O148" i="62"/>
  <c r="P146" i="62" s="1"/>
  <c r="Q146" i="62" s="1"/>
  <c r="K18" i="62"/>
  <c r="K16" i="62"/>
  <c r="J78" i="62"/>
  <c r="J76" i="62"/>
  <c r="J73" i="62"/>
  <c r="J71" i="62"/>
  <c r="J58" i="62"/>
  <c r="J56" i="62"/>
  <c r="J103" i="62"/>
  <c r="P101" i="62" s="1"/>
  <c r="Q101" i="62" s="1"/>
  <c r="J101" i="62"/>
  <c r="J68" i="62"/>
  <c r="J66" i="62"/>
  <c r="J33" i="62"/>
  <c r="J31" i="62"/>
  <c r="A69" i="51"/>
  <c r="O45" i="54"/>
  <c r="N25" i="54"/>
  <c r="A68" i="51"/>
  <c r="A67" i="51"/>
  <c r="A66" i="51"/>
  <c r="A65" i="51"/>
  <c r="A64" i="51"/>
  <c r="A61" i="51"/>
  <c r="A60" i="51"/>
  <c r="A57" i="51"/>
  <c r="A56" i="51"/>
  <c r="A62" i="51"/>
  <c r="A63" i="51"/>
  <c r="A58" i="51"/>
  <c r="A59" i="51"/>
  <c r="J48" i="50"/>
  <c r="K20" i="50"/>
  <c r="J17" i="50"/>
  <c r="N21" i="112" s="1"/>
  <c r="J19" i="50"/>
  <c r="N26" i="112" s="1"/>
  <c r="J49" i="50"/>
  <c r="O24" i="54"/>
  <c r="G148" i="114" s="1"/>
  <c r="O37" i="54"/>
  <c r="O26" i="54"/>
  <c r="O43" i="54"/>
  <c r="X38" i="54"/>
  <c r="N38" i="54" s="1"/>
  <c r="N28" i="54"/>
  <c r="G127" i="114" s="1"/>
  <c r="O17" i="54"/>
  <c r="O46" i="54"/>
  <c r="K18" i="50"/>
  <c r="J44" i="50"/>
  <c r="J24" i="50"/>
  <c r="N96" i="112" s="1"/>
  <c r="J25" i="50"/>
  <c r="J47" i="50"/>
  <c r="N61" i="106" s="1"/>
  <c r="J43" i="50"/>
  <c r="J23" i="50"/>
  <c r="N31" i="112" s="1"/>
  <c r="J21" i="50"/>
  <c r="N16" i="112" s="1"/>
  <c r="O29" i="54"/>
  <c r="G88" i="114" s="1"/>
  <c r="O40" i="54"/>
  <c r="O34" i="54"/>
  <c r="O47" i="54"/>
  <c r="O39" i="54"/>
  <c r="N108" i="112" l="1"/>
  <c r="P106" i="112" s="1"/>
  <c r="AH106" i="112" s="1"/>
  <c r="N71" i="113"/>
  <c r="N64" i="112"/>
  <c r="N51" i="112"/>
  <c r="N76" i="114"/>
  <c r="N14" i="113"/>
  <c r="G134" i="114"/>
  <c r="W134" i="114"/>
  <c r="G19" i="114"/>
  <c r="W19" i="114"/>
  <c r="G29" i="114"/>
  <c r="W29" i="114"/>
  <c r="G24" i="114"/>
  <c r="W24" i="114"/>
  <c r="N101" i="112"/>
  <c r="N64" i="113"/>
  <c r="N23" i="82"/>
  <c r="N158" i="114"/>
  <c r="G49" i="114"/>
  <c r="W49" i="114"/>
  <c r="AE174" i="114"/>
  <c r="N175" i="114"/>
  <c r="H154" i="114"/>
  <c r="X154" i="114"/>
  <c r="G112" i="112"/>
  <c r="G82" i="114"/>
  <c r="N83" i="112"/>
  <c r="N56" i="113"/>
  <c r="N33" i="114"/>
  <c r="G114" i="114"/>
  <c r="W114" i="114"/>
  <c r="G39" i="114"/>
  <c r="W39" i="114"/>
  <c r="G139" i="114"/>
  <c r="W139" i="114"/>
  <c r="G44" i="114"/>
  <c r="W44" i="114"/>
  <c r="N109" i="114"/>
  <c r="AE109" i="114" s="1"/>
  <c r="N79" i="114"/>
  <c r="AE79" i="114" s="1"/>
  <c r="AC39" i="114"/>
  <c r="M39" i="114"/>
  <c r="AD39" i="114" s="1"/>
  <c r="AC34" i="114"/>
  <c r="M34" i="114"/>
  <c r="AD34" i="114" s="1"/>
  <c r="L19" i="114"/>
  <c r="AC19" i="114" s="1"/>
  <c r="AB19" i="114"/>
  <c r="G34" i="114"/>
  <c r="H34" i="114" s="1"/>
  <c r="I34" i="114" s="1"/>
  <c r="J69" i="114"/>
  <c r="G89" i="114"/>
  <c r="H89" i="114" s="1"/>
  <c r="I89" i="114" s="1"/>
  <c r="J89" i="114"/>
  <c r="G149" i="114"/>
  <c r="H149" i="114" s="1"/>
  <c r="I149" i="114" s="1"/>
  <c r="J149" i="114"/>
  <c r="P61" i="112"/>
  <c r="AH61" i="112" s="1"/>
  <c r="K139" i="114"/>
  <c r="AA139" i="114"/>
  <c r="N49" i="114"/>
  <c r="AA49" i="114"/>
  <c r="O99" i="114"/>
  <c r="K99" i="114"/>
  <c r="P96" i="114"/>
  <c r="AA99" i="114"/>
  <c r="N99" i="114"/>
  <c r="AA54" i="114"/>
  <c r="K54" i="114"/>
  <c r="K119" i="114"/>
  <c r="AA119" i="114"/>
  <c r="N119" i="114"/>
  <c r="O119" i="114"/>
  <c r="P116" i="114"/>
  <c r="O64" i="112"/>
  <c r="AF64" i="112" s="1"/>
  <c r="G144" i="114"/>
  <c r="K144" i="114"/>
  <c r="N144" i="114"/>
  <c r="O144" i="114"/>
  <c r="P141" i="114"/>
  <c r="Q141" i="114" s="1"/>
  <c r="AI141" i="114" s="1"/>
  <c r="G128" i="112"/>
  <c r="G58" i="114"/>
  <c r="J59" i="114" s="1"/>
  <c r="G28" i="112"/>
  <c r="G29" i="112" s="1"/>
  <c r="G123" i="114"/>
  <c r="AF109" i="114"/>
  <c r="O110" i="114"/>
  <c r="R107" i="114"/>
  <c r="R106" i="114"/>
  <c r="Z109" i="114"/>
  <c r="Y109" i="114"/>
  <c r="AF79" i="114"/>
  <c r="AA109" i="114"/>
  <c r="AB79" i="114"/>
  <c r="N89" i="114"/>
  <c r="K89" i="114"/>
  <c r="P86" i="114"/>
  <c r="O89" i="114"/>
  <c r="AB109" i="114"/>
  <c r="L109" i="114"/>
  <c r="P31" i="114"/>
  <c r="Q31" i="114" s="1"/>
  <c r="AI31" i="114" s="1"/>
  <c r="N34" i="114"/>
  <c r="O34" i="114"/>
  <c r="AA79" i="114"/>
  <c r="J64" i="112"/>
  <c r="AA64" i="112" s="1"/>
  <c r="K64" i="112"/>
  <c r="AB64" i="112" s="1"/>
  <c r="N94" i="112"/>
  <c r="AE94" i="112" s="1"/>
  <c r="F94" i="112"/>
  <c r="F89" i="112"/>
  <c r="W89" i="112" s="1"/>
  <c r="O94" i="112"/>
  <c r="AF94" i="112" s="1"/>
  <c r="J44" i="112"/>
  <c r="AA44" i="112" s="1"/>
  <c r="F44" i="112"/>
  <c r="P41" i="112"/>
  <c r="Q41" i="112" s="1"/>
  <c r="AI41" i="112" s="1"/>
  <c r="P91" i="112"/>
  <c r="AH91" i="112" s="1"/>
  <c r="K94" i="112"/>
  <c r="AB94" i="112" s="1"/>
  <c r="W27" i="113"/>
  <c r="W69" i="114"/>
  <c r="U64" i="63"/>
  <c r="F65" i="63"/>
  <c r="W32" i="113"/>
  <c r="W17" i="113"/>
  <c r="F33" i="113" s="1"/>
  <c r="G17" i="113"/>
  <c r="H17" i="113" s="1"/>
  <c r="W179" i="114"/>
  <c r="W129" i="114"/>
  <c r="W84" i="114"/>
  <c r="G84" i="114"/>
  <c r="U74" i="63"/>
  <c r="F75" i="63"/>
  <c r="J39" i="112"/>
  <c r="AA39" i="112" s="1"/>
  <c r="P36" i="112"/>
  <c r="Q36" i="112" s="1"/>
  <c r="AI36" i="112" s="1"/>
  <c r="G63" i="63"/>
  <c r="G64" i="63" s="1"/>
  <c r="G63" i="62"/>
  <c r="P61" i="62" s="1"/>
  <c r="Q61" i="62" s="1"/>
  <c r="G93" i="114"/>
  <c r="G78" i="112"/>
  <c r="G79" i="112" s="1"/>
  <c r="G51" i="113"/>
  <c r="G52" i="113" s="1"/>
  <c r="H52" i="113" s="1"/>
  <c r="G73" i="63"/>
  <c r="O74" i="63" s="1"/>
  <c r="AD74" i="63" s="1"/>
  <c r="G73" i="62"/>
  <c r="P71" i="62" s="1"/>
  <c r="Q71" i="62" s="1"/>
  <c r="J17" i="113"/>
  <c r="K17" i="113"/>
  <c r="N17" i="113"/>
  <c r="P14" i="113"/>
  <c r="O17" i="113"/>
  <c r="K84" i="114"/>
  <c r="O84" i="114"/>
  <c r="AF84" i="114" s="1"/>
  <c r="N84" i="114"/>
  <c r="AE84" i="114" s="1"/>
  <c r="P81" i="114"/>
  <c r="AA84" i="114"/>
  <c r="N57" i="113"/>
  <c r="AE57" i="113" s="1"/>
  <c r="P54" i="113"/>
  <c r="O57" i="113"/>
  <c r="AF57" i="113" s="1"/>
  <c r="K57" i="113"/>
  <c r="J57" i="113"/>
  <c r="AA57" i="113" s="1"/>
  <c r="H57" i="113"/>
  <c r="G97" i="112"/>
  <c r="G30" i="113"/>
  <c r="G62" i="112"/>
  <c r="P176" i="114"/>
  <c r="K179" i="114"/>
  <c r="N179" i="114"/>
  <c r="O179" i="114"/>
  <c r="P29" i="113"/>
  <c r="K32" i="113"/>
  <c r="N32" i="113"/>
  <c r="J32" i="113"/>
  <c r="O32" i="113"/>
  <c r="G32" i="113"/>
  <c r="O169" i="114"/>
  <c r="N169" i="114"/>
  <c r="K169" i="114"/>
  <c r="P166" i="114"/>
  <c r="G69" i="114"/>
  <c r="O69" i="114"/>
  <c r="P66" i="114"/>
  <c r="N69" i="114"/>
  <c r="K69" i="114"/>
  <c r="G27" i="113"/>
  <c r="H27" i="113" s="1"/>
  <c r="O27" i="113"/>
  <c r="K27" i="113"/>
  <c r="P24" i="113"/>
  <c r="N27" i="113"/>
  <c r="J27" i="113"/>
  <c r="Y72" i="113"/>
  <c r="I72" i="113"/>
  <c r="H73" i="113"/>
  <c r="N149" i="114"/>
  <c r="O149" i="114"/>
  <c r="P146" i="114"/>
  <c r="K149" i="114"/>
  <c r="P31" i="62"/>
  <c r="Q31" i="62" s="1"/>
  <c r="G25" i="113"/>
  <c r="G67" i="114"/>
  <c r="G37" i="112"/>
  <c r="K34" i="63"/>
  <c r="L34" i="63" s="1"/>
  <c r="N34" i="63"/>
  <c r="AC34" i="63" s="1"/>
  <c r="O34" i="63"/>
  <c r="AD34" i="63" s="1"/>
  <c r="J34" i="63"/>
  <c r="Y34" i="63" s="1"/>
  <c r="G83" i="112"/>
  <c r="K84" i="112" s="1"/>
  <c r="G41" i="113"/>
  <c r="G103" i="114"/>
  <c r="J104" i="114" s="1"/>
  <c r="G73" i="112"/>
  <c r="G74" i="112" s="1"/>
  <c r="G18" i="112"/>
  <c r="G19" i="112" s="1"/>
  <c r="G53" i="63"/>
  <c r="G54" i="63" s="1"/>
  <c r="G53" i="62"/>
  <c r="P51" i="62" s="1"/>
  <c r="Q51" i="62" s="1"/>
  <c r="G53" i="112"/>
  <c r="P51" i="112" s="1"/>
  <c r="G128" i="114"/>
  <c r="J129" i="114" s="1"/>
  <c r="G23" i="112"/>
  <c r="P21" i="112" s="1"/>
  <c r="Q21" i="112" s="1"/>
  <c r="AI21" i="112" s="1"/>
  <c r="G33" i="112"/>
  <c r="J34" i="112" s="1"/>
  <c r="G78" i="63"/>
  <c r="J79" i="63" s="1"/>
  <c r="Y79" i="63" s="1"/>
  <c r="G78" i="62"/>
  <c r="P76" i="62" s="1"/>
  <c r="Q76" i="62" s="1"/>
  <c r="W19" i="105"/>
  <c r="U54" i="63"/>
  <c r="F55" i="63"/>
  <c r="F79" i="63"/>
  <c r="G34" i="63"/>
  <c r="U34" i="63"/>
  <c r="F35" i="63"/>
  <c r="N89" i="112"/>
  <c r="AE89" i="112" s="1"/>
  <c r="AE99" i="112"/>
  <c r="Q96" i="112"/>
  <c r="AI96" i="112" s="1"/>
  <c r="AF99" i="112"/>
  <c r="O69" i="112"/>
  <c r="AF69" i="112" s="1"/>
  <c r="O89" i="112"/>
  <c r="AF89" i="112" s="1"/>
  <c r="O109" i="112"/>
  <c r="AF109" i="112" s="1"/>
  <c r="N109" i="112"/>
  <c r="AE109" i="112" s="1"/>
  <c r="N39" i="112"/>
  <c r="AE39" i="112" s="1"/>
  <c r="O39" i="112"/>
  <c r="AF39" i="112" s="1"/>
  <c r="K39" i="112"/>
  <c r="AB39" i="112" s="1"/>
  <c r="P86" i="112"/>
  <c r="AH86" i="112" s="1"/>
  <c r="K49" i="112"/>
  <c r="N33" i="112"/>
  <c r="AA94" i="112"/>
  <c r="AA49" i="112"/>
  <c r="N59" i="63"/>
  <c r="AC59" i="63" s="1"/>
  <c r="N83" i="106"/>
  <c r="N108" i="63"/>
  <c r="O109" i="63" s="1"/>
  <c r="N131" i="63"/>
  <c r="N18" i="106"/>
  <c r="N108" i="62"/>
  <c r="P106" i="62" s="1"/>
  <c r="Q106" i="62" s="1"/>
  <c r="N131" i="62"/>
  <c r="N23" i="106"/>
  <c r="O24" i="106" s="1"/>
  <c r="N23" i="105"/>
  <c r="N48" i="112"/>
  <c r="P46" i="112" s="1"/>
  <c r="N118" i="63"/>
  <c r="P116" i="63" s="1"/>
  <c r="Q116" i="63" s="1"/>
  <c r="N118" i="62"/>
  <c r="P116" i="62" s="1"/>
  <c r="Q116" i="62" s="1"/>
  <c r="N133" i="82"/>
  <c r="J114" i="112"/>
  <c r="K114" i="112"/>
  <c r="AI111" i="112"/>
  <c r="AI131" i="112"/>
  <c r="AH131" i="112"/>
  <c r="Y134" i="112"/>
  <c r="Z134" i="112"/>
  <c r="AE134" i="112"/>
  <c r="Q106" i="112"/>
  <c r="AI106" i="112" s="1"/>
  <c r="L109" i="112"/>
  <c r="AB109" i="112"/>
  <c r="AB134" i="112"/>
  <c r="Y109" i="112"/>
  <c r="I109" i="112"/>
  <c r="Z109" i="112" s="1"/>
  <c r="AF134" i="112"/>
  <c r="K59" i="63"/>
  <c r="Z59" i="63" s="1"/>
  <c r="AB69" i="112"/>
  <c r="L69" i="112"/>
  <c r="L89" i="112"/>
  <c r="AB89" i="112"/>
  <c r="AA59" i="112"/>
  <c r="Q56" i="112"/>
  <c r="AI56" i="112" s="1"/>
  <c r="AE119" i="112"/>
  <c r="AF119" i="112"/>
  <c r="W79" i="112"/>
  <c r="G104" i="112"/>
  <c r="W104" i="112"/>
  <c r="Q101" i="112"/>
  <c r="AI101" i="112" s="1"/>
  <c r="AE64" i="112"/>
  <c r="AF124" i="112"/>
  <c r="W69" i="112"/>
  <c r="G69" i="112"/>
  <c r="AE69" i="112"/>
  <c r="W59" i="112"/>
  <c r="G59" i="112"/>
  <c r="L59" i="112"/>
  <c r="AB59" i="112"/>
  <c r="G44" i="112"/>
  <c r="W44" i="112"/>
  <c r="G119" i="112"/>
  <c r="W119" i="112"/>
  <c r="AI116" i="112"/>
  <c r="AB104" i="112"/>
  <c r="L104" i="112"/>
  <c r="AE104" i="112"/>
  <c r="AE124" i="112"/>
  <c r="AA124" i="112"/>
  <c r="G39" i="112"/>
  <c r="W39" i="112"/>
  <c r="W94" i="112"/>
  <c r="G94" i="112"/>
  <c r="AA89" i="112"/>
  <c r="AF59" i="112"/>
  <c r="AE44" i="112"/>
  <c r="AB119" i="112"/>
  <c r="AF104" i="112"/>
  <c r="W74" i="112"/>
  <c r="AB124" i="112"/>
  <c r="Q66" i="112"/>
  <c r="AI66" i="112" s="1"/>
  <c r="AH66" i="112"/>
  <c r="AI121" i="112"/>
  <c r="AH121" i="112"/>
  <c r="AA69" i="112"/>
  <c r="AE59" i="112"/>
  <c r="AF44" i="112"/>
  <c r="AB44" i="112"/>
  <c r="L44" i="112"/>
  <c r="AA119" i="112"/>
  <c r="AA104" i="112"/>
  <c r="G64" i="112"/>
  <c r="W64" i="112"/>
  <c r="W124" i="112"/>
  <c r="G124" i="112"/>
  <c r="J59" i="63"/>
  <c r="Y59" i="63" s="1"/>
  <c r="P26" i="112"/>
  <c r="O29" i="112"/>
  <c r="J29" i="112"/>
  <c r="N29" i="112"/>
  <c r="K29" i="112"/>
  <c r="AF114" i="112"/>
  <c r="H99" i="112"/>
  <c r="Y99" i="112" s="1"/>
  <c r="G129" i="112"/>
  <c r="O19" i="112"/>
  <c r="P16" i="112"/>
  <c r="K19" i="112"/>
  <c r="J19" i="112"/>
  <c r="N19" i="112"/>
  <c r="H114" i="112"/>
  <c r="X114" i="112"/>
  <c r="U94" i="63"/>
  <c r="F95" i="63"/>
  <c r="F124" i="63"/>
  <c r="J124" i="63"/>
  <c r="Y124" i="63" s="1"/>
  <c r="K124" i="63"/>
  <c r="Z124" i="63" s="1"/>
  <c r="P56" i="62"/>
  <c r="Q56" i="62" s="1"/>
  <c r="G57" i="63"/>
  <c r="G57" i="62"/>
  <c r="H19" i="105"/>
  <c r="I19" i="105" s="1"/>
  <c r="Z19" i="105" s="1"/>
  <c r="G59" i="63"/>
  <c r="U59" i="63"/>
  <c r="F60" i="63"/>
  <c r="F119" i="63"/>
  <c r="O139" i="82"/>
  <c r="AF139" i="82" s="1"/>
  <c r="K104" i="82"/>
  <c r="L104" i="82" s="1"/>
  <c r="J149" i="82"/>
  <c r="AA149" i="82" s="1"/>
  <c r="J139" i="82"/>
  <c r="AA139" i="82" s="1"/>
  <c r="K84" i="82"/>
  <c r="L84" i="82" s="1"/>
  <c r="P136" i="82"/>
  <c r="Q136" i="82" s="1"/>
  <c r="AI136" i="82" s="1"/>
  <c r="P81" i="82"/>
  <c r="Q81" i="82" s="1"/>
  <c r="N149" i="82"/>
  <c r="AE149" i="82" s="1"/>
  <c r="G72" i="105"/>
  <c r="G38" i="105"/>
  <c r="N39" i="105" s="1"/>
  <c r="G52" i="105"/>
  <c r="W49" i="106"/>
  <c r="F84" i="106"/>
  <c r="F74" i="105"/>
  <c r="J74" i="105"/>
  <c r="AA74" i="105" s="1"/>
  <c r="K74" i="105"/>
  <c r="AB74" i="105" s="1"/>
  <c r="F79" i="106"/>
  <c r="J79" i="106"/>
  <c r="AA79" i="106" s="1"/>
  <c r="N79" i="106"/>
  <c r="AE79" i="106" s="1"/>
  <c r="K79" i="106"/>
  <c r="O79" i="106"/>
  <c r="AF79" i="106" s="1"/>
  <c r="P76" i="106"/>
  <c r="Q76" i="106" s="1"/>
  <c r="AI76" i="106" s="1"/>
  <c r="W69" i="105"/>
  <c r="W34" i="105"/>
  <c r="G34" i="105"/>
  <c r="G63" i="105"/>
  <c r="K64" i="105" s="1"/>
  <c r="AB64" i="105" s="1"/>
  <c r="G68" i="105"/>
  <c r="G69" i="105" s="1"/>
  <c r="G73" i="106"/>
  <c r="N74" i="106" s="1"/>
  <c r="G77" i="106"/>
  <c r="G18" i="106"/>
  <c r="G19" i="106" s="1"/>
  <c r="J84" i="82"/>
  <c r="F149" i="82"/>
  <c r="W149" i="82" s="1"/>
  <c r="F79" i="105"/>
  <c r="X44" i="106"/>
  <c r="H44" i="106"/>
  <c r="W64" i="105"/>
  <c r="W59" i="105"/>
  <c r="F69" i="106"/>
  <c r="G78" i="105"/>
  <c r="J79" i="105" s="1"/>
  <c r="AA79" i="105" s="1"/>
  <c r="G38" i="106"/>
  <c r="K39" i="106" s="1"/>
  <c r="AB39" i="106" s="1"/>
  <c r="G58" i="105"/>
  <c r="G59" i="105" s="1"/>
  <c r="G48" i="106"/>
  <c r="G49" i="106" s="1"/>
  <c r="G23" i="105"/>
  <c r="G24" i="105" s="1"/>
  <c r="G83" i="106"/>
  <c r="K84" i="106" s="1"/>
  <c r="G43" i="105"/>
  <c r="F64" i="106"/>
  <c r="J64" i="106"/>
  <c r="AA64" i="106" s="1"/>
  <c r="K64" i="106"/>
  <c r="AB64" i="106" s="1"/>
  <c r="W39" i="105"/>
  <c r="F49" i="105"/>
  <c r="W54" i="105"/>
  <c r="G54" i="105"/>
  <c r="F74" i="106"/>
  <c r="G34" i="106"/>
  <c r="W34" i="106"/>
  <c r="G48" i="105"/>
  <c r="K49" i="105" s="1"/>
  <c r="G58" i="106"/>
  <c r="G59" i="106" s="1"/>
  <c r="G27" i="106"/>
  <c r="G68" i="106"/>
  <c r="K69" i="106" s="1"/>
  <c r="G42" i="106"/>
  <c r="G22" i="106"/>
  <c r="G62" i="106"/>
  <c r="W29" i="106"/>
  <c r="G29" i="106"/>
  <c r="W29" i="105"/>
  <c r="G29" i="105"/>
  <c r="W24" i="106"/>
  <c r="G24" i="106"/>
  <c r="W39" i="106"/>
  <c r="W44" i="105"/>
  <c r="N84" i="82"/>
  <c r="O84" i="82"/>
  <c r="O104" i="82"/>
  <c r="O149" i="82"/>
  <c r="AF149" i="82" s="1"/>
  <c r="N51" i="105"/>
  <c r="N101" i="82"/>
  <c r="N26" i="105"/>
  <c r="N146" i="82"/>
  <c r="N68" i="63"/>
  <c r="N51" i="82"/>
  <c r="P51" i="106"/>
  <c r="Q51" i="106" s="1"/>
  <c r="AI51" i="106" s="1"/>
  <c r="N143" i="82"/>
  <c r="P141" i="82" s="1"/>
  <c r="Q141" i="82" s="1"/>
  <c r="AI141" i="82" s="1"/>
  <c r="N88" i="82"/>
  <c r="N68" i="62"/>
  <c r="N63" i="82"/>
  <c r="N58" i="82"/>
  <c r="P146" i="82"/>
  <c r="Q146" i="82" s="1"/>
  <c r="AI146" i="82" s="1"/>
  <c r="N104" i="82"/>
  <c r="J29" i="105"/>
  <c r="AA29" i="105" s="1"/>
  <c r="K29" i="105"/>
  <c r="N29" i="105"/>
  <c r="AE29" i="105" s="1"/>
  <c r="P26" i="105"/>
  <c r="Q26" i="105" s="1"/>
  <c r="AI26" i="105" s="1"/>
  <c r="O29" i="105"/>
  <c r="AF29" i="105" s="1"/>
  <c r="J19" i="105"/>
  <c r="AA19" i="105" s="1"/>
  <c r="K19" i="105"/>
  <c r="AB19" i="105" s="1"/>
  <c r="K44" i="106"/>
  <c r="AB44" i="106" s="1"/>
  <c r="J44" i="106"/>
  <c r="AA44" i="106" s="1"/>
  <c r="J29" i="106"/>
  <c r="AA29" i="106" s="1"/>
  <c r="K29" i="106"/>
  <c r="AB29" i="106" s="1"/>
  <c r="J144" i="82"/>
  <c r="AA144" i="82" s="1"/>
  <c r="K144" i="82"/>
  <c r="K54" i="106"/>
  <c r="J54" i="106"/>
  <c r="AA54" i="106" s="1"/>
  <c r="K24" i="106"/>
  <c r="AB24" i="106" s="1"/>
  <c r="J24" i="106"/>
  <c r="AA24" i="106" s="1"/>
  <c r="J54" i="105"/>
  <c r="AA54" i="105" s="1"/>
  <c r="K54" i="105"/>
  <c r="AB54" i="105" s="1"/>
  <c r="J34" i="105"/>
  <c r="AA34" i="105" s="1"/>
  <c r="K34" i="105"/>
  <c r="AB34" i="105" s="1"/>
  <c r="K34" i="106"/>
  <c r="AB34" i="106" s="1"/>
  <c r="J34" i="106"/>
  <c r="AA34" i="106" s="1"/>
  <c r="N76" i="105"/>
  <c r="N41" i="82"/>
  <c r="N31" i="105"/>
  <c r="N71" i="106"/>
  <c r="N106" i="62"/>
  <c r="N21" i="106"/>
  <c r="N48" i="82"/>
  <c r="P46" i="82" s="1"/>
  <c r="Q46" i="82" s="1"/>
  <c r="AI46" i="82" s="1"/>
  <c r="N63" i="106"/>
  <c r="O64" i="106" s="1"/>
  <c r="N31" i="106"/>
  <c r="N96" i="82"/>
  <c r="N81" i="106"/>
  <c r="N48" i="105"/>
  <c r="N36" i="106"/>
  <c r="N16" i="106"/>
  <c r="N61" i="82"/>
  <c r="N91" i="82"/>
  <c r="N66" i="106"/>
  <c r="N16" i="105"/>
  <c r="N21" i="105"/>
  <c r="N131" i="82"/>
  <c r="N66" i="82"/>
  <c r="N36" i="105"/>
  <c r="N56" i="82"/>
  <c r="N66" i="105"/>
  <c r="N126" i="82"/>
  <c r="N43" i="105"/>
  <c r="N73" i="82"/>
  <c r="N36" i="82"/>
  <c r="N53" i="82"/>
  <c r="P51" i="82" s="1"/>
  <c r="Q51" i="82" s="1"/>
  <c r="AI51" i="82" s="1"/>
  <c r="N26" i="106"/>
  <c r="N81" i="82"/>
  <c r="AF49" i="106"/>
  <c r="AE49" i="106"/>
  <c r="N64" i="106"/>
  <c r="P31" i="105"/>
  <c r="O34" i="105"/>
  <c r="N34" i="105"/>
  <c r="P26" i="106"/>
  <c r="O29" i="106"/>
  <c r="N29" i="106"/>
  <c r="O34" i="106"/>
  <c r="N34" i="106"/>
  <c r="P31" i="106"/>
  <c r="P71" i="105"/>
  <c r="N74" i="105"/>
  <c r="O74" i="105"/>
  <c r="P36" i="105"/>
  <c r="N54" i="105"/>
  <c r="P51" i="105"/>
  <c r="O54" i="105"/>
  <c r="P16" i="105"/>
  <c r="N19" i="105"/>
  <c r="O19" i="105"/>
  <c r="G109" i="63"/>
  <c r="V109" i="63" s="1"/>
  <c r="J104" i="82"/>
  <c r="P101" i="82"/>
  <c r="Q101" i="82" s="1"/>
  <c r="AI101" i="82" s="1"/>
  <c r="N139" i="82"/>
  <c r="AE139" i="82" s="1"/>
  <c r="K139" i="82"/>
  <c r="L139" i="82" s="1"/>
  <c r="G28" i="82"/>
  <c r="K29" i="82" s="1"/>
  <c r="G38" i="82"/>
  <c r="G39" i="82" s="1"/>
  <c r="G133" i="82"/>
  <c r="G117" i="82"/>
  <c r="G78" i="82"/>
  <c r="J79" i="82" s="1"/>
  <c r="G58" i="82"/>
  <c r="G59" i="82" s="1"/>
  <c r="G17" i="82"/>
  <c r="G137" i="82"/>
  <c r="G128" i="82"/>
  <c r="P126" i="82" s="1"/>
  <c r="Q126" i="82" s="1"/>
  <c r="G82" i="82"/>
  <c r="G52" i="82"/>
  <c r="G73" i="82"/>
  <c r="G102" i="82"/>
  <c r="G63" i="82"/>
  <c r="G142" i="63"/>
  <c r="K54" i="82"/>
  <c r="L54" i="82" s="1"/>
  <c r="M54" i="82" s="1"/>
  <c r="J54" i="82"/>
  <c r="AA54" i="82" s="1"/>
  <c r="G54" i="82"/>
  <c r="H54" i="82" s="1"/>
  <c r="I54" i="82" s="1"/>
  <c r="G104" i="82"/>
  <c r="G84" i="82"/>
  <c r="L149" i="82"/>
  <c r="F129" i="82"/>
  <c r="W129" i="82" s="1"/>
  <c r="U84" i="63"/>
  <c r="F85" i="63"/>
  <c r="U69" i="63"/>
  <c r="F70" i="63"/>
  <c r="U109" i="63"/>
  <c r="F110" i="63"/>
  <c r="G144" i="63"/>
  <c r="V144" i="63" s="1"/>
  <c r="F74" i="82"/>
  <c r="W74" i="82" s="1"/>
  <c r="U44" i="63"/>
  <c r="F45" i="63"/>
  <c r="F145" i="63"/>
  <c r="W139" i="82"/>
  <c r="G139" i="82"/>
  <c r="AB149" i="82"/>
  <c r="N66" i="63"/>
  <c r="N66" i="62"/>
  <c r="N93" i="62"/>
  <c r="N143" i="63"/>
  <c r="P141" i="63" s="1"/>
  <c r="Q141" i="63" s="1"/>
  <c r="N106" i="63"/>
  <c r="N81" i="63"/>
  <c r="N81" i="62"/>
  <c r="N21" i="82"/>
  <c r="N43" i="62"/>
  <c r="N43" i="63"/>
  <c r="N93" i="63"/>
  <c r="G43" i="63"/>
  <c r="G44" i="63" s="1"/>
  <c r="G43" i="62"/>
  <c r="G44" i="62" s="1"/>
  <c r="G68" i="63"/>
  <c r="G68" i="62"/>
  <c r="G93" i="63"/>
  <c r="G94" i="63" s="1"/>
  <c r="G93" i="62"/>
  <c r="G83" i="63"/>
  <c r="G83" i="62"/>
  <c r="G84" i="62" s="1"/>
  <c r="V84" i="62" s="1"/>
  <c r="G107" i="63"/>
  <c r="G107" i="62"/>
  <c r="G68" i="82"/>
  <c r="J69" i="82" s="1"/>
  <c r="G88" i="82"/>
  <c r="J89" i="82" s="1"/>
  <c r="K49" i="82"/>
  <c r="N26" i="82"/>
  <c r="N98" i="82"/>
  <c r="N16" i="82"/>
  <c r="N46" i="82"/>
  <c r="N121" i="82"/>
  <c r="N31" i="82"/>
  <c r="N76" i="82"/>
  <c r="N113" i="82"/>
  <c r="N106" i="82"/>
  <c r="N86" i="82"/>
  <c r="N116" i="82"/>
  <c r="K34" i="82"/>
  <c r="J34" i="82"/>
  <c r="O34" i="82"/>
  <c r="N34" i="82"/>
  <c r="F34" i="82"/>
  <c r="P31" i="82"/>
  <c r="W39" i="82"/>
  <c r="F69" i="82"/>
  <c r="G118" i="82"/>
  <c r="K119" i="82" s="1"/>
  <c r="G47" i="82"/>
  <c r="G108" i="82"/>
  <c r="N109" i="82" s="1"/>
  <c r="G113" i="82"/>
  <c r="K114" i="82" s="1"/>
  <c r="G87" i="82"/>
  <c r="G43" i="82"/>
  <c r="K44" i="82" s="1"/>
  <c r="G77" i="82"/>
  <c r="G27" i="82"/>
  <c r="G23" i="82"/>
  <c r="N24" i="82" s="1"/>
  <c r="G98" i="82"/>
  <c r="G99" i="82" s="1"/>
  <c r="G123" i="82"/>
  <c r="K124" i="82" s="1"/>
  <c r="G93" i="82"/>
  <c r="G94" i="82" s="1"/>
  <c r="G18" i="82"/>
  <c r="N19" i="82" s="1"/>
  <c r="G32" i="82"/>
  <c r="W59" i="82"/>
  <c r="F89" i="82"/>
  <c r="F79" i="82"/>
  <c r="J49" i="82"/>
  <c r="N68" i="82"/>
  <c r="W64" i="82"/>
  <c r="W84" i="82"/>
  <c r="W119" i="82"/>
  <c r="G49" i="82"/>
  <c r="W49" i="82"/>
  <c r="W44" i="82"/>
  <c r="W109" i="82"/>
  <c r="W104" i="82"/>
  <c r="W114" i="82"/>
  <c r="W19" i="82"/>
  <c r="W124" i="82"/>
  <c r="W24" i="82"/>
  <c r="W94" i="82"/>
  <c r="W134" i="82"/>
  <c r="W29" i="82"/>
  <c r="W99" i="82"/>
  <c r="N113" i="62"/>
  <c r="U134" i="63"/>
  <c r="F135" i="63"/>
  <c r="U49" i="63"/>
  <c r="F50" i="63"/>
  <c r="U114" i="63"/>
  <c r="F115" i="63"/>
  <c r="U129" i="63"/>
  <c r="F130" i="63"/>
  <c r="N126" i="63"/>
  <c r="N126" i="62"/>
  <c r="N133" i="63"/>
  <c r="N133" i="62"/>
  <c r="G47" i="63"/>
  <c r="G133" i="63"/>
  <c r="G47" i="62"/>
  <c r="G133" i="62"/>
  <c r="G113" i="63"/>
  <c r="G114" i="63" s="1"/>
  <c r="G113" i="62"/>
  <c r="P111" i="62" s="1"/>
  <c r="Q111" i="62" s="1"/>
  <c r="G128" i="63"/>
  <c r="G128" i="62"/>
  <c r="P126" i="62" s="1"/>
  <c r="Q126" i="62" s="1"/>
  <c r="G48" i="63"/>
  <c r="G49" i="63" s="1"/>
  <c r="G48" i="62"/>
  <c r="G49" i="62" s="1"/>
  <c r="V49" i="62" s="1"/>
  <c r="P56" i="63"/>
  <c r="Q56" i="63" s="1"/>
  <c r="P136" i="62"/>
  <c r="Q136" i="62" s="1"/>
  <c r="O59" i="63"/>
  <c r="AD59" i="63" s="1"/>
  <c r="P71" i="63"/>
  <c r="Q71" i="63" s="1"/>
  <c r="N46" i="63"/>
  <c r="N46" i="62"/>
  <c r="N96" i="63"/>
  <c r="N96" i="62"/>
  <c r="N36" i="63"/>
  <c r="N36" i="62"/>
  <c r="N141" i="63"/>
  <c r="N56" i="63"/>
  <c r="N56" i="62"/>
  <c r="N91" i="63"/>
  <c r="N91" i="62"/>
  <c r="N26" i="63"/>
  <c r="N26" i="62"/>
  <c r="N76" i="63"/>
  <c r="N76" i="62"/>
  <c r="N139" i="63"/>
  <c r="AC139" i="63" s="1"/>
  <c r="P136" i="63"/>
  <c r="Q136" i="63" s="1"/>
  <c r="O139" i="63"/>
  <c r="AD139" i="63" s="1"/>
  <c r="L139" i="63"/>
  <c r="P126" i="63"/>
  <c r="Q126" i="63" s="1"/>
  <c r="N129" i="63"/>
  <c r="AC129" i="63" s="1"/>
  <c r="O129" i="63"/>
  <c r="AD129" i="63" s="1"/>
  <c r="N74" i="63"/>
  <c r="AC74" i="63" s="1"/>
  <c r="P121" i="62"/>
  <c r="Q121" i="62" s="1"/>
  <c r="N124" i="63"/>
  <c r="AC124" i="63" s="1"/>
  <c r="O124" i="63"/>
  <c r="AD124" i="63" s="1"/>
  <c r="P121" i="63"/>
  <c r="Q121" i="63" s="1"/>
  <c r="N149" i="63"/>
  <c r="AC149" i="63" s="1"/>
  <c r="P146" i="63"/>
  <c r="Q146" i="63" s="1"/>
  <c r="O149" i="63"/>
  <c r="AD149" i="63" s="1"/>
  <c r="K149" i="63"/>
  <c r="P16" i="62"/>
  <c r="Q16" i="62" s="1"/>
  <c r="K144" i="63"/>
  <c r="J144" i="63"/>
  <c r="Y144" i="63" s="1"/>
  <c r="K24" i="63"/>
  <c r="J24" i="63"/>
  <c r="Y24" i="63" s="1"/>
  <c r="P21" i="63"/>
  <c r="Q21" i="63" s="1"/>
  <c r="O24" i="63"/>
  <c r="AD24" i="63" s="1"/>
  <c r="N24" i="63"/>
  <c r="AC24" i="63" s="1"/>
  <c r="P26" i="62"/>
  <c r="Q26" i="62" s="1"/>
  <c r="O19" i="63"/>
  <c r="AD19" i="63" s="1"/>
  <c r="N19" i="63"/>
  <c r="AC19" i="63" s="1"/>
  <c r="P16" i="63"/>
  <c r="Q16" i="63" s="1"/>
  <c r="J19" i="63"/>
  <c r="Y19" i="63" s="1"/>
  <c r="K19" i="63"/>
  <c r="N89" i="63"/>
  <c r="AC89" i="63" s="1"/>
  <c r="P86" i="63"/>
  <c r="Q86" i="63" s="1"/>
  <c r="J89" i="63"/>
  <c r="Y89" i="63" s="1"/>
  <c r="O89" i="63"/>
  <c r="AD89" i="63" s="1"/>
  <c r="K89" i="63"/>
  <c r="P26" i="63"/>
  <c r="Q26" i="63" s="1"/>
  <c r="K29" i="63"/>
  <c r="J29" i="63"/>
  <c r="Y29" i="63" s="1"/>
  <c r="O29" i="63"/>
  <c r="AD29" i="63" s="1"/>
  <c r="N29" i="63"/>
  <c r="AC29" i="63" s="1"/>
  <c r="P36" i="62"/>
  <c r="Q36" i="62" s="1"/>
  <c r="P36" i="63"/>
  <c r="Q36" i="63" s="1"/>
  <c r="N39" i="63"/>
  <c r="AC39" i="63" s="1"/>
  <c r="O39" i="63"/>
  <c r="AD39" i="63" s="1"/>
  <c r="K39" i="63"/>
  <c r="J39" i="63"/>
  <c r="Y39" i="63" s="1"/>
  <c r="P96" i="62"/>
  <c r="Q96" i="62" s="1"/>
  <c r="K114" i="63"/>
  <c r="P111" i="63"/>
  <c r="Q111" i="63" s="1"/>
  <c r="N99" i="63"/>
  <c r="AC99" i="63" s="1"/>
  <c r="O99" i="63"/>
  <c r="AD99" i="63" s="1"/>
  <c r="P96" i="63"/>
  <c r="Q96" i="63" s="1"/>
  <c r="J99" i="63"/>
  <c r="Y99" i="63" s="1"/>
  <c r="K99" i="63"/>
  <c r="K109" i="63"/>
  <c r="P106" i="63"/>
  <c r="J109" i="63"/>
  <c r="N89" i="62"/>
  <c r="AC89" i="62" s="1"/>
  <c r="J89" i="62"/>
  <c r="Y89" i="62" s="1"/>
  <c r="K89" i="62"/>
  <c r="H89" i="62"/>
  <c r="P86" i="62"/>
  <c r="Q86" i="62" s="1"/>
  <c r="O89" i="62"/>
  <c r="AD89" i="62" s="1"/>
  <c r="AD154" i="62"/>
  <c r="Y154" i="62"/>
  <c r="H44" i="114" l="1"/>
  <c r="X44" i="114"/>
  <c r="H39" i="114"/>
  <c r="X39" i="114"/>
  <c r="I154" i="114"/>
  <c r="Z154" i="114" s="1"/>
  <c r="Y154" i="114"/>
  <c r="H49" i="114"/>
  <c r="X49" i="114"/>
  <c r="H29" i="114"/>
  <c r="X29" i="114"/>
  <c r="H134" i="114"/>
  <c r="X134" i="114"/>
  <c r="H139" i="114"/>
  <c r="X139" i="114"/>
  <c r="H114" i="114"/>
  <c r="X114" i="114"/>
  <c r="H24" i="114"/>
  <c r="X24" i="114"/>
  <c r="H19" i="114"/>
  <c r="X19" i="114"/>
  <c r="N110" i="114"/>
  <c r="X149" i="114"/>
  <c r="Q61" i="112"/>
  <c r="AI61" i="112" s="1"/>
  <c r="R61" i="112" s="1"/>
  <c r="X34" i="114"/>
  <c r="X89" i="114"/>
  <c r="G94" i="114"/>
  <c r="X94" i="114" s="1"/>
  <c r="J94" i="114"/>
  <c r="AA94" i="114" s="1"/>
  <c r="G124" i="114"/>
  <c r="X124" i="114" s="1"/>
  <c r="J124" i="114"/>
  <c r="N100" i="114"/>
  <c r="AE99" i="114"/>
  <c r="AF99" i="114"/>
  <c r="O100" i="114"/>
  <c r="AB139" i="114"/>
  <c r="L139" i="114"/>
  <c r="N120" i="114"/>
  <c r="AE119" i="114"/>
  <c r="AB99" i="114"/>
  <c r="L99" i="114"/>
  <c r="AF119" i="114"/>
  <c r="O120" i="114"/>
  <c r="AB54" i="114"/>
  <c r="L54" i="114"/>
  <c r="AH96" i="114"/>
  <c r="Q96" i="114"/>
  <c r="AI96" i="114" s="1"/>
  <c r="AE49" i="114"/>
  <c r="N50" i="114"/>
  <c r="AB119" i="114"/>
  <c r="L119" i="114"/>
  <c r="P121" i="114"/>
  <c r="AH121" i="114" s="1"/>
  <c r="O124" i="114"/>
  <c r="AF124" i="114" s="1"/>
  <c r="F150" i="114"/>
  <c r="F100" i="114"/>
  <c r="F170" i="114"/>
  <c r="F165" i="114"/>
  <c r="K124" i="114"/>
  <c r="L124" i="114" s="1"/>
  <c r="F85" i="114"/>
  <c r="F145" i="114"/>
  <c r="F130" i="114"/>
  <c r="F105" i="114"/>
  <c r="F70" i="114"/>
  <c r="F125" i="114"/>
  <c r="F90" i="114"/>
  <c r="F95" i="114"/>
  <c r="F110" i="114"/>
  <c r="F80" i="114"/>
  <c r="F35" i="114"/>
  <c r="H69" i="114"/>
  <c r="I69" i="114" s="1"/>
  <c r="G79" i="114"/>
  <c r="AH116" i="114"/>
  <c r="Q116" i="114"/>
  <c r="AI116" i="114" s="1"/>
  <c r="F60" i="114"/>
  <c r="H94" i="114"/>
  <c r="I94" i="114" s="1"/>
  <c r="Z94" i="114" s="1"/>
  <c r="X84" i="114"/>
  <c r="H84" i="114"/>
  <c r="I84" i="114" s="1"/>
  <c r="H124" i="114"/>
  <c r="I124" i="114" s="1"/>
  <c r="N124" i="114"/>
  <c r="AE124" i="114" s="1"/>
  <c r="L64" i="112"/>
  <c r="M64" i="112" s="1"/>
  <c r="AB144" i="114"/>
  <c r="L144" i="114"/>
  <c r="G59" i="114"/>
  <c r="H59" i="114" s="1"/>
  <c r="I59" i="114" s="1"/>
  <c r="N59" i="114"/>
  <c r="P56" i="114"/>
  <c r="O59" i="114"/>
  <c r="K59" i="114"/>
  <c r="AE144" i="114"/>
  <c r="N145" i="114"/>
  <c r="O145" i="114"/>
  <c r="AF144" i="114"/>
  <c r="X144" i="114"/>
  <c r="H144" i="114"/>
  <c r="I144" i="114" s="1"/>
  <c r="R141" i="114"/>
  <c r="R142" i="114"/>
  <c r="AA144" i="114"/>
  <c r="AA89" i="114"/>
  <c r="Y34" i="114"/>
  <c r="Z34" i="114"/>
  <c r="AF89" i="114"/>
  <c r="AE89" i="114"/>
  <c r="M109" i="114"/>
  <c r="AC109" i="114"/>
  <c r="R32" i="114"/>
  <c r="R31" i="114"/>
  <c r="Y89" i="114"/>
  <c r="Z89" i="114"/>
  <c r="L89" i="114"/>
  <c r="AB89" i="114"/>
  <c r="AF34" i="114"/>
  <c r="AE34" i="114"/>
  <c r="Q86" i="114"/>
  <c r="AI86" i="114" s="1"/>
  <c r="AH86" i="114"/>
  <c r="F115" i="114"/>
  <c r="F175" i="114"/>
  <c r="F30" i="114"/>
  <c r="F40" i="114" s="1"/>
  <c r="F20" i="114"/>
  <c r="F155" i="114"/>
  <c r="F140" i="114"/>
  <c r="F50" i="114"/>
  <c r="F65" i="114"/>
  <c r="F160" i="114"/>
  <c r="F135" i="114"/>
  <c r="F55" i="114"/>
  <c r="F25" i="114"/>
  <c r="F45" i="114"/>
  <c r="F75" i="114"/>
  <c r="F120" i="114"/>
  <c r="N94" i="114"/>
  <c r="AE94" i="114" s="1"/>
  <c r="J54" i="63"/>
  <c r="Y54" i="63" s="1"/>
  <c r="P91" i="114"/>
  <c r="AH91" i="114" s="1"/>
  <c r="K34" i="112"/>
  <c r="L34" i="112" s="1"/>
  <c r="P61" i="63"/>
  <c r="Q61" i="63" s="1"/>
  <c r="K54" i="63"/>
  <c r="Z54" i="63" s="1"/>
  <c r="O54" i="63"/>
  <c r="AD54" i="63" s="1"/>
  <c r="N54" i="63"/>
  <c r="AC54" i="63" s="1"/>
  <c r="P51" i="63"/>
  <c r="Q51" i="63" s="1"/>
  <c r="N69" i="105"/>
  <c r="AE69" i="105" s="1"/>
  <c r="J52" i="113"/>
  <c r="AA52" i="113" s="1"/>
  <c r="O52" i="113"/>
  <c r="AF52" i="113" s="1"/>
  <c r="K94" i="114"/>
  <c r="L94" i="114" s="1"/>
  <c r="O94" i="114"/>
  <c r="AF94" i="114" s="1"/>
  <c r="G34" i="112"/>
  <c r="X34" i="112" s="1"/>
  <c r="K52" i="113"/>
  <c r="AB52" i="113" s="1"/>
  <c r="J64" i="63"/>
  <c r="Y64" i="63" s="1"/>
  <c r="J54" i="112"/>
  <c r="AA54" i="112" s="1"/>
  <c r="N52" i="113"/>
  <c r="AE52" i="113" s="1"/>
  <c r="N64" i="63"/>
  <c r="AC64" i="63" s="1"/>
  <c r="P49" i="113"/>
  <c r="AH49" i="113" s="1"/>
  <c r="K64" i="63"/>
  <c r="Z64" i="63" s="1"/>
  <c r="G89" i="112"/>
  <c r="X89" i="112" s="1"/>
  <c r="Q91" i="112"/>
  <c r="AI91" i="112" s="1"/>
  <c r="R92" i="112" s="1"/>
  <c r="L94" i="112"/>
  <c r="M94" i="112" s="1"/>
  <c r="F28" i="113"/>
  <c r="F18" i="113"/>
  <c r="F53" i="113"/>
  <c r="F58" i="113"/>
  <c r="F43" i="113"/>
  <c r="F68" i="113"/>
  <c r="X17" i="113"/>
  <c r="G58" i="113" s="1"/>
  <c r="N79" i="112"/>
  <c r="AE79" i="112" s="1"/>
  <c r="J79" i="112"/>
  <c r="AA79" i="112" s="1"/>
  <c r="O79" i="112"/>
  <c r="AF79" i="112" s="1"/>
  <c r="K79" i="112"/>
  <c r="P76" i="112"/>
  <c r="Q76" i="112" s="1"/>
  <c r="AI76" i="112" s="1"/>
  <c r="V64" i="63"/>
  <c r="G65" i="63"/>
  <c r="H64" i="63"/>
  <c r="X52" i="113"/>
  <c r="G74" i="63"/>
  <c r="J74" i="63"/>
  <c r="Y74" i="63" s="1"/>
  <c r="K74" i="63"/>
  <c r="O64" i="63"/>
  <c r="AD64" i="63" s="1"/>
  <c r="N34" i="112"/>
  <c r="AE34" i="112" s="1"/>
  <c r="O69" i="105"/>
  <c r="AF69" i="105" s="1"/>
  <c r="Y57" i="113"/>
  <c r="I57" i="113"/>
  <c r="Z57" i="113" s="1"/>
  <c r="Q54" i="113"/>
  <c r="AI54" i="113" s="1"/>
  <c r="AH54" i="113"/>
  <c r="AH81" i="114"/>
  <c r="Q81" i="114"/>
  <c r="AI81" i="114" s="1"/>
  <c r="I52" i="113"/>
  <c r="Y52" i="113"/>
  <c r="Y17" i="113"/>
  <c r="H58" i="113" s="1"/>
  <c r="I17" i="113"/>
  <c r="L17" i="113"/>
  <c r="AB17" i="113"/>
  <c r="K58" i="113" s="1"/>
  <c r="AB84" i="114"/>
  <c r="L84" i="114"/>
  <c r="AE17" i="113"/>
  <c r="N58" i="113" s="1"/>
  <c r="Z124" i="114"/>
  <c r="Y124" i="114"/>
  <c r="AB57" i="113"/>
  <c r="L57" i="113"/>
  <c r="Q14" i="113"/>
  <c r="AI14" i="113" s="1"/>
  <c r="AH14" i="113"/>
  <c r="AF17" i="113"/>
  <c r="O58" i="113" s="1"/>
  <c r="AA17" i="113"/>
  <c r="J58" i="113" s="1"/>
  <c r="Q166" i="114"/>
  <c r="AI166" i="114" s="1"/>
  <c r="AH166" i="114"/>
  <c r="AF169" i="114"/>
  <c r="O180" i="114" s="1"/>
  <c r="AE32" i="113"/>
  <c r="AF179" i="114"/>
  <c r="Q176" i="114"/>
  <c r="AI176" i="114" s="1"/>
  <c r="AH176" i="114"/>
  <c r="X169" i="114"/>
  <c r="AE169" i="114"/>
  <c r="N180" i="114" s="1"/>
  <c r="AA32" i="113"/>
  <c r="X179" i="114"/>
  <c r="AB179" i="114"/>
  <c r="L179" i="114"/>
  <c r="L169" i="114"/>
  <c r="AB169" i="114"/>
  <c r="K180" i="114" s="1"/>
  <c r="AF32" i="113"/>
  <c r="Q29" i="113"/>
  <c r="AI29" i="113" s="1"/>
  <c r="AH29" i="113"/>
  <c r="AA179" i="114"/>
  <c r="AA169" i="114"/>
  <c r="H32" i="113"/>
  <c r="X32" i="113"/>
  <c r="L32" i="113"/>
  <c r="AB32" i="113"/>
  <c r="AE179" i="114"/>
  <c r="X27" i="113"/>
  <c r="X69" i="114"/>
  <c r="O84" i="112"/>
  <c r="AF84" i="112" s="1"/>
  <c r="N84" i="112"/>
  <c r="AE84" i="112" s="1"/>
  <c r="J69" i="105"/>
  <c r="AA69" i="105" s="1"/>
  <c r="N24" i="112"/>
  <c r="AE24" i="112" s="1"/>
  <c r="L27" i="113"/>
  <c r="AB27" i="113"/>
  <c r="AA69" i="114"/>
  <c r="Q24" i="113"/>
  <c r="AI24" i="113" s="1"/>
  <c r="AH24" i="113"/>
  <c r="L69" i="114"/>
  <c r="L79" i="114" s="1"/>
  <c r="AC79" i="114" s="1"/>
  <c r="AB69" i="114"/>
  <c r="AF69" i="114"/>
  <c r="AE27" i="113"/>
  <c r="Q66" i="114"/>
  <c r="AI66" i="114" s="1"/>
  <c r="AH66" i="114"/>
  <c r="K24" i="112"/>
  <c r="AB24" i="112" s="1"/>
  <c r="AA27" i="113"/>
  <c r="AF27" i="113"/>
  <c r="AE69" i="114"/>
  <c r="Z72" i="113"/>
  <c r="I73" i="113"/>
  <c r="N150" i="114"/>
  <c r="AE149" i="114"/>
  <c r="O150" i="114"/>
  <c r="AF149" i="114"/>
  <c r="AH146" i="114"/>
  <c r="Q146" i="114"/>
  <c r="AI146" i="114" s="1"/>
  <c r="AB149" i="114"/>
  <c r="L149" i="114"/>
  <c r="Y149" i="114"/>
  <c r="AA149" i="114"/>
  <c r="Y69" i="114"/>
  <c r="Y27" i="113"/>
  <c r="I27" i="113"/>
  <c r="Z34" i="63"/>
  <c r="Y19" i="105"/>
  <c r="P76" i="63"/>
  <c r="Q76" i="63" s="1"/>
  <c r="N54" i="112"/>
  <c r="AE54" i="112" s="1"/>
  <c r="G84" i="112"/>
  <c r="X84" i="112" s="1"/>
  <c r="P81" i="112"/>
  <c r="Q81" i="112" s="1"/>
  <c r="AI81" i="112" s="1"/>
  <c r="O79" i="63"/>
  <c r="AD79" i="63" s="1"/>
  <c r="O54" i="112"/>
  <c r="AF54" i="112" s="1"/>
  <c r="K54" i="112"/>
  <c r="AB54" i="112" s="1"/>
  <c r="J84" i="112"/>
  <c r="AA84" i="112" s="1"/>
  <c r="N79" i="63"/>
  <c r="AC79" i="63" s="1"/>
  <c r="G54" i="112"/>
  <c r="X54" i="112" s="1"/>
  <c r="O24" i="112"/>
  <c r="AF24" i="112" s="1"/>
  <c r="K79" i="63"/>
  <c r="P39" i="113"/>
  <c r="O42" i="113"/>
  <c r="J42" i="113"/>
  <c r="K42" i="113"/>
  <c r="N42" i="113"/>
  <c r="G42" i="113"/>
  <c r="P126" i="114"/>
  <c r="O129" i="114"/>
  <c r="K129" i="114"/>
  <c r="N129" i="114"/>
  <c r="G129" i="114"/>
  <c r="H129" i="114" s="1"/>
  <c r="I129" i="114" s="1"/>
  <c r="N104" i="114"/>
  <c r="G104" i="114"/>
  <c r="H104" i="114" s="1"/>
  <c r="I104" i="114" s="1"/>
  <c r="P101" i="114"/>
  <c r="O104" i="114"/>
  <c r="K104" i="114"/>
  <c r="G24" i="112"/>
  <c r="J24" i="112"/>
  <c r="AA24" i="112" s="1"/>
  <c r="J74" i="112"/>
  <c r="AA74" i="112" s="1"/>
  <c r="K74" i="112"/>
  <c r="P71" i="112"/>
  <c r="O74" i="112"/>
  <c r="AF74" i="112" s="1"/>
  <c r="N74" i="112"/>
  <c r="AE74" i="112" s="1"/>
  <c r="G79" i="63"/>
  <c r="U79" i="63"/>
  <c r="F80" i="63"/>
  <c r="H54" i="63"/>
  <c r="V54" i="63"/>
  <c r="G55" i="63"/>
  <c r="H34" i="63"/>
  <c r="V34" i="63"/>
  <c r="G35" i="63"/>
  <c r="L39" i="112"/>
  <c r="AC39" i="112" s="1"/>
  <c r="N24" i="106"/>
  <c r="AE24" i="106" s="1"/>
  <c r="O34" i="112"/>
  <c r="AF34" i="112" s="1"/>
  <c r="N109" i="63"/>
  <c r="AC109" i="63" s="1"/>
  <c r="N110" i="63" s="1"/>
  <c r="R97" i="112"/>
  <c r="R96" i="112"/>
  <c r="O119" i="63"/>
  <c r="AD119" i="63" s="1"/>
  <c r="P21" i="106"/>
  <c r="Q21" i="106" s="1"/>
  <c r="AI21" i="106" s="1"/>
  <c r="P31" i="112"/>
  <c r="Q31" i="112" s="1"/>
  <c r="AI31" i="112" s="1"/>
  <c r="Q46" i="112"/>
  <c r="AI46" i="112" s="1"/>
  <c r="AH46" i="112"/>
  <c r="L49" i="112"/>
  <c r="M49" i="112" s="1"/>
  <c r="AD49" i="112" s="1"/>
  <c r="N49" i="112"/>
  <c r="AE49" i="112" s="1"/>
  <c r="L114" i="112"/>
  <c r="O49" i="112"/>
  <c r="Q86" i="112"/>
  <c r="AI86" i="112" s="1"/>
  <c r="R86" i="112" s="1"/>
  <c r="AB49" i="112"/>
  <c r="AB114" i="112"/>
  <c r="AE114" i="112"/>
  <c r="AA114" i="112"/>
  <c r="F125" i="112"/>
  <c r="L59" i="63"/>
  <c r="AA59" i="63" s="1"/>
  <c r="AC109" i="112"/>
  <c r="M109" i="112"/>
  <c r="AC134" i="112"/>
  <c r="R106" i="112"/>
  <c r="R107" i="112"/>
  <c r="F55" i="112"/>
  <c r="F35" i="112"/>
  <c r="F60" i="112"/>
  <c r="F80" i="112"/>
  <c r="F70" i="112"/>
  <c r="M59" i="112"/>
  <c r="AC59" i="112"/>
  <c r="X79" i="112"/>
  <c r="H79" i="112"/>
  <c r="R66" i="112"/>
  <c r="R67" i="112"/>
  <c r="AC124" i="112"/>
  <c r="T76" i="112"/>
  <c r="T80" i="112"/>
  <c r="T78" i="112"/>
  <c r="T79" i="112"/>
  <c r="T77" i="112"/>
  <c r="F40" i="112"/>
  <c r="F120" i="112"/>
  <c r="F65" i="112"/>
  <c r="F90" i="112"/>
  <c r="F45" i="112"/>
  <c r="F105" i="112"/>
  <c r="T59" i="112"/>
  <c r="T57" i="112"/>
  <c r="T58" i="112"/>
  <c r="T56" i="112"/>
  <c r="AH56" i="112" s="1"/>
  <c r="T60" i="112"/>
  <c r="M44" i="112"/>
  <c r="AC44" i="112"/>
  <c r="H74" i="112"/>
  <c r="X74" i="112"/>
  <c r="V44" i="112"/>
  <c r="V41" i="112"/>
  <c r="T42" i="112"/>
  <c r="V42" i="112"/>
  <c r="V45" i="112"/>
  <c r="T43" i="112"/>
  <c r="T44" i="112"/>
  <c r="V43" i="112"/>
  <c r="T41" i="112"/>
  <c r="AH41" i="112" s="1"/>
  <c r="T45" i="112"/>
  <c r="X94" i="112"/>
  <c r="H94" i="112"/>
  <c r="H39" i="112"/>
  <c r="X39" i="112"/>
  <c r="V118" i="112"/>
  <c r="T118" i="112"/>
  <c r="V119" i="112"/>
  <c r="T116" i="112"/>
  <c r="AH116" i="112" s="1"/>
  <c r="V117" i="112"/>
  <c r="T120" i="112"/>
  <c r="T117" i="112"/>
  <c r="T119" i="112"/>
  <c r="V120" i="112"/>
  <c r="V116" i="112"/>
  <c r="X119" i="112"/>
  <c r="H119" i="112"/>
  <c r="H59" i="112"/>
  <c r="X59" i="112"/>
  <c r="AC69" i="112"/>
  <c r="M69" i="112"/>
  <c r="F115" i="112"/>
  <c r="F135" i="112"/>
  <c r="F100" i="112"/>
  <c r="F85" i="112"/>
  <c r="F50" i="112"/>
  <c r="F25" i="112"/>
  <c r="F20" i="112"/>
  <c r="F110" i="112"/>
  <c r="F30" i="112"/>
  <c r="F130" i="112"/>
  <c r="M89" i="112"/>
  <c r="AC89" i="112"/>
  <c r="X124" i="112"/>
  <c r="H124" i="112"/>
  <c r="X64" i="112"/>
  <c r="H64" i="112"/>
  <c r="AC119" i="112"/>
  <c r="M104" i="112"/>
  <c r="AC104" i="112"/>
  <c r="X44" i="112"/>
  <c r="H44" i="112"/>
  <c r="H69" i="112"/>
  <c r="X69" i="112"/>
  <c r="T103" i="112"/>
  <c r="T104" i="112"/>
  <c r="V102" i="112"/>
  <c r="V101" i="112"/>
  <c r="T105" i="112"/>
  <c r="V104" i="112"/>
  <c r="T102" i="112"/>
  <c r="V103" i="112"/>
  <c r="V105" i="112"/>
  <c r="T101" i="112"/>
  <c r="AH101" i="112" s="1"/>
  <c r="X104" i="112"/>
  <c r="H104" i="112"/>
  <c r="F75" i="112"/>
  <c r="F95" i="112"/>
  <c r="L29" i="112"/>
  <c r="AB29" i="112"/>
  <c r="Q26" i="112"/>
  <c r="AI26" i="112" s="1"/>
  <c r="H29" i="112"/>
  <c r="X29" i="112"/>
  <c r="AF29" i="112"/>
  <c r="AA29" i="112"/>
  <c r="AE29" i="112"/>
  <c r="AA19" i="112"/>
  <c r="X129" i="112"/>
  <c r="H129" i="112"/>
  <c r="AB129" i="112"/>
  <c r="AA34" i="112"/>
  <c r="AE19" i="112"/>
  <c r="AF19" i="112"/>
  <c r="T112" i="112"/>
  <c r="T111" i="112"/>
  <c r="AH111" i="112" s="1"/>
  <c r="T114" i="112"/>
  <c r="T113" i="112"/>
  <c r="T115" i="112"/>
  <c r="AI126" i="112"/>
  <c r="Q51" i="112"/>
  <c r="AI51" i="112" s="1"/>
  <c r="L84" i="112"/>
  <c r="AB84" i="112"/>
  <c r="H19" i="112"/>
  <c r="X19" i="112"/>
  <c r="Q16" i="112"/>
  <c r="AI16" i="112" s="1"/>
  <c r="AF129" i="112"/>
  <c r="I99" i="112"/>
  <c r="Z99" i="112" s="1"/>
  <c r="Y114" i="112"/>
  <c r="I114" i="112"/>
  <c r="AB19" i="112"/>
  <c r="L19" i="112"/>
  <c r="AE129" i="112"/>
  <c r="AA129" i="112"/>
  <c r="L124" i="63"/>
  <c r="M124" i="63" s="1"/>
  <c r="AB124" i="63" s="1"/>
  <c r="G124" i="63"/>
  <c r="U124" i="63"/>
  <c r="F125" i="63"/>
  <c r="P56" i="105"/>
  <c r="Q56" i="105" s="1"/>
  <c r="AI56" i="105" s="1"/>
  <c r="J59" i="105"/>
  <c r="AA59" i="105" s="1"/>
  <c r="K59" i="105"/>
  <c r="AB59" i="105" s="1"/>
  <c r="U119" i="63"/>
  <c r="G119" i="63"/>
  <c r="F120" i="63"/>
  <c r="H59" i="63"/>
  <c r="V59" i="63"/>
  <c r="G60" i="63"/>
  <c r="P76" i="105"/>
  <c r="Q76" i="105" s="1"/>
  <c r="AI76" i="105" s="1"/>
  <c r="P21" i="105"/>
  <c r="Q21" i="105" s="1"/>
  <c r="AI21" i="105" s="1"/>
  <c r="N79" i="105"/>
  <c r="AE79" i="105" s="1"/>
  <c r="O24" i="105"/>
  <c r="AF24" i="105" s="1"/>
  <c r="O79" i="105"/>
  <c r="AF79" i="105" s="1"/>
  <c r="J39" i="105"/>
  <c r="AA39" i="105" s="1"/>
  <c r="K24" i="105"/>
  <c r="AB24" i="105" s="1"/>
  <c r="N24" i="105"/>
  <c r="AE24" i="105" s="1"/>
  <c r="J24" i="105"/>
  <c r="AA24" i="105" s="1"/>
  <c r="G64" i="105"/>
  <c r="X64" i="105" s="1"/>
  <c r="Q31" i="82"/>
  <c r="AI31" i="82" s="1"/>
  <c r="K59" i="106"/>
  <c r="AB59" i="106" s="1"/>
  <c r="G39" i="105"/>
  <c r="H39" i="105" s="1"/>
  <c r="L19" i="105"/>
  <c r="AC19" i="105" s="1"/>
  <c r="G149" i="82"/>
  <c r="X149" i="82" s="1"/>
  <c r="L74" i="105"/>
  <c r="M74" i="105" s="1"/>
  <c r="O49" i="82"/>
  <c r="AF49" i="82" s="1"/>
  <c r="N69" i="106"/>
  <c r="AE69" i="106" s="1"/>
  <c r="O84" i="106"/>
  <c r="AF84" i="106" s="1"/>
  <c r="P76" i="82"/>
  <c r="Q76" i="82" s="1"/>
  <c r="AI76" i="82" s="1"/>
  <c r="J74" i="106"/>
  <c r="AA74" i="106" s="1"/>
  <c r="P71" i="106"/>
  <c r="Q71" i="106" s="1"/>
  <c r="AI71" i="106" s="1"/>
  <c r="O39" i="106"/>
  <c r="AF39" i="106" s="1"/>
  <c r="P61" i="105"/>
  <c r="Q61" i="105" s="1"/>
  <c r="AI61" i="105" s="1"/>
  <c r="J49" i="106"/>
  <c r="AA49" i="106" s="1"/>
  <c r="N54" i="82"/>
  <c r="AE54" i="82" s="1"/>
  <c r="O74" i="106"/>
  <c r="AF74" i="106" s="1"/>
  <c r="P36" i="106"/>
  <c r="Q36" i="106" s="1"/>
  <c r="AI36" i="106" s="1"/>
  <c r="L64" i="106"/>
  <c r="M64" i="106" s="1"/>
  <c r="J64" i="105"/>
  <c r="AA64" i="105" s="1"/>
  <c r="N144" i="82"/>
  <c r="AE144" i="82" s="1"/>
  <c r="K49" i="106"/>
  <c r="L49" i="106" s="1"/>
  <c r="P81" i="106"/>
  <c r="Q81" i="106" s="1"/>
  <c r="AI81" i="106" s="1"/>
  <c r="J39" i="106"/>
  <c r="AA39" i="106" s="1"/>
  <c r="G39" i="106"/>
  <c r="X39" i="106" s="1"/>
  <c r="K74" i="106"/>
  <c r="N39" i="106"/>
  <c r="AE39" i="106" s="1"/>
  <c r="N84" i="106"/>
  <c r="AE84" i="106" s="1"/>
  <c r="P46" i="106"/>
  <c r="Q46" i="106" s="1"/>
  <c r="AI46" i="106" s="1"/>
  <c r="P41" i="105"/>
  <c r="Q41" i="105" s="1"/>
  <c r="AI41" i="105" s="1"/>
  <c r="K44" i="105"/>
  <c r="AB44" i="105" s="1"/>
  <c r="J49" i="105"/>
  <c r="AA49" i="105" s="1"/>
  <c r="J84" i="106"/>
  <c r="AA84" i="106" s="1"/>
  <c r="O19" i="106"/>
  <c r="AF19" i="106" s="1"/>
  <c r="J19" i="106"/>
  <c r="AA19" i="106" s="1"/>
  <c r="K79" i="105"/>
  <c r="AB69" i="106"/>
  <c r="L69" i="106"/>
  <c r="AC69" i="106" s="1"/>
  <c r="AB49" i="105"/>
  <c r="L49" i="105"/>
  <c r="AC49" i="105" s="1"/>
  <c r="AB84" i="106"/>
  <c r="L84" i="106"/>
  <c r="M84" i="106" s="1"/>
  <c r="X49" i="106"/>
  <c r="H49" i="106"/>
  <c r="X69" i="105"/>
  <c r="H69" i="105"/>
  <c r="X59" i="106"/>
  <c r="H59" i="106"/>
  <c r="W69" i="106"/>
  <c r="G69" i="106"/>
  <c r="H59" i="105"/>
  <c r="X59" i="105"/>
  <c r="X34" i="105"/>
  <c r="H34" i="105"/>
  <c r="W84" i="106"/>
  <c r="G84" i="106"/>
  <c r="N79" i="82"/>
  <c r="AE79" i="82" s="1"/>
  <c r="N129" i="82"/>
  <c r="AE129" i="82" s="1"/>
  <c r="P61" i="82"/>
  <c r="Q61" i="82" s="1"/>
  <c r="AI61" i="82" s="1"/>
  <c r="O69" i="106"/>
  <c r="AF69" i="106" s="1"/>
  <c r="O39" i="105"/>
  <c r="AF39" i="105" s="1"/>
  <c r="N19" i="106"/>
  <c r="AE19" i="106" s="1"/>
  <c r="P66" i="105"/>
  <c r="N44" i="105"/>
  <c r="AE44" i="105" s="1"/>
  <c r="P56" i="106"/>
  <c r="J59" i="106"/>
  <c r="AA59" i="106" s="1"/>
  <c r="J44" i="105"/>
  <c r="AA44" i="105" s="1"/>
  <c r="K39" i="105"/>
  <c r="AB39" i="105" s="1"/>
  <c r="G44" i="105"/>
  <c r="X29" i="105"/>
  <c r="H29" i="105"/>
  <c r="G49" i="105"/>
  <c r="W49" i="105"/>
  <c r="X24" i="105"/>
  <c r="H24" i="105"/>
  <c r="W79" i="106"/>
  <c r="G79" i="106"/>
  <c r="H29" i="106"/>
  <c r="X29" i="106"/>
  <c r="W74" i="106"/>
  <c r="G74" i="106"/>
  <c r="J69" i="106"/>
  <c r="AA69" i="106" s="1"/>
  <c r="Y44" i="106"/>
  <c r="I44" i="106"/>
  <c r="Z44" i="106" s="1"/>
  <c r="G79" i="105"/>
  <c r="W79" i="105"/>
  <c r="X19" i="106"/>
  <c r="H19" i="106"/>
  <c r="AB79" i="106"/>
  <c r="L79" i="106"/>
  <c r="J84" i="62"/>
  <c r="Y84" i="62" s="1"/>
  <c r="K79" i="82"/>
  <c r="AB79" i="82" s="1"/>
  <c r="K129" i="82"/>
  <c r="L129" i="82" s="1"/>
  <c r="P66" i="106"/>
  <c r="Q66" i="106" s="1"/>
  <c r="AI66" i="106" s="1"/>
  <c r="L24" i="106"/>
  <c r="M24" i="106" s="1"/>
  <c r="P16" i="106"/>
  <c r="Q16" i="106" s="1"/>
  <c r="AI16" i="106" s="1"/>
  <c r="P46" i="105"/>
  <c r="Q46" i="105" s="1"/>
  <c r="AI46" i="105" s="1"/>
  <c r="K69" i="105"/>
  <c r="L69" i="105" s="1"/>
  <c r="M69" i="105" s="1"/>
  <c r="O144" i="82"/>
  <c r="AF144" i="82" s="1"/>
  <c r="K19" i="106"/>
  <c r="X24" i="106"/>
  <c r="H24" i="106"/>
  <c r="X34" i="106"/>
  <c r="H34" i="106"/>
  <c r="H54" i="105"/>
  <c r="X54" i="105"/>
  <c r="W64" i="106"/>
  <c r="G64" i="106"/>
  <c r="W74" i="105"/>
  <c r="G74" i="105"/>
  <c r="P41" i="106"/>
  <c r="N74" i="82"/>
  <c r="AE74" i="82" s="1"/>
  <c r="P56" i="82"/>
  <c r="Q56" i="82" s="1"/>
  <c r="AI56" i="82" s="1"/>
  <c r="P66" i="62"/>
  <c r="Q66" i="62" s="1"/>
  <c r="H109" i="63"/>
  <c r="W109" i="63" s="1"/>
  <c r="L29" i="106"/>
  <c r="AC29" i="106" s="1"/>
  <c r="P61" i="106"/>
  <c r="Q61" i="106" s="1"/>
  <c r="AI61" i="106" s="1"/>
  <c r="N49" i="82"/>
  <c r="AE49" i="82" s="1"/>
  <c r="O49" i="105"/>
  <c r="AF49" i="105" s="1"/>
  <c r="AF54" i="106"/>
  <c r="O54" i="82"/>
  <c r="AF54" i="82" s="1"/>
  <c r="O74" i="82"/>
  <c r="AF74" i="82" s="1"/>
  <c r="N49" i="105"/>
  <c r="AE49" i="105" s="1"/>
  <c r="O44" i="105"/>
  <c r="AF44" i="105" s="1"/>
  <c r="AE54" i="106"/>
  <c r="O144" i="63"/>
  <c r="AD144" i="63" s="1"/>
  <c r="P91" i="62"/>
  <c r="Q91" i="62" s="1"/>
  <c r="L39" i="106"/>
  <c r="M39" i="106" s="1"/>
  <c r="L34" i="106"/>
  <c r="AC34" i="106" s="1"/>
  <c r="L34" i="105"/>
  <c r="AC34" i="105" s="1"/>
  <c r="L44" i="106"/>
  <c r="M44" i="106" s="1"/>
  <c r="L54" i="105"/>
  <c r="AC54" i="105" s="1"/>
  <c r="L64" i="105"/>
  <c r="AB29" i="105"/>
  <c r="L29" i="105"/>
  <c r="AB54" i="106"/>
  <c r="L54" i="106"/>
  <c r="L144" i="82"/>
  <c r="AB144" i="82"/>
  <c r="AF19" i="105"/>
  <c r="Q16" i="105"/>
  <c r="AI16" i="105" s="1"/>
  <c r="AF59" i="105"/>
  <c r="AE74" i="106"/>
  <c r="AF54" i="105"/>
  <c r="AE54" i="105"/>
  <c r="AE39" i="105"/>
  <c r="AF74" i="105"/>
  <c r="Q71" i="105"/>
  <c r="AI71" i="105" s="1"/>
  <c r="AF64" i="105"/>
  <c r="Q31" i="106"/>
  <c r="AI31" i="106" s="1"/>
  <c r="AF34" i="106"/>
  <c r="AE29" i="106"/>
  <c r="Q26" i="106"/>
  <c r="AI26" i="106" s="1"/>
  <c r="AE59" i="106"/>
  <c r="AE44" i="106"/>
  <c r="AE34" i="105"/>
  <c r="Q31" i="105"/>
  <c r="AI31" i="105" s="1"/>
  <c r="AE64" i="106"/>
  <c r="AE19" i="105"/>
  <c r="AE59" i="105"/>
  <c r="Q51" i="105"/>
  <c r="AI51" i="105" s="1"/>
  <c r="AF24" i="106"/>
  <c r="Q36" i="105"/>
  <c r="AI36" i="105" s="1"/>
  <c r="AE74" i="105"/>
  <c r="AE64" i="105"/>
  <c r="AE34" i="106"/>
  <c r="AF29" i="106"/>
  <c r="AC59" i="106"/>
  <c r="AF59" i="106"/>
  <c r="AF44" i="106"/>
  <c r="AF34" i="105"/>
  <c r="AF64" i="106"/>
  <c r="N144" i="63"/>
  <c r="AC144" i="63" s="1"/>
  <c r="AB139" i="82"/>
  <c r="J44" i="62"/>
  <c r="Y44" i="62" s="1"/>
  <c r="O79" i="82"/>
  <c r="AF79" i="82" s="1"/>
  <c r="N29" i="82"/>
  <c r="O29" i="82"/>
  <c r="G110" i="63"/>
  <c r="J129" i="82"/>
  <c r="AA129" i="82" s="1"/>
  <c r="O129" i="82"/>
  <c r="AF129" i="82" s="1"/>
  <c r="K109" i="82"/>
  <c r="AB109" i="82" s="1"/>
  <c r="J74" i="82"/>
  <c r="AA74" i="82" s="1"/>
  <c r="AB54" i="82"/>
  <c r="O84" i="62"/>
  <c r="AD84" i="62" s="1"/>
  <c r="P26" i="82"/>
  <c r="P36" i="82"/>
  <c r="O44" i="62"/>
  <c r="AD44" i="62" s="1"/>
  <c r="K44" i="62"/>
  <c r="L44" i="62" s="1"/>
  <c r="N44" i="62"/>
  <c r="AC44" i="62" s="1"/>
  <c r="G29" i="82"/>
  <c r="N89" i="82"/>
  <c r="AE89" i="82" s="1"/>
  <c r="O89" i="82"/>
  <c r="AF89" i="82" s="1"/>
  <c r="J29" i="82"/>
  <c r="P86" i="82"/>
  <c r="Q86" i="82" s="1"/>
  <c r="AI86" i="82" s="1"/>
  <c r="H144" i="63"/>
  <c r="W144" i="63" s="1"/>
  <c r="O119" i="82"/>
  <c r="AF119" i="82" s="1"/>
  <c r="P116" i="82"/>
  <c r="Q116" i="82" s="1"/>
  <c r="AI116" i="82" s="1"/>
  <c r="K84" i="62"/>
  <c r="Z84" i="62" s="1"/>
  <c r="K74" i="82"/>
  <c r="L74" i="82" s="1"/>
  <c r="N59" i="82"/>
  <c r="AE59" i="82" s="1"/>
  <c r="J59" i="82"/>
  <c r="AA59" i="82" s="1"/>
  <c r="K59" i="82"/>
  <c r="O59" i="82"/>
  <c r="AF59" i="82" s="1"/>
  <c r="O134" i="82"/>
  <c r="AF134" i="82" s="1"/>
  <c r="N134" i="82"/>
  <c r="AE134" i="82" s="1"/>
  <c r="K134" i="82"/>
  <c r="L134" i="82" s="1"/>
  <c r="M134" i="82" s="1"/>
  <c r="J134" i="82"/>
  <c r="AA134" i="82" s="1"/>
  <c r="P131" i="82"/>
  <c r="Q131" i="82" s="1"/>
  <c r="AI131" i="82" s="1"/>
  <c r="G134" i="82"/>
  <c r="H134" i="82" s="1"/>
  <c r="I134" i="82" s="1"/>
  <c r="N39" i="82"/>
  <c r="J39" i="82"/>
  <c r="K39" i="82"/>
  <c r="O39" i="82"/>
  <c r="O64" i="82"/>
  <c r="AF64" i="82" s="1"/>
  <c r="K64" i="82"/>
  <c r="J64" i="82"/>
  <c r="AA64" i="82" s="1"/>
  <c r="N64" i="82"/>
  <c r="AE64" i="82" s="1"/>
  <c r="G64" i="82"/>
  <c r="H64" i="82" s="1"/>
  <c r="I64" i="82" s="1"/>
  <c r="G79" i="82"/>
  <c r="H79" i="82" s="1"/>
  <c r="AB44" i="82"/>
  <c r="L114" i="82"/>
  <c r="AC114" i="82" s="1"/>
  <c r="AF34" i="82"/>
  <c r="AA34" i="82"/>
  <c r="AB49" i="82"/>
  <c r="AA89" i="82"/>
  <c r="G129" i="82"/>
  <c r="X129" i="82" s="1"/>
  <c r="H84" i="82"/>
  <c r="H104" i="82"/>
  <c r="M104" i="82"/>
  <c r="AA49" i="82"/>
  <c r="AE19" i="82"/>
  <c r="AB124" i="82"/>
  <c r="AE24" i="82"/>
  <c r="AE109" i="82"/>
  <c r="L119" i="82"/>
  <c r="AC119" i="82" s="1"/>
  <c r="W69" i="82"/>
  <c r="G34" i="82"/>
  <c r="AE34" i="82"/>
  <c r="L34" i="82"/>
  <c r="AA79" i="82"/>
  <c r="AB29" i="82"/>
  <c r="AA69" i="82"/>
  <c r="G74" i="82"/>
  <c r="X74" i="82" s="1"/>
  <c r="M149" i="82"/>
  <c r="AD149" i="82" s="1"/>
  <c r="M84" i="82"/>
  <c r="H59" i="82"/>
  <c r="H39" i="82"/>
  <c r="P96" i="82"/>
  <c r="Q96" i="82" s="1"/>
  <c r="AI96" i="82" s="1"/>
  <c r="G145" i="63"/>
  <c r="H139" i="82"/>
  <c r="X139" i="82"/>
  <c r="AC139" i="82"/>
  <c r="M139" i="82"/>
  <c r="K69" i="82"/>
  <c r="P41" i="62"/>
  <c r="Q41" i="62" s="1"/>
  <c r="P81" i="62"/>
  <c r="Q81" i="62" s="1"/>
  <c r="N84" i="62"/>
  <c r="AC84" i="62" s="1"/>
  <c r="P46" i="63"/>
  <c r="Q46" i="63" s="1"/>
  <c r="J124" i="82"/>
  <c r="AA124" i="82" s="1"/>
  <c r="AC104" i="82"/>
  <c r="O19" i="82"/>
  <c r="G89" i="82"/>
  <c r="K89" i="82"/>
  <c r="AC149" i="82"/>
  <c r="J94" i="63"/>
  <c r="Y94" i="63" s="1"/>
  <c r="P41" i="63"/>
  <c r="Q41" i="63" s="1"/>
  <c r="J49" i="62"/>
  <c r="Y49" i="62" s="1"/>
  <c r="P41" i="82"/>
  <c r="Q41" i="82" s="1"/>
  <c r="AI41" i="82" s="1"/>
  <c r="J94" i="82"/>
  <c r="K99" i="82"/>
  <c r="K94" i="82"/>
  <c r="O94" i="63"/>
  <c r="AD94" i="63" s="1"/>
  <c r="O49" i="63"/>
  <c r="AD49" i="63" s="1"/>
  <c r="N44" i="63"/>
  <c r="AC44" i="63" s="1"/>
  <c r="K24" i="82"/>
  <c r="K94" i="63"/>
  <c r="L94" i="63" s="1"/>
  <c r="P91" i="63"/>
  <c r="Q91" i="63" s="1"/>
  <c r="N94" i="63"/>
  <c r="AC94" i="63" s="1"/>
  <c r="K44" i="63"/>
  <c r="L44" i="63" s="1"/>
  <c r="J44" i="63"/>
  <c r="Y44" i="63" s="1"/>
  <c r="O44" i="63"/>
  <c r="AD44" i="63" s="1"/>
  <c r="J99" i="82"/>
  <c r="J24" i="82"/>
  <c r="AA104" i="82"/>
  <c r="N44" i="82"/>
  <c r="P91" i="82"/>
  <c r="Q91" i="82" s="1"/>
  <c r="AI91" i="82" s="1"/>
  <c r="O94" i="82"/>
  <c r="O24" i="82"/>
  <c r="AF104" i="82"/>
  <c r="AE104" i="82"/>
  <c r="N94" i="82"/>
  <c r="G69" i="82"/>
  <c r="V44" i="63"/>
  <c r="H44" i="63"/>
  <c r="G45" i="63"/>
  <c r="O84" i="63"/>
  <c r="AD84" i="63" s="1"/>
  <c r="K84" i="63"/>
  <c r="N84" i="63"/>
  <c r="AC84" i="63" s="1"/>
  <c r="P81" i="63"/>
  <c r="Q81" i="63" s="1"/>
  <c r="J84" i="63"/>
  <c r="Y84" i="63" s="1"/>
  <c r="G84" i="63"/>
  <c r="V94" i="63"/>
  <c r="H94" i="63"/>
  <c r="G95" i="63"/>
  <c r="O69" i="63"/>
  <c r="AD69" i="63" s="1"/>
  <c r="N69" i="63"/>
  <c r="AC69" i="63" s="1"/>
  <c r="K69" i="63"/>
  <c r="P66" i="63"/>
  <c r="Q66" i="63" s="1"/>
  <c r="J69" i="63"/>
  <c r="Y69" i="63" s="1"/>
  <c r="G69" i="63"/>
  <c r="V44" i="62"/>
  <c r="H44" i="62"/>
  <c r="L49" i="82"/>
  <c r="W34" i="82"/>
  <c r="F40" i="82" s="1"/>
  <c r="G24" i="82"/>
  <c r="L29" i="82"/>
  <c r="W54" i="82"/>
  <c r="N99" i="82"/>
  <c r="AB34" i="82"/>
  <c r="AB84" i="82"/>
  <c r="G119" i="82"/>
  <c r="X84" i="82"/>
  <c r="AA84" i="82"/>
  <c r="J114" i="82"/>
  <c r="J109" i="82"/>
  <c r="P71" i="82"/>
  <c r="Q71" i="82" s="1"/>
  <c r="AI71" i="82" s="1"/>
  <c r="AF84" i="82"/>
  <c r="W89" i="82"/>
  <c r="G109" i="82"/>
  <c r="W79" i="82"/>
  <c r="AE84" i="82"/>
  <c r="O114" i="82"/>
  <c r="P106" i="82"/>
  <c r="Q106" i="82" s="1"/>
  <c r="AI106" i="82" s="1"/>
  <c r="O109" i="82"/>
  <c r="N114" i="82"/>
  <c r="AI126" i="82"/>
  <c r="O99" i="82"/>
  <c r="AI81" i="82"/>
  <c r="P111" i="82"/>
  <c r="Q111" i="82" s="1"/>
  <c r="AI111" i="82" s="1"/>
  <c r="L124" i="82"/>
  <c r="AB119" i="82"/>
  <c r="AC54" i="82"/>
  <c r="L44" i="82"/>
  <c r="G124" i="82"/>
  <c r="G19" i="82"/>
  <c r="G114" i="82"/>
  <c r="G44" i="82"/>
  <c r="J44" i="82"/>
  <c r="J119" i="82"/>
  <c r="N124" i="82"/>
  <c r="O44" i="82"/>
  <c r="N119" i="82"/>
  <c r="P21" i="82"/>
  <c r="P121" i="82"/>
  <c r="Q121" i="82" s="1"/>
  <c r="AI121" i="82" s="1"/>
  <c r="O124" i="82"/>
  <c r="P16" i="82"/>
  <c r="K19" i="82"/>
  <c r="J19" i="82"/>
  <c r="AB114" i="82"/>
  <c r="N69" i="82"/>
  <c r="P66" i="82"/>
  <c r="Q66" i="82" s="1"/>
  <c r="AI66" i="82" s="1"/>
  <c r="O69" i="82"/>
  <c r="AB104" i="82"/>
  <c r="H99" i="82"/>
  <c r="X99" i="82"/>
  <c r="X54" i="82"/>
  <c r="AC84" i="82"/>
  <c r="H94" i="82"/>
  <c r="X94" i="82"/>
  <c r="X104" i="82"/>
  <c r="H49" i="82"/>
  <c r="X49" i="82"/>
  <c r="O49" i="62"/>
  <c r="AD49" i="62" s="1"/>
  <c r="K49" i="62"/>
  <c r="L49" i="62" s="1"/>
  <c r="P46" i="62"/>
  <c r="Q46" i="62" s="1"/>
  <c r="H49" i="62"/>
  <c r="I49" i="62" s="1"/>
  <c r="N49" i="62"/>
  <c r="AC49" i="62" s="1"/>
  <c r="P131" i="62"/>
  <c r="Q131" i="62" s="1"/>
  <c r="O134" i="63"/>
  <c r="AD134" i="63" s="1"/>
  <c r="N134" i="63"/>
  <c r="AC134" i="63" s="1"/>
  <c r="P131" i="63"/>
  <c r="Q131" i="63" s="1"/>
  <c r="J114" i="63"/>
  <c r="Y114" i="63" s="1"/>
  <c r="O114" i="63"/>
  <c r="AD114" i="63" s="1"/>
  <c r="N114" i="63"/>
  <c r="AC114" i="63" s="1"/>
  <c r="J49" i="63"/>
  <c r="Y49" i="63" s="1"/>
  <c r="K49" i="63"/>
  <c r="L49" i="63" s="1"/>
  <c r="N49" i="63"/>
  <c r="AC49" i="63" s="1"/>
  <c r="G134" i="63"/>
  <c r="K134" i="63"/>
  <c r="J134" i="63"/>
  <c r="Y134" i="63" s="1"/>
  <c r="G129" i="63"/>
  <c r="H129" i="63" s="1"/>
  <c r="K129" i="63"/>
  <c r="J129" i="63"/>
  <c r="Y129" i="63" s="1"/>
  <c r="H49" i="63"/>
  <c r="V49" i="63"/>
  <c r="G50" i="63"/>
  <c r="H114" i="63"/>
  <c r="V114" i="63"/>
  <c r="G115" i="63"/>
  <c r="M139" i="63"/>
  <c r="AB139" i="63" s="1"/>
  <c r="AA139" i="63"/>
  <c r="L149" i="63"/>
  <c r="Z149" i="63"/>
  <c r="M34" i="63"/>
  <c r="AB34" i="63" s="1"/>
  <c r="AA34" i="63"/>
  <c r="L144" i="63"/>
  <c r="Z144" i="63"/>
  <c r="Z24" i="63"/>
  <c r="L24" i="63"/>
  <c r="Z19" i="63"/>
  <c r="L19" i="63"/>
  <c r="Z89" i="63"/>
  <c r="L89" i="63"/>
  <c r="L29" i="63"/>
  <c r="Z29" i="63"/>
  <c r="L39" i="63"/>
  <c r="Z39" i="63"/>
  <c r="Z114" i="63"/>
  <c r="L114" i="63"/>
  <c r="Z99" i="63"/>
  <c r="L99" i="63"/>
  <c r="Y109" i="63"/>
  <c r="J110" i="63" s="1"/>
  <c r="L109" i="63"/>
  <c r="Z109" i="63"/>
  <c r="A121" i="63"/>
  <c r="A126" i="63"/>
  <c r="Q106" i="63"/>
  <c r="A96" i="63"/>
  <c r="A56" i="63"/>
  <c r="A21" i="63"/>
  <c r="A151" i="63"/>
  <c r="A111" i="63"/>
  <c r="A31" i="63"/>
  <c r="A136" i="63"/>
  <c r="A71" i="63"/>
  <c r="A106" i="63"/>
  <c r="A86" i="63"/>
  <c r="A36" i="63"/>
  <c r="A26" i="63"/>
  <c r="A141" i="63"/>
  <c r="A101" i="63"/>
  <c r="A146" i="63"/>
  <c r="A116" i="63"/>
  <c r="A16" i="63"/>
  <c r="AD109" i="63"/>
  <c r="O110" i="63" s="1"/>
  <c r="H84" i="62"/>
  <c r="W84" i="62" s="1"/>
  <c r="W89" i="62"/>
  <c r="I89" i="62"/>
  <c r="X89" i="62" s="1"/>
  <c r="Z89" i="62"/>
  <c r="L89" i="62"/>
  <c r="AC154" i="62"/>
  <c r="U154" i="62"/>
  <c r="A141" i="62"/>
  <c r="A126" i="62"/>
  <c r="A96" i="62"/>
  <c r="A36" i="62"/>
  <c r="A101" i="62"/>
  <c r="A136" i="62"/>
  <c r="A56" i="62"/>
  <c r="A71" i="62"/>
  <c r="A16" i="62"/>
  <c r="A116" i="62"/>
  <c r="A26" i="62"/>
  <c r="A31" i="62"/>
  <c r="A76" i="62"/>
  <c r="A86" i="62"/>
  <c r="A146" i="62"/>
  <c r="A106" i="62"/>
  <c r="A21" i="62"/>
  <c r="A121" i="62"/>
  <c r="A51" i="62"/>
  <c r="A61" i="62"/>
  <c r="A111" i="62"/>
  <c r="Z154" i="62"/>
  <c r="Y84" i="114" l="1"/>
  <c r="I19" i="114"/>
  <c r="Z19" i="114" s="1"/>
  <c r="Y19" i="114"/>
  <c r="I114" i="114"/>
  <c r="Z114" i="114" s="1"/>
  <c r="Y114" i="114"/>
  <c r="I134" i="114"/>
  <c r="Z134" i="114" s="1"/>
  <c r="Y134" i="114"/>
  <c r="I49" i="114"/>
  <c r="Z49" i="114" s="1"/>
  <c r="Y49" i="114"/>
  <c r="I39" i="114"/>
  <c r="Z39" i="114" s="1"/>
  <c r="Y39" i="114"/>
  <c r="I24" i="114"/>
  <c r="Z24" i="114" s="1"/>
  <c r="Y24" i="114"/>
  <c r="I139" i="114"/>
  <c r="Z139" i="114" s="1"/>
  <c r="Y139" i="114"/>
  <c r="I29" i="114"/>
  <c r="Z29" i="114" s="1"/>
  <c r="Y29" i="114"/>
  <c r="I44" i="114"/>
  <c r="Z44" i="114" s="1"/>
  <c r="Y44" i="114"/>
  <c r="R62" i="112"/>
  <c r="N170" i="114"/>
  <c r="AA124" i="114"/>
  <c r="N160" i="114"/>
  <c r="AC54" i="114"/>
  <c r="R96" i="114"/>
  <c r="R97" i="114"/>
  <c r="AC139" i="114"/>
  <c r="AC119" i="114"/>
  <c r="M119" i="114"/>
  <c r="M99" i="114"/>
  <c r="AC99" i="114"/>
  <c r="Q121" i="114"/>
  <c r="AI121" i="114" s="1"/>
  <c r="R121" i="114" s="1"/>
  <c r="AB124" i="114"/>
  <c r="R116" i="114"/>
  <c r="R117" i="114"/>
  <c r="P76" i="114"/>
  <c r="H79" i="114"/>
  <c r="I79" i="114" s="1"/>
  <c r="X79" i="114"/>
  <c r="AC64" i="112"/>
  <c r="AA59" i="114"/>
  <c r="X59" i="114"/>
  <c r="AB59" i="114"/>
  <c r="L59" i="114"/>
  <c r="N60" i="114"/>
  <c r="AE59" i="114"/>
  <c r="N80" i="114" s="1"/>
  <c r="AC144" i="114"/>
  <c r="M144" i="114"/>
  <c r="AH56" i="114"/>
  <c r="Q56" i="114"/>
  <c r="AI56" i="114" s="1"/>
  <c r="Z144" i="114"/>
  <c r="Y144" i="114"/>
  <c r="AF59" i="114"/>
  <c r="O60" i="114"/>
  <c r="R86" i="114"/>
  <c r="R87" i="114"/>
  <c r="AD109" i="114"/>
  <c r="M89" i="114"/>
  <c r="AC89" i="114"/>
  <c r="Q91" i="114"/>
  <c r="AI91" i="114" s="1"/>
  <c r="R92" i="114" s="1"/>
  <c r="L52" i="113"/>
  <c r="AC52" i="113" s="1"/>
  <c r="A51" i="63"/>
  <c r="S51" i="63" s="1"/>
  <c r="AB34" i="112"/>
  <c r="AB94" i="114"/>
  <c r="H34" i="112"/>
  <c r="I34" i="112" s="1"/>
  <c r="A61" i="63"/>
  <c r="S63" i="63" s="1"/>
  <c r="L54" i="63"/>
  <c r="M54" i="63" s="1"/>
  <c r="AB54" i="63" s="1"/>
  <c r="Q49" i="113"/>
  <c r="AI49" i="113" s="1"/>
  <c r="R49" i="113" s="1"/>
  <c r="AC94" i="112"/>
  <c r="L64" i="63"/>
  <c r="AA64" i="63" s="1"/>
  <c r="R91" i="112"/>
  <c r="H89" i="112"/>
  <c r="I89" i="112" s="1"/>
  <c r="Z84" i="114"/>
  <c r="H28" i="113"/>
  <c r="AH76" i="112"/>
  <c r="R76" i="112" s="1"/>
  <c r="O33" i="113"/>
  <c r="O28" i="113"/>
  <c r="N33" i="113"/>
  <c r="Y94" i="114"/>
  <c r="L24" i="112"/>
  <c r="M24" i="112" s="1"/>
  <c r="AD24" i="112" s="1"/>
  <c r="K28" i="113"/>
  <c r="G33" i="113"/>
  <c r="G28" i="113"/>
  <c r="G53" i="113"/>
  <c r="G18" i="113"/>
  <c r="J28" i="113"/>
  <c r="K33" i="113"/>
  <c r="Z74" i="63"/>
  <c r="L74" i="63"/>
  <c r="H74" i="63"/>
  <c r="V74" i="63"/>
  <c r="G75" i="63"/>
  <c r="H65" i="63"/>
  <c r="W64" i="63"/>
  <c r="I64" i="63"/>
  <c r="AB79" i="112"/>
  <c r="L79" i="112"/>
  <c r="N28" i="113"/>
  <c r="H53" i="113"/>
  <c r="J33" i="113"/>
  <c r="K18" i="113"/>
  <c r="K53" i="113"/>
  <c r="R82" i="114"/>
  <c r="R81" i="114"/>
  <c r="O18" i="113"/>
  <c r="J53" i="113"/>
  <c r="AC94" i="114"/>
  <c r="M94" i="114"/>
  <c r="AD94" i="114" s="1"/>
  <c r="R15" i="113"/>
  <c r="R14" i="113"/>
  <c r="M84" i="114"/>
  <c r="AD84" i="114" s="1"/>
  <c r="AC84" i="114"/>
  <c r="Z17" i="113"/>
  <c r="I58" i="113" s="1"/>
  <c r="M124" i="114"/>
  <c r="AD124" i="114" s="1"/>
  <c r="AC124" i="114"/>
  <c r="Z52" i="113"/>
  <c r="J18" i="113"/>
  <c r="O53" i="113"/>
  <c r="N18" i="113"/>
  <c r="N53" i="113"/>
  <c r="H18" i="113"/>
  <c r="M57" i="113"/>
  <c r="AD57" i="113" s="1"/>
  <c r="AC57" i="113"/>
  <c r="AC17" i="113"/>
  <c r="L58" i="113" s="1"/>
  <c r="M17" i="113"/>
  <c r="R55" i="113"/>
  <c r="R54" i="113"/>
  <c r="N125" i="114"/>
  <c r="N85" i="114"/>
  <c r="N95" i="114"/>
  <c r="O125" i="114"/>
  <c r="O85" i="114"/>
  <c r="O95" i="114"/>
  <c r="I32" i="113"/>
  <c r="Y32" i="113"/>
  <c r="H33" i="113"/>
  <c r="Y179" i="114"/>
  <c r="M169" i="114"/>
  <c r="AC169" i="114"/>
  <c r="R176" i="114"/>
  <c r="R177" i="114"/>
  <c r="R167" i="114"/>
  <c r="R166" i="114"/>
  <c r="Y169" i="114"/>
  <c r="M32" i="113"/>
  <c r="AC32" i="113"/>
  <c r="R29" i="113"/>
  <c r="R30" i="113"/>
  <c r="M179" i="114"/>
  <c r="AC179" i="114"/>
  <c r="H54" i="112"/>
  <c r="I54" i="112" s="1"/>
  <c r="M27" i="113"/>
  <c r="AC27" i="113"/>
  <c r="R25" i="113"/>
  <c r="R24" i="113"/>
  <c r="R67" i="114"/>
  <c r="R66" i="114"/>
  <c r="M69" i="114"/>
  <c r="M79" i="114" s="1"/>
  <c r="AD79" i="114" s="1"/>
  <c r="AC69" i="114"/>
  <c r="AC149" i="114"/>
  <c r="M149" i="114"/>
  <c r="Z149" i="114"/>
  <c r="R147" i="114"/>
  <c r="R146" i="114"/>
  <c r="Z27" i="113"/>
  <c r="Z69" i="114"/>
  <c r="H84" i="112"/>
  <c r="Y84" i="112" s="1"/>
  <c r="L54" i="112"/>
  <c r="AC54" i="112" s="1"/>
  <c r="A76" i="63"/>
  <c r="S79" i="63" s="1"/>
  <c r="Z79" i="63"/>
  <c r="L79" i="63"/>
  <c r="AF104" i="114"/>
  <c r="O105" i="114"/>
  <c r="AE104" i="114"/>
  <c r="N105" i="114"/>
  <c r="AB129" i="114"/>
  <c r="L129" i="114"/>
  <c r="AE42" i="113"/>
  <c r="N43" i="113"/>
  <c r="Q39" i="113"/>
  <c r="AI39" i="113" s="1"/>
  <c r="AH39" i="113"/>
  <c r="AB74" i="112"/>
  <c r="L74" i="112"/>
  <c r="L104" i="114"/>
  <c r="AB104" i="114"/>
  <c r="X104" i="114"/>
  <c r="AA129" i="114"/>
  <c r="H42" i="113"/>
  <c r="X42" i="113"/>
  <c r="G43" i="113"/>
  <c r="AF42" i="113"/>
  <c r="O43" i="113"/>
  <c r="Q71" i="112"/>
  <c r="AI71" i="112" s="1"/>
  <c r="AH71" i="112"/>
  <c r="X24" i="112"/>
  <c r="H24" i="112"/>
  <c r="AA104" i="114"/>
  <c r="AE129" i="114"/>
  <c r="N130" i="114"/>
  <c r="Q126" i="114"/>
  <c r="AI126" i="114" s="1"/>
  <c r="AH126" i="114"/>
  <c r="AA42" i="113"/>
  <c r="J43" i="113"/>
  <c r="Q101" i="114"/>
  <c r="AI101" i="114" s="1"/>
  <c r="AH101" i="114"/>
  <c r="X129" i="114"/>
  <c r="AF129" i="114"/>
  <c r="O130" i="114"/>
  <c r="AB42" i="113"/>
  <c r="L42" i="113"/>
  <c r="K43" i="113"/>
  <c r="V79" i="63"/>
  <c r="H79" i="63"/>
  <c r="G80" i="63"/>
  <c r="W34" i="63"/>
  <c r="I34" i="63"/>
  <c r="H35" i="63"/>
  <c r="I54" i="63"/>
  <c r="W54" i="63"/>
  <c r="H55" i="63"/>
  <c r="M39" i="112"/>
  <c r="AD39" i="112" s="1"/>
  <c r="AA124" i="63"/>
  <c r="J105" i="112"/>
  <c r="K105" i="112"/>
  <c r="N100" i="112"/>
  <c r="N85" i="112"/>
  <c r="N25" i="112"/>
  <c r="N20" i="112"/>
  <c r="N55" i="112"/>
  <c r="N30" i="112"/>
  <c r="O30" i="112"/>
  <c r="O55" i="112"/>
  <c r="J120" i="112"/>
  <c r="AC114" i="112"/>
  <c r="AC49" i="112"/>
  <c r="R47" i="112"/>
  <c r="R46" i="112"/>
  <c r="R87" i="112"/>
  <c r="K60" i="112"/>
  <c r="K70" i="112"/>
  <c r="K90" i="112"/>
  <c r="K95" i="112"/>
  <c r="K65" i="112"/>
  <c r="K80" i="112"/>
  <c r="K75" i="112"/>
  <c r="K45" i="112"/>
  <c r="K20" i="112"/>
  <c r="K115" i="112"/>
  <c r="K85" i="112"/>
  <c r="K40" i="112"/>
  <c r="K35" i="112"/>
  <c r="K30" i="112"/>
  <c r="AF49" i="112"/>
  <c r="O70" i="112" s="1"/>
  <c r="K55" i="112"/>
  <c r="K25" i="112"/>
  <c r="K50" i="112"/>
  <c r="N65" i="112"/>
  <c r="N60" i="112"/>
  <c r="N95" i="112"/>
  <c r="N70" i="112"/>
  <c r="N50" i="112"/>
  <c r="N80" i="112"/>
  <c r="N45" i="112"/>
  <c r="N90" i="112"/>
  <c r="N75" i="112"/>
  <c r="N105" i="112"/>
  <c r="J35" i="112"/>
  <c r="J55" i="112"/>
  <c r="J20" i="112"/>
  <c r="J30" i="112"/>
  <c r="J45" i="112"/>
  <c r="J50" i="112"/>
  <c r="J90" i="112"/>
  <c r="J70" i="112"/>
  <c r="J60" i="112"/>
  <c r="J40" i="112"/>
  <c r="J95" i="112"/>
  <c r="J75" i="112"/>
  <c r="J25" i="112"/>
  <c r="J80" i="112"/>
  <c r="J65" i="112"/>
  <c r="J85" i="112"/>
  <c r="J115" i="112"/>
  <c r="N110" i="112"/>
  <c r="O85" i="112"/>
  <c r="G125" i="112"/>
  <c r="M59" i="63"/>
  <c r="AB59" i="63" s="1"/>
  <c r="G60" i="112"/>
  <c r="G70" i="112"/>
  <c r="G65" i="112"/>
  <c r="G120" i="112"/>
  <c r="G75" i="112"/>
  <c r="G90" i="112"/>
  <c r="G95" i="112"/>
  <c r="G105" i="112"/>
  <c r="G45" i="112"/>
  <c r="G80" i="112"/>
  <c r="AD109" i="112"/>
  <c r="AD134" i="112"/>
  <c r="G55" i="112"/>
  <c r="Y119" i="112"/>
  <c r="I119" i="112"/>
  <c r="I94" i="112"/>
  <c r="Y94" i="112"/>
  <c r="R57" i="112"/>
  <c r="R56" i="112"/>
  <c r="G50" i="112"/>
  <c r="G110" i="112"/>
  <c r="G25" i="112"/>
  <c r="G135" i="112"/>
  <c r="G100" i="112"/>
  <c r="G115" i="112"/>
  <c r="Y104" i="112"/>
  <c r="I104" i="112"/>
  <c r="Y44" i="112"/>
  <c r="I44" i="112"/>
  <c r="AD119" i="112"/>
  <c r="I79" i="112"/>
  <c r="Y79" i="112"/>
  <c r="G40" i="112"/>
  <c r="R102" i="112"/>
  <c r="R101" i="112"/>
  <c r="AD94" i="112"/>
  <c r="Y64" i="112"/>
  <c r="I64" i="112"/>
  <c r="AD69" i="112"/>
  <c r="I59" i="112"/>
  <c r="Y59" i="112"/>
  <c r="Y39" i="112"/>
  <c r="I39" i="112"/>
  <c r="Z39" i="112" s="1"/>
  <c r="Y74" i="112"/>
  <c r="I74" i="112"/>
  <c r="AD44" i="112"/>
  <c r="AD124" i="112"/>
  <c r="AD59" i="112"/>
  <c r="G130" i="112"/>
  <c r="AD104" i="112"/>
  <c r="R41" i="112"/>
  <c r="R42" i="112"/>
  <c r="Y69" i="112"/>
  <c r="I69" i="112"/>
  <c r="I124" i="112"/>
  <c r="Y124" i="112"/>
  <c r="AD89" i="112"/>
  <c r="AD64" i="112"/>
  <c r="G85" i="112"/>
  <c r="G30" i="112"/>
  <c r="G35" i="112"/>
  <c r="G20" i="112"/>
  <c r="N35" i="112"/>
  <c r="J110" i="112"/>
  <c r="T37" i="112"/>
  <c r="T36" i="112"/>
  <c r="AH36" i="112" s="1"/>
  <c r="T39" i="112"/>
  <c r="T38" i="112"/>
  <c r="T40" i="112"/>
  <c r="M29" i="112"/>
  <c r="AC29" i="112"/>
  <c r="N40" i="112"/>
  <c r="O25" i="112"/>
  <c r="T26" i="112"/>
  <c r="AH26" i="112" s="1"/>
  <c r="T29" i="112"/>
  <c r="T28" i="112"/>
  <c r="T30" i="112"/>
  <c r="T27" i="112"/>
  <c r="V21" i="112"/>
  <c r="V22" i="112"/>
  <c r="T21" i="112"/>
  <c r="AH21" i="112" s="1"/>
  <c r="T25" i="112"/>
  <c r="V23" i="112"/>
  <c r="T22" i="112"/>
  <c r="V25" i="112"/>
  <c r="T23" i="112"/>
  <c r="V24" i="112"/>
  <c r="T24" i="112"/>
  <c r="Y29" i="112"/>
  <c r="I29" i="112"/>
  <c r="M19" i="112"/>
  <c r="AC19" i="112"/>
  <c r="Z114" i="112"/>
  <c r="T19" i="112"/>
  <c r="V17" i="112"/>
  <c r="V18" i="112"/>
  <c r="T20" i="112"/>
  <c r="V19" i="112"/>
  <c r="V16" i="112"/>
  <c r="V20" i="112"/>
  <c r="T18" i="112"/>
  <c r="T17" i="112"/>
  <c r="T16" i="112"/>
  <c r="AH16" i="112" s="1"/>
  <c r="T35" i="112"/>
  <c r="T34" i="112"/>
  <c r="T31" i="112"/>
  <c r="AH31" i="112" s="1"/>
  <c r="T33" i="112"/>
  <c r="T32" i="112"/>
  <c r="AC129" i="112"/>
  <c r="AD114" i="112"/>
  <c r="M34" i="112"/>
  <c r="AC34" i="112"/>
  <c r="I19" i="112"/>
  <c r="Y19" i="112"/>
  <c r="T52" i="112"/>
  <c r="T51" i="112"/>
  <c r="AH51" i="112" s="1"/>
  <c r="T54" i="112"/>
  <c r="V52" i="112"/>
  <c r="V53" i="112"/>
  <c r="T55" i="112"/>
  <c r="V54" i="112"/>
  <c r="V51" i="112"/>
  <c r="V55" i="112"/>
  <c r="T53" i="112"/>
  <c r="T130" i="112"/>
  <c r="V129" i="112"/>
  <c r="V128" i="112"/>
  <c r="V130" i="112"/>
  <c r="V126" i="112"/>
  <c r="T127" i="112"/>
  <c r="T126" i="112"/>
  <c r="AH126" i="112" s="1"/>
  <c r="T128" i="112"/>
  <c r="T129" i="112"/>
  <c r="V127" i="112"/>
  <c r="T84" i="112"/>
  <c r="V82" i="112"/>
  <c r="V83" i="112"/>
  <c r="T85" i="112"/>
  <c r="V84" i="112"/>
  <c r="V81" i="112"/>
  <c r="V85" i="112"/>
  <c r="T83" i="112"/>
  <c r="T82" i="112"/>
  <c r="T81" i="112"/>
  <c r="AH81" i="112" s="1"/>
  <c r="AC84" i="112"/>
  <c r="M84" i="112"/>
  <c r="Y129" i="112"/>
  <c r="L59" i="105"/>
  <c r="AC59" i="105" s="1"/>
  <c r="H124" i="63"/>
  <c r="V124" i="63"/>
  <c r="G125" i="63"/>
  <c r="L24" i="105"/>
  <c r="M24" i="105" s="1"/>
  <c r="AD24" i="105" s="1"/>
  <c r="H119" i="63"/>
  <c r="V119" i="63"/>
  <c r="G120" i="63"/>
  <c r="I59" i="63"/>
  <c r="W59" i="63"/>
  <c r="H60" i="63"/>
  <c r="H64" i="105"/>
  <c r="I64" i="105" s="1"/>
  <c r="Z64" i="105" s="1"/>
  <c r="H149" i="82"/>
  <c r="I149" i="82" s="1"/>
  <c r="A31" i="82"/>
  <c r="T32" i="82" s="1"/>
  <c r="Q21" i="82"/>
  <c r="AI21" i="82" s="1"/>
  <c r="A21" i="82"/>
  <c r="V21" i="82" s="1"/>
  <c r="Q36" i="82"/>
  <c r="AI36" i="82" s="1"/>
  <c r="A36" i="82"/>
  <c r="V36" i="82" s="1"/>
  <c r="M34" i="82"/>
  <c r="AD34" i="82" s="1"/>
  <c r="AA39" i="82"/>
  <c r="F25" i="82"/>
  <c r="AE39" i="82"/>
  <c r="X29" i="82"/>
  <c r="AE29" i="82"/>
  <c r="F20" i="82"/>
  <c r="H34" i="82"/>
  <c r="Y34" i="82" s="1"/>
  <c r="AF39" i="82"/>
  <c r="AA29" i="82"/>
  <c r="Q26" i="82"/>
  <c r="AI26" i="82" s="1"/>
  <c r="A26" i="82"/>
  <c r="T28" i="82" s="1"/>
  <c r="AF29" i="82"/>
  <c r="A16" i="82"/>
  <c r="T16" i="82" s="1"/>
  <c r="AH16" i="82" s="1"/>
  <c r="X39" i="105"/>
  <c r="F35" i="82"/>
  <c r="F30" i="82"/>
  <c r="AB49" i="106"/>
  <c r="M19" i="105"/>
  <c r="AD19" i="105" s="1"/>
  <c r="AC74" i="105"/>
  <c r="AC64" i="106"/>
  <c r="M49" i="105"/>
  <c r="AD49" i="105" s="1"/>
  <c r="M34" i="106"/>
  <c r="AD34" i="106" s="1"/>
  <c r="A66" i="62"/>
  <c r="S68" i="62" s="1"/>
  <c r="AB129" i="82"/>
  <c r="AC69" i="105"/>
  <c r="I109" i="63"/>
  <c r="X109" i="63" s="1"/>
  <c r="F75" i="105"/>
  <c r="M69" i="106"/>
  <c r="AD69" i="106" s="1"/>
  <c r="H39" i="106"/>
  <c r="Y39" i="106" s="1"/>
  <c r="H110" i="63"/>
  <c r="AC84" i="106"/>
  <c r="F65" i="105"/>
  <c r="AB69" i="105"/>
  <c r="F55" i="106"/>
  <c r="AC39" i="106"/>
  <c r="L79" i="82"/>
  <c r="M79" i="82" s="1"/>
  <c r="AD79" i="82" s="1"/>
  <c r="A26" i="105"/>
  <c r="V27" i="105" s="1"/>
  <c r="L44" i="105"/>
  <c r="AC44" i="105" s="1"/>
  <c r="F80" i="105"/>
  <c r="AB74" i="106"/>
  <c r="L74" i="106"/>
  <c r="Q66" i="105"/>
  <c r="AI66" i="105" s="1"/>
  <c r="AC24" i="106"/>
  <c r="A16" i="105"/>
  <c r="V19" i="105" s="1"/>
  <c r="F40" i="105"/>
  <c r="F20" i="105"/>
  <c r="L109" i="82"/>
  <c r="M109" i="82" s="1"/>
  <c r="AD109" i="82" s="1"/>
  <c r="A31" i="105"/>
  <c r="T33" i="105" s="1"/>
  <c r="L39" i="105"/>
  <c r="AC39" i="105" s="1"/>
  <c r="F35" i="105"/>
  <c r="F80" i="106"/>
  <c r="A21" i="105"/>
  <c r="V25" i="105" s="1"/>
  <c r="A71" i="106"/>
  <c r="V71" i="106" s="1"/>
  <c r="F55" i="105"/>
  <c r="A51" i="106"/>
  <c r="T54" i="106" s="1"/>
  <c r="F45" i="106"/>
  <c r="AB79" i="105"/>
  <c r="L79" i="105"/>
  <c r="Y54" i="105"/>
  <c r="I54" i="105"/>
  <c r="Z54" i="105" s="1"/>
  <c r="Y24" i="106"/>
  <c r="I24" i="106"/>
  <c r="Z24" i="106" s="1"/>
  <c r="H79" i="105"/>
  <c r="X79" i="105"/>
  <c r="X74" i="106"/>
  <c r="H74" i="106"/>
  <c r="Y29" i="106"/>
  <c r="I29" i="106"/>
  <c r="Z29" i="106" s="1"/>
  <c r="F30" i="105"/>
  <c r="F45" i="105"/>
  <c r="F30" i="106"/>
  <c r="Y59" i="105"/>
  <c r="I59" i="105"/>
  <c r="Z59" i="105" s="1"/>
  <c r="Y39" i="105"/>
  <c r="I39" i="105"/>
  <c r="Z39" i="105" s="1"/>
  <c r="F20" i="106"/>
  <c r="Y69" i="105"/>
  <c r="I69" i="105"/>
  <c r="Z69" i="105" s="1"/>
  <c r="Y34" i="106"/>
  <c r="I34" i="106"/>
  <c r="Z34" i="106" s="1"/>
  <c r="AB19" i="106"/>
  <c r="L19" i="106"/>
  <c r="M79" i="106"/>
  <c r="AD79" i="106" s="1"/>
  <c r="AC79" i="106"/>
  <c r="Y24" i="105"/>
  <c r="I24" i="105"/>
  <c r="Z24" i="105" s="1"/>
  <c r="H84" i="106"/>
  <c r="X84" i="106"/>
  <c r="X69" i="106"/>
  <c r="H69" i="106"/>
  <c r="Q56" i="106"/>
  <c r="AI56" i="106" s="1"/>
  <c r="A31" i="106"/>
  <c r="T31" i="106" s="1"/>
  <c r="AH31" i="106" s="1"/>
  <c r="X74" i="105"/>
  <c r="H74" i="105"/>
  <c r="F75" i="106"/>
  <c r="F25" i="106"/>
  <c r="F40" i="106"/>
  <c r="X79" i="106"/>
  <c r="H79" i="106"/>
  <c r="X79" i="82"/>
  <c r="I144" i="63"/>
  <c r="X144" i="63" s="1"/>
  <c r="AC44" i="106"/>
  <c r="M29" i="106"/>
  <c r="AD29" i="106" s="1"/>
  <c r="M54" i="105"/>
  <c r="AD54" i="105" s="1"/>
  <c r="A41" i="106"/>
  <c r="V44" i="106" s="1"/>
  <c r="A16" i="106"/>
  <c r="T17" i="106" s="1"/>
  <c r="F50" i="106"/>
  <c r="F60" i="105"/>
  <c r="F65" i="106"/>
  <c r="Y19" i="106"/>
  <c r="I19" i="106"/>
  <c r="Z19" i="106" s="1"/>
  <c r="F25" i="105"/>
  <c r="X49" i="105"/>
  <c r="H49" i="105"/>
  <c r="Y29" i="105"/>
  <c r="I29" i="105"/>
  <c r="Z29" i="105" s="1"/>
  <c r="X44" i="105"/>
  <c r="H44" i="105"/>
  <c r="F85" i="106"/>
  <c r="Y34" i="105"/>
  <c r="I34" i="105"/>
  <c r="Z34" i="105" s="1"/>
  <c r="F70" i="106"/>
  <c r="F60" i="106"/>
  <c r="H64" i="106"/>
  <c r="X64" i="106"/>
  <c r="F50" i="105"/>
  <c r="F35" i="106"/>
  <c r="Y59" i="106"/>
  <c r="I59" i="106"/>
  <c r="Z59" i="106" s="1"/>
  <c r="F70" i="105"/>
  <c r="Y49" i="106"/>
  <c r="I49" i="106"/>
  <c r="Z49" i="106" s="1"/>
  <c r="A66" i="106"/>
  <c r="V69" i="106" s="1"/>
  <c r="A81" i="106"/>
  <c r="T85" i="106" s="1"/>
  <c r="A36" i="106"/>
  <c r="V39" i="106" s="1"/>
  <c r="A61" i="106"/>
  <c r="T65" i="106" s="1"/>
  <c r="Q41" i="106"/>
  <c r="AI41" i="106" s="1"/>
  <c r="A56" i="106"/>
  <c r="T57" i="106" s="1"/>
  <c r="A26" i="106"/>
  <c r="T30" i="106" s="1"/>
  <c r="A46" i="106"/>
  <c r="V49" i="106" s="1"/>
  <c r="A76" i="106"/>
  <c r="T77" i="106" s="1"/>
  <c r="A21" i="106"/>
  <c r="T22" i="106" s="1"/>
  <c r="A91" i="62"/>
  <c r="S94" i="62" s="1"/>
  <c r="M34" i="105"/>
  <c r="AD34" i="105" s="1"/>
  <c r="AC64" i="105"/>
  <c r="AC49" i="106"/>
  <c r="M49" i="106"/>
  <c r="AD49" i="106" s="1"/>
  <c r="M29" i="105"/>
  <c r="AD29" i="105" s="1"/>
  <c r="AC29" i="105"/>
  <c r="M144" i="82"/>
  <c r="AD144" i="82" s="1"/>
  <c r="AC144" i="82"/>
  <c r="AD54" i="106"/>
  <c r="AC54" i="106"/>
  <c r="J75" i="106"/>
  <c r="J80" i="106"/>
  <c r="J80" i="105"/>
  <c r="J75" i="105"/>
  <c r="J70" i="106"/>
  <c r="J85" i="106"/>
  <c r="J60" i="106"/>
  <c r="J65" i="106"/>
  <c r="J35" i="105"/>
  <c r="J30" i="105"/>
  <c r="J40" i="105"/>
  <c r="J55" i="105"/>
  <c r="J20" i="105"/>
  <c r="J25" i="105"/>
  <c r="J60" i="105"/>
  <c r="J45" i="105"/>
  <c r="J65" i="105"/>
  <c r="J50" i="105"/>
  <c r="J70" i="105"/>
  <c r="J40" i="106"/>
  <c r="J50" i="106"/>
  <c r="J20" i="106"/>
  <c r="J30" i="106"/>
  <c r="J45" i="106"/>
  <c r="J35" i="106"/>
  <c r="J25" i="106"/>
  <c r="J55" i="106"/>
  <c r="O35" i="105"/>
  <c r="N35" i="106"/>
  <c r="N55" i="105"/>
  <c r="N85" i="106"/>
  <c r="N25" i="106"/>
  <c r="O70" i="105"/>
  <c r="N80" i="105"/>
  <c r="O20" i="105"/>
  <c r="AD64" i="106"/>
  <c r="T67" i="105"/>
  <c r="T69" i="105"/>
  <c r="T68" i="105"/>
  <c r="T66" i="105"/>
  <c r="AH66" i="105" s="1"/>
  <c r="T70" i="105"/>
  <c r="AD69" i="105"/>
  <c r="AD44" i="106"/>
  <c r="AD84" i="106"/>
  <c r="O80" i="106"/>
  <c r="T37" i="105"/>
  <c r="T40" i="105"/>
  <c r="T39" i="105"/>
  <c r="T36" i="105"/>
  <c r="AH36" i="105" s="1"/>
  <c r="T38" i="105"/>
  <c r="T64" i="105"/>
  <c r="T65" i="105"/>
  <c r="V61" i="105"/>
  <c r="V62" i="105"/>
  <c r="T63" i="105"/>
  <c r="V64" i="105"/>
  <c r="T61" i="105"/>
  <c r="AH61" i="105" s="1"/>
  <c r="V65" i="105"/>
  <c r="V63" i="105"/>
  <c r="T62" i="105"/>
  <c r="V75" i="105"/>
  <c r="V72" i="105"/>
  <c r="T73" i="105"/>
  <c r="V74" i="105"/>
  <c r="T75" i="105"/>
  <c r="V71" i="105"/>
  <c r="T74" i="105"/>
  <c r="V73" i="105"/>
  <c r="T72" i="105"/>
  <c r="T71" i="105"/>
  <c r="AH71" i="105" s="1"/>
  <c r="T79" i="105"/>
  <c r="T76" i="105"/>
  <c r="AH76" i="105" s="1"/>
  <c r="T78" i="105"/>
  <c r="T77" i="105"/>
  <c r="T80" i="105"/>
  <c r="O30" i="105"/>
  <c r="O45" i="105"/>
  <c r="O50" i="105"/>
  <c r="O25" i="106"/>
  <c r="O75" i="106"/>
  <c r="N20" i="105"/>
  <c r="N70" i="106"/>
  <c r="N20" i="106"/>
  <c r="O35" i="106"/>
  <c r="N25" i="105"/>
  <c r="O25" i="105"/>
  <c r="O40" i="106"/>
  <c r="N40" i="106"/>
  <c r="O75" i="105"/>
  <c r="O40" i="105"/>
  <c r="N40" i="105"/>
  <c r="O55" i="105"/>
  <c r="O80" i="105"/>
  <c r="AD59" i="106"/>
  <c r="AD64" i="105"/>
  <c r="AD39" i="106"/>
  <c r="AD74" i="105"/>
  <c r="AD24" i="106"/>
  <c r="V54" i="105"/>
  <c r="V53" i="105"/>
  <c r="T54" i="105"/>
  <c r="V55" i="105"/>
  <c r="T51" i="105"/>
  <c r="AH51" i="105" s="1"/>
  <c r="T52" i="105"/>
  <c r="T53" i="105"/>
  <c r="V52" i="105"/>
  <c r="V51" i="105"/>
  <c r="T55" i="105"/>
  <c r="AD59" i="105"/>
  <c r="N30" i="105"/>
  <c r="N45" i="105"/>
  <c r="T49" i="105"/>
  <c r="T47" i="105"/>
  <c r="T50" i="105"/>
  <c r="T48" i="105"/>
  <c r="T46" i="105"/>
  <c r="AH46" i="105" s="1"/>
  <c r="N80" i="106"/>
  <c r="T57" i="105"/>
  <c r="T56" i="105"/>
  <c r="AH56" i="105" s="1"/>
  <c r="T59" i="105"/>
  <c r="T58" i="105"/>
  <c r="T60" i="105"/>
  <c r="T45" i="105"/>
  <c r="T43" i="105"/>
  <c r="V41" i="105"/>
  <c r="V44" i="105"/>
  <c r="V42" i="105"/>
  <c r="T44" i="105"/>
  <c r="T42" i="105"/>
  <c r="V45" i="105"/>
  <c r="V43" i="105"/>
  <c r="T41" i="105"/>
  <c r="AH41" i="105" s="1"/>
  <c r="O65" i="106"/>
  <c r="O30" i="106"/>
  <c r="O20" i="106"/>
  <c r="N75" i="105"/>
  <c r="N65" i="106"/>
  <c r="N70" i="105"/>
  <c r="N35" i="105"/>
  <c r="N30" i="106"/>
  <c r="O85" i="106"/>
  <c r="N50" i="105"/>
  <c r="N75" i="106"/>
  <c r="O70" i="106"/>
  <c r="X34" i="82"/>
  <c r="H29" i="82"/>
  <c r="L84" i="62"/>
  <c r="AA84" i="62" s="1"/>
  <c r="M114" i="82"/>
  <c r="AD114" i="82" s="1"/>
  <c r="Z44" i="62"/>
  <c r="AC134" i="82"/>
  <c r="M119" i="82"/>
  <c r="AD119" i="82" s="1"/>
  <c r="H145" i="63"/>
  <c r="A41" i="62"/>
  <c r="S44" i="62" s="1"/>
  <c r="AC34" i="82"/>
  <c r="AB134" i="82"/>
  <c r="X134" i="82"/>
  <c r="L64" i="82"/>
  <c r="AB64" i="82"/>
  <c r="L39" i="82"/>
  <c r="AB39" i="82"/>
  <c r="AB59" i="82"/>
  <c r="L59" i="82"/>
  <c r="F90" i="82"/>
  <c r="F100" i="82"/>
  <c r="AE119" i="82"/>
  <c r="AA119" i="82"/>
  <c r="AA44" i="82"/>
  <c r="X114" i="82"/>
  <c r="X124" i="82"/>
  <c r="AF114" i="82"/>
  <c r="AA114" i="82"/>
  <c r="AE99" i="82"/>
  <c r="H24" i="82"/>
  <c r="M49" i="82"/>
  <c r="AD49" i="82" s="1"/>
  <c r="AE94" i="82"/>
  <c r="AF94" i="82"/>
  <c r="AE44" i="82"/>
  <c r="AA24" i="82"/>
  <c r="AB24" i="82"/>
  <c r="L94" i="82"/>
  <c r="M94" i="82" s="1"/>
  <c r="AA94" i="82"/>
  <c r="AB89" i="82"/>
  <c r="AF19" i="82"/>
  <c r="AD139" i="82"/>
  <c r="F105" i="82"/>
  <c r="F125" i="82"/>
  <c r="F150" i="82"/>
  <c r="F75" i="82"/>
  <c r="F70" i="82"/>
  <c r="F145" i="82"/>
  <c r="F55" i="82"/>
  <c r="F50" i="82"/>
  <c r="F120" i="82"/>
  <c r="F130" i="82"/>
  <c r="F80" i="82"/>
  <c r="F95" i="82"/>
  <c r="AF69" i="82"/>
  <c r="AE69" i="82"/>
  <c r="AA19" i="82"/>
  <c r="A51" i="82"/>
  <c r="T52" i="82" s="1"/>
  <c r="A81" i="82"/>
  <c r="A101" i="82"/>
  <c r="V103" i="82" s="1"/>
  <c r="AF44" i="82"/>
  <c r="AF109" i="82"/>
  <c r="AF124" i="82"/>
  <c r="AE124" i="82"/>
  <c r="X44" i="82"/>
  <c r="H19" i="82"/>
  <c r="AC44" i="82"/>
  <c r="AC124" i="82"/>
  <c r="AF99" i="82"/>
  <c r="AE114" i="82"/>
  <c r="H109" i="82"/>
  <c r="I109" i="82" s="1"/>
  <c r="AA109" i="82"/>
  <c r="H119" i="82"/>
  <c r="I119" i="82" s="1"/>
  <c r="AC29" i="82"/>
  <c r="H69" i="82"/>
  <c r="I69" i="82" s="1"/>
  <c r="AF24" i="82"/>
  <c r="AA99" i="82"/>
  <c r="L99" i="82"/>
  <c r="M99" i="82" s="1"/>
  <c r="H89" i="82"/>
  <c r="Y89" i="82" s="1"/>
  <c r="L69" i="82"/>
  <c r="M69" i="82" s="1"/>
  <c r="I39" i="82"/>
  <c r="I59" i="82"/>
  <c r="H74" i="82"/>
  <c r="Y74" i="82" s="1"/>
  <c r="I104" i="82"/>
  <c r="I84" i="82"/>
  <c r="H129" i="82"/>
  <c r="Y129" i="82" s="1"/>
  <c r="M129" i="82"/>
  <c r="M74" i="82"/>
  <c r="AD74" i="82" s="1"/>
  <c r="F85" i="82"/>
  <c r="F115" i="82"/>
  <c r="F45" i="82"/>
  <c r="F135" i="82"/>
  <c r="F65" i="82"/>
  <c r="F110" i="82"/>
  <c r="F140" i="82"/>
  <c r="F60" i="82"/>
  <c r="A81" i="62"/>
  <c r="S82" i="62" s="1"/>
  <c r="A46" i="63"/>
  <c r="S49" i="63" s="1"/>
  <c r="AB69" i="82"/>
  <c r="L89" i="82"/>
  <c r="M89" i="82" s="1"/>
  <c r="Y139" i="82"/>
  <c r="I139" i="82"/>
  <c r="X89" i="82"/>
  <c r="AB94" i="82"/>
  <c r="AB74" i="82"/>
  <c r="Q16" i="82"/>
  <c r="AI16" i="82" s="1"/>
  <c r="A136" i="82"/>
  <c r="A146" i="82"/>
  <c r="A141" i="82"/>
  <c r="A91" i="63"/>
  <c r="S92" i="63" s="1"/>
  <c r="Z44" i="63"/>
  <c r="L24" i="82"/>
  <c r="A41" i="63"/>
  <c r="S43" i="63" s="1"/>
  <c r="Z94" i="63"/>
  <c r="A81" i="63"/>
  <c r="S85" i="63" s="1"/>
  <c r="X24" i="82"/>
  <c r="A66" i="63"/>
  <c r="S67" i="63" s="1"/>
  <c r="X69" i="82"/>
  <c r="AB99" i="82"/>
  <c r="W49" i="62"/>
  <c r="M29" i="82"/>
  <c r="W44" i="62"/>
  <c r="I44" i="62"/>
  <c r="X44" i="62" s="1"/>
  <c r="L69" i="63"/>
  <c r="Z69" i="63"/>
  <c r="W94" i="63"/>
  <c r="I94" i="63"/>
  <c r="H95" i="63"/>
  <c r="V84" i="63"/>
  <c r="H84" i="63"/>
  <c r="G85" i="63"/>
  <c r="L84" i="63"/>
  <c r="Z84" i="63"/>
  <c r="V69" i="63"/>
  <c r="H69" i="63"/>
  <c r="G70" i="63"/>
  <c r="I44" i="63"/>
  <c r="W44" i="63"/>
  <c r="H45" i="63"/>
  <c r="AC49" i="82"/>
  <c r="H44" i="82"/>
  <c r="X64" i="82"/>
  <c r="X59" i="82"/>
  <c r="H124" i="82"/>
  <c r="AC74" i="82"/>
  <c r="X19" i="82"/>
  <c r="X39" i="82"/>
  <c r="Y84" i="82"/>
  <c r="X109" i="82"/>
  <c r="M124" i="82"/>
  <c r="X119" i="82"/>
  <c r="H114" i="82"/>
  <c r="AD54" i="82"/>
  <c r="M44" i="82"/>
  <c r="A111" i="82"/>
  <c r="A116" i="82"/>
  <c r="T118" i="82" s="1"/>
  <c r="L19" i="82"/>
  <c r="AB19" i="82"/>
  <c r="A106" i="82"/>
  <c r="V108" i="82" s="1"/>
  <c r="A131" i="82"/>
  <c r="A71" i="82"/>
  <c r="A61" i="82"/>
  <c r="A41" i="82"/>
  <c r="T42" i="82" s="1"/>
  <c r="A121" i="82"/>
  <c r="V121" i="82" s="1"/>
  <c r="A66" i="82"/>
  <c r="V69" i="82" s="1"/>
  <c r="A76" i="82"/>
  <c r="V78" i="82" s="1"/>
  <c r="A126" i="82"/>
  <c r="T130" i="82" s="1"/>
  <c r="A56" i="82"/>
  <c r="T58" i="82" s="1"/>
  <c r="A86" i="82"/>
  <c r="V88" i="82" s="1"/>
  <c r="A46" i="82"/>
  <c r="A96" i="82"/>
  <c r="T99" i="82" s="1"/>
  <c r="A91" i="82"/>
  <c r="T93" i="82" s="1"/>
  <c r="A46" i="62"/>
  <c r="S48" i="62" s="1"/>
  <c r="A131" i="62"/>
  <c r="S133" i="62" s="1"/>
  <c r="Z49" i="62"/>
  <c r="Y64" i="82"/>
  <c r="AD134" i="82"/>
  <c r="I79" i="82"/>
  <c r="Y79" i="82"/>
  <c r="Y94" i="82"/>
  <c r="I94" i="82"/>
  <c r="Y39" i="82"/>
  <c r="Y134" i="82"/>
  <c r="Y99" i="82"/>
  <c r="I99" i="82"/>
  <c r="AD104" i="82"/>
  <c r="Y59" i="82"/>
  <c r="I49" i="82"/>
  <c r="Y49" i="82"/>
  <c r="Y104" i="82"/>
  <c r="AD84" i="82"/>
  <c r="Y54" i="82"/>
  <c r="V129" i="63"/>
  <c r="A131" i="63"/>
  <c r="S134" i="63" s="1"/>
  <c r="Z49" i="63"/>
  <c r="G130" i="63"/>
  <c r="Z129" i="63"/>
  <c r="L129" i="63"/>
  <c r="V134" i="63"/>
  <c r="H134" i="63"/>
  <c r="G135" i="63"/>
  <c r="Z134" i="63"/>
  <c r="L134" i="63"/>
  <c r="I114" i="63"/>
  <c r="W114" i="63"/>
  <c r="H115" i="63"/>
  <c r="W129" i="63"/>
  <c r="I129" i="63"/>
  <c r="H130" i="63"/>
  <c r="I49" i="63"/>
  <c r="W49" i="63"/>
  <c r="H50" i="63"/>
  <c r="AA149" i="63"/>
  <c r="M149" i="63"/>
  <c r="AB149" i="63" s="1"/>
  <c r="M44" i="62"/>
  <c r="AB44" i="62" s="1"/>
  <c r="AA44" i="62"/>
  <c r="M44" i="63"/>
  <c r="AB44" i="63" s="1"/>
  <c r="AA44" i="63"/>
  <c r="M49" i="63"/>
  <c r="AB49" i="63" s="1"/>
  <c r="AA49" i="63"/>
  <c r="M144" i="63"/>
  <c r="AB144" i="63" s="1"/>
  <c r="AA144" i="63"/>
  <c r="M24" i="63"/>
  <c r="AB24" i="63" s="1"/>
  <c r="AA24" i="63"/>
  <c r="AA19" i="63"/>
  <c r="M19" i="63"/>
  <c r="AB19" i="63" s="1"/>
  <c r="M89" i="63"/>
  <c r="AB89" i="63" s="1"/>
  <c r="AA89" i="63"/>
  <c r="AA29" i="63"/>
  <c r="M29" i="63"/>
  <c r="AB29" i="63" s="1"/>
  <c r="M39" i="63"/>
  <c r="AB39" i="63" s="1"/>
  <c r="AA39" i="63"/>
  <c r="M114" i="63"/>
  <c r="AB114" i="63" s="1"/>
  <c r="AA114" i="63"/>
  <c r="M94" i="63"/>
  <c r="AB94" i="63" s="1"/>
  <c r="AA94" i="63"/>
  <c r="M99" i="63"/>
  <c r="AB99" i="63" s="1"/>
  <c r="AA99" i="63"/>
  <c r="S20" i="63"/>
  <c r="S18" i="63"/>
  <c r="S16" i="63"/>
  <c r="S19" i="63"/>
  <c r="S17" i="63"/>
  <c r="S145" i="63"/>
  <c r="S143" i="63"/>
  <c r="S141" i="63"/>
  <c r="S144" i="63"/>
  <c r="S142" i="63"/>
  <c r="S30" i="63"/>
  <c r="S27" i="63"/>
  <c r="S29" i="63"/>
  <c r="S28" i="63"/>
  <c r="S26" i="63"/>
  <c r="S89" i="63"/>
  <c r="S87" i="63"/>
  <c r="S90" i="63"/>
  <c r="S88" i="63"/>
  <c r="S86" i="63"/>
  <c r="S74" i="63"/>
  <c r="S72" i="63"/>
  <c r="S75" i="63"/>
  <c r="S73" i="63"/>
  <c r="S71" i="63"/>
  <c r="S34" i="63"/>
  <c r="S32" i="63"/>
  <c r="S35" i="63"/>
  <c r="S33" i="63"/>
  <c r="S31" i="63"/>
  <c r="S154" i="63"/>
  <c r="S152" i="63"/>
  <c r="S155" i="63"/>
  <c r="S153" i="63"/>
  <c r="S151" i="63"/>
  <c r="S59" i="63"/>
  <c r="S57" i="63"/>
  <c r="S60" i="63"/>
  <c r="S58" i="63"/>
  <c r="S56" i="63"/>
  <c r="S124" i="63"/>
  <c r="S122" i="63"/>
  <c r="S125" i="63"/>
  <c r="S123" i="63"/>
  <c r="S121" i="63"/>
  <c r="N35" i="63"/>
  <c r="N130" i="63"/>
  <c r="N45" i="63"/>
  <c r="N65" i="63"/>
  <c r="N100" i="63"/>
  <c r="N70" i="63"/>
  <c r="N135" i="63"/>
  <c r="N20" i="63"/>
  <c r="N60" i="63"/>
  <c r="N95" i="63"/>
  <c r="N155" i="63"/>
  <c r="N145" i="63"/>
  <c r="N25" i="63"/>
  <c r="N80" i="63"/>
  <c r="N125" i="63"/>
  <c r="N150" i="63"/>
  <c r="N55" i="63"/>
  <c r="N90" i="63"/>
  <c r="N40" i="63"/>
  <c r="N140" i="63"/>
  <c r="N50" i="63"/>
  <c r="N85" i="63"/>
  <c r="N105" i="63"/>
  <c r="N115" i="63"/>
  <c r="N75" i="63"/>
  <c r="N30" i="63"/>
  <c r="K155" i="63"/>
  <c r="K45" i="63"/>
  <c r="K95" i="63"/>
  <c r="K60" i="63"/>
  <c r="K30" i="63"/>
  <c r="K80" i="63"/>
  <c r="K75" i="63"/>
  <c r="K105" i="63"/>
  <c r="K25" i="63"/>
  <c r="K115" i="63"/>
  <c r="K150" i="63"/>
  <c r="K100" i="63"/>
  <c r="K125" i="63"/>
  <c r="K135" i="63"/>
  <c r="K65" i="63"/>
  <c r="K35" i="63"/>
  <c r="K140" i="63"/>
  <c r="K40" i="63"/>
  <c r="K55" i="63"/>
  <c r="K85" i="63"/>
  <c r="K50" i="63"/>
  <c r="K20" i="63"/>
  <c r="K130" i="63"/>
  <c r="K90" i="63"/>
  <c r="K145" i="63"/>
  <c r="K70" i="63"/>
  <c r="O55" i="63"/>
  <c r="O65" i="63"/>
  <c r="O45" i="63"/>
  <c r="O140" i="63"/>
  <c r="O95" i="63"/>
  <c r="O135" i="63"/>
  <c r="O115" i="63"/>
  <c r="O30" i="63"/>
  <c r="O50" i="63"/>
  <c r="O75" i="63"/>
  <c r="O100" i="63"/>
  <c r="O155" i="63"/>
  <c r="O25" i="63"/>
  <c r="O80" i="63"/>
  <c r="O150" i="63"/>
  <c r="O85" i="63"/>
  <c r="O105" i="63"/>
  <c r="O125" i="63"/>
  <c r="O120" i="63"/>
  <c r="O40" i="63"/>
  <c r="O70" i="63"/>
  <c r="O60" i="63"/>
  <c r="O35" i="63"/>
  <c r="O90" i="63"/>
  <c r="O130" i="63"/>
  <c r="O145" i="63"/>
  <c r="O20" i="63"/>
  <c r="S150" i="63"/>
  <c r="S148" i="63"/>
  <c r="S146" i="63"/>
  <c r="S149" i="63"/>
  <c r="S147" i="63"/>
  <c r="S104" i="63"/>
  <c r="S102" i="63"/>
  <c r="S105" i="63"/>
  <c r="S103" i="63"/>
  <c r="S101" i="63"/>
  <c r="S40" i="63"/>
  <c r="S38" i="63"/>
  <c r="S36" i="63"/>
  <c r="S39" i="63"/>
  <c r="S37" i="63"/>
  <c r="S109" i="63"/>
  <c r="S107" i="63"/>
  <c r="S110" i="63"/>
  <c r="S108" i="63"/>
  <c r="S106" i="63"/>
  <c r="S140" i="63"/>
  <c r="S138" i="63"/>
  <c r="S136" i="63"/>
  <c r="S139" i="63"/>
  <c r="S137" i="63"/>
  <c r="S114" i="63"/>
  <c r="S112" i="63"/>
  <c r="S115" i="63"/>
  <c r="S113" i="63"/>
  <c r="S111" i="63"/>
  <c r="S24" i="63"/>
  <c r="S22" i="63"/>
  <c r="S25" i="63"/>
  <c r="S23" i="63"/>
  <c r="S21" i="63"/>
  <c r="S100" i="63"/>
  <c r="S98" i="63"/>
  <c r="S96" i="63"/>
  <c r="S99" i="63"/>
  <c r="S97" i="63"/>
  <c r="S130" i="63"/>
  <c r="S128" i="63"/>
  <c r="S126" i="63"/>
  <c r="S129" i="63"/>
  <c r="S127" i="63"/>
  <c r="K110" i="63"/>
  <c r="AA109" i="63"/>
  <c r="M109" i="63"/>
  <c r="J85" i="63"/>
  <c r="J115" i="63"/>
  <c r="J125" i="63"/>
  <c r="J145" i="63"/>
  <c r="J50" i="63"/>
  <c r="J150" i="63"/>
  <c r="J70" i="63"/>
  <c r="J35" i="63"/>
  <c r="J25" i="63"/>
  <c r="J90" i="63"/>
  <c r="J65" i="63"/>
  <c r="J105" i="63"/>
  <c r="J40" i="63"/>
  <c r="J135" i="63"/>
  <c r="J155" i="63"/>
  <c r="J20" i="63"/>
  <c r="J45" i="63"/>
  <c r="J80" i="63"/>
  <c r="J75" i="63"/>
  <c r="J100" i="63"/>
  <c r="J140" i="63"/>
  <c r="J30" i="63"/>
  <c r="J95" i="63"/>
  <c r="J60" i="63"/>
  <c r="J130" i="63"/>
  <c r="J55" i="63"/>
  <c r="M89" i="62"/>
  <c r="AB89" i="62" s="1"/>
  <c r="AA89" i="62"/>
  <c r="AA49" i="62"/>
  <c r="M49" i="62"/>
  <c r="AB49" i="62" s="1"/>
  <c r="I84" i="62"/>
  <c r="X84" i="62" s="1"/>
  <c r="X49" i="62"/>
  <c r="AA154" i="62"/>
  <c r="S65" i="62"/>
  <c r="S63" i="62"/>
  <c r="S61" i="62"/>
  <c r="S64" i="62"/>
  <c r="S62" i="62"/>
  <c r="S25" i="62"/>
  <c r="S23" i="62"/>
  <c r="S21" i="62"/>
  <c r="S24" i="62"/>
  <c r="S22" i="62"/>
  <c r="S150" i="62"/>
  <c r="S146" i="62"/>
  <c r="S149" i="62"/>
  <c r="S147" i="62"/>
  <c r="S148" i="62"/>
  <c r="S79" i="62"/>
  <c r="S77" i="62"/>
  <c r="S80" i="62"/>
  <c r="S78" i="62"/>
  <c r="S76" i="62"/>
  <c r="S30" i="62"/>
  <c r="S28" i="62"/>
  <c r="S26" i="62"/>
  <c r="S29" i="62"/>
  <c r="S27" i="62"/>
  <c r="S74" i="62"/>
  <c r="S72" i="62"/>
  <c r="S75" i="62"/>
  <c r="S73" i="62"/>
  <c r="S71" i="62"/>
  <c r="S139" i="62"/>
  <c r="S137" i="62"/>
  <c r="S140" i="62"/>
  <c r="S138" i="62"/>
  <c r="S136" i="62"/>
  <c r="S39" i="62"/>
  <c r="S37" i="62"/>
  <c r="S40" i="62"/>
  <c r="S38" i="62"/>
  <c r="S36" i="62"/>
  <c r="S129" i="62"/>
  <c r="S127" i="62"/>
  <c r="S130" i="62"/>
  <c r="S128" i="62"/>
  <c r="S126" i="62"/>
  <c r="V154" i="62"/>
  <c r="S114" i="62"/>
  <c r="S112" i="62"/>
  <c r="S115" i="62"/>
  <c r="S113" i="62"/>
  <c r="S111" i="62"/>
  <c r="S52" i="62"/>
  <c r="S55" i="62"/>
  <c r="S53" i="62"/>
  <c r="S51" i="62"/>
  <c r="S54" i="62"/>
  <c r="S125" i="62"/>
  <c r="S123" i="62"/>
  <c r="S121" i="62"/>
  <c r="S124" i="62"/>
  <c r="S122" i="62"/>
  <c r="S110" i="62"/>
  <c r="S108" i="62"/>
  <c r="S106" i="62"/>
  <c r="S109" i="62"/>
  <c r="S107" i="62"/>
  <c r="S89" i="62"/>
  <c r="S87" i="62"/>
  <c r="S90" i="62"/>
  <c r="S88" i="62"/>
  <c r="S86" i="62"/>
  <c r="S35" i="62"/>
  <c r="S33" i="62"/>
  <c r="S31" i="62"/>
  <c r="S34" i="62"/>
  <c r="S32" i="62"/>
  <c r="S20" i="62"/>
  <c r="S18" i="62"/>
  <c r="S16" i="62"/>
  <c r="S19" i="62"/>
  <c r="S17" i="62"/>
  <c r="S60" i="62"/>
  <c r="S58" i="62"/>
  <c r="S56" i="62"/>
  <c r="S59" i="62"/>
  <c r="S57" i="62"/>
  <c r="S105" i="62"/>
  <c r="S103" i="62"/>
  <c r="S101" i="62"/>
  <c r="S104" i="62"/>
  <c r="S102" i="62"/>
  <c r="S99" i="62"/>
  <c r="S97" i="62"/>
  <c r="S100" i="62"/>
  <c r="S98" i="62"/>
  <c r="S96" i="62"/>
  <c r="S142" i="62"/>
  <c r="S145" i="62"/>
  <c r="S143" i="62"/>
  <c r="S141" i="62"/>
  <c r="S144" i="62"/>
  <c r="K105" i="114" l="1"/>
  <c r="K85" i="114"/>
  <c r="K100" i="114"/>
  <c r="K60" i="114"/>
  <c r="K150" i="114"/>
  <c r="K95" i="114"/>
  <c r="K110" i="114"/>
  <c r="K130" i="114"/>
  <c r="K125" i="114"/>
  <c r="K90" i="114"/>
  <c r="K145" i="114"/>
  <c r="K140" i="114"/>
  <c r="K55" i="114"/>
  <c r="K120" i="114"/>
  <c r="K170" i="114"/>
  <c r="J125" i="114"/>
  <c r="J85" i="114"/>
  <c r="J140" i="114"/>
  <c r="J45" i="114"/>
  <c r="J55" i="114"/>
  <c r="J110" i="114"/>
  <c r="J130" i="114"/>
  <c r="J70" i="114"/>
  <c r="J65" i="114"/>
  <c r="J40" i="114"/>
  <c r="J30" i="114"/>
  <c r="J75" i="114"/>
  <c r="J145" i="114"/>
  <c r="J150" i="114"/>
  <c r="J20" i="114"/>
  <c r="J135" i="114"/>
  <c r="J35" i="114"/>
  <c r="J120" i="114"/>
  <c r="J90" i="114"/>
  <c r="J80" i="114"/>
  <c r="J115" i="114"/>
  <c r="J25" i="114"/>
  <c r="J50" i="114"/>
  <c r="J100" i="114"/>
  <c r="J60" i="114"/>
  <c r="J105" i="114"/>
  <c r="J95" i="114"/>
  <c r="O35" i="114"/>
  <c r="O170" i="114"/>
  <c r="AD119" i="114"/>
  <c r="AD99" i="114"/>
  <c r="R122" i="114"/>
  <c r="G135" i="114"/>
  <c r="Q76" i="114"/>
  <c r="AI76" i="114" s="1"/>
  <c r="AH76" i="114"/>
  <c r="Z79" i="114"/>
  <c r="Y79" i="114"/>
  <c r="N70" i="114"/>
  <c r="K80" i="114"/>
  <c r="K70" i="114" s="1"/>
  <c r="K20" i="114"/>
  <c r="N90" i="114"/>
  <c r="N35" i="114"/>
  <c r="O90" i="114"/>
  <c r="O80" i="114"/>
  <c r="O70" i="114" s="1"/>
  <c r="G125" i="114"/>
  <c r="G165" i="114"/>
  <c r="G85" i="114"/>
  <c r="G60" i="114"/>
  <c r="G100" i="114"/>
  <c r="G50" i="114"/>
  <c r="G170" i="114"/>
  <c r="G20" i="114"/>
  <c r="G110" i="114"/>
  <c r="G130" i="114"/>
  <c r="G150" i="114"/>
  <c r="G140" i="114"/>
  <c r="G115" i="114"/>
  <c r="G120" i="114"/>
  <c r="G160" i="114" s="1"/>
  <c r="G155" i="114"/>
  <c r="G45" i="114"/>
  <c r="G30" i="114"/>
  <c r="G35" i="114" s="1"/>
  <c r="G40" i="114" s="1"/>
  <c r="G25" i="114"/>
  <c r="G65" i="114"/>
  <c r="G95" i="114"/>
  <c r="G90" i="114" s="1"/>
  <c r="G55" i="114"/>
  <c r="G80" i="114"/>
  <c r="G70" i="114" s="1"/>
  <c r="G105" i="114"/>
  <c r="G145" i="114"/>
  <c r="G75" i="114"/>
  <c r="AD144" i="114"/>
  <c r="R56" i="114"/>
  <c r="R57" i="114"/>
  <c r="AC59" i="114"/>
  <c r="M59" i="114"/>
  <c r="Y59" i="114"/>
  <c r="AD89" i="114"/>
  <c r="L160" i="114"/>
  <c r="L175" i="114"/>
  <c r="R91" i="114"/>
  <c r="R50" i="113"/>
  <c r="Y34" i="112"/>
  <c r="M52" i="113"/>
  <c r="S54" i="63"/>
  <c r="S55" i="63"/>
  <c r="S53" i="63"/>
  <c r="S52" i="63"/>
  <c r="S61" i="63"/>
  <c r="I28" i="113"/>
  <c r="S64" i="63"/>
  <c r="S62" i="63"/>
  <c r="S65" i="63"/>
  <c r="M64" i="63"/>
  <c r="AB64" i="63" s="1"/>
  <c r="AA54" i="63"/>
  <c r="L33" i="113"/>
  <c r="L28" i="113"/>
  <c r="Y89" i="112"/>
  <c r="AC24" i="112"/>
  <c r="R77" i="112"/>
  <c r="M79" i="112"/>
  <c r="AD79" i="112" s="1"/>
  <c r="AC79" i="112"/>
  <c r="AA74" i="63"/>
  <c r="M74" i="63"/>
  <c r="AB74" i="63" s="1"/>
  <c r="I74" i="63"/>
  <c r="W74" i="63"/>
  <c r="H75" i="63"/>
  <c r="I65" i="63"/>
  <c r="X64" i="63"/>
  <c r="I53" i="113"/>
  <c r="L53" i="113"/>
  <c r="AD17" i="113"/>
  <c r="M58" i="113" s="1"/>
  <c r="I18" i="113"/>
  <c r="L180" i="114"/>
  <c r="L18" i="113"/>
  <c r="AD52" i="113"/>
  <c r="AD32" i="113"/>
  <c r="Z32" i="113"/>
  <c r="I33" i="113"/>
  <c r="AD179" i="114"/>
  <c r="Z169" i="114"/>
  <c r="AD169" i="114"/>
  <c r="M170" i="114"/>
  <c r="Z179" i="114"/>
  <c r="Y54" i="112"/>
  <c r="S80" i="63"/>
  <c r="AD27" i="113"/>
  <c r="AD69" i="114"/>
  <c r="M54" i="112"/>
  <c r="AD54" i="112" s="1"/>
  <c r="AD149" i="114"/>
  <c r="I84" i="112"/>
  <c r="Z84" i="112" s="1"/>
  <c r="S77" i="63"/>
  <c r="S76" i="63"/>
  <c r="S78" i="63"/>
  <c r="AA79" i="63"/>
  <c r="M79" i="63"/>
  <c r="AB79" i="63" s="1"/>
  <c r="Y129" i="114"/>
  <c r="Y104" i="114"/>
  <c r="AC74" i="112"/>
  <c r="M74" i="112"/>
  <c r="AD74" i="112" s="1"/>
  <c r="Y24" i="112"/>
  <c r="I24" i="112"/>
  <c r="Z24" i="112" s="1"/>
  <c r="I42" i="113"/>
  <c r="Y42" i="113"/>
  <c r="H43" i="113"/>
  <c r="AC104" i="114"/>
  <c r="M104" i="114"/>
  <c r="AC129" i="114"/>
  <c r="M129" i="114"/>
  <c r="AC42" i="113"/>
  <c r="M42" i="113"/>
  <c r="L43" i="113"/>
  <c r="R40" i="113"/>
  <c r="R39" i="113"/>
  <c r="R101" i="114"/>
  <c r="R102" i="114"/>
  <c r="R126" i="114"/>
  <c r="R127" i="114"/>
  <c r="R72" i="112"/>
  <c r="R71" i="112"/>
  <c r="X34" i="63"/>
  <c r="I35" i="63"/>
  <c r="I79" i="63"/>
  <c r="W79" i="63"/>
  <c r="H80" i="63"/>
  <c r="X54" i="63"/>
  <c r="I55" i="63"/>
  <c r="L110" i="112"/>
  <c r="L120" i="112"/>
  <c r="O100" i="112"/>
  <c r="L100" i="112"/>
  <c r="O110" i="112"/>
  <c r="O35" i="112"/>
  <c r="O40" i="112"/>
  <c r="O105" i="112"/>
  <c r="O50" i="112"/>
  <c r="O75" i="112"/>
  <c r="O95" i="112"/>
  <c r="O20" i="112"/>
  <c r="O45" i="112"/>
  <c r="O90" i="112"/>
  <c r="O65" i="112"/>
  <c r="O80" i="112"/>
  <c r="O60" i="112"/>
  <c r="L55" i="112"/>
  <c r="L20" i="112"/>
  <c r="L80" i="112"/>
  <c r="L75" i="112"/>
  <c r="L105" i="112"/>
  <c r="L65" i="112"/>
  <c r="L45" i="112"/>
  <c r="L70" i="112"/>
  <c r="L40" i="112"/>
  <c r="L60" i="112"/>
  <c r="L95" i="112"/>
  <c r="L90" i="112"/>
  <c r="L50" i="112"/>
  <c r="L35" i="112"/>
  <c r="L85" i="112"/>
  <c r="L30" i="112"/>
  <c r="L25" i="112"/>
  <c r="L115" i="112"/>
  <c r="Z29" i="112"/>
  <c r="H25" i="112"/>
  <c r="H100" i="112"/>
  <c r="H125" i="112"/>
  <c r="H85" i="112"/>
  <c r="H55" i="112"/>
  <c r="H120" i="112"/>
  <c r="H90" i="112"/>
  <c r="H105" i="112"/>
  <c r="H30" i="112"/>
  <c r="H95" i="112"/>
  <c r="H70" i="112"/>
  <c r="H80" i="112"/>
  <c r="H45" i="112"/>
  <c r="H60" i="112"/>
  <c r="H75" i="112"/>
  <c r="H65" i="112"/>
  <c r="Z79" i="112"/>
  <c r="Z59" i="112"/>
  <c r="Z89" i="112"/>
  <c r="Z64" i="112"/>
  <c r="Z119" i="112"/>
  <c r="Z124" i="112"/>
  <c r="Z69" i="112"/>
  <c r="Z74" i="112"/>
  <c r="Z44" i="112"/>
  <c r="Z104" i="112"/>
  <c r="Z94" i="112"/>
  <c r="H130" i="112"/>
  <c r="R27" i="112"/>
  <c r="R26" i="112"/>
  <c r="R21" i="112"/>
  <c r="R22" i="112"/>
  <c r="AD29" i="112"/>
  <c r="R36" i="112"/>
  <c r="R37" i="112"/>
  <c r="R81" i="112"/>
  <c r="R82" i="112"/>
  <c r="Z54" i="112"/>
  <c r="R16" i="112"/>
  <c r="R17" i="112"/>
  <c r="Z129" i="112"/>
  <c r="H40" i="112"/>
  <c r="H50" i="112"/>
  <c r="H110" i="112"/>
  <c r="H135" i="112"/>
  <c r="H115" i="112"/>
  <c r="H20" i="112"/>
  <c r="H35" i="112"/>
  <c r="AD34" i="112"/>
  <c r="AD84" i="112"/>
  <c r="R51" i="112"/>
  <c r="R52" i="112"/>
  <c r="Z19" i="112"/>
  <c r="AD129" i="112"/>
  <c r="R31" i="112"/>
  <c r="R32" i="112"/>
  <c r="AD19" i="112"/>
  <c r="Z34" i="112"/>
  <c r="I124" i="63"/>
  <c r="W124" i="63"/>
  <c r="H125" i="63"/>
  <c r="I34" i="82"/>
  <c r="Z34" i="82" s="1"/>
  <c r="AC24" i="105"/>
  <c r="W119" i="63"/>
  <c r="I119" i="63"/>
  <c r="H120" i="63"/>
  <c r="X59" i="63"/>
  <c r="I60" i="63"/>
  <c r="Y64" i="105"/>
  <c r="S69" i="62"/>
  <c r="N25" i="82"/>
  <c r="Y149" i="82"/>
  <c r="K25" i="82"/>
  <c r="J35" i="82"/>
  <c r="O20" i="82"/>
  <c r="N20" i="82"/>
  <c r="G30" i="82"/>
  <c r="N35" i="82"/>
  <c r="Y19" i="82"/>
  <c r="G20" i="82"/>
  <c r="G25" i="82"/>
  <c r="J40" i="82"/>
  <c r="Y24" i="82"/>
  <c r="O40" i="82"/>
  <c r="J25" i="82"/>
  <c r="I29" i="82"/>
  <c r="Z29" i="82" s="1"/>
  <c r="G40" i="82"/>
  <c r="N30" i="82"/>
  <c r="N40" i="82"/>
  <c r="J20" i="82"/>
  <c r="K30" i="82"/>
  <c r="K35" i="82"/>
  <c r="O35" i="82"/>
  <c r="O25" i="82"/>
  <c r="O30" i="82"/>
  <c r="J30" i="82"/>
  <c r="G35" i="82"/>
  <c r="K40" i="82"/>
  <c r="K20" i="82"/>
  <c r="K75" i="106"/>
  <c r="V19" i="106"/>
  <c r="I110" i="63"/>
  <c r="S66" i="62"/>
  <c r="I39" i="106"/>
  <c r="Z39" i="106" s="1"/>
  <c r="T52" i="106"/>
  <c r="T49" i="106"/>
  <c r="T74" i="106"/>
  <c r="T53" i="106"/>
  <c r="V55" i="106"/>
  <c r="K40" i="105"/>
  <c r="T37" i="106"/>
  <c r="T48" i="106"/>
  <c r="T63" i="106"/>
  <c r="V47" i="106"/>
  <c r="K35" i="106"/>
  <c r="V34" i="105"/>
  <c r="S70" i="62"/>
  <c r="T45" i="106"/>
  <c r="T81" i="106"/>
  <c r="AH81" i="106" s="1"/>
  <c r="R82" i="106" s="1"/>
  <c r="T26" i="105"/>
  <c r="AH26" i="105" s="1"/>
  <c r="R27" i="105" s="1"/>
  <c r="V58" i="106"/>
  <c r="V25" i="106"/>
  <c r="V18" i="106"/>
  <c r="S67" i="62"/>
  <c r="V67" i="106"/>
  <c r="V51" i="106"/>
  <c r="V54" i="106"/>
  <c r="V53" i="106"/>
  <c r="T39" i="106"/>
  <c r="T29" i="106"/>
  <c r="V52" i="106"/>
  <c r="K75" i="105"/>
  <c r="T51" i="106"/>
  <c r="AH51" i="106" s="1"/>
  <c r="R52" i="106" s="1"/>
  <c r="S93" i="62"/>
  <c r="T55" i="106"/>
  <c r="T66" i="106"/>
  <c r="AH66" i="106" s="1"/>
  <c r="R67" i="106" s="1"/>
  <c r="V16" i="105"/>
  <c r="T71" i="106"/>
  <c r="AH71" i="106" s="1"/>
  <c r="R72" i="106" s="1"/>
  <c r="V76" i="106"/>
  <c r="T33" i="106"/>
  <c r="V66" i="106"/>
  <c r="T73" i="106"/>
  <c r="V78" i="106"/>
  <c r="V43" i="106"/>
  <c r="K50" i="105"/>
  <c r="Y29" i="82"/>
  <c r="V18" i="105"/>
  <c r="T28" i="105"/>
  <c r="K30" i="105"/>
  <c r="T30" i="105"/>
  <c r="T34" i="106"/>
  <c r="K35" i="105"/>
  <c r="K65" i="106"/>
  <c r="K80" i="105"/>
  <c r="T69" i="106"/>
  <c r="T68" i="106"/>
  <c r="T17" i="105"/>
  <c r="V17" i="105"/>
  <c r="V20" i="105"/>
  <c r="V75" i="106"/>
  <c r="V74" i="106"/>
  <c r="T75" i="106"/>
  <c r="V79" i="106"/>
  <c r="T76" i="106"/>
  <c r="AH76" i="106" s="1"/>
  <c r="R77" i="106" s="1"/>
  <c r="T79" i="106"/>
  <c r="T50" i="106"/>
  <c r="T41" i="106"/>
  <c r="AH41" i="106" s="1"/>
  <c r="R42" i="106" s="1"/>
  <c r="T43" i="106"/>
  <c r="V33" i="105"/>
  <c r="T21" i="105"/>
  <c r="AH21" i="105" s="1"/>
  <c r="R21" i="105" s="1"/>
  <c r="T29" i="105"/>
  <c r="V26" i="105"/>
  <c r="V29" i="105"/>
  <c r="T32" i="106"/>
  <c r="K55" i="106"/>
  <c r="K45" i="105"/>
  <c r="K20" i="105"/>
  <c r="K85" i="106"/>
  <c r="AC79" i="82"/>
  <c r="T67" i="106"/>
  <c r="T70" i="106"/>
  <c r="V70" i="106"/>
  <c r="T19" i="105"/>
  <c r="T20" i="105"/>
  <c r="T72" i="106"/>
  <c r="V72" i="106"/>
  <c r="T78" i="106"/>
  <c r="V80" i="106"/>
  <c r="T42" i="106"/>
  <c r="V45" i="106"/>
  <c r="V42" i="106"/>
  <c r="V28" i="105"/>
  <c r="K65" i="105"/>
  <c r="K60" i="105"/>
  <c r="V68" i="106"/>
  <c r="T16" i="105"/>
  <c r="AH16" i="105" s="1"/>
  <c r="R16" i="105" s="1"/>
  <c r="T18" i="105"/>
  <c r="V73" i="106"/>
  <c r="V77" i="106"/>
  <c r="T80" i="106"/>
  <c r="V50" i="106"/>
  <c r="T44" i="106"/>
  <c r="V41" i="106"/>
  <c r="T64" i="106"/>
  <c r="V21" i="105"/>
  <c r="T27" i="105"/>
  <c r="V30" i="105"/>
  <c r="T35" i="106"/>
  <c r="K70" i="105"/>
  <c r="K55" i="105"/>
  <c r="K25" i="105"/>
  <c r="M39" i="105"/>
  <c r="AD39" i="105" s="1"/>
  <c r="V60" i="106"/>
  <c r="T82" i="106"/>
  <c r="T21" i="106"/>
  <c r="AH21" i="106" s="1"/>
  <c r="R22" i="106" s="1"/>
  <c r="T16" i="106"/>
  <c r="AH16" i="106" s="1"/>
  <c r="R17" i="106" s="1"/>
  <c r="K25" i="106"/>
  <c r="K45" i="106"/>
  <c r="K70" i="106"/>
  <c r="K80" i="106"/>
  <c r="M74" i="106"/>
  <c r="AD74" i="106" s="1"/>
  <c r="AC74" i="106"/>
  <c r="I145" i="63"/>
  <c r="AC109" i="82"/>
  <c r="V59" i="106"/>
  <c r="T60" i="106"/>
  <c r="T83" i="106"/>
  <c r="V24" i="106"/>
  <c r="T24" i="106"/>
  <c r="V16" i="106"/>
  <c r="V20" i="106"/>
  <c r="K20" i="106"/>
  <c r="K30" i="106"/>
  <c r="K60" i="106"/>
  <c r="M44" i="105"/>
  <c r="AD44" i="105" s="1"/>
  <c r="V57" i="106"/>
  <c r="T23" i="106"/>
  <c r="T18" i="106"/>
  <c r="T19" i="106"/>
  <c r="K50" i="106"/>
  <c r="K40" i="106"/>
  <c r="G20" i="105"/>
  <c r="T28" i="106"/>
  <c r="T31" i="105"/>
  <c r="AH31" i="105" s="1"/>
  <c r="R31" i="105" s="1"/>
  <c r="V31" i="105"/>
  <c r="T34" i="105"/>
  <c r="T23" i="105"/>
  <c r="V23" i="105"/>
  <c r="V24" i="105"/>
  <c r="V36" i="106"/>
  <c r="T36" i="106"/>
  <c r="AH36" i="106" s="1"/>
  <c r="T40" i="106"/>
  <c r="AC79" i="105"/>
  <c r="L70" i="105" s="1"/>
  <c r="M79" i="105"/>
  <c r="AD79" i="105" s="1"/>
  <c r="T26" i="106"/>
  <c r="AH26" i="106" s="1"/>
  <c r="R27" i="106" s="1"/>
  <c r="T32" i="105"/>
  <c r="T35" i="105"/>
  <c r="T25" i="105"/>
  <c r="T22" i="105"/>
  <c r="T38" i="106"/>
  <c r="V38" i="106"/>
  <c r="G25" i="105"/>
  <c r="T27" i="106"/>
  <c r="V35" i="105"/>
  <c r="V32" i="105"/>
  <c r="V22" i="105"/>
  <c r="T24" i="105"/>
  <c r="V37" i="106"/>
  <c r="V40" i="106"/>
  <c r="G40" i="106"/>
  <c r="Y44" i="105"/>
  <c r="I44" i="105"/>
  <c r="G80" i="106"/>
  <c r="G25" i="106"/>
  <c r="G75" i="105"/>
  <c r="G85" i="106"/>
  <c r="G30" i="106"/>
  <c r="G35" i="105"/>
  <c r="G30" i="105"/>
  <c r="Y74" i="106"/>
  <c r="I74" i="106"/>
  <c r="Y69" i="82"/>
  <c r="G50" i="106"/>
  <c r="Y64" i="106"/>
  <c r="I64" i="106"/>
  <c r="G65" i="105"/>
  <c r="G55" i="105"/>
  <c r="Y79" i="106"/>
  <c r="I79" i="106"/>
  <c r="Y74" i="105"/>
  <c r="I74" i="105"/>
  <c r="G45" i="106"/>
  <c r="M19" i="106"/>
  <c r="AD19" i="106" s="1"/>
  <c r="M25" i="106" s="1"/>
  <c r="AC19" i="106"/>
  <c r="L85" i="106" s="1"/>
  <c r="G80" i="105"/>
  <c r="G70" i="105"/>
  <c r="G40" i="105"/>
  <c r="G50" i="105"/>
  <c r="G35" i="106"/>
  <c r="G70" i="106"/>
  <c r="Y84" i="106"/>
  <c r="I84" i="106"/>
  <c r="G55" i="106"/>
  <c r="G20" i="106"/>
  <c r="V17" i="106"/>
  <c r="T20" i="106"/>
  <c r="G65" i="106"/>
  <c r="G45" i="105"/>
  <c r="Y49" i="105"/>
  <c r="I49" i="105"/>
  <c r="G60" i="106"/>
  <c r="Y69" i="106"/>
  <c r="I69" i="106"/>
  <c r="G75" i="106"/>
  <c r="Y79" i="105"/>
  <c r="I79" i="105"/>
  <c r="G60" i="105"/>
  <c r="V46" i="106"/>
  <c r="V48" i="106"/>
  <c r="T46" i="106"/>
  <c r="AH46" i="106" s="1"/>
  <c r="R47" i="106" s="1"/>
  <c r="T47" i="106"/>
  <c r="T58" i="106"/>
  <c r="V56" i="106"/>
  <c r="T56" i="106"/>
  <c r="AH56" i="106" s="1"/>
  <c r="R57" i="106" s="1"/>
  <c r="T59" i="106"/>
  <c r="T62" i="106"/>
  <c r="T61" i="106"/>
  <c r="AH61" i="106" s="1"/>
  <c r="R62" i="106" s="1"/>
  <c r="T84" i="106"/>
  <c r="V22" i="106"/>
  <c r="V21" i="106"/>
  <c r="T25" i="106"/>
  <c r="V23" i="106"/>
  <c r="S92" i="62"/>
  <c r="S91" i="62"/>
  <c r="S95" i="62"/>
  <c r="L45" i="105"/>
  <c r="S42" i="62"/>
  <c r="M84" i="62"/>
  <c r="AB84" i="62" s="1"/>
  <c r="S84" i="62"/>
  <c r="S43" i="62"/>
  <c r="R56" i="105"/>
  <c r="R57" i="105"/>
  <c r="R77" i="105"/>
  <c r="R76" i="105"/>
  <c r="R62" i="105"/>
  <c r="R61" i="105"/>
  <c r="R32" i="106"/>
  <c r="M50" i="106"/>
  <c r="R42" i="105"/>
  <c r="R41" i="105"/>
  <c r="R46" i="105"/>
  <c r="R47" i="105"/>
  <c r="R52" i="105"/>
  <c r="R51" i="105"/>
  <c r="R71" i="105"/>
  <c r="R72" i="105"/>
  <c r="R37" i="105"/>
  <c r="R36" i="105"/>
  <c r="R67" i="105"/>
  <c r="R66" i="105"/>
  <c r="V64" i="82"/>
  <c r="V62" i="82"/>
  <c r="V65" i="82"/>
  <c r="V63" i="82"/>
  <c r="V61" i="82"/>
  <c r="T133" i="82"/>
  <c r="V134" i="82"/>
  <c r="V132" i="82"/>
  <c r="V135" i="82"/>
  <c r="V133" i="82"/>
  <c r="V131" i="82"/>
  <c r="V150" i="82"/>
  <c r="V148" i="82"/>
  <c r="V146" i="82"/>
  <c r="V149" i="82"/>
  <c r="V147" i="82"/>
  <c r="V55" i="82"/>
  <c r="V53" i="82"/>
  <c r="V51" i="82"/>
  <c r="V54" i="82"/>
  <c r="V52" i="82"/>
  <c r="T75" i="82"/>
  <c r="V75" i="82"/>
  <c r="V73" i="82"/>
  <c r="V71" i="82"/>
  <c r="V74" i="82"/>
  <c r="V72" i="82"/>
  <c r="V144" i="82"/>
  <c r="V142" i="82"/>
  <c r="V145" i="82"/>
  <c r="V143" i="82"/>
  <c r="V141" i="82"/>
  <c r="V140" i="82"/>
  <c r="V138" i="82"/>
  <c r="V136" i="82"/>
  <c r="V139" i="82"/>
  <c r="V137" i="82"/>
  <c r="I24" i="82"/>
  <c r="S48" i="63"/>
  <c r="I19" i="82"/>
  <c r="S81" i="62"/>
  <c r="I89" i="82"/>
  <c r="Z89" i="82" s="1"/>
  <c r="Y109" i="82"/>
  <c r="Y119" i="82"/>
  <c r="S41" i="62"/>
  <c r="S45" i="62"/>
  <c r="S85" i="62"/>
  <c r="J110" i="82"/>
  <c r="N145" i="82"/>
  <c r="N65" i="82"/>
  <c r="J100" i="82"/>
  <c r="N130" i="82"/>
  <c r="N105" i="82"/>
  <c r="N140" i="82"/>
  <c r="O70" i="82"/>
  <c r="N125" i="82"/>
  <c r="G80" i="82"/>
  <c r="M59" i="82"/>
  <c r="AD59" i="82" s="1"/>
  <c r="AC59" i="82"/>
  <c r="M39" i="82"/>
  <c r="AC39" i="82"/>
  <c r="M64" i="82"/>
  <c r="AD64" i="82" s="1"/>
  <c r="AC64" i="82"/>
  <c r="N150" i="82"/>
  <c r="N60" i="82"/>
  <c r="N85" i="82"/>
  <c r="N135" i="82"/>
  <c r="N55" i="82"/>
  <c r="N115" i="82"/>
  <c r="O100" i="82"/>
  <c r="O125" i="82"/>
  <c r="O110" i="82"/>
  <c r="O45" i="82"/>
  <c r="N70" i="82"/>
  <c r="AD94" i="82"/>
  <c r="I114" i="82"/>
  <c r="Z114" i="82" s="1"/>
  <c r="AD89" i="82"/>
  <c r="I44" i="82"/>
  <c r="Z44" i="82" s="1"/>
  <c r="AD29" i="82"/>
  <c r="AD69" i="82"/>
  <c r="Z149" i="82"/>
  <c r="K65" i="82"/>
  <c r="K135" i="82"/>
  <c r="K145" i="82"/>
  <c r="K55" i="82"/>
  <c r="K60" i="82"/>
  <c r="K105" i="82"/>
  <c r="K140" i="82"/>
  <c r="K85" i="82"/>
  <c r="K150" i="82"/>
  <c r="K110" i="82"/>
  <c r="K45" i="82"/>
  <c r="K115" i="82"/>
  <c r="K50" i="82"/>
  <c r="K80" i="82"/>
  <c r="K75" i="82"/>
  <c r="K130" i="82"/>
  <c r="K125" i="82"/>
  <c r="K120" i="82"/>
  <c r="AD44" i="82"/>
  <c r="AD124" i="82"/>
  <c r="G145" i="82"/>
  <c r="G65" i="82"/>
  <c r="G55" i="82"/>
  <c r="G135" i="82"/>
  <c r="G100" i="82"/>
  <c r="G50" i="82"/>
  <c r="G85" i="82"/>
  <c r="G105" i="82"/>
  <c r="G95" i="82"/>
  <c r="G140" i="82"/>
  <c r="G150" i="82"/>
  <c r="G60" i="82"/>
  <c r="I124" i="82"/>
  <c r="Z124" i="82" s="1"/>
  <c r="AC24" i="82"/>
  <c r="AD99" i="82"/>
  <c r="Z139" i="82"/>
  <c r="AC89" i="82"/>
  <c r="J145" i="82"/>
  <c r="J55" i="82"/>
  <c r="J135" i="82"/>
  <c r="J65" i="82"/>
  <c r="J85" i="82"/>
  <c r="J140" i="82"/>
  <c r="J150" i="82"/>
  <c r="J60" i="82"/>
  <c r="J105" i="82"/>
  <c r="J75" i="82"/>
  <c r="J130" i="82"/>
  <c r="J90" i="82"/>
  <c r="J50" i="82"/>
  <c r="J80" i="82"/>
  <c r="J70" i="82"/>
  <c r="G130" i="82"/>
  <c r="G75" i="82"/>
  <c r="K70" i="82"/>
  <c r="G90" i="82"/>
  <c r="K100" i="82"/>
  <c r="G70" i="82"/>
  <c r="G120" i="82"/>
  <c r="G110" i="82"/>
  <c r="G45" i="82"/>
  <c r="J125" i="82"/>
  <c r="K90" i="82"/>
  <c r="J95" i="82"/>
  <c r="K95" i="82"/>
  <c r="N45" i="82"/>
  <c r="O95" i="82"/>
  <c r="N95" i="82"/>
  <c r="N100" i="82"/>
  <c r="J115" i="82"/>
  <c r="O115" i="82"/>
  <c r="G125" i="82"/>
  <c r="G115" i="82"/>
  <c r="J45" i="82"/>
  <c r="J120" i="82"/>
  <c r="N120" i="82"/>
  <c r="I129" i="82"/>
  <c r="Z129" i="82" s="1"/>
  <c r="I74" i="82"/>
  <c r="Z74" i="82" s="1"/>
  <c r="AC69" i="82"/>
  <c r="AC99" i="82"/>
  <c r="T85" i="82"/>
  <c r="T83" i="82"/>
  <c r="T81" i="82"/>
  <c r="AH81" i="82" s="1"/>
  <c r="T82" i="82"/>
  <c r="T84" i="82"/>
  <c r="O135" i="82"/>
  <c r="O55" i="82"/>
  <c r="O65" i="82"/>
  <c r="O145" i="82"/>
  <c r="O60" i="82"/>
  <c r="O85" i="82"/>
  <c r="O150" i="82"/>
  <c r="O140" i="82"/>
  <c r="O105" i="82"/>
  <c r="O120" i="82"/>
  <c r="O90" i="82"/>
  <c r="O75" i="82"/>
  <c r="O80" i="82"/>
  <c r="O50" i="82"/>
  <c r="O130" i="82"/>
  <c r="AC94" i="82"/>
  <c r="N50" i="82"/>
  <c r="N90" i="82"/>
  <c r="N110" i="82"/>
  <c r="N80" i="82"/>
  <c r="N75" i="82"/>
  <c r="S47" i="63"/>
  <c r="S46" i="63"/>
  <c r="S50" i="63"/>
  <c r="S83" i="62"/>
  <c r="R16" i="82"/>
  <c r="M24" i="82"/>
  <c r="T147" i="82"/>
  <c r="T146" i="82"/>
  <c r="AH146" i="82" s="1"/>
  <c r="T149" i="82"/>
  <c r="T148" i="82"/>
  <c r="T150" i="82"/>
  <c r="T143" i="82"/>
  <c r="T145" i="82"/>
  <c r="T144" i="82"/>
  <c r="T141" i="82"/>
  <c r="AH141" i="82" s="1"/>
  <c r="T142" i="82"/>
  <c r="T137" i="82"/>
  <c r="T138" i="82"/>
  <c r="T139" i="82"/>
  <c r="T140" i="82"/>
  <c r="T136" i="82"/>
  <c r="AH136" i="82" s="1"/>
  <c r="S95" i="63"/>
  <c r="S91" i="63"/>
  <c r="S94" i="63"/>
  <c r="S93" i="63"/>
  <c r="S41" i="63"/>
  <c r="S42" i="63"/>
  <c r="S45" i="63"/>
  <c r="S83" i="63"/>
  <c r="S44" i="63"/>
  <c r="S70" i="63"/>
  <c r="S84" i="63"/>
  <c r="S82" i="63"/>
  <c r="S81" i="63"/>
  <c r="S66" i="63"/>
  <c r="S69" i="63"/>
  <c r="Z84" i="82"/>
  <c r="S68" i="63"/>
  <c r="Y124" i="82"/>
  <c r="Y44" i="82"/>
  <c r="AA84" i="63"/>
  <c r="M84" i="63"/>
  <c r="AB84" i="63" s="1"/>
  <c r="W84" i="63"/>
  <c r="I84" i="63"/>
  <c r="H85" i="63"/>
  <c r="AA69" i="63"/>
  <c r="M69" i="63"/>
  <c r="AB69" i="63" s="1"/>
  <c r="X44" i="63"/>
  <c r="I45" i="63"/>
  <c r="I69" i="63"/>
  <c r="W69" i="63"/>
  <c r="H70" i="63"/>
  <c r="X94" i="63"/>
  <c r="I95" i="63"/>
  <c r="Y114" i="82"/>
  <c r="T113" i="82"/>
  <c r="V124" i="82"/>
  <c r="T112" i="82"/>
  <c r="V33" i="82"/>
  <c r="V91" i="82"/>
  <c r="T120" i="82"/>
  <c r="V117" i="82"/>
  <c r="V116" i="82"/>
  <c r="V120" i="82"/>
  <c r="T30" i="82"/>
  <c r="T39" i="82"/>
  <c r="T29" i="82"/>
  <c r="T114" i="82"/>
  <c r="V70" i="82"/>
  <c r="AC129" i="82"/>
  <c r="AD129" i="82"/>
  <c r="T121" i="82"/>
  <c r="AH121" i="82" s="1"/>
  <c r="R121" i="82" s="1"/>
  <c r="V106" i="82"/>
  <c r="T57" i="82"/>
  <c r="T65" i="82"/>
  <c r="T61" i="82"/>
  <c r="AH61" i="82" s="1"/>
  <c r="R62" i="82" s="1"/>
  <c r="V80" i="82"/>
  <c r="V32" i="82"/>
  <c r="T66" i="82"/>
  <c r="AH66" i="82" s="1"/>
  <c r="R67" i="82" s="1"/>
  <c r="T94" i="82"/>
  <c r="T31" i="82"/>
  <c r="AH31" i="82" s="1"/>
  <c r="V67" i="82"/>
  <c r="T102" i="82"/>
  <c r="T132" i="82"/>
  <c r="V34" i="82"/>
  <c r="T67" i="82"/>
  <c r="T131" i="82"/>
  <c r="AH131" i="82" s="1"/>
  <c r="T45" i="82"/>
  <c r="V119" i="82"/>
  <c r="T117" i="82"/>
  <c r="T116" i="82"/>
  <c r="AH116" i="82" s="1"/>
  <c r="R117" i="82" s="1"/>
  <c r="T119" i="82"/>
  <c r="V118" i="82"/>
  <c r="T115" i="82"/>
  <c r="T111" i="82"/>
  <c r="AH111" i="82" s="1"/>
  <c r="R112" i="82" s="1"/>
  <c r="T134" i="82"/>
  <c r="T59" i="82"/>
  <c r="T135" i="82"/>
  <c r="T34" i="82"/>
  <c r="V31" i="82"/>
  <c r="V66" i="82"/>
  <c r="V68" i="82"/>
  <c r="T43" i="82"/>
  <c r="T44" i="82"/>
  <c r="T33" i="82"/>
  <c r="T69" i="82"/>
  <c r="V39" i="82"/>
  <c r="T26" i="82"/>
  <c r="AH26" i="82" s="1"/>
  <c r="V37" i="82"/>
  <c r="T38" i="82"/>
  <c r="T96" i="82"/>
  <c r="AH96" i="82" s="1"/>
  <c r="R97" i="82" s="1"/>
  <c r="T18" i="82"/>
  <c r="T20" i="82"/>
  <c r="V125" i="82"/>
  <c r="T54" i="82"/>
  <c r="T25" i="82"/>
  <c r="T48" i="82"/>
  <c r="V79" i="82"/>
  <c r="T51" i="82"/>
  <c r="AH51" i="82" s="1"/>
  <c r="R52" i="82" s="1"/>
  <c r="T73" i="82"/>
  <c r="T19" i="82"/>
  <c r="T17" i="82"/>
  <c r="V110" i="82"/>
  <c r="T89" i="82"/>
  <c r="T90" i="82"/>
  <c r="R17" i="82"/>
  <c r="T129" i="82"/>
  <c r="V123" i="82"/>
  <c r="T55" i="82"/>
  <c r="V25" i="82"/>
  <c r="V109" i="82"/>
  <c r="T47" i="82"/>
  <c r="V90" i="82"/>
  <c r="T92" i="82"/>
  <c r="V76" i="82"/>
  <c r="T71" i="82"/>
  <c r="AH71" i="82" s="1"/>
  <c r="R71" i="82" s="1"/>
  <c r="T105" i="82"/>
  <c r="T22" i="82"/>
  <c r="V86" i="82"/>
  <c r="T126" i="82"/>
  <c r="AH126" i="82" s="1"/>
  <c r="R126" i="82" s="1"/>
  <c r="T128" i="82"/>
  <c r="T125" i="82"/>
  <c r="T123" i="82"/>
  <c r="T64" i="82"/>
  <c r="T122" i="82"/>
  <c r="V22" i="82"/>
  <c r="V23" i="82"/>
  <c r="T110" i="82"/>
  <c r="T108" i="82"/>
  <c r="V89" i="82"/>
  <c r="V87" i="82"/>
  <c r="V95" i="82"/>
  <c r="V93" i="82"/>
  <c r="T80" i="82"/>
  <c r="T78" i="82"/>
  <c r="T103" i="82"/>
  <c r="V101" i="82"/>
  <c r="T49" i="82"/>
  <c r="AC19" i="82"/>
  <c r="M19" i="82"/>
  <c r="T107" i="82"/>
  <c r="T109" i="82"/>
  <c r="V107" i="82"/>
  <c r="T106" i="82"/>
  <c r="AH106" i="82" s="1"/>
  <c r="T72" i="82"/>
  <c r="T74" i="82"/>
  <c r="T62" i="82"/>
  <c r="T63" i="82"/>
  <c r="T41" i="82"/>
  <c r="AH41" i="82" s="1"/>
  <c r="T124" i="82"/>
  <c r="V122" i="82"/>
  <c r="T35" i="82"/>
  <c r="V35" i="82"/>
  <c r="T53" i="82"/>
  <c r="T70" i="82"/>
  <c r="T68" i="82"/>
  <c r="T77" i="82"/>
  <c r="T79" i="82"/>
  <c r="V77" i="82"/>
  <c r="T76" i="82"/>
  <c r="AH76" i="82" s="1"/>
  <c r="T97" i="82"/>
  <c r="T100" i="82"/>
  <c r="V40" i="82"/>
  <c r="V38" i="82"/>
  <c r="T60" i="82"/>
  <c r="V102" i="82"/>
  <c r="V105" i="82"/>
  <c r="T104" i="82"/>
  <c r="T101" i="82"/>
  <c r="AH101" i="82" s="1"/>
  <c r="V104" i="82"/>
  <c r="T98" i="82"/>
  <c r="T40" i="82"/>
  <c r="T37" i="82"/>
  <c r="T36" i="82"/>
  <c r="AH36" i="82" s="1"/>
  <c r="T27" i="82"/>
  <c r="T56" i="82"/>
  <c r="AH56" i="82" s="1"/>
  <c r="T91" i="82"/>
  <c r="AH91" i="82" s="1"/>
  <c r="V94" i="82"/>
  <c r="T95" i="82"/>
  <c r="V92" i="82"/>
  <c r="T50" i="82"/>
  <c r="T46" i="82"/>
  <c r="AH46" i="82" s="1"/>
  <c r="T24" i="82"/>
  <c r="T21" i="82"/>
  <c r="AH21" i="82" s="1"/>
  <c r="V24" i="82"/>
  <c r="T23" i="82"/>
  <c r="T86" i="82"/>
  <c r="AH86" i="82" s="1"/>
  <c r="T87" i="82"/>
  <c r="T88" i="82"/>
  <c r="T127" i="82"/>
  <c r="S132" i="62"/>
  <c r="S50" i="62"/>
  <c r="S135" i="62"/>
  <c r="S47" i="62"/>
  <c r="S131" i="62"/>
  <c r="S46" i="62"/>
  <c r="S134" i="62"/>
  <c r="S49" i="62"/>
  <c r="Z54" i="82"/>
  <c r="Z104" i="82"/>
  <c r="Z49" i="82"/>
  <c r="Z99" i="82"/>
  <c r="Z134" i="82"/>
  <c r="Z109" i="82"/>
  <c r="Z69" i="82"/>
  <c r="Z59" i="82"/>
  <c r="Z39" i="82"/>
  <c r="Z94" i="82"/>
  <c r="Z79" i="82"/>
  <c r="Z119" i="82"/>
  <c r="Z64" i="82"/>
  <c r="S133" i="63"/>
  <c r="S132" i="63"/>
  <c r="S131" i="63"/>
  <c r="S135" i="63"/>
  <c r="AA134" i="63"/>
  <c r="M134" i="63"/>
  <c r="AB134" i="63" s="1"/>
  <c r="I134" i="63"/>
  <c r="H135" i="63"/>
  <c r="W134" i="63"/>
  <c r="M129" i="63"/>
  <c r="AB129" i="63" s="1"/>
  <c r="AA129" i="63"/>
  <c r="X49" i="63"/>
  <c r="I50" i="63"/>
  <c r="X129" i="63"/>
  <c r="I130" i="63"/>
  <c r="X114" i="63"/>
  <c r="I115" i="63"/>
  <c r="L110" i="63"/>
  <c r="L140" i="63"/>
  <c r="L25" i="63"/>
  <c r="L70" i="63"/>
  <c r="L115" i="63"/>
  <c r="L55" i="63"/>
  <c r="L95" i="63"/>
  <c r="L155" i="63"/>
  <c r="L125" i="63"/>
  <c r="L50" i="63"/>
  <c r="L130" i="63"/>
  <c r="L75" i="63"/>
  <c r="L60" i="63"/>
  <c r="L90" i="63"/>
  <c r="L100" i="63"/>
  <c r="L35" i="63"/>
  <c r="L40" i="63"/>
  <c r="L150" i="63"/>
  <c r="L85" i="63"/>
  <c r="L30" i="63"/>
  <c r="L45" i="63"/>
  <c r="L80" i="63"/>
  <c r="L20" i="63"/>
  <c r="L105" i="63"/>
  <c r="L135" i="63"/>
  <c r="L65" i="63"/>
  <c r="L145" i="63"/>
  <c r="AB109" i="63"/>
  <c r="M110" i="63" s="1"/>
  <c r="W154" i="62"/>
  <c r="X154" i="62"/>
  <c r="AB154" i="62"/>
  <c r="F119" i="62"/>
  <c r="L20" i="114" l="1"/>
  <c r="L80" i="114"/>
  <c r="L130" i="114"/>
  <c r="L105" i="114"/>
  <c r="L50" i="114"/>
  <c r="L110" i="114"/>
  <c r="L35" i="114"/>
  <c r="L40" i="114" s="1"/>
  <c r="L100" i="114"/>
  <c r="L30" i="114"/>
  <c r="L125" i="114"/>
  <c r="L60" i="114"/>
  <c r="L65" i="114" s="1"/>
  <c r="L120" i="114"/>
  <c r="L145" i="114"/>
  <c r="L150" i="114"/>
  <c r="L140" i="114"/>
  <c r="L170" i="114"/>
  <c r="L55" i="114"/>
  <c r="L85" i="114"/>
  <c r="L70" i="114"/>
  <c r="L95" i="114"/>
  <c r="L90" i="114" s="1"/>
  <c r="L35" i="106"/>
  <c r="H130" i="114"/>
  <c r="H145" i="114"/>
  <c r="R76" i="114"/>
  <c r="R77" i="114"/>
  <c r="H115" i="114"/>
  <c r="H110" i="114"/>
  <c r="H60" i="114"/>
  <c r="H90" i="114"/>
  <c r="H155" i="114"/>
  <c r="H50" i="114"/>
  <c r="H140" i="114"/>
  <c r="H45" i="114"/>
  <c r="H120" i="114"/>
  <c r="H160" i="114" s="1"/>
  <c r="H135" i="114"/>
  <c r="H30" i="114"/>
  <c r="H35" i="114" s="1"/>
  <c r="H40" i="114" s="1"/>
  <c r="H65" i="114"/>
  <c r="H85" i="114"/>
  <c r="H20" i="114"/>
  <c r="H105" i="114"/>
  <c r="H100" i="114"/>
  <c r="H150" i="114"/>
  <c r="H95" i="114"/>
  <c r="H80" i="114"/>
  <c r="H70" i="114" s="1"/>
  <c r="H55" i="114"/>
  <c r="H25" i="114"/>
  <c r="H75" i="114"/>
  <c r="AD59" i="114"/>
  <c r="Z59" i="114"/>
  <c r="M180" i="114"/>
  <c r="M175" i="114"/>
  <c r="M160" i="114"/>
  <c r="X74" i="63"/>
  <c r="I75" i="63"/>
  <c r="M53" i="113"/>
  <c r="M33" i="113"/>
  <c r="M28" i="113"/>
  <c r="M18" i="113"/>
  <c r="H125" i="114"/>
  <c r="AD42" i="113"/>
  <c r="M43" i="113"/>
  <c r="Z129" i="114"/>
  <c r="AD129" i="114"/>
  <c r="M130" i="114"/>
  <c r="AD104" i="114"/>
  <c r="Z42" i="113"/>
  <c r="I43" i="113"/>
  <c r="Z104" i="114"/>
  <c r="X79" i="63"/>
  <c r="I80" i="63"/>
  <c r="M100" i="112"/>
  <c r="M60" i="112"/>
  <c r="M85" i="112"/>
  <c r="M55" i="112"/>
  <c r="M120" i="112"/>
  <c r="M20" i="112"/>
  <c r="M30" i="112"/>
  <c r="M95" i="112"/>
  <c r="M65" i="112"/>
  <c r="M50" i="112"/>
  <c r="M45" i="112"/>
  <c r="M70" i="112"/>
  <c r="M80" i="112"/>
  <c r="M90" i="112"/>
  <c r="M75" i="112"/>
  <c r="M105" i="112"/>
  <c r="I100" i="112"/>
  <c r="I85" i="112"/>
  <c r="I55" i="112"/>
  <c r="I95" i="112"/>
  <c r="I80" i="112"/>
  <c r="I120" i="112"/>
  <c r="I90" i="112"/>
  <c r="I105" i="112"/>
  <c r="I75" i="112"/>
  <c r="I65" i="112"/>
  <c r="I45" i="112"/>
  <c r="I70" i="112"/>
  <c r="I60" i="112"/>
  <c r="I30" i="112"/>
  <c r="M110" i="112"/>
  <c r="I125" i="112"/>
  <c r="M35" i="112"/>
  <c r="M40" i="112"/>
  <c r="M25" i="112"/>
  <c r="I35" i="112"/>
  <c r="I20" i="112"/>
  <c r="I40" i="112"/>
  <c r="I50" i="112"/>
  <c r="I110" i="112"/>
  <c r="I25" i="112"/>
  <c r="I115" i="112"/>
  <c r="X124" i="63"/>
  <c r="I125" i="63"/>
  <c r="X119" i="63"/>
  <c r="I120" i="63"/>
  <c r="J119" i="63"/>
  <c r="L55" i="106"/>
  <c r="H30" i="82"/>
  <c r="L35" i="82"/>
  <c r="L30" i="82"/>
  <c r="Z24" i="82"/>
  <c r="H25" i="82"/>
  <c r="H40" i="82"/>
  <c r="L40" i="82"/>
  <c r="H35" i="82"/>
  <c r="H20" i="82"/>
  <c r="AD39" i="82"/>
  <c r="Z19" i="82"/>
  <c r="L20" i="82"/>
  <c r="L25" i="82"/>
  <c r="R26" i="105"/>
  <c r="R22" i="105"/>
  <c r="L55" i="105"/>
  <c r="L75" i="105"/>
  <c r="L30" i="105"/>
  <c r="M75" i="106"/>
  <c r="R32" i="105"/>
  <c r="L25" i="106"/>
  <c r="L40" i="106"/>
  <c r="L70" i="106"/>
  <c r="M85" i="106"/>
  <c r="M40" i="106"/>
  <c r="M70" i="106"/>
  <c r="M25" i="105"/>
  <c r="M65" i="106"/>
  <c r="M30" i="106"/>
  <c r="M35" i="106"/>
  <c r="M45" i="106"/>
  <c r="M80" i="106"/>
  <c r="M20" i="106"/>
  <c r="M45" i="105"/>
  <c r="M80" i="105"/>
  <c r="M20" i="105"/>
  <c r="R17" i="105"/>
  <c r="M35" i="105"/>
  <c r="M50" i="105"/>
  <c r="R21" i="106"/>
  <c r="M70" i="105"/>
  <c r="M40" i="105"/>
  <c r="L80" i="106"/>
  <c r="L65" i="106"/>
  <c r="M30" i="105"/>
  <c r="M75" i="105"/>
  <c r="M55" i="105"/>
  <c r="L50" i="106"/>
  <c r="L45" i="106"/>
  <c r="L75" i="106"/>
  <c r="L30" i="106"/>
  <c r="L20" i="106"/>
  <c r="R16" i="106"/>
  <c r="H25" i="106"/>
  <c r="H70" i="105"/>
  <c r="L60" i="105"/>
  <c r="L65" i="105"/>
  <c r="L35" i="105"/>
  <c r="H45" i="105"/>
  <c r="L40" i="105"/>
  <c r="L25" i="105"/>
  <c r="L80" i="105"/>
  <c r="L50" i="105"/>
  <c r="L20" i="105"/>
  <c r="H60" i="106"/>
  <c r="H20" i="105"/>
  <c r="H45" i="106"/>
  <c r="H30" i="105"/>
  <c r="H75" i="105"/>
  <c r="Z79" i="106"/>
  <c r="H65" i="106"/>
  <c r="H55" i="106"/>
  <c r="H80" i="105"/>
  <c r="H40" i="105"/>
  <c r="Z69" i="106"/>
  <c r="Z49" i="105"/>
  <c r="H50" i="106"/>
  <c r="H55" i="105"/>
  <c r="H80" i="106"/>
  <c r="H75" i="106"/>
  <c r="Z44" i="105"/>
  <c r="H20" i="106"/>
  <c r="H85" i="106"/>
  <c r="H30" i="106"/>
  <c r="Z74" i="105"/>
  <c r="Z64" i="106"/>
  <c r="Z79" i="105"/>
  <c r="I80" i="105" s="1"/>
  <c r="H60" i="105"/>
  <c r="H25" i="105"/>
  <c r="Z74" i="106"/>
  <c r="H65" i="105"/>
  <c r="H35" i="106"/>
  <c r="H70" i="106"/>
  <c r="H50" i="105"/>
  <c r="H35" i="105"/>
  <c r="Z84" i="106"/>
  <c r="H40" i="106"/>
  <c r="H145" i="82"/>
  <c r="AD19" i="82"/>
  <c r="H120" i="82"/>
  <c r="H90" i="82"/>
  <c r="I85" i="82"/>
  <c r="H80" i="82"/>
  <c r="H150" i="82"/>
  <c r="L95" i="82"/>
  <c r="I75" i="82"/>
  <c r="I130" i="82"/>
  <c r="H85" i="82"/>
  <c r="H50" i="82"/>
  <c r="H140" i="82"/>
  <c r="I95" i="82"/>
  <c r="I120" i="82"/>
  <c r="I110" i="82"/>
  <c r="L90" i="82"/>
  <c r="H125" i="82"/>
  <c r="H55" i="82"/>
  <c r="H135" i="82"/>
  <c r="L55" i="82"/>
  <c r="L145" i="82"/>
  <c r="L135" i="82"/>
  <c r="L65" i="82"/>
  <c r="L140" i="82"/>
  <c r="L105" i="82"/>
  <c r="L60" i="82"/>
  <c r="L150" i="82"/>
  <c r="L85" i="82"/>
  <c r="L50" i="82"/>
  <c r="L45" i="82"/>
  <c r="L125" i="82"/>
  <c r="L130" i="82"/>
  <c r="L75" i="82"/>
  <c r="L120" i="82"/>
  <c r="L115" i="82"/>
  <c r="L110" i="82"/>
  <c r="L80" i="82"/>
  <c r="AD24" i="82"/>
  <c r="H110" i="82"/>
  <c r="H70" i="82"/>
  <c r="I105" i="82"/>
  <c r="H95" i="82"/>
  <c r="L100" i="82"/>
  <c r="L70" i="82"/>
  <c r="H75" i="82"/>
  <c r="H130" i="82"/>
  <c r="H60" i="82"/>
  <c r="H105" i="82"/>
  <c r="H100" i="82"/>
  <c r="I50" i="82"/>
  <c r="H45" i="82"/>
  <c r="H115" i="82"/>
  <c r="H65" i="82"/>
  <c r="R136" i="82"/>
  <c r="R137" i="82"/>
  <c r="R141" i="82"/>
  <c r="R142" i="82"/>
  <c r="R147" i="82"/>
  <c r="R146" i="82"/>
  <c r="X69" i="63"/>
  <c r="I70" i="63"/>
  <c r="X84" i="63"/>
  <c r="I85" i="63"/>
  <c r="R122" i="82"/>
  <c r="R61" i="82"/>
  <c r="R32" i="82"/>
  <c r="R31" i="82"/>
  <c r="R116" i="82"/>
  <c r="R72" i="82"/>
  <c r="R66" i="82"/>
  <c r="R131" i="82"/>
  <c r="R132" i="82"/>
  <c r="R111" i="82"/>
  <c r="R51" i="82"/>
  <c r="R26" i="82"/>
  <c r="R27" i="82"/>
  <c r="R96" i="82"/>
  <c r="R127" i="82"/>
  <c r="R107" i="82"/>
  <c r="R106" i="82"/>
  <c r="R42" i="82"/>
  <c r="R41" i="82"/>
  <c r="R77" i="82"/>
  <c r="R76" i="82"/>
  <c r="R102" i="82"/>
  <c r="R101" i="82"/>
  <c r="R22" i="82"/>
  <c r="R21" i="82"/>
  <c r="R91" i="82"/>
  <c r="R92" i="82"/>
  <c r="R37" i="82"/>
  <c r="R36" i="82"/>
  <c r="R87" i="82"/>
  <c r="R86" i="82"/>
  <c r="R82" i="82"/>
  <c r="R81" i="82"/>
  <c r="R47" i="82"/>
  <c r="R46" i="82"/>
  <c r="R56" i="82"/>
  <c r="R57" i="82"/>
  <c r="I135" i="63"/>
  <c r="X134" i="63"/>
  <c r="M60" i="63"/>
  <c r="M85" i="63"/>
  <c r="M25" i="63"/>
  <c r="M70" i="63"/>
  <c r="M145" i="63"/>
  <c r="M20" i="63"/>
  <c r="M30" i="63"/>
  <c r="M100" i="63"/>
  <c r="M105" i="63"/>
  <c r="M115" i="63"/>
  <c r="M65" i="63"/>
  <c r="M150" i="63"/>
  <c r="M80" i="63"/>
  <c r="M135" i="63"/>
  <c r="M55" i="63"/>
  <c r="M40" i="63"/>
  <c r="M140" i="63"/>
  <c r="M45" i="63"/>
  <c r="M125" i="63"/>
  <c r="M130" i="63"/>
  <c r="M75" i="63"/>
  <c r="M155" i="63"/>
  <c r="M50" i="63"/>
  <c r="M95" i="63"/>
  <c r="M35" i="63"/>
  <c r="M90" i="63"/>
  <c r="N124" i="62"/>
  <c r="AC124" i="62" s="1"/>
  <c r="J124" i="62"/>
  <c r="Y124" i="62" s="1"/>
  <c r="F124" i="62"/>
  <c r="K124" i="62"/>
  <c r="Z124" i="62" s="1"/>
  <c r="O124" i="62"/>
  <c r="AD124" i="62" s="1"/>
  <c r="U119" i="62"/>
  <c r="N19" i="62"/>
  <c r="AC19" i="62" s="1"/>
  <c r="O19" i="62"/>
  <c r="AD19" i="62" s="1"/>
  <c r="G119" i="62"/>
  <c r="F19" i="62"/>
  <c r="K19" i="62"/>
  <c r="J19" i="62"/>
  <c r="Y19" i="62" s="1"/>
  <c r="M85" i="114" l="1"/>
  <c r="M110" i="114"/>
  <c r="M100" i="114"/>
  <c r="M145" i="114"/>
  <c r="M150" i="114"/>
  <c r="M120" i="114"/>
  <c r="M95" i="114"/>
  <c r="M90" i="114" s="1"/>
  <c r="M80" i="114"/>
  <c r="M50" i="114"/>
  <c r="M70" i="114"/>
  <c r="M105" i="114"/>
  <c r="M35" i="114"/>
  <c r="M40" i="114" s="1"/>
  <c r="M125" i="114"/>
  <c r="M30" i="114"/>
  <c r="M65" i="114"/>
  <c r="M60" i="114"/>
  <c r="I75" i="114"/>
  <c r="I145" i="114"/>
  <c r="I110" i="114"/>
  <c r="I125" i="114"/>
  <c r="I85" i="114"/>
  <c r="I130" i="114"/>
  <c r="I70" i="114"/>
  <c r="I50" i="114"/>
  <c r="I60" i="114"/>
  <c r="I155" i="114"/>
  <c r="I20" i="114"/>
  <c r="I65" i="114"/>
  <c r="I100" i="114"/>
  <c r="I40" i="114"/>
  <c r="I150" i="114"/>
  <c r="I135" i="114"/>
  <c r="I90" i="114"/>
  <c r="I45" i="114"/>
  <c r="I30" i="114"/>
  <c r="I140" i="114"/>
  <c r="I120" i="114"/>
  <c r="I95" i="114"/>
  <c r="I115" i="114"/>
  <c r="I35" i="114"/>
  <c r="I25" i="114"/>
  <c r="I55" i="114"/>
  <c r="I105" i="114"/>
  <c r="I80" i="114"/>
  <c r="I125" i="82"/>
  <c r="I135" i="82"/>
  <c r="K119" i="63"/>
  <c r="Y119" i="63"/>
  <c r="J120" i="63"/>
  <c r="I100" i="82"/>
  <c r="I150" i="82"/>
  <c r="I80" i="82"/>
  <c r="I55" i="82"/>
  <c r="I45" i="82"/>
  <c r="I60" i="82"/>
  <c r="I140" i="82"/>
  <c r="I65" i="82"/>
  <c r="I70" i="82"/>
  <c r="I145" i="82"/>
  <c r="I115" i="82"/>
  <c r="I90" i="82"/>
  <c r="M30" i="82"/>
  <c r="M35" i="82"/>
  <c r="M40" i="82"/>
  <c r="I40" i="82"/>
  <c r="I35" i="82"/>
  <c r="I30" i="82"/>
  <c r="I20" i="82"/>
  <c r="M20" i="82"/>
  <c r="M25" i="82"/>
  <c r="I25" i="82"/>
  <c r="I65" i="106"/>
  <c r="I85" i="106"/>
  <c r="I75" i="105"/>
  <c r="I75" i="106"/>
  <c r="I50" i="105"/>
  <c r="I80" i="106"/>
  <c r="I55" i="106"/>
  <c r="I40" i="106"/>
  <c r="I35" i="106"/>
  <c r="I25" i="106"/>
  <c r="I20" i="106"/>
  <c r="I50" i="106"/>
  <c r="I45" i="106"/>
  <c r="I30" i="106"/>
  <c r="I60" i="106"/>
  <c r="I45" i="105"/>
  <c r="I70" i="106"/>
  <c r="I30" i="105"/>
  <c r="I60" i="105"/>
  <c r="I40" i="105"/>
  <c r="I25" i="105"/>
  <c r="I20" i="105"/>
  <c r="I35" i="105"/>
  <c r="I70" i="105"/>
  <c r="I55" i="105"/>
  <c r="I65" i="105"/>
  <c r="M145" i="82"/>
  <c r="M65" i="82"/>
  <c r="M55" i="82"/>
  <c r="M135" i="82"/>
  <c r="M115" i="82"/>
  <c r="M120" i="82"/>
  <c r="M150" i="82"/>
  <c r="M140" i="82"/>
  <c r="M80" i="82"/>
  <c r="M110" i="82"/>
  <c r="M85" i="82"/>
  <c r="M105" i="82"/>
  <c r="M60" i="82"/>
  <c r="M95" i="82"/>
  <c r="M90" i="82"/>
  <c r="M70" i="82"/>
  <c r="M130" i="82"/>
  <c r="M45" i="82"/>
  <c r="M125" i="82"/>
  <c r="M100" i="82"/>
  <c r="M75" i="82"/>
  <c r="M50" i="82"/>
  <c r="N129" i="62"/>
  <c r="AC129" i="62" s="1"/>
  <c r="O129" i="62"/>
  <c r="AD129" i="62" s="1"/>
  <c r="K129" i="62"/>
  <c r="Z129" i="62" s="1"/>
  <c r="G124" i="62"/>
  <c r="F129" i="62"/>
  <c r="J129" i="62"/>
  <c r="Y129" i="62" s="1"/>
  <c r="U124" i="62"/>
  <c r="Z19" i="62"/>
  <c r="H119" i="62"/>
  <c r="V119" i="62"/>
  <c r="K24" i="62"/>
  <c r="N24" i="62"/>
  <c r="AC24" i="62" s="1"/>
  <c r="O24" i="62"/>
  <c r="AD24" i="62" s="1"/>
  <c r="J24" i="62"/>
  <c r="Y24" i="62" s="1"/>
  <c r="F24" i="62"/>
  <c r="G19" i="62"/>
  <c r="U19" i="62"/>
  <c r="L119" i="63" l="1"/>
  <c r="Z119" i="63"/>
  <c r="K120" i="63"/>
  <c r="H124" i="62"/>
  <c r="V124" i="62"/>
  <c r="N134" i="62"/>
  <c r="AC134" i="62" s="1"/>
  <c r="O134" i="62"/>
  <c r="AD134" i="62" s="1"/>
  <c r="K134" i="62"/>
  <c r="Z134" i="62" s="1"/>
  <c r="G129" i="62"/>
  <c r="F134" i="62"/>
  <c r="J134" i="62"/>
  <c r="Y134" i="62" s="1"/>
  <c r="U129" i="62"/>
  <c r="H19" i="62"/>
  <c r="V19" i="62"/>
  <c r="O29" i="62"/>
  <c r="AD29" i="62" s="1"/>
  <c r="N29" i="62"/>
  <c r="AC29" i="62" s="1"/>
  <c r="K29" i="62"/>
  <c r="F29" i="62"/>
  <c r="J29" i="62"/>
  <c r="Y29" i="62" s="1"/>
  <c r="U24" i="62"/>
  <c r="G24" i="62"/>
  <c r="Z24" i="62"/>
  <c r="W119" i="62"/>
  <c r="I119" i="62"/>
  <c r="M119" i="63" l="1"/>
  <c r="AA119" i="63"/>
  <c r="L120" i="63"/>
  <c r="H129" i="62"/>
  <c r="V129" i="62"/>
  <c r="J139" i="62"/>
  <c r="Y139" i="62" s="1"/>
  <c r="U134" i="62"/>
  <c r="O139" i="62"/>
  <c r="AD139" i="62" s="1"/>
  <c r="G134" i="62"/>
  <c r="N139" i="62"/>
  <c r="AC139" i="62" s="1"/>
  <c r="F139" i="62"/>
  <c r="K139" i="62"/>
  <c r="Z139" i="62" s="1"/>
  <c r="I124" i="62"/>
  <c r="X124" i="62" s="1"/>
  <c r="W124" i="62"/>
  <c r="O34" i="62"/>
  <c r="AD34" i="62" s="1"/>
  <c r="N34" i="62"/>
  <c r="AC34" i="62" s="1"/>
  <c r="J34" i="62"/>
  <c r="Y34" i="62" s="1"/>
  <c r="F34" i="62"/>
  <c r="K34" i="62"/>
  <c r="G29" i="62"/>
  <c r="U29" i="62"/>
  <c r="X119" i="62"/>
  <c r="J119" i="62"/>
  <c r="V24" i="62"/>
  <c r="H24" i="62"/>
  <c r="Z29" i="62"/>
  <c r="W19" i="62"/>
  <c r="I19" i="62"/>
  <c r="X19" i="62" s="1"/>
  <c r="AB119" i="63" l="1"/>
  <c r="N119" i="63"/>
  <c r="M120" i="63"/>
  <c r="U139" i="62"/>
  <c r="J144" i="62"/>
  <c r="Y144" i="62" s="1"/>
  <c r="N144" i="62"/>
  <c r="AC144" i="62" s="1"/>
  <c r="G139" i="62"/>
  <c r="F144" i="62"/>
  <c r="O144" i="62"/>
  <c r="AD144" i="62" s="1"/>
  <c r="K144" i="62"/>
  <c r="Z144" i="62" s="1"/>
  <c r="H134" i="62"/>
  <c r="V134" i="62"/>
  <c r="I129" i="62"/>
  <c r="X129" i="62" s="1"/>
  <c r="W129" i="62"/>
  <c r="H29" i="62"/>
  <c r="V29" i="62"/>
  <c r="O39" i="62"/>
  <c r="AD39" i="62" s="1"/>
  <c r="N39" i="62"/>
  <c r="AC39" i="62" s="1"/>
  <c r="K39" i="62"/>
  <c r="F39" i="62"/>
  <c r="J39" i="62"/>
  <c r="Y39" i="62" s="1"/>
  <c r="U34" i="62"/>
  <c r="G34" i="62"/>
  <c r="W24" i="62"/>
  <c r="I24" i="62"/>
  <c r="X24" i="62" s="1"/>
  <c r="Y119" i="62"/>
  <c r="K119" i="62"/>
  <c r="Z34" i="62"/>
  <c r="N120" i="63" l="1"/>
  <c r="AC119" i="63"/>
  <c r="I134" i="62"/>
  <c r="X134" i="62" s="1"/>
  <c r="W134" i="62"/>
  <c r="V139" i="62"/>
  <c r="H139" i="62"/>
  <c r="N149" i="62"/>
  <c r="AC149" i="62" s="1"/>
  <c r="U144" i="62"/>
  <c r="J149" i="62"/>
  <c r="Y149" i="62" s="1"/>
  <c r="G144" i="62"/>
  <c r="K149" i="62"/>
  <c r="Z149" i="62" s="1"/>
  <c r="O149" i="62"/>
  <c r="AD149" i="62" s="1"/>
  <c r="F149" i="62"/>
  <c r="J54" i="62"/>
  <c r="Y54" i="62" s="1"/>
  <c r="O54" i="62"/>
  <c r="AD54" i="62" s="1"/>
  <c r="F54" i="62"/>
  <c r="N54" i="62"/>
  <c r="AC54" i="62" s="1"/>
  <c r="K54" i="62"/>
  <c r="U39" i="62"/>
  <c r="G39" i="62"/>
  <c r="Z119" i="62"/>
  <c r="V34" i="62"/>
  <c r="H34" i="62"/>
  <c r="Z39" i="62"/>
  <c r="I29" i="62"/>
  <c r="X29" i="62" s="1"/>
  <c r="W29" i="62"/>
  <c r="H144" i="62" l="1"/>
  <c r="V144" i="62"/>
  <c r="W139" i="62"/>
  <c r="I139" i="62"/>
  <c r="X139" i="62" s="1"/>
  <c r="G149" i="62"/>
  <c r="U149" i="62"/>
  <c r="W34" i="62"/>
  <c r="I34" i="62"/>
  <c r="X34" i="62" s="1"/>
  <c r="V39" i="62"/>
  <c r="H39" i="62"/>
  <c r="Z54" i="62"/>
  <c r="N59" i="62"/>
  <c r="AC59" i="62" s="1"/>
  <c r="K59" i="62"/>
  <c r="F59" i="62"/>
  <c r="O59" i="62"/>
  <c r="AD59" i="62" s="1"/>
  <c r="J59" i="62"/>
  <c r="Y59" i="62" s="1"/>
  <c r="U54" i="62"/>
  <c r="G54" i="62"/>
  <c r="V149" i="62" l="1"/>
  <c r="H149" i="62"/>
  <c r="I144" i="62"/>
  <c r="X144" i="62" s="1"/>
  <c r="W144" i="62"/>
  <c r="Z59" i="62"/>
  <c r="I39" i="62"/>
  <c r="X39" i="62" s="1"/>
  <c r="W39" i="62"/>
  <c r="H54" i="62"/>
  <c r="V54" i="62"/>
  <c r="J64" i="62"/>
  <c r="Y64" i="62" s="1"/>
  <c r="N64" i="62"/>
  <c r="AC64" i="62" s="1"/>
  <c r="K64" i="62"/>
  <c r="F64" i="62"/>
  <c r="O64" i="62"/>
  <c r="AD64" i="62" s="1"/>
  <c r="G59" i="62"/>
  <c r="U59" i="62"/>
  <c r="W149" i="62" l="1"/>
  <c r="I149" i="62"/>
  <c r="X149" i="62" s="1"/>
  <c r="Z64" i="62"/>
  <c r="V59" i="62"/>
  <c r="H59" i="62"/>
  <c r="K69" i="62"/>
  <c r="N69" i="62"/>
  <c r="AC69" i="62" s="1"/>
  <c r="O69" i="62"/>
  <c r="AD69" i="62" s="1"/>
  <c r="J69" i="62"/>
  <c r="Y69" i="62" s="1"/>
  <c r="F69" i="62"/>
  <c r="U64" i="62"/>
  <c r="G64" i="62"/>
  <c r="W54" i="62"/>
  <c r="I54" i="62"/>
  <c r="X54" i="62" s="1"/>
  <c r="V64" i="62" l="1"/>
  <c r="H64" i="62"/>
  <c r="W59" i="62"/>
  <c r="I59" i="62"/>
  <c r="X59" i="62" s="1"/>
  <c r="N74" i="62"/>
  <c r="AC74" i="62" s="1"/>
  <c r="O74" i="62"/>
  <c r="AD74" i="62" s="1"/>
  <c r="J74" i="62"/>
  <c r="Y74" i="62" s="1"/>
  <c r="F74" i="62"/>
  <c r="K74" i="62"/>
  <c r="G69" i="62"/>
  <c r="U69" i="62"/>
  <c r="Z69" i="62"/>
  <c r="V69" i="62" l="1"/>
  <c r="H69" i="62"/>
  <c r="Z74" i="62"/>
  <c r="I64" i="62"/>
  <c r="X64" i="62" s="1"/>
  <c r="W64" i="62"/>
  <c r="K79" i="62"/>
  <c r="J79" i="62"/>
  <c r="Y79" i="62" s="1"/>
  <c r="N79" i="62"/>
  <c r="AC79" i="62" s="1"/>
  <c r="F79" i="62"/>
  <c r="O79" i="62"/>
  <c r="AD79" i="62" s="1"/>
  <c r="U74" i="62"/>
  <c r="G74" i="62"/>
  <c r="N94" i="62" l="1"/>
  <c r="AC94" i="62" s="1"/>
  <c r="K94" i="62"/>
  <c r="O94" i="62"/>
  <c r="AD94" i="62" s="1"/>
  <c r="J94" i="62"/>
  <c r="Y94" i="62" s="1"/>
  <c r="F94" i="62"/>
  <c r="G79" i="62"/>
  <c r="U79" i="62"/>
  <c r="I69" i="62"/>
  <c r="X69" i="62" s="1"/>
  <c r="W69" i="62"/>
  <c r="V74" i="62"/>
  <c r="H74" i="62"/>
  <c r="Z79" i="62"/>
  <c r="W74" i="62" l="1"/>
  <c r="I74" i="62"/>
  <c r="X74" i="62" s="1"/>
  <c r="V79" i="62"/>
  <c r="H79" i="62"/>
  <c r="Z94" i="62"/>
  <c r="N99" i="62"/>
  <c r="AC99" i="62" s="1"/>
  <c r="K99" i="62"/>
  <c r="F99" i="62"/>
  <c r="O99" i="62"/>
  <c r="AD99" i="62" s="1"/>
  <c r="J99" i="62"/>
  <c r="Y99" i="62" s="1"/>
  <c r="U94" i="62"/>
  <c r="G94" i="62"/>
  <c r="Z99" i="62" l="1"/>
  <c r="I79" i="62"/>
  <c r="X79" i="62" s="1"/>
  <c r="W79" i="62"/>
  <c r="V94" i="62"/>
  <c r="H94" i="62"/>
  <c r="N104" i="62"/>
  <c r="AC104" i="62" s="1"/>
  <c r="K104" i="62"/>
  <c r="J104" i="62"/>
  <c r="Y104" i="62" s="1"/>
  <c r="O104" i="62"/>
  <c r="AD104" i="62" s="1"/>
  <c r="F104" i="62"/>
  <c r="U99" i="62"/>
  <c r="G99" i="62"/>
  <c r="H99" i="62" l="1"/>
  <c r="V99" i="62"/>
  <c r="Z104" i="62"/>
  <c r="W94" i="62"/>
  <c r="I94" i="62"/>
  <c r="X94" i="62" s="1"/>
  <c r="N109" i="62"/>
  <c r="AC109" i="62" s="1"/>
  <c r="J109" i="62"/>
  <c r="Y109" i="62" s="1"/>
  <c r="K109" i="62"/>
  <c r="F109" i="62"/>
  <c r="O109" i="62"/>
  <c r="AD109" i="62" s="1"/>
  <c r="G104" i="62"/>
  <c r="U104" i="62"/>
  <c r="V104" i="62" l="1"/>
  <c r="H104" i="62"/>
  <c r="O114" i="62"/>
  <c r="F114" i="62"/>
  <c r="N114" i="62"/>
  <c r="K114" i="62"/>
  <c r="J114" i="62"/>
  <c r="U109" i="62"/>
  <c r="G109" i="62"/>
  <c r="Z109" i="62"/>
  <c r="W99" i="62"/>
  <c r="I99" i="62"/>
  <c r="X99" i="62" s="1"/>
  <c r="Z114" i="62" l="1"/>
  <c r="K45" i="62" s="1"/>
  <c r="K50" i="62" s="1"/>
  <c r="K85" i="62" s="1"/>
  <c r="K90" i="62" s="1"/>
  <c r="U114" i="62"/>
  <c r="G114" i="62"/>
  <c r="F45" i="62"/>
  <c r="F50" i="62" s="1"/>
  <c r="F85" i="62" s="1"/>
  <c r="F90" i="62" s="1"/>
  <c r="W104" i="62"/>
  <c r="I104" i="62"/>
  <c r="X104" i="62" s="1"/>
  <c r="V109" i="62"/>
  <c r="H109" i="62"/>
  <c r="Y114" i="62"/>
  <c r="J45" i="62" s="1"/>
  <c r="J50" i="62" s="1"/>
  <c r="J85" i="62" s="1"/>
  <c r="J90" i="62" s="1"/>
  <c r="AC114" i="62"/>
  <c r="AD114" i="62"/>
  <c r="W109" i="62" l="1"/>
  <c r="I109" i="62"/>
  <c r="X109" i="62" s="1"/>
  <c r="H114" i="62"/>
  <c r="V114" i="62"/>
  <c r="G45" i="62" s="1"/>
  <c r="G50" i="62" s="1"/>
  <c r="G85" i="62" s="1"/>
  <c r="G90" i="62" s="1"/>
  <c r="W114" i="62" l="1"/>
  <c r="I114" i="62"/>
  <c r="H45" i="62"/>
  <c r="H50" i="62" s="1"/>
  <c r="H85" i="62" s="1"/>
  <c r="H90" i="62" s="1"/>
  <c r="X114" i="62" l="1"/>
  <c r="I45" i="62" s="1"/>
  <c r="I50" i="62" s="1"/>
  <c r="I85" i="62" s="1"/>
  <c r="I90" i="62" s="1"/>
  <c r="G120" i="62"/>
  <c r="G125" i="62" s="1"/>
  <c r="G130" i="62" s="1"/>
  <c r="G135" i="62" s="1"/>
  <c r="G140" i="62" s="1"/>
  <c r="G145" i="62" s="1"/>
  <c r="G150" i="62" s="1"/>
  <c r="G20" i="62"/>
  <c r="G25" i="62"/>
  <c r="G30" i="62"/>
  <c r="G35" i="62"/>
  <c r="G40" i="62"/>
  <c r="G55" i="62"/>
  <c r="G60" i="62"/>
  <c r="G65" i="62"/>
  <c r="G70" i="62"/>
  <c r="G75" i="62"/>
  <c r="G80" i="62"/>
  <c r="G95" i="62"/>
  <c r="G100" i="62"/>
  <c r="G105" i="62"/>
  <c r="G110" i="62"/>
  <c r="G115" i="62"/>
  <c r="F120" i="62"/>
  <c r="F125" i="62" s="1"/>
  <c r="F130" i="62" s="1"/>
  <c r="F135" i="62" s="1"/>
  <c r="F140" i="62" s="1"/>
  <c r="F145" i="62" s="1"/>
  <c r="F150" i="62" s="1"/>
  <c r="F20" i="62"/>
  <c r="F25" i="62"/>
  <c r="F30" i="62"/>
  <c r="F35" i="62"/>
  <c r="F40" i="62"/>
  <c r="F55" i="62"/>
  <c r="F60" i="62"/>
  <c r="F65" i="62"/>
  <c r="F70" i="62"/>
  <c r="F75" i="62"/>
  <c r="F80" i="62"/>
  <c r="L119" i="62"/>
  <c r="L124" i="62" s="1"/>
  <c r="L19" i="62"/>
  <c r="M19" i="62" s="1"/>
  <c r="AB19" i="62" s="1"/>
  <c r="L24" i="62"/>
  <c r="M24" i="62" s="1"/>
  <c r="AB24" i="62" s="1"/>
  <c r="L29" i="62"/>
  <c r="M29" i="62" s="1"/>
  <c r="AB29" i="62" s="1"/>
  <c r="L34" i="62"/>
  <c r="M34" i="62" s="1"/>
  <c r="AB34" i="62" s="1"/>
  <c r="L39" i="62"/>
  <c r="M39" i="62" s="1"/>
  <c r="AB39" i="62" s="1"/>
  <c r="L54" i="62"/>
  <c r="M54" i="62" s="1"/>
  <c r="AB54" i="62" s="1"/>
  <c r="L59" i="62"/>
  <c r="M59" i="62" s="1"/>
  <c r="AB59" i="62" s="1"/>
  <c r="L64" i="62"/>
  <c r="M64" i="62" s="1"/>
  <c r="AB64" i="62" s="1"/>
  <c r="L69" i="62"/>
  <c r="M69" i="62" s="1"/>
  <c r="AB69" i="62" s="1"/>
  <c r="L74" i="62"/>
  <c r="M74" i="62" s="1"/>
  <c r="AB74" i="62" s="1"/>
  <c r="L79" i="62"/>
  <c r="M79" i="62" s="1"/>
  <c r="AB79" i="62" s="1"/>
  <c r="L94" i="62"/>
  <c r="M94" i="62" s="1"/>
  <c r="AB94" i="62" s="1"/>
  <c r="L99" i="62"/>
  <c r="M99" i="62" s="1"/>
  <c r="AB99" i="62" s="1"/>
  <c r="L104" i="62"/>
  <c r="M104" i="62" s="1"/>
  <c r="AB104" i="62" s="1"/>
  <c r="L109" i="62"/>
  <c r="M109" i="62" s="1"/>
  <c r="AB109" i="62" s="1"/>
  <c r="L114" i="62"/>
  <c r="M114" i="62" s="1"/>
  <c r="AB114" i="62" s="1"/>
  <c r="I120" i="62"/>
  <c r="I125" i="62" s="1"/>
  <c r="I130" i="62" s="1"/>
  <c r="I135" i="62" s="1"/>
  <c r="I140" i="62" s="1"/>
  <c r="I145" i="62" s="1"/>
  <c r="I150" i="62" s="1"/>
  <c r="K120" i="62"/>
  <c r="K125" i="62" s="1"/>
  <c r="K130" i="62" s="1"/>
  <c r="K135" i="62" s="1"/>
  <c r="K140" i="62" s="1"/>
  <c r="K145" i="62" s="1"/>
  <c r="K150" i="62" s="1"/>
  <c r="K20" i="62"/>
  <c r="K25" i="62"/>
  <c r="K30" i="62"/>
  <c r="K35" i="62"/>
  <c r="K40" i="62"/>
  <c r="K55" i="62"/>
  <c r="K60" i="62"/>
  <c r="K65" i="62"/>
  <c r="K70" i="62"/>
  <c r="K75" i="62"/>
  <c r="K80" i="62"/>
  <c r="K95" i="62"/>
  <c r="K100" i="62"/>
  <c r="K105" i="62"/>
  <c r="K110" i="62"/>
  <c r="K115" i="62"/>
  <c r="H120" i="62"/>
  <c r="H125" i="62" s="1"/>
  <c r="H130" i="62" s="1"/>
  <c r="H135" i="62" s="1"/>
  <c r="H140" i="62" s="1"/>
  <c r="H145" i="62" s="1"/>
  <c r="H150" i="62" s="1"/>
  <c r="I30" i="62"/>
  <c r="I60" i="62"/>
  <c r="I80" i="62"/>
  <c r="I110" i="62"/>
  <c r="H20" i="62"/>
  <c r="H25" i="62"/>
  <c r="H30" i="62"/>
  <c r="H35" i="62"/>
  <c r="H40" i="62"/>
  <c r="H55" i="62"/>
  <c r="H60" i="62"/>
  <c r="H65" i="62"/>
  <c r="H70" i="62"/>
  <c r="H75" i="62"/>
  <c r="H80" i="62"/>
  <c r="H95" i="62"/>
  <c r="H100" i="62"/>
  <c r="H105" i="62"/>
  <c r="H110" i="62"/>
  <c r="H115" i="62"/>
  <c r="F95" i="62"/>
  <c r="F100" i="62"/>
  <c r="F105" i="62"/>
  <c r="F110" i="62"/>
  <c r="F115" i="62"/>
  <c r="AA19" i="62" l="1"/>
  <c r="AA69" i="62"/>
  <c r="AA79" i="62"/>
  <c r="I100" i="62"/>
  <c r="I70" i="62"/>
  <c r="I40" i="62"/>
  <c r="I20" i="62"/>
  <c r="I115" i="62"/>
  <c r="I105" i="62"/>
  <c r="I95" i="62"/>
  <c r="I75" i="62"/>
  <c r="I65" i="62"/>
  <c r="I55" i="62"/>
  <c r="I35" i="62"/>
  <c r="I25" i="62"/>
  <c r="AA119" i="62"/>
  <c r="AA29" i="62"/>
  <c r="AA59" i="62"/>
  <c r="AA99" i="62"/>
  <c r="AA39" i="62"/>
  <c r="AA109" i="62"/>
  <c r="AA34" i="62"/>
  <c r="AA104" i="62"/>
  <c r="AA74" i="62"/>
  <c r="AA94" i="62"/>
  <c r="AA114" i="62"/>
  <c r="AA24" i="62"/>
  <c r="AA54" i="62"/>
  <c r="AA64" i="62"/>
  <c r="M119" i="62"/>
  <c r="L129" i="62"/>
  <c r="M124" i="62"/>
  <c r="AB124" i="62" s="1"/>
  <c r="AA124" i="62"/>
  <c r="N119" i="62" l="1"/>
  <c r="AB119" i="62"/>
  <c r="M129" i="62"/>
  <c r="AB129" i="62" s="1"/>
  <c r="AA129" i="62"/>
  <c r="L134" i="62"/>
  <c r="O119" i="62" l="1"/>
  <c r="AD119" i="62" s="1"/>
  <c r="AC119" i="62"/>
  <c r="L139" i="62"/>
  <c r="M134" i="62"/>
  <c r="AB134" i="62" s="1"/>
  <c r="AA134" i="62"/>
  <c r="N45" i="62" l="1"/>
  <c r="N50" i="62" s="1"/>
  <c r="N85" i="62" s="1"/>
  <c r="N90" i="62" s="1"/>
  <c r="O45" i="62"/>
  <c r="O50" i="62" s="1"/>
  <c r="O85" i="62" s="1"/>
  <c r="O90" i="62" s="1"/>
  <c r="M139" i="62"/>
  <c r="AB139" i="62" s="1"/>
  <c r="L144" i="62"/>
  <c r="AA139" i="62"/>
  <c r="L149" i="62" l="1"/>
  <c r="AA144" i="62"/>
  <c r="M144" i="62"/>
  <c r="AB144" i="62" s="1"/>
  <c r="M149" i="62" l="1"/>
  <c r="AA149" i="62"/>
  <c r="L120" i="62" s="1"/>
  <c r="L125" i="62" s="1"/>
  <c r="L130" i="62" s="1"/>
  <c r="L135" i="62" s="1"/>
  <c r="L140" i="62" s="1"/>
  <c r="L145" i="62" s="1"/>
  <c r="L150" i="62" s="1"/>
  <c r="L85" i="62" l="1"/>
  <c r="L90" i="62" s="1"/>
  <c r="L25" i="62"/>
  <c r="L45" i="62"/>
  <c r="L50" i="62" s="1"/>
  <c r="L105" i="62"/>
  <c r="L70" i="62"/>
  <c r="L65" i="62"/>
  <c r="L30" i="62"/>
  <c r="L110" i="62"/>
  <c r="L95" i="62"/>
  <c r="L60" i="62"/>
  <c r="L115" i="62"/>
  <c r="L80" i="62"/>
  <c r="L55" i="62"/>
  <c r="L20" i="62"/>
  <c r="L100" i="62"/>
  <c r="L75" i="62"/>
  <c r="L40" i="62"/>
  <c r="L35" i="62"/>
  <c r="AB149" i="62"/>
  <c r="M120" i="62" s="1"/>
  <c r="M125" i="62" s="1"/>
  <c r="M130" i="62" s="1"/>
  <c r="M135" i="62" s="1"/>
  <c r="M140" i="62" s="1"/>
  <c r="M145" i="62" s="1"/>
  <c r="M150" i="62" s="1"/>
  <c r="J120" i="62"/>
  <c r="J125" i="62"/>
  <c r="J130" i="62"/>
  <c r="J135" i="62"/>
  <c r="J140" i="62"/>
  <c r="J145" i="62"/>
  <c r="J150" i="62"/>
  <c r="J20" i="62"/>
  <c r="J25" i="62"/>
  <c r="J30" i="62"/>
  <c r="J35" i="62"/>
  <c r="J40" i="62"/>
  <c r="J55" i="62"/>
  <c r="J60" i="62"/>
  <c r="J65" i="62"/>
  <c r="J70" i="62"/>
  <c r="J75" i="62"/>
  <c r="J80" i="62"/>
  <c r="J95" i="62"/>
  <c r="J100" i="62"/>
  <c r="J105" i="62"/>
  <c r="J110" i="62"/>
  <c r="J115" i="62"/>
  <c r="N120" i="62"/>
  <c r="N125" i="62"/>
  <c r="N130" i="62"/>
  <c r="N135" i="62"/>
  <c r="N140" i="62"/>
  <c r="N145" i="62"/>
  <c r="N150" i="62"/>
  <c r="N20" i="62"/>
  <c r="N25" i="62"/>
  <c r="N30" i="62"/>
  <c r="N35" i="62"/>
  <c r="N40" i="62"/>
  <c r="N55" i="62"/>
  <c r="N60" i="62"/>
  <c r="N65" i="62"/>
  <c r="N70" i="62"/>
  <c r="N75" i="62"/>
  <c r="N80" i="62"/>
  <c r="N95" i="62"/>
  <c r="N100" i="62"/>
  <c r="N105" i="62"/>
  <c r="N110" i="62"/>
  <c r="N115" i="62"/>
  <c r="O120" i="62"/>
  <c r="O125" i="62"/>
  <c r="O130" i="62"/>
  <c r="O135" i="62"/>
  <c r="O140" i="62"/>
  <c r="O145" i="62"/>
  <c r="O150" i="62"/>
  <c r="O20" i="62"/>
  <c r="O25" i="62"/>
  <c r="O30" i="62"/>
  <c r="O35" i="62"/>
  <c r="O40" i="62"/>
  <c r="O55" i="62"/>
  <c r="O60" i="62"/>
  <c r="O65" i="62"/>
  <c r="O70" i="62"/>
  <c r="O75" i="62"/>
  <c r="O80" i="62"/>
  <c r="O95" i="62"/>
  <c r="O100" i="62"/>
  <c r="O105" i="62"/>
  <c r="O110" i="62"/>
  <c r="O115" i="62"/>
  <c r="M45" i="62" l="1"/>
  <c r="M25" i="62"/>
  <c r="M60" i="62"/>
  <c r="M75" i="62"/>
  <c r="M110" i="62"/>
  <c r="M30" i="62"/>
  <c r="M115" i="62"/>
  <c r="M35" i="62"/>
  <c r="M90" i="62"/>
  <c r="M40" i="62"/>
  <c r="M95" i="62"/>
  <c r="M100" i="62"/>
  <c r="M85" i="62"/>
  <c r="M65" i="62"/>
  <c r="M70" i="62"/>
  <c r="M20" i="62"/>
  <c r="M55" i="62"/>
  <c r="M80" i="62"/>
  <c r="M50" i="62"/>
  <c r="M105" i="62"/>
</calcChain>
</file>

<file path=xl/sharedStrings.xml><?xml version="1.0" encoding="utf-8"?>
<sst xmlns="http://schemas.openxmlformats.org/spreadsheetml/2006/main" count="2887" uniqueCount="467">
  <si>
    <t xml:space="preserve">Дата </t>
  </si>
  <si>
    <t>Разряд</t>
  </si>
  <si>
    <t>Тренеры</t>
  </si>
  <si>
    <t>Ведомство</t>
  </si>
  <si>
    <t xml:space="preserve">Фамилия, имя участника                         </t>
  </si>
  <si>
    <t>Дата рожд.</t>
  </si>
  <si>
    <t>№ участ</t>
  </si>
  <si>
    <t>Лично</t>
  </si>
  <si>
    <t>Команда</t>
  </si>
  <si>
    <t>Организация</t>
  </si>
  <si>
    <t>ВСЕРОССИЙСКАЯ ФЕДЕРАЦИЯ ЛЕГКОЙ АТЛЕТИКИ</t>
  </si>
  <si>
    <t>ИТОГОВЫЙ ПРОТОКОЛ</t>
  </si>
  <si>
    <t>СТАРТОВЫЙ ПРОТОКОЛ</t>
  </si>
  <si>
    <t>РМ</t>
  </si>
  <si>
    <t>РЕ</t>
  </si>
  <si>
    <t>РР</t>
  </si>
  <si>
    <t>Фамилия, имя</t>
  </si>
  <si>
    <t>Высота</t>
  </si>
  <si>
    <t>Копье</t>
  </si>
  <si>
    <t>Результат</t>
  </si>
  <si>
    <t>№</t>
  </si>
  <si>
    <t>Забег 1</t>
  </si>
  <si>
    <t>Скрыть</t>
  </si>
  <si>
    <t>при</t>
  </si>
  <si>
    <t>печати</t>
  </si>
  <si>
    <t>Ветер</t>
  </si>
  <si>
    <t>Длина</t>
  </si>
  <si>
    <t>Ядро</t>
  </si>
  <si>
    <t>Рез</t>
  </si>
  <si>
    <t>Очки</t>
  </si>
  <si>
    <t>Время</t>
  </si>
  <si>
    <t>р1</t>
  </si>
  <si>
    <t>р2</t>
  </si>
  <si>
    <t>р3</t>
  </si>
  <si>
    <t>в1</t>
  </si>
  <si>
    <t>в2</t>
  </si>
  <si>
    <t>в3</t>
  </si>
  <si>
    <t>Мес</t>
  </si>
  <si>
    <t>Многоборья</t>
  </si>
  <si>
    <t>Опыт описания работы с таблицами по многоборьям</t>
  </si>
  <si>
    <t>Участники</t>
  </si>
  <si>
    <t>Участники должны быть расположены в порядке возрастания нагрудных номеров</t>
  </si>
  <si>
    <t>Для упрощения ввода информации разделительные точки и запятые не ставятся.</t>
  </si>
  <si>
    <t>При распечатке стартового протокола скрыть строку ИТОГОВЫЙ ПРОТОКОЛ</t>
  </si>
  <si>
    <t>При распечатке стартового или итогового протокола скрыть столбцы ввода данных (минус на поле вверху)</t>
  </si>
  <si>
    <t>Данные вводятся в столбцы выделенные желтым</t>
  </si>
  <si>
    <t>Открытие этих столбцов (плюс на поле вверху)</t>
  </si>
  <si>
    <t>В прыжках и метаниях убрать лишние строки</t>
  </si>
  <si>
    <t>Расписание</t>
  </si>
  <si>
    <t>Введите название проводящих организаций, даты, расписание по видам</t>
  </si>
  <si>
    <r>
      <t xml:space="preserve">В </t>
    </r>
    <r>
      <rPr>
        <b/>
        <sz val="12"/>
        <rFont val="Arial Unicode MS"/>
        <family val="2"/>
        <charset val="204"/>
      </rPr>
      <t>виде</t>
    </r>
    <r>
      <rPr>
        <sz val="12"/>
        <rFont val="Arial Unicode MS"/>
        <family val="2"/>
        <charset val="204"/>
      </rPr>
      <t xml:space="preserve"> итоговый протокол сортировать </t>
    </r>
    <r>
      <rPr>
        <b/>
        <sz val="12"/>
        <rFont val="Arial Unicode MS"/>
        <family val="2"/>
        <charset val="204"/>
      </rPr>
      <t>по месту</t>
    </r>
    <r>
      <rPr>
        <sz val="12"/>
        <rFont val="Arial Unicode MS"/>
        <family val="2"/>
        <charset val="204"/>
      </rPr>
      <t xml:space="preserve"> </t>
    </r>
    <r>
      <rPr>
        <b/>
        <sz val="12"/>
        <rFont val="Arial Unicode MS"/>
        <family val="2"/>
        <charset val="204"/>
      </rPr>
      <t>отдельно</t>
    </r>
    <r>
      <rPr>
        <sz val="12"/>
        <rFont val="Arial Unicode MS"/>
        <family val="2"/>
        <charset val="204"/>
      </rPr>
      <t xml:space="preserve"> внутри </t>
    </r>
    <r>
      <rPr>
        <b/>
        <sz val="12"/>
        <rFont val="Arial Unicode MS"/>
        <family val="2"/>
        <charset val="204"/>
      </rPr>
      <t>каждого</t>
    </r>
    <r>
      <rPr>
        <sz val="12"/>
        <rFont val="Arial Unicode MS"/>
        <family val="2"/>
        <charset val="204"/>
      </rPr>
      <t xml:space="preserve"> забега и группы</t>
    </r>
  </si>
  <si>
    <r>
      <t>Если сортировка</t>
    </r>
    <r>
      <rPr>
        <b/>
        <sz val="12"/>
        <rFont val="Arial Unicode MS"/>
        <family val="2"/>
        <charset val="204"/>
      </rPr>
      <t xml:space="preserve"> в бегах</t>
    </r>
    <r>
      <rPr>
        <sz val="12"/>
        <rFont val="Arial Unicode MS"/>
        <family val="2"/>
        <charset val="204"/>
      </rPr>
      <t xml:space="preserve"> </t>
    </r>
    <r>
      <rPr>
        <b/>
        <sz val="12"/>
        <rFont val="Arial Unicode MS"/>
        <family val="2"/>
        <charset val="204"/>
      </rPr>
      <t>при одинаковых очках</t>
    </r>
    <r>
      <rPr>
        <sz val="12"/>
        <rFont val="Arial Unicode MS"/>
        <family val="2"/>
        <charset val="204"/>
      </rPr>
      <t xml:space="preserve"> неправильно расставляет по времени -</t>
    </r>
    <r>
      <rPr>
        <b/>
        <sz val="12"/>
        <rFont val="Arial Unicode MS"/>
        <family val="2"/>
        <charset val="204"/>
      </rPr>
      <t xml:space="preserve"> расставляйте места</t>
    </r>
    <r>
      <rPr>
        <sz val="12"/>
        <rFont val="Arial Unicode MS"/>
        <family val="2"/>
        <charset val="204"/>
      </rPr>
      <t xml:space="preserve"> </t>
    </r>
    <r>
      <rPr>
        <b/>
        <sz val="12"/>
        <rFont val="Arial Unicode MS"/>
        <family val="2"/>
        <charset val="204"/>
      </rPr>
      <t>вручную</t>
    </r>
  </si>
  <si>
    <t>Сводный</t>
  </si>
  <si>
    <t>Сводный пока не работает</t>
  </si>
  <si>
    <r>
      <t>Поменяйте</t>
    </r>
    <r>
      <rPr>
        <sz val="12"/>
        <rFont val="Arial Unicode MS"/>
        <family val="2"/>
        <charset val="204"/>
      </rPr>
      <t xml:space="preserve"> в Высоте и Шесте </t>
    </r>
    <r>
      <rPr>
        <b/>
        <sz val="12"/>
        <rFont val="Arial Unicode MS"/>
        <family val="2"/>
        <charset val="204"/>
      </rPr>
      <t>высоты</t>
    </r>
    <r>
      <rPr>
        <sz val="12"/>
        <rFont val="Arial Unicode MS"/>
        <family val="2"/>
        <charset val="204"/>
      </rPr>
      <t xml:space="preserve"> согласно регламента</t>
    </r>
  </si>
  <si>
    <t>При распечатке стартового протокола изменяемые данные на белом фоне дайте белым цветом шрифта</t>
  </si>
  <si>
    <t>При распечатке итогового протокола скрыть строку СТАРТОВЫЙ ПРОТОКОЛ</t>
  </si>
  <si>
    <t>Виды</t>
  </si>
  <si>
    <t>Прежде всего сохраните данный файл под другим, удобным для Вас, именем</t>
  </si>
  <si>
    <t>Место</t>
  </si>
  <si>
    <t>МС</t>
  </si>
  <si>
    <t>КМС</t>
  </si>
  <si>
    <t>МСМК</t>
  </si>
  <si>
    <t>Забег 2</t>
  </si>
  <si>
    <t>Забег 3</t>
  </si>
  <si>
    <t>Оч. ком</t>
  </si>
  <si>
    <t>б/р</t>
  </si>
  <si>
    <t>Жер</t>
  </si>
  <si>
    <t xml:space="preserve"> </t>
  </si>
  <si>
    <t>Диск</t>
  </si>
  <si>
    <t>Шест</t>
  </si>
  <si>
    <t>100м</t>
  </si>
  <si>
    <t>400м</t>
  </si>
  <si>
    <t>110м с/б</t>
  </si>
  <si>
    <t>1500м</t>
  </si>
  <si>
    <t>110сб</t>
  </si>
  <si>
    <t>Бонус</t>
  </si>
  <si>
    <t>Оч</t>
  </si>
  <si>
    <t>Взр+мол</t>
  </si>
  <si>
    <t>Юниор</t>
  </si>
  <si>
    <t>МНГБ</t>
  </si>
  <si>
    <t>Взр</t>
  </si>
  <si>
    <t>1 раз</t>
  </si>
  <si>
    <t>Мол</t>
  </si>
  <si>
    <t>2 раз</t>
  </si>
  <si>
    <t>ДР</t>
  </si>
  <si>
    <t>До 23 лет</t>
  </si>
  <si>
    <t>Главный судья</t>
  </si>
  <si>
    <t>Главный секретарь</t>
  </si>
  <si>
    <t xml:space="preserve">Челябинская </t>
  </si>
  <si>
    <t>Москва Ставропольский</t>
  </si>
  <si>
    <t>ТЕПТИН Евгений</t>
  </si>
  <si>
    <t>ШВСМ</t>
  </si>
  <si>
    <t>ГРИГОРЬЕВ Иван</t>
  </si>
  <si>
    <t>СВИРИДОВ Сергей</t>
  </si>
  <si>
    <t>ЧЕРНОВ Евгений</t>
  </si>
  <si>
    <t>справка</t>
  </si>
  <si>
    <t>Вет</t>
  </si>
  <si>
    <t>Сум</t>
  </si>
  <si>
    <t>Забег 4</t>
  </si>
  <si>
    <t>ЦСП</t>
  </si>
  <si>
    <t>Мужчины</t>
  </si>
  <si>
    <t>КРАВЦОВ Алексей</t>
  </si>
  <si>
    <t>Усова В.Г.</t>
  </si>
  <si>
    <t>Промежуточные результаы</t>
  </si>
  <si>
    <t>бм</t>
  </si>
  <si>
    <t>20+5</t>
  </si>
  <si>
    <t>снят.вр</t>
  </si>
  <si>
    <t>Е.Ф. Пешков ВК Краснодар</t>
  </si>
  <si>
    <t>Е.В. Пешкова ВК Краснодар</t>
  </si>
  <si>
    <t>кто проводит</t>
  </si>
  <si>
    <t>название</t>
  </si>
  <si>
    <t>где</t>
  </si>
  <si>
    <t>Вид</t>
  </si>
  <si>
    <t>Пол</t>
  </si>
  <si>
    <t>сн.вр.</t>
  </si>
  <si>
    <t>лично</t>
  </si>
  <si>
    <t>Юниоры до 23 лет</t>
  </si>
  <si>
    <t>ИТОГОВЫЕ ПРОТОКОЛЫ</t>
  </si>
  <si>
    <t>МИНИСТЕРСТВО СПОРТА РОССИЙСКОЙ ФЕДЕРАЦИИ</t>
  </si>
  <si>
    <t>1 оч</t>
  </si>
  <si>
    <t xml:space="preserve">Липецкая </t>
  </si>
  <si>
    <t>ЛИЯСКИН Алексей</t>
  </si>
  <si>
    <t>НОВИЦКИЙ Ярослав</t>
  </si>
  <si>
    <t>ТИМШИН Сергей</t>
  </si>
  <si>
    <t>Москва Липецкая</t>
  </si>
  <si>
    <t>Забег 5</t>
  </si>
  <si>
    <t>П.Ф. Безъязычный ВК Краснодар</t>
  </si>
  <si>
    <t>Е.Ю. Клочкова ВК Волгоград</t>
  </si>
  <si>
    <t>Для</t>
  </si>
  <si>
    <t>3ю</t>
  </si>
  <si>
    <t>2ю</t>
  </si>
  <si>
    <t>1ю</t>
  </si>
  <si>
    <t>Мнгб</t>
  </si>
  <si>
    <t>оч/мес</t>
  </si>
  <si>
    <t>оч/раз</t>
  </si>
  <si>
    <t>мол</t>
  </si>
  <si>
    <t>#</t>
  </si>
  <si>
    <t>М</t>
  </si>
  <si>
    <t>П</t>
  </si>
  <si>
    <t>МЛ</t>
  </si>
  <si>
    <t>ЧЕРКАСОВ Алексей</t>
  </si>
  <si>
    <t>САРАНЦЕВ Евгений</t>
  </si>
  <si>
    <t>ТАБАЛА Александр</t>
  </si>
  <si>
    <t>МАВРИН Лев</t>
  </si>
  <si>
    <t>КОРОЛЕВ Максим</t>
  </si>
  <si>
    <t>Краснодарский-2</t>
  </si>
  <si>
    <t xml:space="preserve">Ульяновская </t>
  </si>
  <si>
    <t>Санкт-Петербург-1 Удмуртская</t>
  </si>
  <si>
    <t>Санкт-Петербург-1</t>
  </si>
  <si>
    <t>Санкт-Петербург-2</t>
  </si>
  <si>
    <t xml:space="preserve">Волгоградская </t>
  </si>
  <si>
    <t>ЦРЛА</t>
  </si>
  <si>
    <t>Залевская И.И. Овчинников Ю.В.</t>
  </si>
  <si>
    <t>Кислых А.Г. Свиридов П.В.</t>
  </si>
  <si>
    <t>Смирнов В.Ф. Чернов С.А.</t>
  </si>
  <si>
    <t>Котова Т.В.</t>
  </si>
  <si>
    <t>Шемякина Г.В. Смирнов В.Ф.</t>
  </si>
  <si>
    <t>Чистов С.А. Иванов Д.А.</t>
  </si>
  <si>
    <t>Куцевая Л.А.</t>
  </si>
  <si>
    <t>Дмитриев И.В. Ерёменко А.В.</t>
  </si>
  <si>
    <t>Зацеляпин М.И. Каратаев Н.Д.</t>
  </si>
  <si>
    <t>лич</t>
  </si>
  <si>
    <t>п.163.2</t>
  </si>
  <si>
    <t>снят</t>
  </si>
  <si>
    <t>ня</t>
  </si>
  <si>
    <t>л</t>
  </si>
  <si>
    <t>МЕСЯЦЕВ Владислав</t>
  </si>
  <si>
    <t>ЦСП Л/А</t>
  </si>
  <si>
    <t>ФРОЛОВ Александр</t>
  </si>
  <si>
    <t>ЦСП по Л/А</t>
  </si>
  <si>
    <t>Краснодарский</t>
  </si>
  <si>
    <t>ЮМ СШОР им.Знаменских</t>
  </si>
  <si>
    <t>МУРАВЬЕВ Виталий</t>
  </si>
  <si>
    <t>Красноярский</t>
  </si>
  <si>
    <t>АЛВС</t>
  </si>
  <si>
    <t>КОНДРАТЬЕВ Роман</t>
  </si>
  <si>
    <t>АЛА, КОР-1</t>
  </si>
  <si>
    <t>АЛА,КОР-1</t>
  </si>
  <si>
    <t>ДЕРГУНОВ Василий</t>
  </si>
  <si>
    <t>Санкт-Петербург-2 Псковская</t>
  </si>
  <si>
    <t>КОР-1, СК Алексеева</t>
  </si>
  <si>
    <t>ЗАРОВНЯТНЫХ Ярослав</t>
  </si>
  <si>
    <t>Санкт-Петербург-3</t>
  </si>
  <si>
    <t>АЛА</t>
  </si>
  <si>
    <t>ГОНЧАРУК Артем</t>
  </si>
  <si>
    <t>СДЮСШОР-6</t>
  </si>
  <si>
    <t>МЦСП</t>
  </si>
  <si>
    <t>Краснодарский-1 Волгоградская</t>
  </si>
  <si>
    <t>ЛИХАНОВ Евгений</t>
  </si>
  <si>
    <t>Москва Красноярский</t>
  </si>
  <si>
    <t>ЦСП ЛА</t>
  </si>
  <si>
    <t>Кемеровская-1 Санкт-Петербург-3</t>
  </si>
  <si>
    <t>ЦСП СК КО,УОР,СибГИУ,СДЮШОР-ШВСМ</t>
  </si>
  <si>
    <t>ВЕШКУРЦЕВ Вячеслав</t>
  </si>
  <si>
    <t>Омская</t>
  </si>
  <si>
    <t>ЦСП-Омск</t>
  </si>
  <si>
    <t>Удмуртская Санкт-Петербург</t>
  </si>
  <si>
    <t>СК Алексеева, АЛА</t>
  </si>
  <si>
    <t>ЗИКЕЕВ Дмитрий</t>
  </si>
  <si>
    <t>СДЮСШОР им.Мосеева</t>
  </si>
  <si>
    <t>КИСЕЛЬКОВ Федор</t>
  </si>
  <si>
    <t>Приморский</t>
  </si>
  <si>
    <t>ШВСМ УОР</t>
  </si>
  <si>
    <t>МАЙДАНЧИК Рефаил</t>
  </si>
  <si>
    <t xml:space="preserve">Татарстан </t>
  </si>
  <si>
    <t>СДЮСШОР</t>
  </si>
  <si>
    <t>МУРАШОВ Александр</t>
  </si>
  <si>
    <t>Москва Кемеровская</t>
  </si>
  <si>
    <t>ЮМ,ОСДЮШОР,БГУОР</t>
  </si>
  <si>
    <t>СДЮСШОР-1</t>
  </si>
  <si>
    <t>инд</t>
  </si>
  <si>
    <t>Смирнов В.Ф. Тищенко Н.А.</t>
  </si>
  <si>
    <t>Фролов В.И. Фролова Н.Н.</t>
  </si>
  <si>
    <t>Желанов С.В. Клюжев Б.А.</t>
  </si>
  <si>
    <t>Филатова Л.А. Граудынь В.В. Апайчева А.В.</t>
  </si>
  <si>
    <t>Артемьев П.П.</t>
  </si>
  <si>
    <t>Чистов С.А. Кондратьев Р.В.</t>
  </si>
  <si>
    <t>Иванов Д.А.</t>
  </si>
  <si>
    <t>Радух А.О. Нестерова И.А.</t>
  </si>
  <si>
    <t xml:space="preserve">Гребенщиков И.И.  </t>
  </si>
  <si>
    <t>Чистов В.А. Еременко А.В.</t>
  </si>
  <si>
    <t>Вадюнина Н.А.</t>
  </si>
  <si>
    <t>Жульков Ю.А.</t>
  </si>
  <si>
    <t>Табала А.И.</t>
  </si>
  <si>
    <t>Лободин Л.А. Дельников В.И.</t>
  </si>
  <si>
    <t xml:space="preserve">Полосухин К.А. </t>
  </si>
  <si>
    <t>Колмаков С.В. Савинская Н.М.</t>
  </si>
  <si>
    <t>Чистов С.А. Алабужев А.Е.</t>
  </si>
  <si>
    <t>Пугач С.В. Шалонниокв А.П.</t>
  </si>
  <si>
    <t>Кузина Т.Н. Загинай Ю.А.</t>
  </si>
  <si>
    <t>Стегачев И.Н. Фролов С.В.</t>
  </si>
  <si>
    <t>Яшины А.Н. Яшина Ж.Л.</t>
  </si>
  <si>
    <t>Новиков В.Н. Желанов В.С.</t>
  </si>
  <si>
    <t>Ермолаев С.В. Гангало Н.Н.</t>
  </si>
  <si>
    <t>ТАРАСОВ Виталий</t>
  </si>
  <si>
    <t>Дроздов А.В.</t>
  </si>
  <si>
    <t>ЧАБАН Никита</t>
  </si>
  <si>
    <t>сошел</t>
  </si>
  <si>
    <t>не явка</t>
  </si>
  <si>
    <t>баранка</t>
  </si>
  <si>
    <t>-3</t>
  </si>
  <si>
    <t>ноль</t>
  </si>
  <si>
    <t>фролов</t>
  </si>
  <si>
    <t>макаренко</t>
  </si>
  <si>
    <t>15+0+5</t>
  </si>
  <si>
    <t>В.Н. Пшеничнов ВК Ростов-а-Дону</t>
  </si>
  <si>
    <t>бег 100 м</t>
  </si>
  <si>
    <t>прыжок в длину</t>
  </si>
  <si>
    <t>прыжок в высоту</t>
  </si>
  <si>
    <t>бег 400 м</t>
  </si>
  <si>
    <t>прыжок с шестом</t>
  </si>
  <si>
    <t>бег 1500 м</t>
  </si>
  <si>
    <t>Начало:</t>
  </si>
  <si>
    <t>Окончание:</t>
  </si>
  <si>
    <t>толкание ядра (7,26 кг)</t>
  </si>
  <si>
    <t>бег с барьерами 110 м (1,067 м)</t>
  </si>
  <si>
    <t>метание диска (2,0 кг)</t>
  </si>
  <si>
    <t>метание копья (800 г)</t>
  </si>
  <si>
    <t>Дорожка</t>
  </si>
  <si>
    <t>№ п/п</t>
  </si>
  <si>
    <t>г.Сочи, Адлерский район, стадион "Юность"</t>
  </si>
  <si>
    <t>мужчины и юниоры до 23 лет</t>
  </si>
  <si>
    <t>юниоры до 23 лет</t>
  </si>
  <si>
    <t>PM    8617</t>
  </si>
  <si>
    <t>PE     8617</t>
  </si>
  <si>
    <t>PP     8365</t>
  </si>
  <si>
    <t>t° +13 вл.86%</t>
  </si>
  <si>
    <t xml:space="preserve">бег с барьерами 110 м </t>
  </si>
  <si>
    <t>толкание ядра</t>
  </si>
  <si>
    <t>метание диска</t>
  </si>
  <si>
    <t>метание копья</t>
  </si>
  <si>
    <t>Нагрудный №</t>
  </si>
  <si>
    <t>Фамилия, имя участника                                       Территория, ФСО, Тренер</t>
  </si>
  <si>
    <t>Дата     рождения   Вып-ый раз-д</t>
  </si>
  <si>
    <t>Командные очки</t>
  </si>
  <si>
    <t>Сумма очков</t>
  </si>
  <si>
    <t>бег      100 м</t>
  </si>
  <si>
    <t>бег      400 м</t>
  </si>
  <si>
    <t>бег       1500 м</t>
  </si>
  <si>
    <t>мужчины</t>
  </si>
  <si>
    <t>Королёв Максим</t>
  </si>
  <si>
    <t>06.01.1988</t>
  </si>
  <si>
    <t>Лукьяненко Артём</t>
  </si>
  <si>
    <t>30.01.1990</t>
  </si>
  <si>
    <t>Чернов Евгений</t>
  </si>
  <si>
    <t>09.11.1991</t>
  </si>
  <si>
    <t>Гончарук Артём</t>
  </si>
  <si>
    <t>07.01.1992</t>
  </si>
  <si>
    <t>Тимшин Сергей</t>
  </si>
  <si>
    <t>25.11.1992</t>
  </si>
  <si>
    <t>Шестопалов Феликс</t>
  </si>
  <si>
    <t>11.03.1996</t>
  </si>
  <si>
    <t>Игнашев Владимир</t>
  </si>
  <si>
    <t>05.10.1996</t>
  </si>
  <si>
    <t>Липецкая область</t>
  </si>
  <si>
    <t>Краснодарский край</t>
  </si>
  <si>
    <t>Ульяновская область</t>
  </si>
  <si>
    <t>Ростовская область</t>
  </si>
  <si>
    <t>ГБУ ЛО ОК СШОР</t>
  </si>
  <si>
    <t>Желанов С.В., Сретенцев В.В.</t>
  </si>
  <si>
    <t>Чернов С.А., Мирошниченко В.И., Чернова Т.С.</t>
  </si>
  <si>
    <t>Мирошниченко В.И., Журавлева Т.В.</t>
  </si>
  <si>
    <t>Болдырева И.А., Сретенцев В.В.</t>
  </si>
  <si>
    <t>Слаква Максим</t>
  </si>
  <si>
    <t>10.05.1998</t>
  </si>
  <si>
    <t>Хамедов Игорь</t>
  </si>
  <si>
    <t>30.05.1998</t>
  </si>
  <si>
    <t>Мазикин Алексей</t>
  </si>
  <si>
    <t>05.06.1998</t>
  </si>
  <si>
    <t>Бочаринский Данила</t>
  </si>
  <si>
    <t>12.01.1999</t>
  </si>
  <si>
    <t>Переварюха Артём</t>
  </si>
  <si>
    <t>21.05.1999</t>
  </si>
  <si>
    <t>Гасленко Кирилл</t>
  </si>
  <si>
    <t>Ставропольский край</t>
  </si>
  <si>
    <t>Кемеровская область</t>
  </si>
  <si>
    <t>1</t>
  </si>
  <si>
    <t>Быков И.С., Чернявская Ю.В., Ляпин И.М.</t>
  </si>
  <si>
    <t>Чернявская Ю.В., Быков И.С., Ляпин И.М.</t>
  </si>
  <si>
    <t>Болдырева И.А.</t>
  </si>
  <si>
    <t>Лияскин А.С., Смирнов В.Ф., Пугач С.В.</t>
  </si>
  <si>
    <t>по многоборью</t>
  </si>
  <si>
    <t>1-й поток</t>
  </si>
  <si>
    <t>2-й поток</t>
  </si>
  <si>
    <t>Секретарь:</t>
  </si>
  <si>
    <t>Ст. хронометрист:</t>
  </si>
  <si>
    <t>Рефери по бегу:</t>
  </si>
  <si>
    <t>№ дорожки</t>
  </si>
  <si>
    <t>Фамилия, имя                             участника</t>
  </si>
  <si>
    <t>Дата     рождения</t>
  </si>
  <si>
    <t>Территория</t>
  </si>
  <si>
    <t>Старший судья:</t>
  </si>
  <si>
    <t>Рефери:</t>
  </si>
  <si>
    <t>ПОТОК 1</t>
  </si>
  <si>
    <t>ПОТОК 2</t>
  </si>
  <si>
    <t>R/med</t>
  </si>
  <si>
    <t>DNF</t>
  </si>
  <si>
    <t>Главный судья соревнований</t>
  </si>
  <si>
    <t>А.В.Грудинин / ССВК/ г. Шахты</t>
  </si>
  <si>
    <t>Главный секретарь соревнований</t>
  </si>
  <si>
    <t>Г.В.Лацвиева / ССВК/ г. Шахты</t>
  </si>
  <si>
    <t>t° +23 вл.48%</t>
  </si>
  <si>
    <t>t° +20 вл.79%</t>
  </si>
  <si>
    <t>DQ(162,7)</t>
  </si>
  <si>
    <t>DNS</t>
  </si>
  <si>
    <t>NM</t>
  </si>
  <si>
    <t>Фамилия, имя участника                                                                              Территория, ФСО, Тренер</t>
  </si>
  <si>
    <t>Командный чемпионат России</t>
  </si>
  <si>
    <t/>
  </si>
  <si>
    <t>Десятиборье</t>
  </si>
  <si>
    <t xml:space="preserve">Ростовская область  </t>
  </si>
  <si>
    <t>ГБУ РО "СШОР №8" г.Ростов-на-Дону</t>
  </si>
  <si>
    <t xml:space="preserve">Краснодарский край  </t>
  </si>
  <si>
    <t>ГБУ КК "ЦОП по легкой атлетике", ГБУ КК  "РЦСП по легкой атлетике"</t>
  </si>
  <si>
    <t xml:space="preserve">Липецкая область  </t>
  </si>
  <si>
    <r>
      <t xml:space="preserve">Стегачёв И.Н., </t>
    </r>
    <r>
      <rPr>
        <sz val="11"/>
        <color indexed="10"/>
        <rFont val="Calibri"/>
        <family val="2"/>
        <charset val="204"/>
      </rPr>
      <t>Королева К.В</t>
    </r>
    <r>
      <rPr>
        <sz val="11"/>
        <rFont val="Calibri"/>
        <family val="2"/>
        <charset val="204"/>
      </rPr>
      <t>., Фролов С.В.</t>
    </r>
  </si>
  <si>
    <t xml:space="preserve">Ульяновская область  </t>
  </si>
  <si>
    <t>МБУ ДО ДЮСШ №6</t>
  </si>
  <si>
    <t>Фомичев Андрей</t>
  </si>
  <si>
    <t>15.12.1996</t>
  </si>
  <si>
    <t xml:space="preserve">Кемеровская область  </t>
  </si>
  <si>
    <t>ГБФСУ КО "СШОР по легкой атлетике им. В.А.Савенкова", ГАУ КО "ЦП ССК"</t>
  </si>
  <si>
    <t>Хайлов С.Н., Фомичев В.Н.</t>
  </si>
  <si>
    <t>Левковский Андрей</t>
  </si>
  <si>
    <t>17.08.1997</t>
  </si>
  <si>
    <t>ГБФСУ КО "СШОР по легкой атлетике им. В.А.Савенкова"</t>
  </si>
  <si>
    <t>Канашевич А.М., Ермишина Л.И., Ермишин Г.Н.</t>
  </si>
  <si>
    <t>Соляков Федор</t>
  </si>
  <si>
    <t>08.03.1998</t>
  </si>
  <si>
    <t>Канашевич А.М., Свистич Л.И.</t>
  </si>
  <si>
    <t>МАФСУ "СШ №7"</t>
  </si>
  <si>
    <t>Черкасов Алексей</t>
  </si>
  <si>
    <t>22.10.1994</t>
  </si>
  <si>
    <t xml:space="preserve">Кемеровская область Санкт-Петербург </t>
  </si>
  <si>
    <t>МА ФСУ «СШОР по легкой атлетике», ГАУ КО "ЦП ССК", СПб ГБУ ЦОП "ШВСМ по легкой атлетике"</t>
  </si>
  <si>
    <t>Залевская И.И., Овчинников Ю.В., Полосухин К.А.</t>
  </si>
  <si>
    <t>Агапов Игорь</t>
  </si>
  <si>
    <t>29.10.1998</t>
  </si>
  <si>
    <t>Москва</t>
  </si>
  <si>
    <t xml:space="preserve">Москва  </t>
  </si>
  <si>
    <t>ГБУ "СШОР №44" Москомспорта</t>
  </si>
  <si>
    <t>Баштанов А.В.</t>
  </si>
  <si>
    <t xml:space="preserve">Москва Ростовская область </t>
  </si>
  <si>
    <t>ГБУ "ФСО "Юность Москвы" Москомспорта, ГБУ РО "ЦОП №1"</t>
  </si>
  <si>
    <t xml:space="preserve">Москва Липецкая область </t>
  </si>
  <si>
    <t>ГБУ "ФСО "Юность Москвы" Москомспорта, ГБУ ЛО ОК СШОР</t>
  </si>
  <si>
    <t>Радух А.О., Желанов С.В., Филатова Л.А.</t>
  </si>
  <si>
    <t xml:space="preserve">Ставропольский край  </t>
  </si>
  <si>
    <t>ГБУ СК "СШОР по легкой атлетике", СУОР</t>
  </si>
  <si>
    <t>ГБУ "СШОР по легкой атлетике"</t>
  </si>
  <si>
    <t xml:space="preserve">Москва Ставропольский край </t>
  </si>
  <si>
    <t>ГБУ "ФСО "Юность Москвы" Москомспорта, ГБУ СК "РЦСП"</t>
  </si>
  <si>
    <t>Белишко Владимир</t>
  </si>
  <si>
    <t>06.08.1998</t>
  </si>
  <si>
    <t>Челябинская область</t>
  </si>
  <si>
    <t xml:space="preserve">Челябинская область  </t>
  </si>
  <si>
    <t>МБУ СШОР № 2 по легкой атлетике имени Л.Н.Мосеева г.Челябинск</t>
  </si>
  <si>
    <t>Пугач С.В.</t>
  </si>
  <si>
    <t>Кузенков Кирилл</t>
  </si>
  <si>
    <t>18.02.1999</t>
  </si>
  <si>
    <t>Пугач С.В., Шогин Г.Я.</t>
  </si>
  <si>
    <t>Патес Максим</t>
  </si>
  <si>
    <t>03.05.1997</t>
  </si>
  <si>
    <r>
      <t xml:space="preserve">Пугач С.В., </t>
    </r>
    <r>
      <rPr>
        <sz val="11"/>
        <color indexed="10"/>
        <rFont val="Calibri"/>
        <family val="2"/>
        <charset val="204"/>
      </rPr>
      <t>Прохоров В.В.</t>
    </r>
  </si>
  <si>
    <t>Исаев Максим</t>
  </si>
  <si>
    <t>10.07.1997</t>
  </si>
  <si>
    <t>МБУ СШОР № 2 по легкой атлетике имени Л.Н.Мосеева г.Челябинск, УралГУФК</t>
  </si>
  <si>
    <t>Башаев Никита</t>
  </si>
  <si>
    <t>19.07.1997</t>
  </si>
  <si>
    <t>Пугач С.В., Свистун В.В.</t>
  </si>
  <si>
    <t>Елфимов Арсений</t>
  </si>
  <si>
    <t>17.09.2001</t>
  </si>
  <si>
    <t>Московская область</t>
  </si>
  <si>
    <t xml:space="preserve">Московская область Ярославская область </t>
  </si>
  <si>
    <t>ГБУ МО "ЦСП ОВС", ГУ ЯО РЦСП, МУ СШОР №2</t>
  </si>
  <si>
    <t>Лободин Л.А., Пивентьев С.А., Скулябин А.Б.</t>
  </si>
  <si>
    <t>ГБУ КК "ЦОП №1"</t>
  </si>
  <si>
    <t>Минаков Алексей</t>
  </si>
  <si>
    <t>13.07.1997</t>
  </si>
  <si>
    <t>Волгоградская область</t>
  </si>
  <si>
    <t xml:space="preserve">Волгоградская область  </t>
  </si>
  <si>
    <t>ГБУ ВО "СШОР по легкой атлетике", ВГАФК</t>
  </si>
  <si>
    <r>
      <t xml:space="preserve">Зацеляпин М.И., </t>
    </r>
    <r>
      <rPr>
        <sz val="11"/>
        <color indexed="10"/>
        <rFont val="Calibri"/>
        <family val="2"/>
        <charset val="204"/>
      </rPr>
      <t>Каратаев Н.Д.</t>
    </r>
  </si>
  <si>
    <t>Чернов Виталий</t>
  </si>
  <si>
    <t>07.08.1997</t>
  </si>
  <si>
    <t>ГБУ ВО "СШОР по легкой атлетике", ФГБОУ ВО "ВГАФК"</t>
  </si>
  <si>
    <t>Овчинников В.О., Зацеляпин М.И., Трофимов Е.В.</t>
  </si>
  <si>
    <t>Недригайло Данил</t>
  </si>
  <si>
    <t>21.09.1999</t>
  </si>
  <si>
    <t>ГБУ ВО "СШОР по легкой атлетике", ГАПОУ ВО "УОР имени дважды Героя Советского Союза А.И.Родимцева"</t>
  </si>
  <si>
    <t>Зацеляпин М.И., Мельников Е.С., Кайдалин В.С., Трофимов Е.В.</t>
  </si>
  <si>
    <t>Саранцев Евгений</t>
  </si>
  <si>
    <t>05.02.1988</t>
  </si>
  <si>
    <t xml:space="preserve">Волгоградская область Санкт-Петербург </t>
  </si>
  <si>
    <t>ГБУ ВО "СШОР по легкой атлетике"</t>
  </si>
  <si>
    <t>Зацеляпин М.И., Трофимов Е.В.</t>
  </si>
  <si>
    <t>Губанов Андрей</t>
  </si>
  <si>
    <t>22.03.1996</t>
  </si>
  <si>
    <t>Санкт-Петербург</t>
  </si>
  <si>
    <t xml:space="preserve">Санкт-Петербург Республика Карелия </t>
  </si>
  <si>
    <t>СПб ГБУ ЦОП "ШВСМ по легкой атлетике"</t>
  </si>
  <si>
    <t>Зноев С.А., Дмитриев И.В., Зноева О.М.</t>
  </si>
  <si>
    <t>Новицкий Ярослав</t>
  </si>
  <si>
    <t>04.04.1988</t>
  </si>
  <si>
    <t xml:space="preserve">Санкт-Петербург  </t>
  </si>
  <si>
    <t>Шведова А.В., Дмитриев И.В.</t>
  </si>
  <si>
    <t>Скареднов Леонид</t>
  </si>
  <si>
    <t>16.03.1997</t>
  </si>
  <si>
    <t>Дмитриев И.В., Миронов А.А., Ясюлянис В.Ф.</t>
  </si>
  <si>
    <t>Горбачёв Артём</t>
  </si>
  <si>
    <t>25.04.1998</t>
  </si>
  <si>
    <t>ВС</t>
  </si>
  <si>
    <r>
      <t xml:space="preserve">Радух А.О., Пасенков А.П., </t>
    </r>
    <r>
      <rPr>
        <sz val="11"/>
        <color indexed="10"/>
        <rFont val="Calibri"/>
        <family val="2"/>
        <charset val="204"/>
      </rPr>
      <t>Цимоха А.Г.</t>
    </r>
  </si>
  <si>
    <t>Зарипов Раиль</t>
  </si>
  <si>
    <t>25.07.1999</t>
  </si>
  <si>
    <t>Республика Татарстан</t>
  </si>
  <si>
    <t xml:space="preserve">Республика Татарстан  </t>
  </si>
  <si>
    <t>Спортивный клуб "Нефтехимик" ПАО "НКНХ"</t>
  </si>
  <si>
    <t>Носова М.Е., Захарчук Д.Г.</t>
  </si>
  <si>
    <t>04.09.2019 г.</t>
  </si>
  <si>
    <t>R|med</t>
  </si>
  <si>
    <t>мел</t>
  </si>
  <si>
    <t>удал</t>
  </si>
  <si>
    <t>DQ 163.3(в)</t>
  </si>
  <si>
    <t>бег                  400 м</t>
  </si>
  <si>
    <t>05.09.2019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</si>
</sst>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h:mm;@"/>
    <numFmt numFmtId="165" formatCode="0.0"/>
    <numFmt numFmtId="166" formatCode="dd/mm/yy;@"/>
  </numFmts>
  <fonts count="55" x14ac:knownFonts="1">
    <font>
      <sz val="10"/>
      <name val="Arial Unicode MS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name val="Arial Unicode MS"/>
      <family val="2"/>
      <charset val="204"/>
    </font>
    <font>
      <sz val="10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  <font>
      <sz val="12"/>
      <name val="Arial Unicode MS"/>
      <family val="2"/>
      <charset val="204"/>
    </font>
    <font>
      <sz val="8"/>
      <name val="Arial Unicode MS"/>
      <family val="2"/>
      <charset val="204"/>
    </font>
    <font>
      <b/>
      <sz val="12"/>
      <name val="Arial Unicode MS"/>
      <family val="2"/>
      <charset val="204"/>
    </font>
    <font>
      <b/>
      <i/>
      <sz val="12"/>
      <name val="Arial Unicode MS"/>
      <family val="2"/>
      <charset val="204"/>
    </font>
    <font>
      <b/>
      <sz val="12"/>
      <color indexed="10"/>
      <name val="Arial Unicode MS"/>
      <family val="2"/>
      <charset val="204"/>
    </font>
    <font>
      <b/>
      <i/>
      <sz val="10"/>
      <name val="Arial Cyr"/>
      <charset val="204"/>
    </font>
    <font>
      <i/>
      <sz val="6"/>
      <name val="Arial"/>
      <family val="2"/>
      <charset val="204"/>
    </font>
    <font>
      <b/>
      <sz val="10"/>
      <name val="Arial Unicode MS"/>
      <family val="2"/>
      <charset val="204"/>
    </font>
    <font>
      <sz val="10"/>
      <name val="Arial Unicode MS"/>
      <family val="2"/>
      <charset val="204"/>
    </font>
    <font>
      <sz val="8"/>
      <name val="Arial"/>
      <family val="2"/>
      <charset val="204"/>
    </font>
    <font>
      <b/>
      <sz val="10"/>
      <color indexed="10"/>
      <name val="Arial"/>
      <family val="2"/>
      <charset val="204"/>
    </font>
    <font>
      <b/>
      <sz val="9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b/>
      <sz val="12"/>
      <color theme="0"/>
      <name val="Arial"/>
      <family val="2"/>
      <charset val="204"/>
    </font>
    <font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0"/>
      <name val="Times New Roman"/>
      <family val="1"/>
      <charset val="204"/>
    </font>
    <font>
      <b/>
      <sz val="9"/>
      <color theme="0"/>
      <name val="Times New Roman"/>
      <family val="1"/>
      <charset val="204"/>
    </font>
    <font>
      <b/>
      <i/>
      <sz val="9"/>
      <color theme="0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0"/>
      <color theme="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color indexed="9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9"/>
      <name val="Times New Roman"/>
      <family val="1"/>
      <charset val="204"/>
    </font>
    <font>
      <b/>
      <i/>
      <sz val="10"/>
      <color theme="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i/>
      <sz val="6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0"/>
      <color theme="0" tint="-4.9989318521683403E-2"/>
      <name val="Times New Roman"/>
      <family val="1"/>
      <charset val="204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0"/>
      <name val="Calibri"/>
      <family val="2"/>
      <charset val="204"/>
    </font>
    <font>
      <b/>
      <sz val="11"/>
      <color rgb="FF00B050"/>
      <name val="Calibri"/>
      <family val="2"/>
      <charset val="204"/>
    </font>
    <font>
      <b/>
      <i/>
      <sz val="12"/>
      <name val="Times New Roman"/>
      <family val="1"/>
      <charset val="204"/>
    </font>
    <font>
      <sz val="12"/>
      <color theme="0"/>
      <name val="Times New Roman"/>
      <family val="1"/>
      <charset val="204"/>
    </font>
    <font>
      <b/>
      <sz val="12"/>
      <color theme="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6" fillId="0" borderId="0"/>
  </cellStyleXfs>
  <cellXfs count="750">
    <xf numFmtId="0" fontId="0" fillId="0" borderId="0" xfId="0"/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6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0" xfId="0" applyFont="1"/>
    <xf numFmtId="0" fontId="7" fillId="0" borderId="0" xfId="0" applyFont="1" applyAlignment="1">
      <alignment horizontal="left"/>
    </xf>
    <xf numFmtId="0" fontId="4" fillId="2" borderId="1" xfId="0" applyFont="1" applyFill="1" applyBorder="1"/>
    <xf numFmtId="0" fontId="6" fillId="2" borderId="1" xfId="0" applyFont="1" applyFill="1" applyBorder="1" applyAlignment="1">
      <alignment horizontal="center"/>
    </xf>
    <xf numFmtId="1" fontId="4" fillId="0" borderId="0" xfId="0" applyNumberFormat="1" applyFont="1"/>
    <xf numFmtId="1" fontId="6" fillId="0" borderId="0" xfId="0" applyNumberFormat="1" applyFont="1" applyAlignment="1">
      <alignment horizontal="center"/>
    </xf>
    <xf numFmtId="0" fontId="4" fillId="2" borderId="0" xfId="0" applyFont="1" applyFill="1"/>
    <xf numFmtId="0" fontId="6" fillId="2" borderId="0" xfId="0" applyFont="1" applyFill="1" applyAlignment="1">
      <alignment horizontal="center"/>
    </xf>
    <xf numFmtId="164" fontId="6" fillId="0" borderId="0" xfId="0" applyNumberFormat="1" applyFont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8" fillId="0" borderId="0" xfId="0" applyFont="1"/>
    <xf numFmtId="0" fontId="11" fillId="0" borderId="0" xfId="0" applyFont="1"/>
    <xf numFmtId="0" fontId="10" fillId="0" borderId="0" xfId="0" applyFont="1"/>
    <xf numFmtId="0" fontId="12" fillId="0" borderId="0" xfId="0" applyFont="1"/>
    <xf numFmtId="0" fontId="0" fillId="0" borderId="0" xfId="0" applyAlignment="1">
      <alignment horizontal="left"/>
    </xf>
    <xf numFmtId="0" fontId="13" fillId="0" borderId="0" xfId="0" applyFont="1" applyAlignment="1">
      <alignment horizontal="left" wrapText="1"/>
    </xf>
    <xf numFmtId="0" fontId="2" fillId="0" borderId="9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14" fontId="14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164" fontId="2" fillId="0" borderId="1" xfId="0" applyNumberFormat="1" applyFont="1" applyBorder="1" applyAlignment="1">
      <alignment horizontal="center" vertical="top"/>
    </xf>
    <xf numFmtId="0" fontId="3" fillId="0" borderId="0" xfId="0" applyFont="1"/>
    <xf numFmtId="0" fontId="1" fillId="0" borderId="0" xfId="0" applyFont="1"/>
    <xf numFmtId="0" fontId="6" fillId="0" borderId="11" xfId="0" applyFont="1" applyBorder="1" applyAlignment="1">
      <alignment horizontal="center"/>
    </xf>
    <xf numFmtId="14" fontId="14" fillId="0" borderId="12" xfId="0" applyNumberFormat="1" applyFont="1" applyBorder="1" applyAlignment="1">
      <alignment horizontal="right" vertical="center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2" fillId="0" borderId="0" xfId="0" applyFont="1" applyAlignment="1">
      <alignment vertical="top"/>
    </xf>
    <xf numFmtId="0" fontId="16" fillId="0" borderId="0" xfId="0" applyFont="1"/>
    <xf numFmtId="0" fontId="6" fillId="0" borderId="11" xfId="0" applyFont="1" applyBorder="1" applyAlignment="1">
      <alignment horizontal="left"/>
    </xf>
    <xf numFmtId="1" fontId="6" fillId="0" borderId="11" xfId="0" applyNumberFormat="1" applyFont="1" applyBorder="1" applyAlignment="1">
      <alignment horizontal="center"/>
    </xf>
    <xf numFmtId="0" fontId="4" fillId="0" borderId="11" xfId="0" applyFont="1" applyBorder="1" applyAlignment="1">
      <alignment horizontal="left" vertical="center"/>
    </xf>
    <xf numFmtId="164" fontId="4" fillId="0" borderId="0" xfId="0" applyNumberFormat="1" applyFont="1"/>
    <xf numFmtId="0" fontId="17" fillId="2" borderId="0" xfId="0" applyFont="1" applyFill="1" applyAlignment="1">
      <alignment horizontal="left"/>
    </xf>
    <xf numFmtId="0" fontId="18" fillId="2" borderId="0" xfId="0" applyFont="1" applyFill="1"/>
    <xf numFmtId="0" fontId="2" fillId="0" borderId="19" xfId="0" applyFont="1" applyBorder="1" applyAlignment="1">
      <alignment vertical="top"/>
    </xf>
    <xf numFmtId="0" fontId="4" fillId="3" borderId="0" xfId="0" applyFont="1" applyFill="1"/>
    <xf numFmtId="0" fontId="6" fillId="3" borderId="0" xfId="0" applyFont="1" applyFill="1" applyAlignment="1">
      <alignment horizontal="center"/>
    </xf>
    <xf numFmtId="0" fontId="4" fillId="2" borderId="20" xfId="0" applyFont="1" applyFill="1" applyBorder="1"/>
    <xf numFmtId="0" fontId="6" fillId="2" borderId="15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2" fontId="4" fillId="0" borderId="8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4" fillId="0" borderId="0" xfId="0" applyFont="1" applyAlignment="1">
      <alignment horizontal="right" vertical="center"/>
    </xf>
    <xf numFmtId="14" fontId="17" fillId="0" borderId="0" xfId="0" applyNumberFormat="1" applyFont="1" applyAlignment="1">
      <alignment vertical="center"/>
    </xf>
    <xf numFmtId="0" fontId="17" fillId="0" borderId="0" xfId="0" applyFont="1" applyAlignment="1">
      <alignment horizontal="left" vertical="center"/>
    </xf>
    <xf numFmtId="165" fontId="4" fillId="0" borderId="8" xfId="0" applyNumberFormat="1" applyFont="1" applyBorder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4" fontId="17" fillId="0" borderId="0" xfId="0" applyNumberFormat="1" applyFont="1" applyAlignment="1">
      <alignment horizontal="left" vertical="center"/>
    </xf>
    <xf numFmtId="1" fontId="4" fillId="0" borderId="8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4" fontId="17" fillId="0" borderId="11" xfId="0" applyNumberFormat="1" applyFont="1" applyBorder="1" applyAlignment="1">
      <alignment vertical="center"/>
    </xf>
    <xf numFmtId="1" fontId="4" fillId="0" borderId="10" xfId="0" applyNumberFormat="1" applyFont="1" applyBorder="1" applyAlignment="1">
      <alignment horizontal="center" vertical="center"/>
    </xf>
    <xf numFmtId="1" fontId="4" fillId="0" borderId="11" xfId="0" applyNumberFormat="1" applyFont="1" applyBorder="1" applyAlignment="1">
      <alignment horizontal="center" vertical="center"/>
    </xf>
    <xf numFmtId="1" fontId="6" fillId="0" borderId="11" xfId="0" applyNumberFormat="1" applyFont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1" fontId="4" fillId="0" borderId="0" xfId="0" applyNumberFormat="1" applyFont="1" applyAlignment="1">
      <alignment vertical="center"/>
    </xf>
    <xf numFmtId="1" fontId="4" fillId="0" borderId="11" xfId="0" applyNumberFormat="1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1" fontId="4" fillId="2" borderId="0" xfId="0" applyNumberFormat="1" applyFont="1" applyFill="1" applyAlignment="1">
      <alignment horizontal="right" vertical="center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19" fillId="0" borderId="13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1" fontId="19" fillId="0" borderId="13" xfId="0" applyNumberFormat="1" applyFont="1" applyBorder="1" applyAlignment="1">
      <alignment horizontal="center"/>
    </xf>
    <xf numFmtId="1" fontId="19" fillId="0" borderId="0" xfId="0" applyNumberFormat="1" applyFont="1" applyAlignment="1">
      <alignment horizontal="center"/>
    </xf>
    <xf numFmtId="0" fontId="19" fillId="2" borderId="1" xfId="0" applyFont="1" applyFill="1" applyBorder="1" applyAlignment="1">
      <alignment horizontal="center"/>
    </xf>
    <xf numFmtId="0" fontId="19" fillId="3" borderId="1" xfId="0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1" fontId="6" fillId="0" borderId="23" xfId="0" applyNumberFormat="1" applyFont="1" applyBorder="1" applyAlignment="1">
      <alignment horizontal="center" vertical="center"/>
    </xf>
    <xf numFmtId="1" fontId="6" fillId="0" borderId="8" xfId="0" applyNumberFormat="1" applyFont="1" applyBorder="1" applyAlignment="1">
      <alignment horizontal="center" vertical="center"/>
    </xf>
    <xf numFmtId="1" fontId="6" fillId="0" borderId="10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20" fillId="0" borderId="0" xfId="0" applyFont="1" applyAlignment="1">
      <alignment horizontal="center"/>
    </xf>
    <xf numFmtId="49" fontId="2" fillId="0" borderId="1" xfId="0" applyNumberFormat="1" applyFont="1" applyBorder="1" applyAlignment="1">
      <alignment vertical="top"/>
    </xf>
    <xf numFmtId="1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6" fillId="0" borderId="30" xfId="0" applyFont="1" applyBorder="1" applyAlignment="1">
      <alignment horizontal="center" vertical="top" wrapText="1"/>
    </xf>
    <xf numFmtId="0" fontId="6" fillId="0" borderId="30" xfId="0" applyFont="1" applyBorder="1" applyAlignment="1">
      <alignment horizontal="left" vertical="top" wrapText="1"/>
    </xf>
    <xf numFmtId="166" fontId="4" fillId="0" borderId="0" xfId="0" applyNumberFormat="1" applyFont="1" applyAlignment="1">
      <alignment horizontal="left" vertical="center"/>
    </xf>
    <xf numFmtId="166" fontId="4" fillId="0" borderId="11" xfId="0" applyNumberFormat="1" applyFont="1" applyBorder="1" applyAlignment="1">
      <alignment horizontal="left" vertical="center"/>
    </xf>
    <xf numFmtId="166" fontId="17" fillId="0" borderId="0" xfId="0" applyNumberFormat="1" applyFont="1" applyAlignment="1">
      <alignment horizontal="left" vertical="center"/>
    </xf>
    <xf numFmtId="166" fontId="17" fillId="0" borderId="11" xfId="0" applyNumberFormat="1" applyFont="1" applyBorder="1" applyAlignment="1">
      <alignment horizontal="left" vertical="center"/>
    </xf>
    <xf numFmtId="0" fontId="22" fillId="0" borderId="0" xfId="0" applyFont="1" applyAlignment="1">
      <alignment horizontal="left"/>
    </xf>
    <xf numFmtId="20" fontId="4" fillId="0" borderId="31" xfId="0" applyNumberFormat="1" applyFont="1" applyBorder="1" applyAlignment="1">
      <alignment horizontal="center"/>
    </xf>
    <xf numFmtId="20" fontId="4" fillId="0" borderId="24" xfId="0" applyNumberFormat="1" applyFont="1" applyBorder="1" applyAlignment="1">
      <alignment horizontal="center" vertical="top" wrapText="1"/>
    </xf>
    <xf numFmtId="20" fontId="4" fillId="0" borderId="24" xfId="0" applyNumberFormat="1" applyFont="1" applyBorder="1" applyAlignment="1">
      <alignment horizontal="center"/>
    </xf>
    <xf numFmtId="20" fontId="4" fillId="0" borderId="32" xfId="0" applyNumberFormat="1" applyFont="1" applyBorder="1" applyAlignment="1">
      <alignment horizontal="center"/>
    </xf>
    <xf numFmtId="0" fontId="20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shrinkToFit="1"/>
    </xf>
    <xf numFmtId="0" fontId="4" fillId="0" borderId="1" xfId="0" applyFont="1" applyBorder="1" applyAlignment="1">
      <alignment horizontal="left"/>
    </xf>
    <xf numFmtId="0" fontId="20" fillId="0" borderId="1" xfId="0" applyFont="1" applyBorder="1"/>
    <xf numFmtId="14" fontId="20" fillId="0" borderId="1" xfId="0" applyNumberFormat="1" applyFont="1" applyBorder="1" applyAlignment="1">
      <alignment horizontal="center"/>
    </xf>
    <xf numFmtId="0" fontId="20" fillId="0" borderId="1" xfId="0" applyFont="1" applyBorder="1" applyAlignment="1">
      <alignment horizontal="left"/>
    </xf>
    <xf numFmtId="14" fontId="20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wrapText="1"/>
    </xf>
    <xf numFmtId="0" fontId="20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left"/>
    </xf>
    <xf numFmtId="0" fontId="20" fillId="0" borderId="0" xfId="0" applyFont="1"/>
    <xf numFmtId="166" fontId="4" fillId="0" borderId="1" xfId="1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top" wrapText="1"/>
    </xf>
    <xf numFmtId="166" fontId="20" fillId="3" borderId="1" xfId="1" applyNumberFormat="1" applyFont="1" applyFill="1" applyBorder="1" applyAlignment="1">
      <alignment horizontal="center" vertical="center"/>
    </xf>
    <xf numFmtId="14" fontId="20" fillId="0" borderId="1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left"/>
    </xf>
    <xf numFmtId="0" fontId="20" fillId="0" borderId="6" xfId="0" applyFont="1" applyBorder="1" applyAlignment="1">
      <alignment horizontal="left"/>
    </xf>
    <xf numFmtId="0" fontId="4" fillId="0" borderId="6" xfId="0" applyFont="1" applyBorder="1" applyAlignment="1">
      <alignment horizontal="left" vertical="top" wrapText="1"/>
    </xf>
    <xf numFmtId="0" fontId="20" fillId="0" borderId="6" xfId="0" applyFont="1" applyBorder="1" applyAlignment="1">
      <alignment horizontal="left" vertical="center"/>
    </xf>
    <xf numFmtId="0" fontId="20" fillId="0" borderId="6" xfId="0" applyFont="1" applyBorder="1"/>
    <xf numFmtId="0" fontId="6" fillId="0" borderId="35" xfId="0" applyFont="1" applyBorder="1" applyAlignment="1">
      <alignment horizontal="center" vertical="top" wrapText="1"/>
    </xf>
    <xf numFmtId="166" fontId="20" fillId="0" borderId="0" xfId="1" applyNumberFormat="1" applyFont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164" fontId="2" fillId="0" borderId="0" xfId="0" applyNumberFormat="1" applyFont="1"/>
    <xf numFmtId="0" fontId="1" fillId="0" borderId="0" xfId="0" applyFont="1" applyAlignment="1">
      <alignment horizontal="center"/>
    </xf>
    <xf numFmtId="1" fontId="1" fillId="0" borderId="0" xfId="0" applyNumberFormat="1" applyFont="1"/>
    <xf numFmtId="164" fontId="2" fillId="0" borderId="0" xfId="0" applyNumberFormat="1" applyFont="1" applyAlignment="1">
      <alignment horizontal="left"/>
    </xf>
    <xf numFmtId="164" fontId="24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24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25" fillId="0" borderId="0" xfId="0" applyFont="1" applyAlignment="1">
      <alignment horizontal="center"/>
    </xf>
    <xf numFmtId="1" fontId="25" fillId="0" borderId="0" xfId="0" applyNumberFormat="1" applyFont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3" fillId="0" borderId="0" xfId="0" applyFont="1" applyAlignment="1">
      <alignment vertical="center"/>
    </xf>
    <xf numFmtId="0" fontId="23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vertical="center"/>
    </xf>
    <xf numFmtId="14" fontId="26" fillId="0" borderId="1" xfId="0" applyNumberFormat="1" applyFont="1" applyBorder="1" applyAlignment="1">
      <alignment horizontal="center" vertical="center"/>
    </xf>
    <xf numFmtId="14" fontId="26" fillId="0" borderId="25" xfId="0" applyNumberFormat="1" applyFont="1" applyBorder="1" applyAlignment="1">
      <alignment vertical="center" shrinkToFit="1"/>
    </xf>
    <xf numFmtId="2" fontId="27" fillId="0" borderId="24" xfId="0" applyNumberFormat="1" applyFont="1" applyBorder="1" applyAlignment="1">
      <alignment horizontal="center" vertical="center"/>
    </xf>
    <xf numFmtId="165" fontId="28" fillId="0" borderId="1" xfId="0" applyNumberFormat="1" applyFont="1" applyBorder="1" applyAlignment="1">
      <alignment horizontal="center" vertical="center"/>
    </xf>
    <xf numFmtId="1" fontId="27" fillId="0" borderId="6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3" fillId="2" borderId="1" xfId="0" applyFont="1" applyFill="1" applyBorder="1" applyAlignment="1">
      <alignment vertical="center"/>
    </xf>
    <xf numFmtId="0" fontId="23" fillId="0" borderId="1" xfId="0" applyFont="1" applyBorder="1" applyAlignment="1">
      <alignment vertical="center"/>
    </xf>
    <xf numFmtId="14" fontId="23" fillId="0" borderId="1" xfId="0" applyNumberFormat="1" applyFont="1" applyBorder="1" applyAlignment="1">
      <alignment horizontal="center" vertical="center"/>
    </xf>
    <xf numFmtId="14" fontId="23" fillId="0" borderId="25" xfId="0" applyNumberFormat="1" applyFont="1" applyBorder="1" applyAlignment="1">
      <alignment vertical="center" shrinkToFit="1"/>
    </xf>
    <xf numFmtId="2" fontId="25" fillId="0" borderId="24" xfId="0" applyNumberFormat="1" applyFont="1" applyBorder="1" applyAlignment="1">
      <alignment horizontal="center" vertical="center"/>
    </xf>
    <xf numFmtId="165" fontId="29" fillId="0" borderId="1" xfId="0" applyNumberFormat="1" applyFont="1" applyBorder="1" applyAlignment="1">
      <alignment horizontal="center" vertical="center"/>
    </xf>
    <xf numFmtId="1" fontId="25" fillId="0" borderId="6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 shrinkToFit="1"/>
    </xf>
    <xf numFmtId="0" fontId="27" fillId="0" borderId="0" xfId="0" applyFont="1" applyAlignment="1">
      <alignment horizontal="center"/>
    </xf>
    <xf numFmtId="1" fontId="27" fillId="0" borderId="0" xfId="0" applyNumberFormat="1" applyFont="1" applyAlignment="1">
      <alignment horizontal="center"/>
    </xf>
    <xf numFmtId="0" fontId="23" fillId="0" borderId="0" xfId="0" applyFont="1" applyAlignment="1">
      <alignment horizontal="center"/>
    </xf>
    <xf numFmtId="14" fontId="23" fillId="0" borderId="0" xfId="0" applyNumberFormat="1" applyFont="1" applyAlignment="1">
      <alignment horizontal="center"/>
    </xf>
    <xf numFmtId="14" fontId="23" fillId="0" borderId="0" xfId="0" applyNumberFormat="1" applyFont="1" applyAlignment="1">
      <alignment shrinkToFit="1"/>
    </xf>
    <xf numFmtId="0" fontId="28" fillId="0" borderId="0" xfId="0" applyFont="1" applyAlignment="1">
      <alignment horizontal="center"/>
    </xf>
    <xf numFmtId="1" fontId="26" fillId="0" borderId="0" xfId="0" applyNumberFormat="1" applyFont="1"/>
    <xf numFmtId="0" fontId="23" fillId="0" borderId="0" xfId="0" applyFont="1"/>
    <xf numFmtId="0" fontId="23" fillId="2" borderId="1" xfId="0" applyFont="1" applyFill="1" applyBorder="1"/>
    <xf numFmtId="49" fontId="23" fillId="2" borderId="1" xfId="0" applyNumberFormat="1" applyFont="1" applyFill="1" applyBorder="1" applyAlignment="1">
      <alignment horizontal="center"/>
    </xf>
    <xf numFmtId="0" fontId="23" fillId="0" borderId="0" xfId="0" applyFont="1" applyAlignment="1">
      <alignment shrinkToFit="1"/>
    </xf>
    <xf numFmtId="0" fontId="26" fillId="0" borderId="0" xfId="0" applyFont="1"/>
    <xf numFmtId="17" fontId="23" fillId="2" borderId="1" xfId="0" applyNumberFormat="1" applyFont="1" applyFill="1" applyBorder="1" applyAlignment="1">
      <alignment vertical="center"/>
    </xf>
    <xf numFmtId="14" fontId="23" fillId="0" borderId="0" xfId="0" applyNumberFormat="1" applyFont="1"/>
    <xf numFmtId="2" fontId="27" fillId="0" borderId="0" xfId="0" applyNumberFormat="1" applyFont="1" applyAlignment="1">
      <alignment horizontal="center"/>
    </xf>
    <xf numFmtId="165" fontId="28" fillId="0" borderId="0" xfId="0" applyNumberFormat="1" applyFont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2" borderId="1" xfId="0" applyFont="1" applyFill="1" applyBorder="1" applyAlignment="1">
      <alignment horizontal="right" vertical="center"/>
    </xf>
    <xf numFmtId="14" fontId="26" fillId="0" borderId="25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0" fillId="0" borderId="0" xfId="0" applyFont="1"/>
    <xf numFmtId="1" fontId="30" fillId="0" borderId="0" xfId="0" applyNumberFormat="1" applyFont="1"/>
    <xf numFmtId="49" fontId="1" fillId="0" borderId="0" xfId="0" applyNumberFormat="1" applyFont="1"/>
    <xf numFmtId="0" fontId="1" fillId="0" borderId="0" xfId="0" applyNumberFormat="1" applyFont="1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20" fontId="1" fillId="0" borderId="0" xfId="0" applyNumberFormat="1" applyFont="1" applyAlignment="1">
      <alignment horizontal="left"/>
    </xf>
    <xf numFmtId="164" fontId="25" fillId="0" borderId="0" xfId="0" applyNumberFormat="1" applyFont="1"/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164" fontId="31" fillId="0" borderId="0" xfId="0" applyNumberFormat="1" applyFont="1"/>
    <xf numFmtId="164" fontId="32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24" fillId="0" borderId="0" xfId="0" applyFont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1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shrinkToFit="1"/>
    </xf>
    <xf numFmtId="2" fontId="30" fillId="0" borderId="7" xfId="0" applyNumberFormat="1" applyFont="1" applyBorder="1" applyAlignment="1">
      <alignment horizontal="center"/>
    </xf>
    <xf numFmtId="165" fontId="33" fillId="0" borderId="5" xfId="0" applyNumberFormat="1" applyFont="1" applyBorder="1" applyAlignment="1">
      <alignment horizontal="center"/>
    </xf>
    <xf numFmtId="2" fontId="2" fillId="0" borderId="7" xfId="0" applyNumberFormat="1" applyFont="1" applyBorder="1" applyAlignment="1">
      <alignment horizontal="center"/>
    </xf>
    <xf numFmtId="165" fontId="34" fillId="0" borderId="1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35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/>
    </xf>
    <xf numFmtId="14" fontId="1" fillId="0" borderId="0" xfId="0" applyNumberFormat="1" applyFont="1"/>
    <xf numFmtId="2" fontId="1" fillId="0" borderId="0" xfId="0" applyNumberFormat="1" applyFont="1" applyAlignment="1">
      <alignment horizontal="center"/>
    </xf>
    <xf numFmtId="165" fontId="36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65" fontId="34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35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left" vertical="center"/>
    </xf>
    <xf numFmtId="0" fontId="1" fillId="0" borderId="1" xfId="1" applyFont="1" applyBorder="1" applyAlignment="1">
      <alignment horizontal="left" vertical="center"/>
    </xf>
    <xf numFmtId="2" fontId="1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2" fontId="30" fillId="0" borderId="5" xfId="0" applyNumberFormat="1" applyFont="1" applyBorder="1" applyAlignment="1">
      <alignment horizontal="center"/>
    </xf>
    <xf numFmtId="2" fontId="37" fillId="0" borderId="7" xfId="0" applyNumberFormat="1" applyFont="1" applyBorder="1" applyAlignment="1">
      <alignment horizontal="center"/>
    </xf>
    <xf numFmtId="1" fontId="37" fillId="0" borderId="1" xfId="0" applyNumberFormat="1" applyFont="1" applyBorder="1" applyAlignment="1">
      <alignment horizontal="center"/>
    </xf>
    <xf numFmtId="1" fontId="1" fillId="0" borderId="0" xfId="0" applyNumberFormat="1" applyFont="1" applyAlignment="1">
      <alignment horizontal="left"/>
    </xf>
    <xf numFmtId="0" fontId="38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164" fontId="38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 shrinkToFit="1"/>
    </xf>
    <xf numFmtId="1" fontId="38" fillId="0" borderId="0" xfId="0" applyNumberFormat="1" applyFont="1" applyAlignment="1">
      <alignment horizontal="left" shrinkToFit="1"/>
    </xf>
    <xf numFmtId="164" fontId="39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24" fillId="0" borderId="0" xfId="0" applyNumberFormat="1" applyFont="1"/>
    <xf numFmtId="0" fontId="38" fillId="0" borderId="5" xfId="0" applyFont="1" applyBorder="1" applyAlignment="1">
      <alignment horizontal="center"/>
    </xf>
    <xf numFmtId="0" fontId="38" fillId="0" borderId="27" xfId="0" applyFont="1" applyBorder="1" applyAlignment="1">
      <alignment horizontal="center"/>
    </xf>
    <xf numFmtId="0" fontId="38" fillId="0" borderId="28" xfId="0" applyFont="1" applyBorder="1" applyAlignment="1">
      <alignment horizontal="center"/>
    </xf>
    <xf numFmtId="0" fontId="38" fillId="0" borderId="29" xfId="0" applyFont="1" applyBorder="1" applyAlignment="1">
      <alignment horizontal="center"/>
    </xf>
    <xf numFmtId="0" fontId="38" fillId="0" borderId="6" xfId="0" applyFont="1" applyBorder="1" applyAlignment="1">
      <alignment horizontal="center"/>
    </xf>
    <xf numFmtId="1" fontId="38" fillId="0" borderId="1" xfId="0" applyNumberFormat="1" applyFont="1" applyBorder="1" applyAlignment="1">
      <alignment horizontal="center"/>
    </xf>
    <xf numFmtId="1" fontId="38" fillId="0" borderId="0" xfId="0" applyNumberFormat="1" applyFont="1" applyAlignment="1">
      <alignment horizontal="center"/>
    </xf>
    <xf numFmtId="0" fontId="38" fillId="2" borderId="1" xfId="0" applyFont="1" applyFill="1" applyBorder="1" applyAlignment="1">
      <alignment horizontal="center"/>
    </xf>
    <xf numFmtId="0" fontId="38" fillId="0" borderId="0" xfId="0" applyFont="1" applyAlignment="1">
      <alignment horizontal="center"/>
    </xf>
    <xf numFmtId="0" fontId="2" fillId="0" borderId="26" xfId="0" applyFont="1" applyBorder="1" applyAlignment="1">
      <alignment horizontal="center"/>
    </xf>
    <xf numFmtId="0" fontId="1" fillId="0" borderId="1" xfId="0" applyFont="1" applyBorder="1" applyAlignment="1">
      <alignment shrinkToFit="1"/>
    </xf>
    <xf numFmtId="14" fontId="1" fillId="0" borderId="25" xfId="0" applyNumberFormat="1" applyFont="1" applyBorder="1" applyAlignment="1">
      <alignment shrinkToFit="1"/>
    </xf>
    <xf numFmtId="2" fontId="1" fillId="0" borderId="6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2" fontId="1" fillId="0" borderId="25" xfId="0" applyNumberFormat="1" applyFont="1" applyBorder="1" applyAlignment="1">
      <alignment horizontal="center"/>
    </xf>
    <xf numFmtId="165" fontId="1" fillId="0" borderId="6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65" fontId="1" fillId="0" borderId="25" xfId="0" applyNumberFormat="1" applyFont="1" applyBorder="1" applyAlignment="1">
      <alignment horizontal="center"/>
    </xf>
    <xf numFmtId="164" fontId="1" fillId="0" borderId="0" xfId="0" applyNumberFormat="1" applyFont="1" applyAlignment="1">
      <alignment horizontal="right"/>
    </xf>
    <xf numFmtId="0" fontId="1" fillId="0" borderId="0" xfId="0" applyFont="1" applyAlignment="1">
      <alignment shrinkToFit="1"/>
    </xf>
    <xf numFmtId="0" fontId="2" fillId="0" borderId="1" xfId="0" applyFont="1" applyBorder="1" applyAlignment="1">
      <alignment horizontal="center" shrinkToFit="1"/>
    </xf>
    <xf numFmtId="0" fontId="2" fillId="0" borderId="0" xfId="0" applyFont="1" applyAlignment="1">
      <alignment horizontal="center" shrinkToFi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right" vertical="center"/>
    </xf>
    <xf numFmtId="0" fontId="25" fillId="0" borderId="0" xfId="0" applyFont="1" applyAlignment="1">
      <alignment horizontal="left" vertical="center"/>
    </xf>
    <xf numFmtId="0" fontId="30" fillId="0" borderId="0" xfId="0" applyFont="1" applyAlignment="1">
      <alignment vertical="center"/>
    </xf>
    <xf numFmtId="14" fontId="30" fillId="0" borderId="0" xfId="0" applyNumberFormat="1" applyFont="1" applyAlignment="1">
      <alignment horizontal="center" vertical="center"/>
    </xf>
    <xf numFmtId="14" fontId="30" fillId="0" borderId="0" xfId="0" applyNumberFormat="1" applyFont="1" applyAlignment="1">
      <alignment vertical="center" shrinkToFit="1"/>
    </xf>
    <xf numFmtId="1" fontId="30" fillId="0" borderId="0" xfId="0" applyNumberFormat="1" applyFont="1" applyAlignment="1">
      <alignment vertical="center"/>
    </xf>
    <xf numFmtId="0" fontId="23" fillId="0" borderId="0" xfId="0" applyFont="1" applyAlignment="1">
      <alignment horizontal="center" vertical="center"/>
    </xf>
    <xf numFmtId="1" fontId="37" fillId="0" borderId="0" xfId="0" applyNumberFormat="1" applyFont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0" borderId="15" xfId="0" applyFont="1" applyBorder="1" applyAlignment="1">
      <alignment vertical="center"/>
    </xf>
    <xf numFmtId="14" fontId="1" fillId="0" borderId="15" xfId="0" applyNumberFormat="1" applyFont="1" applyBorder="1" applyAlignment="1">
      <alignment horizontal="center" vertical="center"/>
    </xf>
    <xf numFmtId="0" fontId="1" fillId="2" borderId="16" xfId="0" applyFont="1" applyFill="1" applyBorder="1" applyAlignment="1">
      <alignment horizontal="right" vertical="center"/>
    </xf>
    <xf numFmtId="0" fontId="30" fillId="0" borderId="0" xfId="0" applyFont="1" applyAlignment="1">
      <alignment shrinkToFit="1"/>
    </xf>
    <xf numFmtId="14" fontId="30" fillId="0" borderId="0" xfId="0" applyNumberFormat="1" applyFont="1" applyAlignment="1">
      <alignment horizontal="center"/>
    </xf>
    <xf numFmtId="14" fontId="30" fillId="0" borderId="0" xfId="0" applyNumberFormat="1" applyFont="1" applyAlignment="1">
      <alignment shrinkToFit="1"/>
    </xf>
    <xf numFmtId="2" fontId="37" fillId="0" borderId="0" xfId="0" applyNumberFormat="1" applyFont="1" applyAlignment="1">
      <alignment horizontal="center"/>
    </xf>
    <xf numFmtId="1" fontId="37" fillId="0" borderId="0" xfId="0" applyNumberFormat="1" applyFont="1" applyAlignment="1">
      <alignment horizontal="center"/>
    </xf>
    <xf numFmtId="0" fontId="1" fillId="2" borderId="0" xfId="0" applyFont="1" applyFill="1"/>
    <xf numFmtId="0" fontId="30" fillId="0" borderId="1" xfId="0" applyFont="1" applyBorder="1"/>
    <xf numFmtId="14" fontId="30" fillId="0" borderId="1" xfId="0" applyNumberFormat="1" applyFont="1" applyBorder="1" applyAlignment="1">
      <alignment horizontal="center"/>
    </xf>
    <xf numFmtId="14" fontId="30" fillId="0" borderId="1" xfId="0" applyNumberFormat="1" applyFont="1" applyBorder="1" applyAlignment="1">
      <alignment shrinkToFit="1"/>
    </xf>
    <xf numFmtId="2" fontId="37" fillId="0" borderId="1" xfId="0" applyNumberFormat="1" applyFont="1" applyBorder="1" applyAlignment="1">
      <alignment horizontal="center"/>
    </xf>
    <xf numFmtId="0" fontId="30" fillId="2" borderId="6" xfId="0" applyFont="1" applyFill="1" applyBorder="1" applyAlignment="1">
      <alignment horizontal="right"/>
    </xf>
    <xf numFmtId="0" fontId="1" fillId="0" borderId="15" xfId="0" applyFont="1" applyBorder="1"/>
    <xf numFmtId="14" fontId="1" fillId="0" borderId="15" xfId="0" applyNumberFormat="1" applyFont="1" applyBorder="1" applyAlignment="1">
      <alignment horizontal="center"/>
    </xf>
    <xf numFmtId="14" fontId="1" fillId="0" borderId="17" xfId="0" applyNumberFormat="1" applyFont="1" applyBorder="1" applyAlignment="1">
      <alignment shrinkToFit="1"/>
    </xf>
    <xf numFmtId="2" fontId="37" fillId="0" borderId="18" xfId="0" applyNumberFormat="1" applyFont="1" applyBorder="1" applyAlignment="1">
      <alignment horizontal="center"/>
    </xf>
    <xf numFmtId="0" fontId="1" fillId="2" borderId="16" xfId="0" applyFont="1" applyFill="1" applyBorder="1"/>
    <xf numFmtId="14" fontId="1" fillId="0" borderId="5" xfId="0" applyNumberFormat="1" applyFont="1" applyBorder="1" applyAlignment="1">
      <alignment shrinkToFit="1"/>
    </xf>
    <xf numFmtId="0" fontId="1" fillId="2" borderId="1" xfId="0" applyFont="1" applyFill="1" applyBorder="1" applyAlignment="1">
      <alignment horizontal="right"/>
    </xf>
    <xf numFmtId="14" fontId="30" fillId="0" borderId="5" xfId="0" applyNumberFormat="1" applyFont="1" applyBorder="1" applyAlignment="1">
      <alignment shrinkToFit="1"/>
    </xf>
    <xf numFmtId="0" fontId="35" fillId="0" borderId="0" xfId="0" applyFont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35" fillId="0" borderId="6" xfId="0" applyFont="1" applyBorder="1" applyAlignment="1">
      <alignment horizontal="center"/>
    </xf>
    <xf numFmtId="0" fontId="1" fillId="0" borderId="6" xfId="1" applyFont="1" applyBorder="1" applyAlignment="1">
      <alignment horizontal="center" vertical="center"/>
    </xf>
    <xf numFmtId="0" fontId="37" fillId="0" borderId="0" xfId="0" applyFont="1" applyAlignment="1">
      <alignment horizontal="center"/>
    </xf>
    <xf numFmtId="2" fontId="37" fillId="0" borderId="24" xfId="0" applyNumberFormat="1" applyFont="1" applyBorder="1" applyAlignment="1">
      <alignment horizontal="center"/>
    </xf>
    <xf numFmtId="165" fontId="40" fillId="0" borderId="1" xfId="0" applyNumberFormat="1" applyFont="1" applyBorder="1" applyAlignment="1">
      <alignment horizontal="center"/>
    </xf>
    <xf numFmtId="14" fontId="30" fillId="0" borderId="25" xfId="0" applyNumberFormat="1" applyFont="1" applyBorder="1" applyAlignment="1">
      <alignment shrinkToFit="1"/>
    </xf>
    <xf numFmtId="0" fontId="1" fillId="0" borderId="1" xfId="0" applyFont="1" applyBorder="1" applyAlignment="1">
      <alignment horizontal="center" vertical="center" shrinkToFit="1"/>
    </xf>
    <xf numFmtId="0" fontId="3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shrinkToFit="1"/>
    </xf>
    <xf numFmtId="14" fontId="1" fillId="0" borderId="1" xfId="0" applyNumberFormat="1" applyFont="1" applyBorder="1" applyAlignment="1">
      <alignment horizontal="center" vertical="center" shrinkToFit="1"/>
    </xf>
    <xf numFmtId="14" fontId="1" fillId="0" borderId="25" xfId="0" applyNumberFormat="1" applyFont="1" applyBorder="1" applyAlignment="1">
      <alignment vertical="center" shrinkToFit="1"/>
    </xf>
    <xf numFmtId="1" fontId="2" fillId="0" borderId="0" xfId="0" applyNumberFormat="1" applyFont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right" vertical="center"/>
    </xf>
    <xf numFmtId="0" fontId="1" fillId="0" borderId="30" xfId="0" applyFont="1" applyBorder="1" applyAlignment="1">
      <alignment horizontal="left" vertical="center"/>
    </xf>
    <xf numFmtId="14" fontId="1" fillId="0" borderId="1" xfId="0" applyNumberFormat="1" applyFont="1" applyBorder="1" applyAlignment="1">
      <alignment vertical="center" shrinkToFit="1"/>
    </xf>
    <xf numFmtId="0" fontId="31" fillId="0" borderId="0" xfId="0" applyFont="1" applyAlignment="1">
      <alignment horizontal="left"/>
    </xf>
    <xf numFmtId="164" fontId="24" fillId="0" borderId="0" xfId="0" applyNumberFormat="1" applyFont="1" applyAlignment="1">
      <alignment horizontal="left"/>
    </xf>
    <xf numFmtId="2" fontId="30" fillId="0" borderId="24" xfId="0" applyNumberFormat="1" applyFont="1" applyBorder="1" applyAlignment="1">
      <alignment horizontal="center" vertical="center"/>
    </xf>
    <xf numFmtId="2" fontId="30" fillId="0" borderId="5" xfId="0" applyNumberFormat="1" applyFont="1" applyBorder="1" applyAlignment="1">
      <alignment horizontal="center" vertical="center"/>
    </xf>
    <xf numFmtId="2" fontId="30" fillId="0" borderId="25" xfId="0" applyNumberFormat="1" applyFont="1" applyBorder="1" applyAlignment="1">
      <alignment horizontal="center" vertical="center"/>
    </xf>
    <xf numFmtId="2" fontId="2" fillId="0" borderId="24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shrinkToFit="1"/>
    </xf>
    <xf numFmtId="2" fontId="30" fillId="0" borderId="24" xfId="0" applyNumberFormat="1" applyFont="1" applyBorder="1" applyAlignment="1">
      <alignment horizontal="center"/>
    </xf>
    <xf numFmtId="2" fontId="30" fillId="0" borderId="25" xfId="0" applyNumberFormat="1" applyFont="1" applyBorder="1" applyAlignment="1">
      <alignment horizontal="center"/>
    </xf>
    <xf numFmtId="14" fontId="1" fillId="0" borderId="25" xfId="0" applyNumberFormat="1" applyFont="1" applyBorder="1"/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shrinkToFit="1"/>
    </xf>
    <xf numFmtId="2" fontId="2" fillId="2" borderId="5" xfId="0" applyNumberFormat="1" applyFont="1" applyFill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 vertical="center" shrinkToFit="1"/>
    </xf>
    <xf numFmtId="0" fontId="37" fillId="0" borderId="1" xfId="0" applyFont="1" applyBorder="1" applyAlignment="1">
      <alignment horizontal="center"/>
    </xf>
    <xf numFmtId="0" fontId="37" fillId="0" borderId="31" xfId="0" applyFont="1" applyBorder="1" applyAlignment="1">
      <alignment horizontal="center"/>
    </xf>
    <xf numFmtId="1" fontId="37" fillId="0" borderId="15" xfId="0" applyNumberFormat="1" applyFont="1" applyBorder="1" applyAlignment="1">
      <alignment horizontal="center"/>
    </xf>
    <xf numFmtId="0" fontId="37" fillId="0" borderId="24" xfId="0" applyFont="1" applyBorder="1" applyAlignment="1">
      <alignment horizontal="center"/>
    </xf>
    <xf numFmtId="0" fontId="35" fillId="0" borderId="30" xfId="0" applyFont="1" applyBorder="1" applyAlignment="1">
      <alignment horizontal="left" vertical="center"/>
    </xf>
    <xf numFmtId="1" fontId="1" fillId="0" borderId="30" xfId="0" applyNumberFormat="1" applyFont="1" applyBorder="1" applyAlignment="1">
      <alignment horizontal="left" vertical="center"/>
    </xf>
    <xf numFmtId="0" fontId="1" fillId="0" borderId="30" xfId="1" applyFont="1" applyBorder="1" applyAlignment="1">
      <alignment horizontal="left" vertical="center"/>
    </xf>
    <xf numFmtId="164" fontId="24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right"/>
    </xf>
    <xf numFmtId="0" fontId="41" fillId="2" borderId="0" xfId="0" applyFont="1" applyFill="1"/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left" vertical="center"/>
    </xf>
    <xf numFmtId="0" fontId="42" fillId="2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0" fontId="41" fillId="2" borderId="0" xfId="0" applyFont="1" applyFill="1" applyAlignment="1">
      <alignment horizontal="right"/>
    </xf>
    <xf numFmtId="0" fontId="43" fillId="0" borderId="0" xfId="0" applyFont="1" applyAlignment="1">
      <alignment horizontal="right"/>
    </xf>
    <xf numFmtId="164" fontId="1" fillId="0" borderId="0" xfId="0" applyNumberFormat="1" applyFont="1"/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1" fillId="3" borderId="0" xfId="0" applyFont="1" applyFill="1"/>
    <xf numFmtId="0" fontId="42" fillId="2" borderId="0" xfId="0" applyFont="1" applyFill="1" applyAlignment="1">
      <alignment horizontal="left"/>
    </xf>
    <xf numFmtId="0" fontId="41" fillId="3" borderId="0" xfId="0" applyFont="1" applyFill="1" applyAlignment="1">
      <alignment horizontal="left" vertical="center"/>
    </xf>
    <xf numFmtId="0" fontId="43" fillId="3" borderId="0" xfId="0" applyFont="1" applyFill="1" applyAlignment="1">
      <alignment horizontal="right" vertical="center"/>
    </xf>
    <xf numFmtId="0" fontId="1" fillId="2" borderId="20" xfId="0" applyFont="1" applyFill="1" applyBorder="1"/>
    <xf numFmtId="0" fontId="25" fillId="0" borderId="1" xfId="0" applyFont="1" applyBorder="1" applyAlignment="1">
      <alignment horizontal="center"/>
    </xf>
    <xf numFmtId="0" fontId="25" fillId="3" borderId="1" xfId="0" applyFont="1" applyFill="1" applyBorder="1" applyAlignment="1">
      <alignment horizontal="center"/>
    </xf>
    <xf numFmtId="0" fontId="25" fillId="0" borderId="0" xfId="0" applyFont="1" applyAlignment="1">
      <alignment horizontal="right"/>
    </xf>
    <xf numFmtId="0" fontId="2" fillId="2" borderId="15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1" xfId="0" applyFont="1" applyBorder="1" applyAlignment="1">
      <alignment horizontal="left"/>
    </xf>
    <xf numFmtId="1" fontId="2" fillId="0" borderId="11" xfId="0" applyNumberFormat="1" applyFont="1" applyBorder="1" applyAlignment="1">
      <alignment horizontal="center"/>
    </xf>
    <xf numFmtId="0" fontId="1" fillId="0" borderId="0" xfId="0" applyFont="1" applyAlignment="1">
      <alignment vertical="center" shrinkToFit="1"/>
    </xf>
    <xf numFmtId="166" fontId="1" fillId="0" borderId="0" xfId="0" applyNumberFormat="1" applyFont="1" applyAlignment="1">
      <alignment horizontal="left" vertical="center"/>
    </xf>
    <xf numFmtId="2" fontId="1" fillId="0" borderId="8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 shrinkToFit="1"/>
    </xf>
    <xf numFmtId="1" fontId="2" fillId="0" borderId="8" xfId="0" applyNumberFormat="1" applyFont="1" applyBorder="1" applyAlignment="1">
      <alignment horizontal="center" vertical="center"/>
    </xf>
    <xf numFmtId="1" fontId="1" fillId="2" borderId="0" xfId="0" applyNumberFormat="1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14" fontId="42" fillId="0" borderId="0" xfId="0" applyNumberFormat="1" applyFont="1" applyAlignment="1">
      <alignment vertical="center" shrinkToFit="1"/>
    </xf>
    <xf numFmtId="166" fontId="42" fillId="0" borderId="0" xfId="0" applyNumberFormat="1" applyFont="1" applyAlignment="1">
      <alignment horizontal="left" vertical="center"/>
    </xf>
    <xf numFmtId="165" fontId="1" fillId="0" borderId="8" xfId="0" applyNumberFormat="1" applyFont="1" applyBorder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 shrinkToFit="1"/>
    </xf>
    <xf numFmtId="1" fontId="1" fillId="0" borderId="0" xfId="0" applyNumberFormat="1" applyFont="1" applyAlignment="1">
      <alignment vertical="center"/>
    </xf>
    <xf numFmtId="0" fontId="42" fillId="0" borderId="0" xfId="0" applyFont="1" applyAlignment="1">
      <alignment horizontal="left" vertical="center" shrinkToFit="1"/>
    </xf>
    <xf numFmtId="1" fontId="1" fillId="0" borderId="8" xfId="0" applyNumberFormat="1" applyFont="1" applyBorder="1" applyAlignment="1">
      <alignment horizontal="center" vertical="center"/>
    </xf>
    <xf numFmtId="1" fontId="1" fillId="0" borderId="0" xfId="0" applyNumberFormat="1" applyFont="1" applyAlignment="1">
      <alignment horizontal="center" vertical="center" shrinkToFit="1"/>
    </xf>
    <xf numFmtId="0" fontId="1" fillId="0" borderId="11" xfId="0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  <xf numFmtId="14" fontId="42" fillId="0" borderId="11" xfId="0" applyNumberFormat="1" applyFont="1" applyBorder="1" applyAlignment="1">
      <alignment vertical="center" shrinkToFit="1"/>
    </xf>
    <xf numFmtId="166" fontId="42" fillId="0" borderId="11" xfId="0" applyNumberFormat="1" applyFont="1" applyBorder="1" applyAlignment="1">
      <alignment horizontal="left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 shrinkToFit="1"/>
    </xf>
    <xf numFmtId="1" fontId="2" fillId="0" borderId="10" xfId="0" applyNumberFormat="1" applyFont="1" applyBorder="1" applyAlignment="1">
      <alignment horizontal="center" vertical="center"/>
    </xf>
    <xf numFmtId="166" fontId="1" fillId="0" borderId="11" xfId="0" applyNumberFormat="1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30" fillId="0" borderId="0" xfId="0" applyFont="1" applyAlignment="1">
      <alignment horizontal="center" vertical="center"/>
    </xf>
    <xf numFmtId="2" fontId="30" fillId="0" borderId="8" xfId="0" applyNumberFormat="1" applyFont="1" applyBorder="1" applyAlignment="1">
      <alignment horizontal="center" vertical="center"/>
    </xf>
    <xf numFmtId="2" fontId="30" fillId="0" borderId="0" xfId="0" applyNumberFormat="1" applyFont="1" applyAlignment="1">
      <alignment horizontal="center" vertical="center"/>
    </xf>
    <xf numFmtId="2" fontId="30" fillId="0" borderId="0" xfId="0" applyNumberFormat="1" applyFont="1" applyAlignment="1">
      <alignment horizontal="center" vertical="center" shrinkToFit="1"/>
    </xf>
    <xf numFmtId="1" fontId="30" fillId="0" borderId="0" xfId="0" applyNumberFormat="1" applyFont="1" applyAlignment="1">
      <alignment horizontal="center" vertical="center"/>
    </xf>
    <xf numFmtId="1" fontId="37" fillId="0" borderId="8" xfId="0" applyNumberFormat="1" applyFont="1" applyBorder="1" applyAlignment="1">
      <alignment horizontal="center" vertical="center"/>
    </xf>
    <xf numFmtId="165" fontId="30" fillId="0" borderId="8" xfId="0" applyNumberFormat="1" applyFont="1" applyBorder="1" applyAlignment="1">
      <alignment horizontal="center" vertical="center"/>
    </xf>
    <xf numFmtId="165" fontId="30" fillId="0" borderId="0" xfId="0" applyNumberFormat="1" applyFont="1" applyAlignment="1">
      <alignment horizontal="center" vertical="center"/>
    </xf>
    <xf numFmtId="165" fontId="30" fillId="0" borderId="0" xfId="0" applyNumberFormat="1" applyFont="1" applyAlignment="1">
      <alignment horizontal="center" vertical="center" shrinkToFit="1"/>
    </xf>
    <xf numFmtId="1" fontId="30" fillId="0" borderId="8" xfId="0" applyNumberFormat="1" applyFont="1" applyBorder="1" applyAlignment="1">
      <alignment horizontal="center" vertical="center"/>
    </xf>
    <xf numFmtId="1" fontId="30" fillId="0" borderId="0" xfId="0" applyNumberFormat="1" applyFont="1" applyAlignment="1">
      <alignment horizontal="center" vertical="center" shrinkToFit="1"/>
    </xf>
    <xf numFmtId="1" fontId="30" fillId="0" borderId="10" xfId="0" applyNumberFormat="1" applyFont="1" applyBorder="1" applyAlignment="1">
      <alignment horizontal="center" vertical="center"/>
    </xf>
    <xf numFmtId="1" fontId="30" fillId="0" borderId="11" xfId="0" applyNumberFormat="1" applyFont="1" applyBorder="1" applyAlignment="1">
      <alignment horizontal="center" vertical="center"/>
    </xf>
    <xf numFmtId="1" fontId="30" fillId="0" borderId="11" xfId="0" applyNumberFormat="1" applyFont="1" applyBorder="1" applyAlignment="1">
      <alignment horizontal="center" vertical="center" shrinkToFit="1"/>
    </xf>
    <xf numFmtId="49" fontId="1" fillId="0" borderId="0" xfId="0" applyNumberFormat="1" applyFont="1" applyAlignment="1">
      <alignment horizontal="left" vertical="center"/>
    </xf>
    <xf numFmtId="0" fontId="1" fillId="0" borderId="34" xfId="0" applyFont="1" applyBorder="1" applyAlignment="1">
      <alignment horizontal="center" vertical="center"/>
    </xf>
    <xf numFmtId="1" fontId="1" fillId="0" borderId="34" xfId="0" applyNumberFormat="1" applyFont="1" applyBorder="1" applyAlignment="1">
      <alignment horizontal="center" vertical="center"/>
    </xf>
    <xf numFmtId="0" fontId="1" fillId="0" borderId="34" xfId="0" applyFont="1" applyBorder="1" applyAlignment="1">
      <alignment vertical="center" shrinkToFit="1"/>
    </xf>
    <xf numFmtId="166" fontId="1" fillId="0" borderId="34" xfId="0" applyNumberFormat="1" applyFont="1" applyBorder="1" applyAlignment="1">
      <alignment horizontal="left" vertical="center"/>
    </xf>
    <xf numFmtId="2" fontId="1" fillId="0" borderId="23" xfId="0" applyNumberFormat="1" applyFont="1" applyBorder="1" applyAlignment="1">
      <alignment horizontal="center" vertical="center"/>
    </xf>
    <xf numFmtId="2" fontId="1" fillId="0" borderId="34" xfId="0" applyNumberFormat="1" applyFont="1" applyBorder="1" applyAlignment="1">
      <alignment horizontal="center" vertical="center"/>
    </xf>
    <xf numFmtId="2" fontId="1" fillId="0" borderId="34" xfId="0" applyNumberFormat="1" applyFont="1" applyBorder="1" applyAlignment="1">
      <alignment horizontal="center" vertical="center" shrinkToFit="1"/>
    </xf>
    <xf numFmtId="1" fontId="2" fillId="0" borderId="23" xfId="0" applyNumberFormat="1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7" fillId="0" borderId="0" xfId="0" applyFont="1" applyAlignment="1">
      <alignment horizontal="right" vertical="center"/>
    </xf>
    <xf numFmtId="1" fontId="37" fillId="0" borderId="10" xfId="0" applyNumberFormat="1" applyFont="1" applyBorder="1" applyAlignment="1">
      <alignment horizontal="center" vertical="center"/>
    </xf>
    <xf numFmtId="1" fontId="37" fillId="0" borderId="11" xfId="0" applyNumberFormat="1" applyFont="1" applyBorder="1" applyAlignment="1">
      <alignment horizontal="center"/>
    </xf>
    <xf numFmtId="1" fontId="37" fillId="0" borderId="23" xfId="0" applyNumberFormat="1" applyFont="1" applyBorder="1" applyAlignment="1">
      <alignment horizontal="center" vertical="center"/>
    </xf>
    <xf numFmtId="0" fontId="45" fillId="0" borderId="0" xfId="0" applyFont="1" applyAlignment="1">
      <alignment vertical="center"/>
    </xf>
    <xf numFmtId="0" fontId="45" fillId="0" borderId="0" xfId="0" applyFont="1" applyAlignment="1">
      <alignment horizontal="left" vertical="center"/>
    </xf>
    <xf numFmtId="0" fontId="45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right"/>
    </xf>
    <xf numFmtId="0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right"/>
    </xf>
    <xf numFmtId="0" fontId="42" fillId="0" borderId="0" xfId="0" applyNumberFormat="1" applyFont="1" applyAlignment="1">
      <alignment horizontal="center"/>
    </xf>
    <xf numFmtId="0" fontId="46" fillId="0" borderId="0" xfId="0" applyFont="1" applyAlignment="1">
      <alignment horizontal="center"/>
    </xf>
    <xf numFmtId="0" fontId="38" fillId="0" borderId="1" xfId="0" applyFont="1" applyBorder="1" applyAlignment="1">
      <alignment horizontal="center" vertical="center" wrapText="1"/>
    </xf>
    <xf numFmtId="1" fontId="38" fillId="0" borderId="1" xfId="0" applyNumberFormat="1" applyFont="1" applyBorder="1" applyAlignment="1">
      <alignment horizontal="center" vertical="center"/>
    </xf>
    <xf numFmtId="1" fontId="38" fillId="0" borderId="1" xfId="0" applyNumberFormat="1" applyFont="1" applyBorder="1" applyAlignment="1">
      <alignment horizontal="center" vertical="center" wrapText="1"/>
    </xf>
    <xf numFmtId="14" fontId="44" fillId="0" borderId="19" xfId="0" applyNumberFormat="1" applyFont="1" applyBorder="1" applyAlignment="1">
      <alignment horizontal="center" vertical="center"/>
    </xf>
    <xf numFmtId="14" fontId="44" fillId="0" borderId="33" xfId="0" applyNumberFormat="1" applyFont="1" applyBorder="1" applyAlignment="1">
      <alignment horizontal="center" vertical="center"/>
    </xf>
    <xf numFmtId="1" fontId="43" fillId="0" borderId="0" xfId="0" applyNumberFormat="1" applyFont="1" applyAlignment="1">
      <alignment horizontal="center" vertical="center"/>
    </xf>
    <xf numFmtId="1" fontId="41" fillId="0" borderId="0" xfId="0" applyNumberFormat="1" applyFont="1" applyAlignment="1">
      <alignment horizontal="center" vertical="center"/>
    </xf>
    <xf numFmtId="1" fontId="41" fillId="0" borderId="11" xfId="0" applyNumberFormat="1" applyFont="1" applyBorder="1" applyAlignment="1">
      <alignment horizontal="center"/>
    </xf>
    <xf numFmtId="0" fontId="30" fillId="0" borderId="11" xfId="0" applyFont="1" applyBorder="1" applyAlignment="1">
      <alignment horizontal="center" vertical="center"/>
    </xf>
    <xf numFmtId="0" fontId="1" fillId="0" borderId="0" xfId="0" applyFont="1" applyAlignment="1"/>
    <xf numFmtId="2" fontId="1" fillId="0" borderId="0" xfId="0" applyNumberFormat="1" applyFont="1" applyAlignment="1">
      <alignment horizontal="left" vertical="center"/>
    </xf>
    <xf numFmtId="0" fontId="30" fillId="0" borderId="34" xfId="0" applyFont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2" fillId="0" borderId="0" xfId="0" applyNumberFormat="1" applyFont="1"/>
    <xf numFmtId="20" fontId="1" fillId="0" borderId="0" xfId="0" applyNumberFormat="1" applyFont="1" applyAlignment="1">
      <alignment horizontal="right"/>
    </xf>
    <xf numFmtId="164" fontId="42" fillId="0" borderId="0" xfId="0" applyNumberFormat="1" applyFont="1" applyAlignment="1">
      <alignment horizontal="left"/>
    </xf>
    <xf numFmtId="0" fontId="1" fillId="0" borderId="0" xfId="0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4" fontId="42" fillId="0" borderId="0" xfId="0" applyNumberFormat="1" applyFont="1" applyBorder="1" applyAlignment="1">
      <alignment vertical="center" shrinkToFit="1"/>
    </xf>
    <xf numFmtId="166" fontId="42" fillId="0" borderId="0" xfId="0" applyNumberFormat="1" applyFont="1" applyBorder="1" applyAlignment="1">
      <alignment horizontal="left" vertical="center"/>
    </xf>
    <xf numFmtId="1" fontId="1" fillId="0" borderId="0" xfId="0" applyNumberFormat="1" applyFont="1" applyBorder="1" applyAlignment="1">
      <alignment horizontal="center" vertical="center" shrinkToFit="1"/>
    </xf>
    <xf numFmtId="1" fontId="2" fillId="0" borderId="0" xfId="0" applyNumberFormat="1" applyFont="1" applyBorder="1" applyAlignment="1">
      <alignment horizontal="center"/>
    </xf>
    <xf numFmtId="166" fontId="1" fillId="0" borderId="0" xfId="0" applyNumberFormat="1" applyFont="1" applyBorder="1" applyAlignment="1">
      <alignment horizontal="left" vertical="center"/>
    </xf>
    <xf numFmtId="0" fontId="1" fillId="0" borderId="32" xfId="0" applyFont="1" applyBorder="1" applyAlignment="1">
      <alignment horizontal="center" vertical="center"/>
    </xf>
    <xf numFmtId="1" fontId="1" fillId="0" borderId="32" xfId="0" applyNumberFormat="1" applyFont="1" applyBorder="1" applyAlignment="1">
      <alignment horizontal="center" vertical="center"/>
    </xf>
    <xf numFmtId="0" fontId="1" fillId="0" borderId="32" xfId="0" applyFont="1" applyBorder="1" applyAlignment="1">
      <alignment vertical="center" shrinkToFit="1"/>
    </xf>
    <xf numFmtId="166" fontId="1" fillId="0" borderId="32" xfId="0" applyNumberFormat="1" applyFont="1" applyBorder="1" applyAlignment="1">
      <alignment horizontal="left" vertical="center"/>
    </xf>
    <xf numFmtId="2" fontId="1" fillId="0" borderId="32" xfId="0" applyNumberFormat="1" applyFont="1" applyBorder="1" applyAlignment="1">
      <alignment horizontal="center" vertical="center"/>
    </xf>
    <xf numFmtId="2" fontId="1" fillId="0" borderId="32" xfId="0" applyNumberFormat="1" applyFont="1" applyBorder="1" applyAlignment="1">
      <alignment horizontal="center" vertical="center" shrinkToFit="1"/>
    </xf>
    <xf numFmtId="1" fontId="2" fillId="0" borderId="32" xfId="0" applyNumberFormat="1" applyFont="1" applyBorder="1" applyAlignment="1">
      <alignment horizontal="center" vertical="center"/>
    </xf>
    <xf numFmtId="14" fontId="44" fillId="0" borderId="20" xfId="0" applyNumberFormat="1" applyFont="1" applyBorder="1" applyAlignment="1">
      <alignment horizontal="center" vertical="center"/>
    </xf>
    <xf numFmtId="1" fontId="30" fillId="0" borderId="0" xfId="0" applyNumberFormat="1" applyFont="1" applyBorder="1" applyAlignment="1">
      <alignment horizontal="center" vertical="center"/>
    </xf>
    <xf numFmtId="1" fontId="30" fillId="0" borderId="0" xfId="0" applyNumberFormat="1" applyFont="1" applyBorder="1" applyAlignment="1">
      <alignment horizontal="center" vertical="center" shrinkToFit="1"/>
    </xf>
    <xf numFmtId="0" fontId="30" fillId="0" borderId="32" xfId="0" applyFont="1" applyBorder="1" applyAlignment="1">
      <alignment horizontal="center" vertical="center"/>
    </xf>
    <xf numFmtId="2" fontId="30" fillId="0" borderId="32" xfId="0" applyNumberFormat="1" applyFont="1" applyBorder="1" applyAlignment="1">
      <alignment horizontal="center" vertical="center"/>
    </xf>
    <xf numFmtId="2" fontId="30" fillId="0" borderId="32" xfId="0" applyNumberFormat="1" applyFont="1" applyBorder="1" applyAlignment="1">
      <alignment horizontal="center" vertical="center" shrinkToFit="1"/>
    </xf>
    <xf numFmtId="1" fontId="30" fillId="0" borderId="32" xfId="0" applyNumberFormat="1" applyFont="1" applyBorder="1" applyAlignment="1">
      <alignment horizontal="center" vertical="center"/>
    </xf>
    <xf numFmtId="1" fontId="37" fillId="0" borderId="32" xfId="0" applyNumberFormat="1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14" fontId="26" fillId="0" borderId="5" xfId="0" applyNumberFormat="1" applyFont="1" applyBorder="1" applyAlignment="1">
      <alignment vertical="center" shrinkToFit="1"/>
    </xf>
    <xf numFmtId="14" fontId="23" fillId="0" borderId="5" xfId="0" applyNumberFormat="1" applyFont="1" applyBorder="1" applyAlignment="1">
      <alignment vertical="center" shrinkToFit="1"/>
    </xf>
    <xf numFmtId="14" fontId="26" fillId="0" borderId="5" xfId="0" applyNumberFormat="1" applyFont="1" applyBorder="1" applyAlignment="1">
      <alignment vertical="center"/>
    </xf>
    <xf numFmtId="2" fontId="27" fillId="0" borderId="1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vertical="center"/>
    </xf>
    <xf numFmtId="14" fontId="26" fillId="0" borderId="0" xfId="0" applyNumberFormat="1" applyFont="1" applyBorder="1" applyAlignment="1">
      <alignment horizontal="center" vertical="center"/>
    </xf>
    <xf numFmtId="14" fontId="26" fillId="0" borderId="0" xfId="0" applyNumberFormat="1" applyFont="1" applyBorder="1" applyAlignment="1">
      <alignment vertical="center"/>
    </xf>
    <xf numFmtId="2" fontId="27" fillId="0" borderId="0" xfId="0" applyNumberFormat="1" applyFont="1" applyBorder="1" applyAlignment="1">
      <alignment horizontal="center" vertical="center"/>
    </xf>
    <xf numFmtId="165" fontId="28" fillId="0" borderId="0" xfId="0" applyNumberFormat="1" applyFont="1" applyBorder="1" applyAlignment="1">
      <alignment horizontal="center" vertical="center"/>
    </xf>
    <xf numFmtId="1" fontId="27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38" fillId="0" borderId="5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2" fontId="30" fillId="0" borderId="1" xfId="0" applyNumberFormat="1" applyFont="1" applyBorder="1" applyAlignment="1">
      <alignment horizontal="center"/>
    </xf>
    <xf numFmtId="165" fontId="33" fillId="0" borderId="1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35" fillId="0" borderId="15" xfId="0" applyFont="1" applyBorder="1" applyAlignment="1">
      <alignment horizontal="center"/>
    </xf>
    <xf numFmtId="14" fontId="1" fillId="0" borderId="15" xfId="0" applyNumberFormat="1" applyFont="1" applyBorder="1" applyAlignment="1">
      <alignment shrinkToFit="1"/>
    </xf>
    <xf numFmtId="2" fontId="30" fillId="0" borderId="18" xfId="0" applyNumberFormat="1" applyFont="1" applyBorder="1" applyAlignment="1">
      <alignment horizontal="center"/>
    </xf>
    <xf numFmtId="165" fontId="33" fillId="0" borderId="17" xfId="0" applyNumberFormat="1" applyFont="1" applyBorder="1" applyAlignment="1">
      <alignment horizontal="center"/>
    </xf>
    <xf numFmtId="2" fontId="2" fillId="0" borderId="18" xfId="0" applyNumberFormat="1" applyFont="1" applyBorder="1" applyAlignment="1">
      <alignment horizontal="center"/>
    </xf>
    <xf numFmtId="165" fontId="34" fillId="0" borderId="15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14" fontId="1" fillId="0" borderId="0" xfId="0" applyNumberFormat="1" applyFont="1" applyBorder="1" applyAlignment="1">
      <alignment horizontal="center"/>
    </xf>
    <xf numFmtId="14" fontId="1" fillId="0" borderId="0" xfId="0" applyNumberFormat="1" applyFont="1" applyBorder="1" applyAlignment="1">
      <alignment shrinkToFit="1"/>
    </xf>
    <xf numFmtId="2" fontId="30" fillId="0" borderId="0" xfId="0" applyNumberFormat="1" applyFont="1" applyBorder="1" applyAlignment="1">
      <alignment horizontal="center"/>
    </xf>
    <xf numFmtId="165" fontId="33" fillId="0" borderId="0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center"/>
    </xf>
    <xf numFmtId="165" fontId="34" fillId="0" borderId="0" xfId="0" applyNumberFormat="1" applyFont="1" applyBorder="1" applyAlignment="1">
      <alignment horizontal="center"/>
    </xf>
    <xf numFmtId="0" fontId="35" fillId="0" borderId="0" xfId="0" applyFont="1" applyBorder="1" applyAlignment="1">
      <alignment horizontal="center"/>
    </xf>
    <xf numFmtId="2" fontId="30" fillId="0" borderId="17" xfId="0" applyNumberFormat="1" applyFont="1" applyBorder="1" applyAlignment="1">
      <alignment horizontal="center"/>
    </xf>
    <xf numFmtId="2" fontId="37" fillId="0" borderId="0" xfId="0" applyNumberFormat="1" applyFont="1" applyBorder="1" applyAlignment="1">
      <alignment horizontal="center"/>
    </xf>
    <xf numFmtId="1" fontId="37" fillId="0" borderId="0" xfId="0" applyNumberFormat="1" applyFont="1" applyBorder="1" applyAlignment="1">
      <alignment horizontal="center"/>
    </xf>
    <xf numFmtId="0" fontId="1" fillId="0" borderId="15" xfId="0" applyFont="1" applyBorder="1" applyAlignment="1">
      <alignment shrinkToFit="1"/>
    </xf>
    <xf numFmtId="14" fontId="1" fillId="0" borderId="37" xfId="0" applyNumberFormat="1" applyFont="1" applyBorder="1" applyAlignment="1">
      <alignment shrinkToFit="1"/>
    </xf>
    <xf numFmtId="2" fontId="1" fillId="0" borderId="16" xfId="0" applyNumberFormat="1" applyFont="1" applyBorder="1" applyAlignment="1">
      <alignment horizontal="center"/>
    </xf>
    <xf numFmtId="165" fontId="1" fillId="0" borderId="15" xfId="0" applyNumberFormat="1" applyFont="1" applyBorder="1" applyAlignment="1">
      <alignment horizontal="center"/>
    </xf>
    <xf numFmtId="2" fontId="1" fillId="0" borderId="37" xfId="0" applyNumberFormat="1" applyFont="1" applyBorder="1" applyAlignment="1">
      <alignment horizontal="center"/>
    </xf>
    <xf numFmtId="165" fontId="1" fillId="0" borderId="16" xfId="0" applyNumberFormat="1" applyFont="1" applyBorder="1" applyAlignment="1">
      <alignment horizontal="center"/>
    </xf>
    <xf numFmtId="2" fontId="1" fillId="0" borderId="15" xfId="0" applyNumberFormat="1" applyFont="1" applyBorder="1" applyAlignment="1">
      <alignment horizontal="center"/>
    </xf>
    <xf numFmtId="165" fontId="1" fillId="0" borderId="37" xfId="0" applyNumberFormat="1" applyFont="1" applyBorder="1" applyAlignment="1">
      <alignment horizontal="center"/>
    </xf>
    <xf numFmtId="0" fontId="1" fillId="0" borderId="0" xfId="0" applyFont="1" applyBorder="1" applyAlignment="1">
      <alignment shrinkToFit="1"/>
    </xf>
    <xf numFmtId="2" fontId="1" fillId="0" borderId="0" xfId="0" applyNumberFormat="1" applyFont="1" applyBorder="1" applyAlignment="1">
      <alignment horizontal="center"/>
    </xf>
    <xf numFmtId="165" fontId="1" fillId="0" borderId="0" xfId="0" applyNumberFormat="1" applyFont="1" applyBorder="1" applyAlignment="1">
      <alignment horizontal="center"/>
    </xf>
    <xf numFmtId="165" fontId="30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2" fontId="25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5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 shrinkToFit="1"/>
    </xf>
    <xf numFmtId="14" fontId="1" fillId="0" borderId="15" xfId="0" applyNumberFormat="1" applyFont="1" applyBorder="1" applyAlignment="1">
      <alignment horizontal="center" vertical="center" shrinkToFit="1"/>
    </xf>
    <xf numFmtId="14" fontId="1" fillId="0" borderId="15" xfId="0" applyNumberFormat="1" applyFont="1" applyBorder="1" applyAlignment="1">
      <alignment vertical="center" shrinkToFit="1"/>
    </xf>
    <xf numFmtId="0" fontId="1" fillId="0" borderId="0" xfId="0" applyFont="1" applyBorder="1" applyAlignment="1">
      <alignment horizontal="center" vertical="center" shrinkToFit="1"/>
    </xf>
    <xf numFmtId="0" fontId="3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shrinkToFit="1"/>
    </xf>
    <xf numFmtId="14" fontId="1" fillId="0" borderId="0" xfId="0" applyNumberFormat="1" applyFont="1" applyBorder="1" applyAlignment="1">
      <alignment horizontal="center" vertical="center" shrinkToFit="1"/>
    </xf>
    <xf numFmtId="14" fontId="1" fillId="0" borderId="0" xfId="0" applyNumberFormat="1" applyFont="1" applyBorder="1" applyAlignment="1">
      <alignment vertical="center" shrinkToFit="1"/>
    </xf>
    <xf numFmtId="0" fontId="1" fillId="0" borderId="15" xfId="0" applyFont="1" applyBorder="1" applyAlignment="1">
      <alignment horizontal="center" vertical="center"/>
    </xf>
    <xf numFmtId="14" fontId="1" fillId="0" borderId="37" xfId="0" applyNumberFormat="1" applyFont="1" applyBorder="1" applyAlignment="1">
      <alignment vertical="center" shrinkToFit="1"/>
    </xf>
    <xf numFmtId="2" fontId="2" fillId="0" borderId="0" xfId="0" applyNumberFormat="1" applyFont="1" applyBorder="1" applyAlignment="1">
      <alignment horizontal="center" vertical="center"/>
    </xf>
    <xf numFmtId="1" fontId="2" fillId="0" borderId="20" xfId="0" applyNumberFormat="1" applyFont="1" applyBorder="1" applyAlignment="1">
      <alignment horizontal="center" vertical="center"/>
    </xf>
    <xf numFmtId="2" fontId="30" fillId="0" borderId="31" xfId="0" applyNumberFormat="1" applyFont="1" applyBorder="1" applyAlignment="1">
      <alignment horizontal="center" vertical="center"/>
    </xf>
    <xf numFmtId="2" fontId="30" fillId="0" borderId="17" xfId="0" applyNumberFormat="1" applyFont="1" applyBorder="1" applyAlignment="1">
      <alignment horizontal="center" vertical="center"/>
    </xf>
    <xf numFmtId="2" fontId="30" fillId="0" borderId="37" xfId="0" applyNumberFormat="1" applyFont="1" applyBorder="1" applyAlignment="1">
      <alignment horizontal="center" vertical="center"/>
    </xf>
    <xf numFmtId="2" fontId="2" fillId="0" borderId="31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2" fontId="30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2" fontId="30" fillId="0" borderId="1" xfId="0" applyNumberFormat="1" applyFont="1" applyBorder="1" applyAlignment="1">
      <alignment horizontal="center" vertical="center"/>
    </xf>
    <xf numFmtId="2" fontId="47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14" fontId="1" fillId="4" borderId="1" xfId="0" applyNumberFormat="1" applyFont="1" applyFill="1" applyBorder="1" applyAlignment="1">
      <alignment vertical="center" shrinkToFit="1"/>
    </xf>
    <xf numFmtId="0" fontId="1" fillId="2" borderId="15" xfId="0" applyFont="1" applyFill="1" applyBorder="1"/>
    <xf numFmtId="0" fontId="1" fillId="2" borderId="0" xfId="0" applyFont="1" applyFill="1" applyBorder="1"/>
    <xf numFmtId="2" fontId="2" fillId="4" borderId="1" xfId="0" applyNumberFormat="1" applyFont="1" applyFill="1" applyBorder="1" applyAlignment="1">
      <alignment horizontal="center" vertical="center"/>
    </xf>
    <xf numFmtId="1" fontId="2" fillId="4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" fontId="1" fillId="0" borderId="0" xfId="0" applyNumberFormat="1" applyFont="1" applyBorder="1"/>
    <xf numFmtId="0" fontId="30" fillId="0" borderId="0" xfId="0" applyFont="1" applyAlignment="1">
      <alignment horizontal="right"/>
    </xf>
    <xf numFmtId="0" fontId="30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2" fontId="1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 shrinkToFit="1"/>
    </xf>
    <xf numFmtId="165" fontId="1" fillId="0" borderId="0" xfId="0" applyNumberFormat="1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 shrinkToFit="1"/>
    </xf>
    <xf numFmtId="1" fontId="1" fillId="0" borderId="0" xfId="0" applyNumberFormat="1" applyFont="1" applyBorder="1" applyAlignment="1">
      <alignment vertical="center"/>
    </xf>
    <xf numFmtId="1" fontId="1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right" vertical="center"/>
    </xf>
    <xf numFmtId="1" fontId="30" fillId="0" borderId="0" xfId="0" applyNumberFormat="1" applyFont="1" applyBorder="1" applyAlignment="1">
      <alignment vertical="center"/>
    </xf>
    <xf numFmtId="0" fontId="37" fillId="0" borderId="0" xfId="0" applyFont="1" applyBorder="1" applyAlignment="1">
      <alignment horizontal="right" vertical="center"/>
    </xf>
    <xf numFmtId="165" fontId="30" fillId="0" borderId="0" xfId="0" applyNumberFormat="1" applyFont="1" applyBorder="1" applyAlignment="1">
      <alignment horizontal="center" vertical="center" shrinkToFit="1"/>
    </xf>
    <xf numFmtId="2" fontId="1" fillId="4" borderId="0" xfId="0" applyNumberFormat="1" applyFont="1" applyFill="1" applyBorder="1" applyAlignment="1">
      <alignment horizontal="center" vertical="center"/>
    </xf>
    <xf numFmtId="165" fontId="1" fillId="4" borderId="0" xfId="0" applyNumberFormat="1" applyFont="1" applyFill="1" applyBorder="1" applyAlignment="1">
      <alignment horizontal="center" vertical="center"/>
    </xf>
    <xf numFmtId="1" fontId="1" fillId="4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1" fillId="0" borderId="2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vertical="center" shrinkToFit="1"/>
    </xf>
    <xf numFmtId="14" fontId="42" fillId="0" borderId="19" xfId="0" applyNumberFormat="1" applyFont="1" applyBorder="1" applyAlignment="1">
      <alignment vertical="center" shrinkToFit="1"/>
    </xf>
    <xf numFmtId="0" fontId="42" fillId="0" borderId="19" xfId="0" applyFont="1" applyBorder="1" applyAlignment="1">
      <alignment horizontal="left" vertical="center" shrinkToFit="1"/>
    </xf>
    <xf numFmtId="0" fontId="1" fillId="0" borderId="19" xfId="0" applyFont="1" applyBorder="1" applyAlignment="1">
      <alignment vertical="center" shrinkToFit="1"/>
    </xf>
    <xf numFmtId="14" fontId="42" fillId="0" borderId="15" xfId="0" applyNumberFormat="1" applyFont="1" applyBorder="1" applyAlignment="1">
      <alignment vertical="center" shrinkToFit="1"/>
    </xf>
    <xf numFmtId="14" fontId="44" fillId="0" borderId="15" xfId="0" applyNumberFormat="1" applyFont="1" applyBorder="1" applyAlignment="1">
      <alignment horizontal="center" vertical="center"/>
    </xf>
    <xf numFmtId="1" fontId="1" fillId="0" borderId="20" xfId="0" applyNumberFormat="1" applyFont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 vertical="center"/>
    </xf>
    <xf numFmtId="1" fontId="2" fillId="0" borderId="19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/>
    </xf>
    <xf numFmtId="1" fontId="37" fillId="0" borderId="19" xfId="0" applyNumberFormat="1" applyFont="1" applyBorder="1" applyAlignment="1">
      <alignment horizontal="center" vertical="center"/>
    </xf>
    <xf numFmtId="1" fontId="1" fillId="0" borderId="31" xfId="0" applyNumberFormat="1" applyFont="1" applyBorder="1" applyAlignment="1">
      <alignment horizontal="center" vertical="center"/>
    </xf>
    <xf numFmtId="166" fontId="1" fillId="0" borderId="31" xfId="0" applyNumberFormat="1" applyFont="1" applyBorder="1" applyAlignment="1">
      <alignment horizontal="left" vertical="center"/>
    </xf>
    <xf numFmtId="1" fontId="1" fillId="0" borderId="31" xfId="0" applyNumberFormat="1" applyFont="1" applyBorder="1" applyAlignment="1">
      <alignment horizontal="center" vertical="center" shrinkToFit="1"/>
    </xf>
    <xf numFmtId="1" fontId="2" fillId="0" borderId="31" xfId="0" applyNumberFormat="1" applyFont="1" applyBorder="1" applyAlignment="1">
      <alignment horizontal="center"/>
    </xf>
    <xf numFmtId="1" fontId="1" fillId="4" borderId="31" xfId="0" applyNumberFormat="1" applyFont="1" applyFill="1" applyBorder="1" applyAlignment="1">
      <alignment horizontal="center" vertical="center"/>
    </xf>
    <xf numFmtId="166" fontId="42" fillId="0" borderId="31" xfId="0" applyNumberFormat="1" applyFont="1" applyBorder="1" applyAlignment="1">
      <alignment horizontal="left" vertical="center"/>
    </xf>
    <xf numFmtId="1" fontId="30" fillId="0" borderId="31" xfId="0" applyNumberFormat="1" applyFont="1" applyBorder="1" applyAlignment="1">
      <alignment horizontal="center" vertical="center" shrinkToFit="1"/>
    </xf>
    <xf numFmtId="1" fontId="37" fillId="0" borderId="15" xfId="0" applyNumberFormat="1" applyFont="1" applyBorder="1" applyAlignment="1">
      <alignment horizontal="center" vertical="center"/>
    </xf>
    <xf numFmtId="1" fontId="37" fillId="0" borderId="3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vertical="center"/>
    </xf>
    <xf numFmtId="14" fontId="1" fillId="0" borderId="0" xfId="0" applyNumberFormat="1" applyFont="1" applyBorder="1" applyAlignment="1">
      <alignment horizontal="center" vertical="center"/>
    </xf>
    <xf numFmtId="0" fontId="37" fillId="0" borderId="0" xfId="0" applyFont="1" applyBorder="1" applyAlignment="1">
      <alignment horizontal="center" vertical="center"/>
    </xf>
    <xf numFmtId="1" fontId="37" fillId="0" borderId="0" xfId="0" applyNumberFormat="1" applyFont="1" applyBorder="1" applyAlignment="1">
      <alignment horizontal="center" vertical="center"/>
    </xf>
    <xf numFmtId="0" fontId="30" fillId="0" borderId="0" xfId="0" applyFont="1" applyBorder="1" applyAlignment="1">
      <alignment vertical="center"/>
    </xf>
    <xf numFmtId="14" fontId="30" fillId="0" borderId="0" xfId="0" applyNumberFormat="1" applyFont="1" applyBorder="1" applyAlignment="1">
      <alignment horizontal="center" vertical="center"/>
    </xf>
    <xf numFmtId="14" fontId="30" fillId="0" borderId="0" xfId="0" applyNumberFormat="1" applyFont="1" applyBorder="1" applyAlignment="1">
      <alignment vertical="center" shrinkToFit="1"/>
    </xf>
    <xf numFmtId="0" fontId="37" fillId="0" borderId="0" xfId="0" applyFont="1" applyBorder="1" applyAlignment="1">
      <alignment horizontal="center"/>
    </xf>
    <xf numFmtId="20" fontId="42" fillId="0" borderId="0" xfId="0" applyNumberFormat="1" applyFont="1" applyAlignment="1">
      <alignment horizontal="center"/>
    </xf>
    <xf numFmtId="1" fontId="30" fillId="0" borderId="19" xfId="0" applyNumberFormat="1" applyFont="1" applyBorder="1" applyAlignment="1">
      <alignment horizontal="center" vertical="center"/>
    </xf>
    <xf numFmtId="14" fontId="44" fillId="0" borderId="0" xfId="0" applyNumberFormat="1" applyFont="1" applyBorder="1" applyAlignment="1">
      <alignment horizontal="center" vertical="center"/>
    </xf>
    <xf numFmtId="14" fontId="1" fillId="0" borderId="19" xfId="0" applyNumberFormat="1" applyFont="1" applyBorder="1" applyAlignment="1">
      <alignment vertical="center" shrinkToFit="1"/>
    </xf>
    <xf numFmtId="0" fontId="1" fillId="0" borderId="19" xfId="0" applyFont="1" applyBorder="1" applyAlignment="1">
      <alignment horizontal="left" vertical="center" shrinkToFit="1"/>
    </xf>
    <xf numFmtId="0" fontId="48" fillId="0" borderId="36" xfId="0" applyFont="1" applyBorder="1" applyAlignment="1">
      <alignment horizontal="left" vertical="top"/>
    </xf>
    <xf numFmtId="0" fontId="48" fillId="0" borderId="36" xfId="0" applyFont="1" applyBorder="1" applyAlignment="1">
      <alignment horizontal="left" vertical="top" wrapText="1"/>
    </xf>
    <xf numFmtId="0" fontId="48" fillId="3" borderId="36" xfId="0" applyFont="1" applyFill="1" applyBorder="1" applyAlignment="1">
      <alignment horizontal="left" vertical="top"/>
    </xf>
    <xf numFmtId="0" fontId="48" fillId="3" borderId="36" xfId="0" applyFont="1" applyFill="1" applyBorder="1" applyAlignment="1">
      <alignment horizontal="center" vertical="top"/>
    </xf>
    <xf numFmtId="0" fontId="48" fillId="3" borderId="36" xfId="0" applyFont="1" applyFill="1" applyBorder="1" applyAlignment="1">
      <alignment horizontal="left" vertical="top" wrapText="1"/>
    </xf>
    <xf numFmtId="0" fontId="50" fillId="3" borderId="36" xfId="0" applyFont="1" applyFill="1" applyBorder="1" applyAlignment="1">
      <alignment horizontal="center" vertical="center"/>
    </xf>
    <xf numFmtId="0" fontId="1" fillId="0" borderId="19" xfId="0" applyFont="1" applyBorder="1" applyAlignment="1">
      <alignment vertical="top" wrapText="1" shrinkToFit="1"/>
    </xf>
    <xf numFmtId="0" fontId="48" fillId="4" borderId="36" xfId="0" applyFont="1" applyFill="1" applyBorder="1" applyAlignment="1">
      <alignment horizontal="left" vertical="top"/>
    </xf>
    <xf numFmtId="0" fontId="48" fillId="4" borderId="36" xfId="0" applyFont="1" applyFill="1" applyBorder="1" applyAlignment="1">
      <alignment horizontal="left" vertical="top" wrapText="1"/>
    </xf>
    <xf numFmtId="0" fontId="23" fillId="0" borderId="0" xfId="0" applyFont="1" applyAlignment="1">
      <alignment horizontal="center"/>
    </xf>
    <xf numFmtId="0" fontId="1" fillId="0" borderId="1" xfId="0" applyFont="1" applyBorder="1" applyAlignment="1">
      <alignment horizontal="right"/>
    </xf>
    <xf numFmtId="0" fontId="35" fillId="0" borderId="0" xfId="0" applyFont="1" applyAlignment="1">
      <alignment horizontal="center" vertical="center"/>
    </xf>
    <xf numFmtId="0" fontId="48" fillId="3" borderId="1" xfId="0" applyFont="1" applyFill="1" applyBorder="1" applyAlignment="1">
      <alignment horizontal="left" vertical="top"/>
    </xf>
    <xf numFmtId="0" fontId="35" fillId="3" borderId="36" xfId="0" applyFont="1" applyFill="1" applyBorder="1"/>
    <xf numFmtId="0" fontId="50" fillId="3" borderId="1" xfId="0" applyFont="1" applyFill="1" applyBorder="1" applyAlignment="1">
      <alignment horizontal="center" vertical="center"/>
    </xf>
    <xf numFmtId="14" fontId="35" fillId="3" borderId="36" xfId="0" applyNumberFormat="1" applyFont="1" applyFill="1" applyBorder="1" applyAlignment="1">
      <alignment horizontal="center" vertical="center"/>
    </xf>
    <xf numFmtId="0" fontId="48" fillId="3" borderId="1" xfId="0" applyFont="1" applyFill="1" applyBorder="1" applyAlignment="1">
      <alignment horizontal="center" vertical="top"/>
    </xf>
    <xf numFmtId="0" fontId="35" fillId="3" borderId="36" xfId="0" applyFont="1" applyFill="1" applyBorder="1" applyAlignment="1">
      <alignment horizontal="left"/>
    </xf>
    <xf numFmtId="0" fontId="48" fillId="3" borderId="1" xfId="0" applyFont="1" applyFill="1" applyBorder="1" applyAlignment="1">
      <alignment horizontal="left" vertical="top" wrapText="1"/>
    </xf>
    <xf numFmtId="0" fontId="35" fillId="3" borderId="36" xfId="0" applyFont="1" applyFill="1" applyBorder="1" applyAlignment="1">
      <alignment horizontal="center"/>
    </xf>
    <xf numFmtId="0" fontId="1" fillId="3" borderId="36" xfId="0" applyFont="1" applyFill="1" applyBorder="1" applyAlignment="1">
      <alignment horizontal="left" vertical="center"/>
    </xf>
    <xf numFmtId="0" fontId="48" fillId="4" borderId="1" xfId="0" applyFont="1" applyFill="1" applyBorder="1" applyAlignment="1">
      <alignment horizontal="left" vertical="top"/>
    </xf>
    <xf numFmtId="0" fontId="35" fillId="4" borderId="36" xfId="0" applyFont="1" applyFill="1" applyBorder="1"/>
    <xf numFmtId="0" fontId="48" fillId="4" borderId="0" xfId="0" applyFont="1" applyFill="1" applyAlignment="1">
      <alignment horizontal="left" vertical="top" wrapText="1"/>
    </xf>
    <xf numFmtId="0" fontId="1" fillId="4" borderId="36" xfId="0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/>
    </xf>
    <xf numFmtId="0" fontId="51" fillId="4" borderId="36" xfId="0" applyFont="1" applyFill="1" applyBorder="1" applyAlignment="1">
      <alignment horizontal="left" vertical="top"/>
    </xf>
    <xf numFmtId="0" fontId="23" fillId="0" borderId="0" xfId="0" applyFont="1" applyBorder="1" applyAlignment="1">
      <alignment vertical="center"/>
    </xf>
    <xf numFmtId="14" fontId="23" fillId="0" borderId="0" xfId="0" applyNumberFormat="1" applyFont="1" applyBorder="1" applyAlignment="1">
      <alignment horizontal="center" vertical="center"/>
    </xf>
    <xf numFmtId="14" fontId="23" fillId="0" borderId="0" xfId="0" applyNumberFormat="1" applyFont="1" applyBorder="1" applyAlignment="1">
      <alignment vertical="center" shrinkToFit="1"/>
    </xf>
    <xf numFmtId="0" fontId="48" fillId="4" borderId="0" xfId="0" applyFont="1" applyFill="1" applyBorder="1" applyAlignment="1">
      <alignment horizontal="left" vertical="top"/>
    </xf>
    <xf numFmtId="0" fontId="48" fillId="4" borderId="0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1" fillId="0" borderId="0" xfId="0" applyFont="1" applyBorder="1" applyAlignment="1">
      <alignment horizontal="center"/>
    </xf>
    <xf numFmtId="0" fontId="24" fillId="0" borderId="0" xfId="0" applyFont="1" applyAlignment="1">
      <alignment horizontal="center"/>
    </xf>
    <xf numFmtId="165" fontId="40" fillId="0" borderId="0" xfId="0" applyNumberFormat="1" applyFont="1" applyBorder="1" applyAlignment="1">
      <alignment horizontal="center"/>
    </xf>
    <xf numFmtId="14" fontId="1" fillId="0" borderId="5" xfId="0" applyNumberFormat="1" applyFont="1" applyBorder="1" applyAlignment="1">
      <alignment vertical="center" shrinkToFit="1"/>
    </xf>
    <xf numFmtId="0" fontId="24" fillId="2" borderId="1" xfId="0" applyFont="1" applyFill="1" applyBorder="1" applyAlignment="1">
      <alignment horizontal="center"/>
    </xf>
    <xf numFmtId="1" fontId="24" fillId="0" borderId="0" xfId="0" applyNumberFormat="1" applyFont="1" applyAlignment="1">
      <alignment horizontal="center"/>
    </xf>
    <xf numFmtId="0" fontId="45" fillId="0" borderId="1" xfId="0" applyFont="1" applyBorder="1" applyAlignment="1">
      <alignment horizontal="center" vertical="center"/>
    </xf>
    <xf numFmtId="0" fontId="45" fillId="0" borderId="1" xfId="0" applyFont="1" applyBorder="1" applyAlignment="1">
      <alignment vertical="center"/>
    </xf>
    <xf numFmtId="14" fontId="45" fillId="0" borderId="1" xfId="0" applyNumberFormat="1" applyFont="1" applyBorder="1" applyAlignment="1">
      <alignment horizontal="center" vertical="center"/>
    </xf>
    <xf numFmtId="14" fontId="45" fillId="0" borderId="5" xfId="0" applyNumberFormat="1" applyFont="1" applyBorder="1" applyAlignment="1">
      <alignment vertical="center" shrinkToFit="1"/>
    </xf>
    <xf numFmtId="0" fontId="24" fillId="0" borderId="0" xfId="0" applyFont="1" applyAlignment="1">
      <alignment horizontal="center" shrinkToFit="1"/>
    </xf>
    <xf numFmtId="0" fontId="45" fillId="0" borderId="0" xfId="0" applyFont="1" applyAlignment="1">
      <alignment horizontal="center"/>
    </xf>
    <xf numFmtId="14" fontId="45" fillId="0" borderId="0" xfId="0" applyNumberFormat="1" applyFont="1" applyAlignment="1">
      <alignment horizontal="center"/>
    </xf>
    <xf numFmtId="14" fontId="45" fillId="0" borderId="0" xfId="0" applyNumberFormat="1" applyFont="1" applyAlignment="1">
      <alignment shrinkToFit="1"/>
    </xf>
    <xf numFmtId="1" fontId="53" fillId="0" borderId="0" xfId="0" applyNumberFormat="1" applyFont="1"/>
    <xf numFmtId="0" fontId="45" fillId="0" borderId="0" xfId="0" applyFont="1"/>
    <xf numFmtId="0" fontId="45" fillId="2" borderId="1" xfId="0" applyFont="1" applyFill="1" applyBorder="1"/>
    <xf numFmtId="49" fontId="45" fillId="2" borderId="1" xfId="0" applyNumberFormat="1" applyFont="1" applyFill="1" applyBorder="1" applyAlignment="1">
      <alignment horizontal="center"/>
    </xf>
    <xf numFmtId="0" fontId="45" fillId="0" borderId="0" xfId="0" applyFont="1" applyAlignment="1">
      <alignment shrinkToFit="1"/>
    </xf>
    <xf numFmtId="0" fontId="53" fillId="0" borderId="0" xfId="0" applyFont="1"/>
    <xf numFmtId="0" fontId="45" fillId="0" borderId="0" xfId="0" applyFont="1" applyBorder="1" applyAlignment="1">
      <alignment horizontal="left" vertical="center"/>
    </xf>
    <xf numFmtId="0" fontId="45" fillId="0" borderId="0" xfId="0" applyFont="1" applyAlignment="1">
      <alignment vertical="center" wrapText="1"/>
    </xf>
    <xf numFmtId="0" fontId="45" fillId="0" borderId="1" xfId="0" applyFont="1" applyBorder="1" applyAlignment="1">
      <alignment horizontal="center" vertical="center" wrapText="1"/>
    </xf>
    <xf numFmtId="0" fontId="45" fillId="0" borderId="1" xfId="0" applyFont="1" applyBorder="1" applyAlignment="1">
      <alignment vertical="center" wrapText="1"/>
    </xf>
    <xf numFmtId="14" fontId="45" fillId="0" borderId="1" xfId="0" applyNumberFormat="1" applyFont="1" applyBorder="1" applyAlignment="1">
      <alignment horizontal="center" vertical="center" wrapText="1"/>
    </xf>
    <xf numFmtId="14" fontId="45" fillId="0" borderId="5" xfId="0" applyNumberFormat="1" applyFont="1" applyBorder="1" applyAlignment="1">
      <alignment vertical="center" wrapText="1" shrinkToFit="1"/>
    </xf>
    <xf numFmtId="0" fontId="45" fillId="2" borderId="1" xfId="0" applyFont="1" applyFill="1" applyBorder="1" applyAlignment="1">
      <alignment vertical="center" wrapText="1"/>
    </xf>
    <xf numFmtId="2" fontId="25" fillId="0" borderId="0" xfId="0" applyNumberFormat="1" applyFont="1" applyAlignment="1">
      <alignment horizontal="center"/>
    </xf>
    <xf numFmtId="165" fontId="29" fillId="0" borderId="0" xfId="0" applyNumberFormat="1" applyFont="1" applyAlignment="1">
      <alignment horizontal="center"/>
    </xf>
    <xf numFmtId="0" fontId="29" fillId="0" borderId="0" xfId="0" applyFont="1" applyAlignment="1">
      <alignment horizontal="center"/>
    </xf>
    <xf numFmtId="1" fontId="23" fillId="0" borderId="0" xfId="0" applyNumberFormat="1" applyFont="1"/>
    <xf numFmtId="2" fontId="25" fillId="0" borderId="0" xfId="0" applyNumberFormat="1" applyFont="1" applyBorder="1" applyAlignment="1">
      <alignment horizontal="center" vertical="center"/>
    </xf>
    <xf numFmtId="165" fontId="29" fillId="0" borderId="0" xfId="0" applyNumberFormat="1" applyFont="1" applyBorder="1" applyAlignment="1">
      <alignment horizontal="center" vertical="center"/>
    </xf>
    <xf numFmtId="1" fontId="25" fillId="0" borderId="0" xfId="0" applyNumberFormat="1" applyFont="1" applyBorder="1" applyAlignment="1">
      <alignment horizontal="center" vertical="center"/>
    </xf>
    <xf numFmtId="165" fontId="36" fillId="0" borderId="1" xfId="0" applyNumberFormat="1" applyFont="1" applyBorder="1" applyAlignment="1">
      <alignment horizontal="center"/>
    </xf>
    <xf numFmtId="2" fontId="24" fillId="0" borderId="1" xfId="0" applyNumberFormat="1" applyFont="1" applyBorder="1" applyAlignment="1">
      <alignment horizontal="center" vertical="center" wrapText="1"/>
    </xf>
    <xf numFmtId="165" fontId="52" fillId="0" borderId="1" xfId="0" applyNumberFormat="1" applyFont="1" applyBorder="1" applyAlignment="1">
      <alignment horizontal="center" vertical="center" wrapText="1"/>
    </xf>
    <xf numFmtId="1" fontId="24" fillId="0" borderId="6" xfId="0" applyNumberFormat="1" applyFont="1" applyBorder="1" applyAlignment="1">
      <alignment horizontal="center" vertical="center" wrapText="1"/>
    </xf>
    <xf numFmtId="0" fontId="52" fillId="0" borderId="0" xfId="0" applyFont="1" applyAlignment="1">
      <alignment horizontal="center"/>
    </xf>
    <xf numFmtId="1" fontId="45" fillId="0" borderId="0" xfId="0" applyNumberFormat="1" applyFont="1"/>
    <xf numFmtId="0" fontId="1" fillId="0" borderId="19" xfId="0" applyFont="1" applyBorder="1" applyAlignment="1">
      <alignment vertical="center" wrapText="1" shrinkToFit="1"/>
    </xf>
    <xf numFmtId="0" fontId="1" fillId="0" borderId="19" xfId="0" applyFont="1" applyBorder="1" applyAlignment="1">
      <alignment horizontal="center" vertical="center" shrinkToFit="1"/>
    </xf>
    <xf numFmtId="0" fontId="1" fillId="0" borderId="0" xfId="0" applyFont="1" applyAlignment="1">
      <alignment horizontal="center"/>
    </xf>
    <xf numFmtId="2" fontId="2" fillId="0" borderId="0" xfId="0" applyNumberFormat="1" applyFont="1" applyAlignment="1">
      <alignment horizontal="center" vertical="center"/>
    </xf>
    <xf numFmtId="20" fontId="30" fillId="0" borderId="0" xfId="0" applyNumberFormat="1" applyFont="1" applyAlignment="1">
      <alignment horizontal="right"/>
    </xf>
    <xf numFmtId="164" fontId="30" fillId="0" borderId="0" xfId="0" applyNumberFormat="1" applyFont="1" applyAlignment="1">
      <alignment horizontal="left"/>
    </xf>
    <xf numFmtId="0" fontId="30" fillId="0" borderId="0" xfId="0" applyNumberFormat="1" applyFont="1" applyAlignment="1">
      <alignment horizontal="right"/>
    </xf>
    <xf numFmtId="0" fontId="30" fillId="0" borderId="0" xfId="0" applyNumberFormat="1" applyFont="1" applyAlignment="1">
      <alignment horizontal="center"/>
    </xf>
    <xf numFmtId="0" fontId="30" fillId="0" borderId="0" xfId="0" applyNumberFormat="1" applyFont="1" applyAlignment="1">
      <alignment horizontal="right" vertical="center"/>
    </xf>
    <xf numFmtId="0" fontId="54" fillId="0" borderId="0" xfId="0" applyNumberFormat="1" applyFont="1"/>
    <xf numFmtId="0" fontId="30" fillId="0" borderId="0" xfId="0" applyNumberFormat="1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00D6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M164"/>
  <sheetViews>
    <sheetView view="pageBreakPreview" topLeftCell="A7" zoomScale="85" zoomScaleNormal="85" zoomScaleSheetLayoutView="85" workbookViewId="0">
      <selection activeCell="X48" sqref="X48"/>
    </sheetView>
  </sheetViews>
  <sheetFormatPr defaultColWidth="9.140625" defaultRowHeight="12.75" outlineLevelCol="1" x14ac:dyDescent="0.2"/>
  <cols>
    <col min="1" max="1" width="6" style="7" customWidth="1"/>
    <col min="2" max="2" width="4" style="6" customWidth="1"/>
    <col min="3" max="3" width="23.85546875" style="7" customWidth="1"/>
    <col min="4" max="4" width="8.42578125" style="32" customWidth="1"/>
    <col min="5" max="5" width="3.140625" style="7" bestFit="1" customWidth="1"/>
    <col min="6" max="6" width="7" style="7" customWidth="1"/>
    <col min="7" max="7" width="7.140625" style="6" customWidth="1"/>
    <col min="8" max="8" width="5.7109375" style="6" bestFit="1" customWidth="1"/>
    <col min="9" max="9" width="7.28515625" style="7" bestFit="1" customWidth="1"/>
    <col min="10" max="10" width="6.5703125" style="7" customWidth="1"/>
    <col min="11" max="11" width="9" style="6" customWidth="1"/>
    <col min="12" max="12" width="7" style="6" customWidth="1"/>
    <col min="13" max="13" width="5.42578125" style="6" customWidth="1"/>
    <col min="14" max="14" width="6" style="6" customWidth="1" outlineLevel="1"/>
    <col min="15" max="15" width="7.140625" style="6" customWidth="1" outlineLevel="1"/>
    <col min="16" max="16" width="5.7109375" style="18" customWidth="1"/>
    <col min="17" max="18" width="7.42578125" style="18" customWidth="1"/>
    <col min="19" max="19" width="4.140625" style="18" customWidth="1"/>
    <col min="20" max="20" width="2" style="18" bestFit="1" customWidth="1"/>
    <col min="21" max="21" width="8" style="7" customWidth="1" outlineLevel="1"/>
    <col min="22" max="22" width="7.42578125" style="7" customWidth="1" outlineLevel="1"/>
    <col min="23" max="23" width="5.7109375" style="7" customWidth="1" outlineLevel="1"/>
    <col min="24" max="24" width="8" style="7" customWidth="1" outlineLevel="1"/>
    <col min="25" max="25" width="5.7109375" style="7" customWidth="1" outlineLevel="1"/>
    <col min="26" max="26" width="6" style="7" customWidth="1" outlineLevel="1"/>
    <col min="27" max="27" width="5" style="7" customWidth="1" outlineLevel="1"/>
    <col min="28" max="28" width="6" style="7" customWidth="1" outlineLevel="1"/>
    <col min="29" max="29" width="6.85546875" style="7" customWidth="1" outlineLevel="1"/>
    <col min="30" max="30" width="5.140625" style="7" customWidth="1" outlineLevel="1"/>
    <col min="31" max="31" width="9.140625" style="7"/>
    <col min="32" max="32" width="4.5703125" style="6" bestFit="1" customWidth="1"/>
    <col min="33" max="33" width="7" style="6" bestFit="1" customWidth="1"/>
    <col min="34" max="34" width="6.5703125" style="7" bestFit="1" customWidth="1"/>
    <col min="35" max="35" width="6.5703125" style="6" bestFit="1" customWidth="1"/>
    <col min="36" max="16384" width="9.140625" style="7"/>
  </cols>
  <sheetData>
    <row r="1" spans="1:39" ht="12" customHeight="1" x14ac:dyDescent="0.2">
      <c r="A1" s="15" t="str">
        <f>Расп!$A$21</f>
        <v>МИНИСТЕРСТВО СПОРТА РОССИЙСКОЙ ФЕДЕРАЦИИ</v>
      </c>
      <c r="U1" s="16"/>
      <c r="V1" s="20">
        <v>0</v>
      </c>
      <c r="W1" s="52" t="s">
        <v>66</v>
      </c>
      <c r="X1" s="20"/>
      <c r="Y1" s="20"/>
      <c r="Z1" s="20"/>
      <c r="AA1" s="20"/>
      <c r="AB1" s="55"/>
      <c r="AC1" s="55"/>
      <c r="AD1" s="55"/>
      <c r="AF1" s="7"/>
      <c r="AG1" s="7"/>
      <c r="AI1" s="7"/>
    </row>
    <row r="2" spans="1:39" x14ac:dyDescent="0.2">
      <c r="A2" s="15" t="str">
        <f>Расп!$A$22</f>
        <v>ВСЕРОССИЙСКАЯ ФЕДЕРАЦИЯ ЛЕГКОЙ АТЛЕТИКИ</v>
      </c>
      <c r="U2" s="16"/>
      <c r="V2" s="20">
        <v>3800</v>
      </c>
      <c r="W2" s="52">
        <v>3</v>
      </c>
      <c r="X2" s="20"/>
      <c r="Y2" s="53"/>
      <c r="Z2" s="20"/>
      <c r="AA2" s="20"/>
      <c r="AB2" s="55"/>
      <c r="AC2" s="55"/>
      <c r="AD2" s="55"/>
      <c r="AF2" s="7"/>
      <c r="AG2" s="7"/>
      <c r="AI2" s="7"/>
    </row>
    <row r="3" spans="1:39" x14ac:dyDescent="0.2">
      <c r="A3" s="15" t="str">
        <f>Расп!$A$23</f>
        <v xml:space="preserve"> </v>
      </c>
      <c r="U3" s="16"/>
      <c r="V3" s="20">
        <v>4600</v>
      </c>
      <c r="W3" s="52">
        <v>2</v>
      </c>
      <c r="X3" s="20"/>
      <c r="Y3" s="53"/>
      <c r="Z3" s="20"/>
      <c r="AA3" s="20"/>
      <c r="AB3" s="55"/>
      <c r="AC3" s="55"/>
      <c r="AD3" s="55"/>
      <c r="AF3" s="7"/>
      <c r="AG3" s="7"/>
      <c r="AI3" s="7"/>
    </row>
    <row r="4" spans="1:39" x14ac:dyDescent="0.2">
      <c r="A4" s="6"/>
      <c r="U4" s="16"/>
      <c r="V4" s="20">
        <v>5500</v>
      </c>
      <c r="W4" s="52">
        <v>1</v>
      </c>
      <c r="X4" s="20"/>
      <c r="Y4" s="20"/>
      <c r="Z4" s="20"/>
      <c r="AA4" s="20"/>
      <c r="AB4" s="55"/>
      <c r="AC4" s="55"/>
      <c r="AD4" s="55"/>
      <c r="AF4" s="7"/>
      <c r="AG4" s="7"/>
      <c r="AI4" s="7"/>
    </row>
    <row r="5" spans="1:39" ht="15.75" x14ac:dyDescent="0.25">
      <c r="A5" s="8" t="str">
        <f>Расп!$A$25</f>
        <v>Командный чемпионат России</v>
      </c>
      <c r="C5" s="6"/>
      <c r="U5" s="16"/>
      <c r="V5" s="20">
        <v>6200</v>
      </c>
      <c r="W5" s="52" t="s">
        <v>61</v>
      </c>
      <c r="X5" s="20"/>
      <c r="Y5" s="20"/>
      <c r="Z5" s="20"/>
      <c r="AA5" s="20"/>
      <c r="AB5" s="55"/>
      <c r="AC5" s="55"/>
      <c r="AD5" s="55"/>
      <c r="AF5" s="7"/>
      <c r="AG5" s="7"/>
      <c r="AI5" s="7"/>
    </row>
    <row r="6" spans="1:39" x14ac:dyDescent="0.2">
      <c r="A6" s="9" t="str">
        <f>Расп!$A$26</f>
        <v>г.Сочи, Адлерский район, стадион "Юность"</v>
      </c>
      <c r="C6" s="6"/>
      <c r="F6" s="9" t="str">
        <f>Расп!$A$1</f>
        <v>04.09.2019 г.</v>
      </c>
      <c r="K6" s="9" t="str">
        <f>Расп!$A$7</f>
        <v>05.09.2019 г.</v>
      </c>
      <c r="L6" s="9"/>
      <c r="M6" s="9"/>
      <c r="O6" s="32" t="str">
        <f>Расп!C13</f>
        <v>До 23 лет</v>
      </c>
      <c r="P6" s="7"/>
      <c r="U6" s="16"/>
      <c r="V6" s="20">
        <v>7000</v>
      </c>
      <c r="W6" s="52" t="s">
        <v>60</v>
      </c>
      <c r="X6" s="20"/>
      <c r="Y6" s="20"/>
      <c r="Z6" s="20"/>
      <c r="AA6" s="20"/>
      <c r="AB6" s="55"/>
      <c r="AC6" s="55"/>
      <c r="AD6" s="55"/>
      <c r="AF6" s="7"/>
      <c r="AG6" s="7"/>
      <c r="AI6" s="7"/>
    </row>
    <row r="7" spans="1:39" x14ac:dyDescent="0.2">
      <c r="C7" s="6"/>
      <c r="E7" s="10"/>
      <c r="F7" s="45" t="str">
        <f>Расп!A2</f>
        <v>бег 100 м</v>
      </c>
      <c r="G7" s="51">
        <f>Расп!B2</f>
        <v>0.39583333333333331</v>
      </c>
      <c r="K7" s="45" t="str">
        <f>Расп!A8</f>
        <v>бег с барьерами 110 м (1,067 м)</v>
      </c>
      <c r="L7" s="51">
        <f>Расп!B8</f>
        <v>0.41666666666666669</v>
      </c>
      <c r="M7" s="7"/>
      <c r="N7" s="45" t="str">
        <f>Расп!$A$14</f>
        <v>РМ</v>
      </c>
      <c r="O7" s="6">
        <f>Расп!C14</f>
        <v>8617</v>
      </c>
      <c r="P7" s="7"/>
      <c r="R7" s="6"/>
      <c r="S7" s="6"/>
      <c r="U7" s="16"/>
      <c r="V7" s="20">
        <v>8100</v>
      </c>
      <c r="W7" s="52" t="s">
        <v>62</v>
      </c>
      <c r="X7" s="20"/>
      <c r="Y7" s="20"/>
      <c r="Z7" s="20"/>
      <c r="AA7" s="20"/>
      <c r="AB7" s="55"/>
      <c r="AC7" s="55"/>
      <c r="AD7" s="55"/>
      <c r="AF7" s="7"/>
      <c r="AG7" s="7"/>
      <c r="AI7" s="7"/>
    </row>
    <row r="8" spans="1:39" ht="15.75" x14ac:dyDescent="0.25">
      <c r="B8" s="7"/>
      <c r="C8" s="8" t="str">
        <f>Расп!$A$27</f>
        <v>по многоборью</v>
      </c>
      <c r="E8" s="10"/>
      <c r="F8" s="45" t="str">
        <f>Расп!A3</f>
        <v>прыжок в длину</v>
      </c>
      <c r="G8" s="51">
        <f>Расп!B3</f>
        <v>0.42708333333333331</v>
      </c>
      <c r="H8" s="22"/>
      <c r="I8" s="10"/>
      <c r="J8" s="10"/>
      <c r="K8" s="45" t="str">
        <f>Расп!A9</f>
        <v>метание диска (2,0 кг)</v>
      </c>
      <c r="L8" s="51">
        <f>Расп!B9</f>
        <v>0.43402777777777773</v>
      </c>
      <c r="M8" s="7"/>
      <c r="N8" s="45" t="str">
        <f>Расп!$A$15</f>
        <v>РЕ</v>
      </c>
      <c r="O8" s="6">
        <f>Расп!C15</f>
        <v>8617</v>
      </c>
      <c r="P8" s="7"/>
      <c r="R8" s="6"/>
      <c r="S8" s="6"/>
      <c r="U8" s="17" t="s">
        <v>22</v>
      </c>
      <c r="V8" s="20"/>
      <c r="W8" s="20"/>
      <c r="X8" s="20"/>
      <c r="Y8" s="20"/>
      <c r="Z8" s="20"/>
      <c r="AA8" s="20"/>
      <c r="AB8" s="55"/>
      <c r="AC8" s="55"/>
      <c r="AD8" s="55"/>
      <c r="AF8" s="7"/>
      <c r="AG8" s="7"/>
      <c r="AI8" s="7"/>
    </row>
    <row r="9" spans="1:39" ht="15.75" x14ac:dyDescent="0.25">
      <c r="B9" s="8"/>
      <c r="C9" s="44" t="str">
        <f>Расп!A28</f>
        <v>Мужчины</v>
      </c>
      <c r="F9" s="45" t="str">
        <f>Расп!A4</f>
        <v>толкание ядра (7,26 кг)</v>
      </c>
      <c r="G9" s="51">
        <f>Расп!B4</f>
        <v>0.46875</v>
      </c>
      <c r="K9" s="45" t="str">
        <f>Расп!A10</f>
        <v>прыжок с шестом</v>
      </c>
      <c r="L9" s="51">
        <f>Расп!B10</f>
        <v>0.48958333333333331</v>
      </c>
      <c r="M9" s="7"/>
      <c r="N9" s="45" t="str">
        <f>Расп!$A$16</f>
        <v>РР</v>
      </c>
      <c r="O9" s="6">
        <f>Расп!C16</f>
        <v>8365</v>
      </c>
      <c r="P9" s="7"/>
      <c r="R9" s="6"/>
      <c r="S9" s="6"/>
      <c r="U9" s="17" t="s">
        <v>23</v>
      </c>
      <c r="V9" s="20"/>
      <c r="W9" s="20"/>
      <c r="X9" s="20"/>
      <c r="Y9" s="20"/>
      <c r="Z9" s="20"/>
      <c r="AA9" s="20"/>
      <c r="AB9" s="55"/>
      <c r="AC9" s="55"/>
      <c r="AD9" s="55"/>
      <c r="AF9" s="7"/>
      <c r="AG9" s="7"/>
      <c r="AI9" s="7"/>
    </row>
    <row r="10" spans="1:39" ht="15.75" x14ac:dyDescent="0.25">
      <c r="C10" s="44">
        <f>Расп!A29</f>
        <v>0</v>
      </c>
      <c r="F10" s="45" t="str">
        <f>Расп!A5</f>
        <v>прыжок в высоту</v>
      </c>
      <c r="G10" s="51">
        <f>Расп!B5</f>
        <v>0.625</v>
      </c>
      <c r="H10" s="11"/>
      <c r="K10" s="45" t="str">
        <f>Расп!A11</f>
        <v>метание копья (800 г)</v>
      </c>
      <c r="L10" s="51">
        <f>Расп!B11</f>
        <v>0.625</v>
      </c>
      <c r="M10" s="7"/>
      <c r="O10" s="14"/>
      <c r="U10" s="17" t="s">
        <v>24</v>
      </c>
      <c r="V10" s="20"/>
      <c r="W10" s="20"/>
      <c r="X10" s="20"/>
      <c r="Y10" s="20"/>
      <c r="Z10" s="20"/>
      <c r="AA10" s="20"/>
      <c r="AB10" s="55"/>
      <c r="AC10" s="55"/>
      <c r="AD10" s="55"/>
      <c r="AF10" s="7"/>
      <c r="AG10" s="7"/>
      <c r="AI10" s="7"/>
    </row>
    <row r="11" spans="1:39" ht="15.75" x14ac:dyDescent="0.25">
      <c r="C11" s="111" t="s">
        <v>11</v>
      </c>
      <c r="F11" s="45" t="str">
        <f>Расп!A6</f>
        <v>бег 400 м</v>
      </c>
      <c r="G11" s="51">
        <f>Расп!B6</f>
        <v>0.78125</v>
      </c>
      <c r="H11" s="11"/>
      <c r="K11" s="45" t="str">
        <f>Расп!A12</f>
        <v>бег 1500 м</v>
      </c>
      <c r="L11" s="51">
        <f>Расп!B12</f>
        <v>0.76388888888888884</v>
      </c>
      <c r="M11" s="7"/>
      <c r="O11" s="14"/>
      <c r="U11" s="17"/>
      <c r="V11" s="20"/>
      <c r="W11" s="20"/>
      <c r="X11" s="20"/>
      <c r="Y11" s="20"/>
      <c r="Z11" s="20"/>
      <c r="AA11" s="20"/>
      <c r="AB11" s="55"/>
      <c r="AC11" s="55"/>
      <c r="AD11" s="55"/>
      <c r="AF11" s="7"/>
      <c r="AG11" s="7"/>
      <c r="AI11" s="7"/>
    </row>
    <row r="12" spans="1:39" ht="18" customHeight="1" x14ac:dyDescent="0.25">
      <c r="C12" s="8" t="s">
        <v>104</v>
      </c>
      <c r="U12" s="57"/>
      <c r="V12" s="20"/>
      <c r="W12" s="20"/>
      <c r="X12" s="20"/>
      <c r="Y12" s="20"/>
      <c r="Z12" s="20"/>
      <c r="AA12" s="20"/>
      <c r="AB12" s="55"/>
      <c r="AC12" s="55"/>
      <c r="AD12" s="55"/>
      <c r="AF12" s="7"/>
      <c r="AG12" s="7"/>
      <c r="AI12" s="7"/>
    </row>
    <row r="13" spans="1:39" s="95" customFormat="1" thickBot="1" x14ac:dyDescent="0.25">
      <c r="A13" s="89" t="s">
        <v>37</v>
      </c>
      <c r="B13" s="89" t="s">
        <v>20</v>
      </c>
      <c r="C13" s="89" t="s">
        <v>16</v>
      </c>
      <c r="D13" s="89" t="s">
        <v>85</v>
      </c>
      <c r="E13" s="90"/>
      <c r="F13" s="89" t="s">
        <v>71</v>
      </c>
      <c r="G13" s="89" t="s">
        <v>26</v>
      </c>
      <c r="H13" s="89" t="s">
        <v>27</v>
      </c>
      <c r="I13" s="89" t="s">
        <v>17</v>
      </c>
      <c r="J13" s="89" t="s">
        <v>72</v>
      </c>
      <c r="K13" s="89" t="s">
        <v>73</v>
      </c>
      <c r="L13" s="89" t="s">
        <v>69</v>
      </c>
      <c r="M13" s="89" t="s">
        <v>70</v>
      </c>
      <c r="N13" s="89" t="s">
        <v>18</v>
      </c>
      <c r="O13" s="89" t="s">
        <v>74</v>
      </c>
      <c r="P13" s="91" t="s">
        <v>29</v>
      </c>
      <c r="Q13" s="91" t="s">
        <v>1</v>
      </c>
      <c r="R13" s="91" t="s">
        <v>65</v>
      </c>
      <c r="S13" s="92"/>
      <c r="T13" s="92"/>
      <c r="U13" s="93">
        <v>100</v>
      </c>
      <c r="V13" s="93" t="s">
        <v>26</v>
      </c>
      <c r="W13" s="93" t="s">
        <v>27</v>
      </c>
      <c r="X13" s="93" t="s">
        <v>17</v>
      </c>
      <c r="Y13" s="93">
        <v>400</v>
      </c>
      <c r="Z13" s="93" t="s">
        <v>75</v>
      </c>
      <c r="AA13" s="93" t="s">
        <v>69</v>
      </c>
      <c r="AB13" s="94" t="s">
        <v>70</v>
      </c>
      <c r="AC13" s="94" t="s">
        <v>18</v>
      </c>
      <c r="AD13" s="94">
        <v>1500</v>
      </c>
    </row>
    <row r="14" spans="1:39" s="11" customFormat="1" ht="6" customHeight="1" thickTop="1" x14ac:dyDescent="0.2">
      <c r="D14" s="44"/>
      <c r="P14" s="19"/>
      <c r="Q14" s="19"/>
      <c r="R14" s="19"/>
      <c r="S14" s="19"/>
      <c r="T14" s="19"/>
      <c r="U14" s="58"/>
      <c r="V14" s="21"/>
      <c r="W14" s="21"/>
      <c r="X14" s="21"/>
      <c r="Y14" s="21"/>
      <c r="Z14" s="21"/>
      <c r="AA14" s="21"/>
      <c r="AB14" s="56"/>
      <c r="AC14" s="56"/>
      <c r="AD14" s="56"/>
    </row>
    <row r="15" spans="1:39" s="11" customFormat="1" ht="6" customHeight="1" thickBot="1" x14ac:dyDescent="0.25">
      <c r="A15" s="42"/>
      <c r="B15" s="42"/>
      <c r="C15" s="42"/>
      <c r="D15" s="48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9"/>
      <c r="Q15" s="49"/>
      <c r="R15" s="49"/>
      <c r="S15" s="19"/>
      <c r="T15" s="19"/>
      <c r="U15" s="17"/>
      <c r="V15" s="21"/>
      <c r="W15" s="21"/>
      <c r="X15" s="21"/>
      <c r="Y15" s="21"/>
      <c r="Z15" s="21"/>
      <c r="AA15" s="21"/>
      <c r="AB15" s="56"/>
      <c r="AC15" s="56"/>
      <c r="AD15" s="56"/>
    </row>
    <row r="16" spans="1:39" s="31" customFormat="1" ht="13.5" customHeight="1" thickTop="1" x14ac:dyDescent="0.3">
      <c r="A16" s="35" t="e">
        <f>RANK(P16,$P$16:$P$165,0)</f>
        <v>#N/A</v>
      </c>
      <c r="B16" s="35">
        <v>34</v>
      </c>
      <c r="C16" s="60" t="e">
        <f>VLOOKUP(B16,Уч!$A$2:$L$26,2,FALSE)</f>
        <v>#N/A</v>
      </c>
      <c r="D16" s="107" t="e">
        <f>VLOOKUP(B16,Уч!$A$2:$L$26,3,FALSE)</f>
        <v>#N/A</v>
      </c>
      <c r="E16" s="33" t="s">
        <v>28</v>
      </c>
      <c r="F16" s="61" t="e">
        <f>VLOOKUP($B16,'1_р'!$C$18:$I$85,5,FALSE)</f>
        <v>#N/A</v>
      </c>
      <c r="G16" s="62" t="e">
        <f>VLOOKUP($B16,Дл_р!$C$16:$O$54,11,FALSE)</f>
        <v>#N/A</v>
      </c>
      <c r="H16" s="62" t="e">
        <f>VLOOKUP($B16,Я_р!$C$16:$K$60,8,FALSE)</f>
        <v>#N/A</v>
      </c>
      <c r="I16" s="62" t="e">
        <f>VLOOKUP($B16,В_р!$C$16:$AF$57,23,FALSE)</f>
        <v>#N/A</v>
      </c>
      <c r="J16" s="62" t="e">
        <f>VLOOKUP($B16,'4_р'!$C$17:$H$73,5,FALSE)</f>
        <v>#N/A</v>
      </c>
      <c r="K16" s="62" t="e">
        <f>VLOOKUP($B16,#REF!,5,FALSE)</f>
        <v>#REF!</v>
      </c>
      <c r="L16" s="62" t="e">
        <f>VLOOKUP($B16,#REF!,8,FALSE)</f>
        <v>#REF!</v>
      </c>
      <c r="M16" s="62" t="e">
        <f>VLOOKUP($B16,#REF!,17,FALSE)</f>
        <v>#REF!</v>
      </c>
      <c r="N16" s="62" t="e">
        <f>VLOOKUP($B16,К_р!$C$15:$K$68,8,FALSE)</f>
        <v>#N/A</v>
      </c>
      <c r="O16" s="70" t="e">
        <f>VLOOKUP($B16,'15_р'!$C$17:$H$86,5,FALSE)</f>
        <v>#N/A</v>
      </c>
      <c r="P16" s="97" t="e">
        <f>SUM(F18:O18)</f>
        <v>#N/A</v>
      </c>
      <c r="Q16" s="35" t="e">
        <f>LOOKUP(P16,$V$1:$V$7,$W$1:$W$7)</f>
        <v>#N/A</v>
      </c>
      <c r="R16" s="35"/>
      <c r="S16" s="31" t="e">
        <f>$A16</f>
        <v>#N/A</v>
      </c>
      <c r="T16" s="31">
        <v>1</v>
      </c>
      <c r="U16" s="83"/>
      <c r="V16" s="78"/>
      <c r="W16" s="78"/>
      <c r="X16" s="78"/>
      <c r="Y16" s="78"/>
      <c r="Z16" s="78"/>
      <c r="AA16" s="78"/>
      <c r="AB16" s="79"/>
      <c r="AC16" s="79"/>
      <c r="AD16" s="79"/>
      <c r="AE16" s="60"/>
      <c r="AF16" s="35"/>
      <c r="AG16" s="35"/>
      <c r="AH16" s="60"/>
      <c r="AI16" s="35"/>
      <c r="AJ16" s="60"/>
      <c r="AK16" s="60"/>
      <c r="AL16" s="60"/>
      <c r="AM16" s="60"/>
    </row>
    <row r="17" spans="1:39" s="31" customFormat="1" ht="13.5" customHeight="1" x14ac:dyDescent="0.3">
      <c r="A17" s="35"/>
      <c r="B17" s="35"/>
      <c r="C17" s="66" t="e">
        <f>VLOOKUP(B16,Уч!$A$2:$L$26,5,FALSE)</f>
        <v>#N/A</v>
      </c>
      <c r="D17" s="107" t="e">
        <f>VLOOKUP(B16,Уч!$A$2:$L$26,4,FALSE)</f>
        <v>#N/A</v>
      </c>
      <c r="E17" s="33" t="s">
        <v>97</v>
      </c>
      <c r="F17" s="68" t="e">
        <f>VLOOKUP($B16,'1_р'!$C$18:$I$85,6,FALSE)</f>
        <v>#N/A</v>
      </c>
      <c r="G17" s="69" t="e">
        <f>VLOOKUP($B16,Дл_р!$C$16:$O$54,12,FALSE)</f>
        <v>#N/A</v>
      </c>
      <c r="H17" s="70"/>
      <c r="I17" s="69"/>
      <c r="J17" s="69"/>
      <c r="K17" s="69" t="e">
        <f>VLOOKUP($B16,#REF!,6,FALSE)</f>
        <v>#REF!</v>
      </c>
      <c r="L17" s="69"/>
      <c r="M17" s="69"/>
      <c r="N17" s="70"/>
      <c r="O17" s="70"/>
      <c r="P17" s="97"/>
      <c r="Q17" s="80"/>
      <c r="R17" s="63"/>
      <c r="S17" s="31" t="e">
        <f>$A16</f>
        <v>#N/A</v>
      </c>
      <c r="T17" s="31">
        <v>2</v>
      </c>
      <c r="U17" s="83"/>
      <c r="V17" s="78"/>
      <c r="W17" s="78"/>
      <c r="X17" s="78"/>
      <c r="Y17" s="78"/>
      <c r="Z17" s="78"/>
      <c r="AA17" s="78"/>
      <c r="AB17" s="79"/>
      <c r="AC17" s="79"/>
      <c r="AD17" s="79"/>
      <c r="AE17" s="60"/>
      <c r="AF17" s="35"/>
      <c r="AG17" s="35"/>
      <c r="AH17" s="60"/>
      <c r="AI17" s="35"/>
      <c r="AJ17" s="60"/>
      <c r="AK17" s="60"/>
      <c r="AL17" s="60"/>
      <c r="AM17" s="60"/>
    </row>
    <row r="18" spans="1:39" s="31" customFormat="1" ht="13.5" customHeight="1" x14ac:dyDescent="0.3">
      <c r="A18" s="35"/>
      <c r="B18" s="35"/>
      <c r="C18" s="67" t="e">
        <f>VLOOKUP(B16,Уч!$A$2:$L$26,7,FALSE)</f>
        <v>#N/A</v>
      </c>
      <c r="D18" s="107"/>
      <c r="E18" s="33" t="s">
        <v>77</v>
      </c>
      <c r="F18" s="72" t="e">
        <f>VLOOKUP($B16,'1_р'!$C$18:$I$85,7,FALSE)</f>
        <v>#N/A</v>
      </c>
      <c r="G18" s="70" t="e">
        <f>VLOOKUP($B16,Дл_р!$C$16:$O$54,13,FALSE)</f>
        <v>#N/A</v>
      </c>
      <c r="H18" s="70" t="e">
        <f>VLOOKUP($B16,Я_р!$C$16:$K$60,9,FALSE)</f>
        <v>#N/A</v>
      </c>
      <c r="I18" s="70" t="e">
        <f>VLOOKUP($B16,В_р!$C$16:$AF$57,24,)</f>
        <v>#N/A</v>
      </c>
      <c r="J18" s="70" t="e">
        <f>VLOOKUP($B16,'4_р'!$C$17:$H$73,6,FALSE)</f>
        <v>#N/A</v>
      </c>
      <c r="K18" s="70" t="e">
        <f>VLOOKUP($B16,#REF!,7,FALSE)</f>
        <v>#REF!</v>
      </c>
      <c r="L18" s="70" t="e">
        <f>VLOOKUP($B16,#REF!,9,FALSE)</f>
        <v>#REF!</v>
      </c>
      <c r="M18" s="70" t="e">
        <f>VLOOKUP($B16,#REF!,18,FALSE)</f>
        <v>#REF!</v>
      </c>
      <c r="N18" s="70" t="e">
        <f>VLOOKUP($B16,К_р!$C$15:$K$68,9,FALSE)</f>
        <v>#N/A</v>
      </c>
      <c r="O18" s="70" t="e">
        <f>VLOOKUP($B16,'15_р'!$C$17:$H$86,6,FALSE)</f>
        <v>#N/A</v>
      </c>
      <c r="P18" s="97"/>
      <c r="Q18" s="80"/>
      <c r="R18" s="63"/>
      <c r="S18" s="31" t="e">
        <f>$A16</f>
        <v>#N/A</v>
      </c>
      <c r="T18" s="31">
        <v>3</v>
      </c>
      <c r="U18" s="83"/>
      <c r="V18" s="78"/>
      <c r="W18" s="78"/>
      <c r="X18" s="78"/>
      <c r="Y18" s="78"/>
      <c r="Z18" s="78"/>
      <c r="AA18" s="78"/>
      <c r="AB18" s="79"/>
      <c r="AC18" s="79"/>
      <c r="AD18" s="79"/>
      <c r="AE18" s="60"/>
      <c r="AF18" s="35"/>
      <c r="AG18" s="35"/>
      <c r="AH18" s="60"/>
      <c r="AI18" s="35"/>
      <c r="AJ18" s="60"/>
      <c r="AK18" s="60"/>
      <c r="AL18" s="60"/>
      <c r="AM18" s="60"/>
    </row>
    <row r="19" spans="1:39" s="31" customFormat="1" ht="13.5" customHeight="1" x14ac:dyDescent="0.3">
      <c r="A19" s="35"/>
      <c r="B19" s="35"/>
      <c r="C19" s="66" t="e">
        <f>VLOOKUP(B16,Уч!$A$2:$L$26,11,FALSE)</f>
        <v>#N/A</v>
      </c>
      <c r="D19" s="107"/>
      <c r="E19" s="33" t="s">
        <v>98</v>
      </c>
      <c r="F19" s="72" t="e">
        <f>F18</f>
        <v>#N/A</v>
      </c>
      <c r="G19" s="70" t="e">
        <f>F19+G18</f>
        <v>#N/A</v>
      </c>
      <c r="H19" s="70" t="e">
        <f>G19+H18</f>
        <v>#N/A</v>
      </c>
      <c r="I19" s="70" t="e">
        <f>H19+I18</f>
        <v>#N/A</v>
      </c>
      <c r="J19" s="70" t="e">
        <f>SUM($F18:J18)</f>
        <v>#N/A</v>
      </c>
      <c r="K19" s="70" t="e">
        <f>SUM($F18:$K18)</f>
        <v>#N/A</v>
      </c>
      <c r="L19" s="70" t="e">
        <f>K19+L18</f>
        <v>#N/A</v>
      </c>
      <c r="M19" s="70" t="e">
        <f>L19+M18</f>
        <v>#N/A</v>
      </c>
      <c r="N19" s="70" t="e">
        <f>SUM($F18:$N18)</f>
        <v>#N/A</v>
      </c>
      <c r="O19" s="70" t="e">
        <f>SUM($F18:$O18)</f>
        <v>#N/A</v>
      </c>
      <c r="P19" s="97"/>
      <c r="Q19" s="80"/>
      <c r="R19" s="63"/>
      <c r="S19" s="31" t="e">
        <f>$A16</f>
        <v>#N/A</v>
      </c>
      <c r="T19" s="31">
        <v>4</v>
      </c>
      <c r="U19" s="63" t="e">
        <f t="shared" ref="U19:AD19" si="0">F19</f>
        <v>#N/A</v>
      </c>
      <c r="V19" s="63" t="e">
        <f t="shared" si="0"/>
        <v>#N/A</v>
      </c>
      <c r="W19" s="63" t="e">
        <f t="shared" si="0"/>
        <v>#N/A</v>
      </c>
      <c r="X19" s="63" t="e">
        <f t="shared" si="0"/>
        <v>#N/A</v>
      </c>
      <c r="Y19" s="63" t="e">
        <f t="shared" si="0"/>
        <v>#N/A</v>
      </c>
      <c r="Z19" s="63" t="e">
        <f t="shared" si="0"/>
        <v>#N/A</v>
      </c>
      <c r="AA19" s="63" t="e">
        <f t="shared" si="0"/>
        <v>#N/A</v>
      </c>
      <c r="AB19" s="63" t="e">
        <f t="shared" si="0"/>
        <v>#N/A</v>
      </c>
      <c r="AC19" s="63" t="e">
        <f t="shared" si="0"/>
        <v>#N/A</v>
      </c>
      <c r="AD19" s="63" t="e">
        <f t="shared" si="0"/>
        <v>#N/A</v>
      </c>
      <c r="AE19" s="60"/>
      <c r="AF19" s="35"/>
      <c r="AG19" s="35"/>
      <c r="AH19" s="60"/>
      <c r="AI19" s="35"/>
      <c r="AJ19" s="60"/>
      <c r="AK19" s="60"/>
      <c r="AL19" s="60"/>
      <c r="AM19" s="60"/>
    </row>
    <row r="20" spans="1:39" s="31" customFormat="1" ht="13.5" customHeight="1" thickBot="1" x14ac:dyDescent="0.35">
      <c r="A20" s="73"/>
      <c r="B20" s="73"/>
      <c r="C20" s="74" t="e">
        <f>VLOOKUP(B16,Уч!$A$2:$L$26,12,FALSE)</f>
        <v>#N/A</v>
      </c>
      <c r="D20" s="108"/>
      <c r="E20" s="43" t="s">
        <v>37</v>
      </c>
      <c r="F20" s="75" t="e">
        <f>RANK(F19,$U$19:$U$165,0)</f>
        <v>#N/A</v>
      </c>
      <c r="G20" s="76" t="e">
        <f>RANK(G19,$V$19:$V$165,0)</f>
        <v>#N/A</v>
      </c>
      <c r="H20" s="76" t="e">
        <f>RANK(H19,$W$19:$W$165,0)</f>
        <v>#N/A</v>
      </c>
      <c r="I20" s="76" t="e">
        <f>RANK(I19,$X$19:$X$165,0)</f>
        <v>#N/A</v>
      </c>
      <c r="J20" s="76" t="e">
        <f>RANK(J19,$Y$19:$Y$165,0)</f>
        <v>#N/A</v>
      </c>
      <c r="K20" s="76" t="e">
        <f>RANK(K19,$Z$19:$Z$165,0)</f>
        <v>#N/A</v>
      </c>
      <c r="L20" s="76" t="e">
        <f>RANK(L19,$AA$19:$AA$165,0)</f>
        <v>#N/A</v>
      </c>
      <c r="M20" s="76" t="e">
        <f>RANK(M19,$AB$19:$AB$155,0)</f>
        <v>#N/A</v>
      </c>
      <c r="N20" s="76" t="e">
        <f>RANK(N19,$AC$19:$AC$165,0)</f>
        <v>#N/A</v>
      </c>
      <c r="O20" s="76" t="e">
        <f>RANK(O19,$AD$19:$AD$165,0)</f>
        <v>#N/A</v>
      </c>
      <c r="P20" s="98"/>
      <c r="Q20" s="77"/>
      <c r="R20" s="77"/>
      <c r="S20" s="31" t="e">
        <f>$A16</f>
        <v>#N/A</v>
      </c>
      <c r="T20" s="31">
        <v>5</v>
      </c>
      <c r="U20" s="83"/>
      <c r="V20" s="78"/>
      <c r="W20" s="78"/>
      <c r="X20" s="78"/>
      <c r="Y20" s="78"/>
      <c r="Z20" s="78"/>
      <c r="AA20" s="78"/>
      <c r="AB20" s="79"/>
      <c r="AC20" s="79"/>
      <c r="AD20" s="79"/>
      <c r="AE20" s="60"/>
      <c r="AF20" s="35"/>
      <c r="AG20" s="35"/>
      <c r="AH20" s="60"/>
      <c r="AI20" s="35"/>
      <c r="AJ20" s="60"/>
      <c r="AK20" s="60"/>
      <c r="AL20" s="60"/>
      <c r="AM20" s="60"/>
    </row>
    <row r="21" spans="1:39" s="60" customFormat="1" ht="13.5" customHeight="1" thickTop="1" x14ac:dyDescent="0.3">
      <c r="A21" s="35" t="e">
        <f>RANK(P21,$P$16:$P$165,0)</f>
        <v>#N/A</v>
      </c>
      <c r="B21" s="35">
        <v>17</v>
      </c>
      <c r="C21" s="60" t="e">
        <f>VLOOKUP(B21,Уч!$A$2:$L$26,2,FALSE)</f>
        <v>#N/A</v>
      </c>
      <c r="D21" s="107" t="e">
        <f>VLOOKUP(B21,Уч!$A$2:$L$26,3,FALSE)</f>
        <v>#N/A</v>
      </c>
      <c r="E21" s="33" t="s">
        <v>28</v>
      </c>
      <c r="F21" s="61" t="e">
        <f>VLOOKUP($B21,'1_р'!$C$18:$I$85,5,FALSE)</f>
        <v>#N/A</v>
      </c>
      <c r="G21" s="62" t="e">
        <f>VLOOKUP($B21,Дл_р!$C$16:$O$54,11,FALSE)</f>
        <v>#N/A</v>
      </c>
      <c r="H21" s="62" t="e">
        <f>VLOOKUP($B21,Я_р!$C$16:$K$60,8,FALSE)</f>
        <v>#N/A</v>
      </c>
      <c r="I21" s="62" t="e">
        <f>VLOOKUP($B21,В_р!$C$16:$AF$57,23,FALSE)</f>
        <v>#N/A</v>
      </c>
      <c r="J21" s="62" t="e">
        <f>VLOOKUP($B21,'4_р'!$C$17:$H$73,5,FALSE)</f>
        <v>#N/A</v>
      </c>
      <c r="K21" s="62" t="e">
        <f>VLOOKUP($B21,#REF!,5,FALSE)</f>
        <v>#REF!</v>
      </c>
      <c r="L21" s="62" t="e">
        <f>VLOOKUP($B21,#REF!,8,FALSE)</f>
        <v>#REF!</v>
      </c>
      <c r="M21" s="62" t="e">
        <f>VLOOKUP($B21,#REF!,17,FALSE)</f>
        <v>#REF!</v>
      </c>
      <c r="N21" s="62" t="e">
        <f>VLOOKUP($B21,К_р!$C$15:$K$68,8,FALSE)</f>
        <v>#N/A</v>
      </c>
      <c r="O21" s="70" t="e">
        <f>VLOOKUP($B21,'15_р'!$C$17:$H$86,5,FALSE)</f>
        <v>#N/A</v>
      </c>
      <c r="P21" s="97" t="e">
        <f>SUM(F23:O23)</f>
        <v>#N/A</v>
      </c>
      <c r="Q21" s="35" t="e">
        <f>LOOKUP(P21,$V$1:$V$7,$W$1:$W$7)</f>
        <v>#N/A</v>
      </c>
      <c r="R21" s="35"/>
      <c r="S21" s="31" t="e">
        <f>$A21</f>
        <v>#N/A</v>
      </c>
      <c r="T21" s="31">
        <v>1</v>
      </c>
      <c r="U21" s="78"/>
      <c r="V21" s="78"/>
      <c r="W21" s="78"/>
      <c r="X21" s="78"/>
      <c r="Y21" s="78"/>
      <c r="Z21" s="78"/>
      <c r="AA21" s="78"/>
      <c r="AB21" s="79"/>
      <c r="AC21" s="79"/>
      <c r="AD21" s="79"/>
      <c r="AF21" s="65">
        <v>10</v>
      </c>
      <c r="AG21" s="36">
        <v>8</v>
      </c>
      <c r="AH21" s="65" t="s">
        <v>80</v>
      </c>
      <c r="AI21" s="35">
        <v>5</v>
      </c>
    </row>
    <row r="22" spans="1:39" s="60" customFormat="1" ht="13.5" customHeight="1" x14ac:dyDescent="0.3">
      <c r="A22" s="35"/>
      <c r="B22" s="35"/>
      <c r="C22" s="66" t="e">
        <f>VLOOKUP(B21,Уч!$A$2:$L$26,5,FALSE)</f>
        <v>#N/A</v>
      </c>
      <c r="D22" s="109" t="e">
        <f>VLOOKUP(B21,Уч!$A$2:$L$26,4,FALSE)</f>
        <v>#N/A</v>
      </c>
      <c r="E22" s="33" t="s">
        <v>97</v>
      </c>
      <c r="F22" s="68" t="e">
        <f>VLOOKUP($B21,'1_р'!$C$18:$I$85,6,FALSE)</f>
        <v>#N/A</v>
      </c>
      <c r="G22" s="69" t="e">
        <f>VLOOKUP($B21,Дл_р!$C$16:$O$54,12,FALSE)</f>
        <v>#N/A</v>
      </c>
      <c r="H22" s="70"/>
      <c r="I22" s="69"/>
      <c r="J22" s="69"/>
      <c r="K22" s="69" t="e">
        <f>VLOOKUP($B21,#REF!,6,FALSE)</f>
        <v>#REF!</v>
      </c>
      <c r="L22" s="69"/>
      <c r="M22" s="69"/>
      <c r="N22" s="70"/>
      <c r="O22" s="70"/>
      <c r="P22" s="97"/>
      <c r="Q22" s="80"/>
      <c r="R22" s="63"/>
      <c r="S22" s="31" t="e">
        <f>$A21</f>
        <v>#N/A</v>
      </c>
      <c r="T22" s="31">
        <v>2</v>
      </c>
      <c r="U22" s="78"/>
      <c r="V22" s="78"/>
      <c r="W22" s="78"/>
      <c r="X22" s="78"/>
      <c r="Y22" s="78"/>
      <c r="Z22" s="78"/>
      <c r="AA22" s="78"/>
      <c r="AB22" s="79"/>
      <c r="AC22" s="79"/>
      <c r="AD22" s="79"/>
      <c r="AF22" s="65">
        <v>11</v>
      </c>
      <c r="AG22" s="36">
        <v>7</v>
      </c>
      <c r="AH22" s="65"/>
      <c r="AI22" s="35"/>
    </row>
    <row r="23" spans="1:39" s="60" customFormat="1" ht="13.5" customHeight="1" x14ac:dyDescent="0.3">
      <c r="A23" s="35"/>
      <c r="B23" s="35"/>
      <c r="C23" s="67" t="e">
        <f>VLOOKUP(B21,Уч!$A$2:$L$26,7,FALSE)</f>
        <v>#N/A</v>
      </c>
      <c r="D23" s="109"/>
      <c r="E23" s="33" t="s">
        <v>77</v>
      </c>
      <c r="F23" s="72" t="e">
        <f>VLOOKUP($B21,'1_р'!$C$18:$I$85,7,FALSE)</f>
        <v>#N/A</v>
      </c>
      <c r="G23" s="70" t="e">
        <f>VLOOKUP($B21,Дл_р!$C$16:$O$54,13,FALSE)</f>
        <v>#N/A</v>
      </c>
      <c r="H23" s="70" t="e">
        <f>VLOOKUP($B21,Я_р!$C$16:$K$60,9,FALSE)</f>
        <v>#N/A</v>
      </c>
      <c r="I23" s="70" t="e">
        <f>VLOOKUP($B21,В_р!$C$16:$AF$57,24,)</f>
        <v>#N/A</v>
      </c>
      <c r="J23" s="70" t="e">
        <f>VLOOKUP($B21,'4_р'!$C$17:$H$73,6,FALSE)</f>
        <v>#N/A</v>
      </c>
      <c r="K23" s="70" t="e">
        <f>VLOOKUP($B21,#REF!,7,FALSE)</f>
        <v>#REF!</v>
      </c>
      <c r="L23" s="70" t="e">
        <f>VLOOKUP($B21,#REF!,9,FALSE)</f>
        <v>#REF!</v>
      </c>
      <c r="M23" s="70" t="e">
        <f>VLOOKUP($B21,#REF!,18,FALSE)</f>
        <v>#REF!</v>
      </c>
      <c r="N23" s="70" t="e">
        <f>VLOOKUP($B21,К_р!$C$15:$K$68,9,FALSE)</f>
        <v>#N/A</v>
      </c>
      <c r="O23" s="70" t="e">
        <f>VLOOKUP($B21,'15_р'!$C$17:$H$86,6,FALSE)</f>
        <v>#N/A</v>
      </c>
      <c r="P23" s="97"/>
      <c r="Q23" s="80"/>
      <c r="R23" s="63"/>
      <c r="S23" s="31" t="e">
        <f>$A21</f>
        <v>#N/A</v>
      </c>
      <c r="T23" s="31">
        <v>3</v>
      </c>
      <c r="U23" s="78"/>
      <c r="V23" s="78"/>
      <c r="W23" s="78"/>
      <c r="X23" s="78"/>
      <c r="Y23" s="78"/>
      <c r="Z23" s="78"/>
      <c r="AA23" s="78"/>
      <c r="AB23" s="79"/>
      <c r="AC23" s="79"/>
      <c r="AD23" s="79"/>
      <c r="AF23" s="65">
        <v>12</v>
      </c>
      <c r="AG23" s="36">
        <v>6</v>
      </c>
      <c r="AH23" s="65"/>
      <c r="AI23" s="35"/>
    </row>
    <row r="24" spans="1:39" s="60" customFormat="1" ht="13.5" customHeight="1" x14ac:dyDescent="0.3">
      <c r="A24" s="35"/>
      <c r="B24" s="35"/>
      <c r="C24" s="66" t="e">
        <f>VLOOKUP(B21,Уч!$A$2:$L$26,11,FALSE)</f>
        <v>#N/A</v>
      </c>
      <c r="D24" s="109"/>
      <c r="E24" s="33" t="s">
        <v>98</v>
      </c>
      <c r="F24" s="72" t="e">
        <f>F23</f>
        <v>#N/A</v>
      </c>
      <c r="G24" s="70" t="e">
        <f>F24+G23</f>
        <v>#N/A</v>
      </c>
      <c r="H24" s="70" t="e">
        <f>G24+H23</f>
        <v>#N/A</v>
      </c>
      <c r="I24" s="70" t="e">
        <f>H24+I23</f>
        <v>#N/A</v>
      </c>
      <c r="J24" s="70" t="e">
        <f>SUM($F23:J23)</f>
        <v>#N/A</v>
      </c>
      <c r="K24" s="70" t="e">
        <f>SUM($F23:$K23)</f>
        <v>#N/A</v>
      </c>
      <c r="L24" s="70" t="e">
        <f>K24+L23</f>
        <v>#N/A</v>
      </c>
      <c r="M24" s="70" t="e">
        <f>L24+M23</f>
        <v>#N/A</v>
      </c>
      <c r="N24" s="70" t="e">
        <f>SUM($F23:$N23)</f>
        <v>#N/A</v>
      </c>
      <c r="O24" s="70" t="e">
        <f>SUM($F23:$O23)</f>
        <v>#N/A</v>
      </c>
      <c r="P24" s="97"/>
      <c r="Q24" s="80"/>
      <c r="R24" s="63"/>
      <c r="S24" s="31" t="e">
        <f>$A21</f>
        <v>#N/A</v>
      </c>
      <c r="T24" s="31">
        <v>4</v>
      </c>
      <c r="U24" s="63" t="e">
        <f t="shared" ref="U24:AD24" si="1">F24</f>
        <v>#N/A</v>
      </c>
      <c r="V24" s="63" t="e">
        <f t="shared" si="1"/>
        <v>#N/A</v>
      </c>
      <c r="W24" s="63" t="e">
        <f t="shared" si="1"/>
        <v>#N/A</v>
      </c>
      <c r="X24" s="63" t="e">
        <f t="shared" si="1"/>
        <v>#N/A</v>
      </c>
      <c r="Y24" s="63" t="e">
        <f t="shared" si="1"/>
        <v>#N/A</v>
      </c>
      <c r="Z24" s="63" t="e">
        <f t="shared" si="1"/>
        <v>#N/A</v>
      </c>
      <c r="AA24" s="63" t="e">
        <f t="shared" si="1"/>
        <v>#N/A</v>
      </c>
      <c r="AB24" s="63" t="e">
        <f t="shared" si="1"/>
        <v>#N/A</v>
      </c>
      <c r="AC24" s="63" t="e">
        <f t="shared" si="1"/>
        <v>#N/A</v>
      </c>
      <c r="AD24" s="63" t="e">
        <f t="shared" si="1"/>
        <v>#N/A</v>
      </c>
      <c r="AF24" s="65">
        <v>13</v>
      </c>
      <c r="AG24" s="36">
        <v>5</v>
      </c>
      <c r="AH24" s="82"/>
      <c r="AI24" s="31"/>
    </row>
    <row r="25" spans="1:39" s="60" customFormat="1" ht="13.5" customHeight="1" thickBot="1" x14ac:dyDescent="0.35">
      <c r="A25" s="73"/>
      <c r="B25" s="73"/>
      <c r="C25" s="74" t="e">
        <f>VLOOKUP(B21,Уч!$A$2:$L$26,12,FALSE)</f>
        <v>#N/A</v>
      </c>
      <c r="D25" s="110"/>
      <c r="E25" s="43" t="s">
        <v>37</v>
      </c>
      <c r="F25" s="75" t="e">
        <f>RANK(F24,$U$19:$U$165,0)</f>
        <v>#N/A</v>
      </c>
      <c r="G25" s="76" t="e">
        <f>RANK(G24,$V$19:$V$165,0)</f>
        <v>#N/A</v>
      </c>
      <c r="H25" s="76" t="e">
        <f>RANK(H24,$W$19:$W$165,0)</f>
        <v>#N/A</v>
      </c>
      <c r="I25" s="76" t="e">
        <f>RANK(I24,$X$19:$X$165,0)</f>
        <v>#N/A</v>
      </c>
      <c r="J25" s="76" t="e">
        <f>RANK(J24,$Y$19:$Y$165,0)</f>
        <v>#N/A</v>
      </c>
      <c r="K25" s="76" t="e">
        <f>RANK(K24,$Z$19:$Z$165,0)</f>
        <v>#N/A</v>
      </c>
      <c r="L25" s="76" t="e">
        <f>RANK(L24,$AA$19:$AA$165,0)</f>
        <v>#N/A</v>
      </c>
      <c r="M25" s="76" t="e">
        <f>RANK(M24,$AB$19:$AB$155,0)</f>
        <v>#N/A</v>
      </c>
      <c r="N25" s="76" t="e">
        <f>RANK(N24,$AC$19:$AC$165,0)</f>
        <v>#N/A</v>
      </c>
      <c r="O25" s="76" t="e">
        <f>RANK(O24,$AD$19:$AD$165,0)</f>
        <v>#N/A</v>
      </c>
      <c r="P25" s="98"/>
      <c r="Q25" s="81"/>
      <c r="R25" s="77"/>
      <c r="S25" s="31" t="e">
        <f>$A21</f>
        <v>#N/A</v>
      </c>
      <c r="T25" s="31">
        <v>5</v>
      </c>
      <c r="U25" s="78"/>
      <c r="V25" s="78"/>
      <c r="W25" s="78"/>
      <c r="X25" s="78"/>
      <c r="Y25" s="78"/>
      <c r="Z25" s="78"/>
      <c r="AA25" s="78"/>
      <c r="AB25" s="79"/>
      <c r="AC25" s="79"/>
      <c r="AD25" s="79"/>
      <c r="AF25" s="65">
        <v>14</v>
      </c>
      <c r="AG25" s="36">
        <v>4</v>
      </c>
      <c r="AH25" s="82"/>
      <c r="AI25" s="31"/>
    </row>
    <row r="26" spans="1:39" s="60" customFormat="1" ht="13.5" customHeight="1" thickTop="1" x14ac:dyDescent="0.3">
      <c r="A26" s="35" t="e">
        <f>RANK(P26,$P$16:$P$165,0)</f>
        <v>#N/A</v>
      </c>
      <c r="B26" s="35">
        <v>59</v>
      </c>
      <c r="C26" s="60" t="e">
        <f>VLOOKUP(B26,Уч!$A$2:$L$26,2,FALSE)</f>
        <v>#N/A</v>
      </c>
      <c r="D26" s="107" t="e">
        <f>VLOOKUP(B26,Уч!$A$2:$L$26,3,FALSE)</f>
        <v>#N/A</v>
      </c>
      <c r="E26" s="33" t="s">
        <v>28</v>
      </c>
      <c r="F26" s="61" t="e">
        <f>VLOOKUP($B26,'1_р'!$C$18:$I$85,5,FALSE)</f>
        <v>#N/A</v>
      </c>
      <c r="G26" s="62" t="e">
        <f>VLOOKUP($B26,Дл_р!$C$16:$O$54,11,FALSE)</f>
        <v>#N/A</v>
      </c>
      <c r="H26" s="62" t="e">
        <f>VLOOKUP($B26,Я_р!$C$16:$K$60,8,FALSE)</f>
        <v>#N/A</v>
      </c>
      <c r="I26" s="62" t="e">
        <f>VLOOKUP($B26,В_р!$C$16:$AF$57,23,FALSE)</f>
        <v>#N/A</v>
      </c>
      <c r="J26" s="62" t="e">
        <f>VLOOKUP($B26,'4_р'!$C$17:$H$73,5,FALSE)</f>
        <v>#N/A</v>
      </c>
      <c r="K26" s="62" t="e">
        <f>VLOOKUP($B26,#REF!,5,FALSE)</f>
        <v>#REF!</v>
      </c>
      <c r="L26" s="62" t="e">
        <f>VLOOKUP($B26,#REF!,8,FALSE)</f>
        <v>#REF!</v>
      </c>
      <c r="M26" s="62" t="e">
        <f>VLOOKUP($B26,#REF!,17,FALSE)</f>
        <v>#REF!</v>
      </c>
      <c r="N26" s="62" t="e">
        <f>VLOOKUP($B26,К_р!$C$15:$K$68,8,FALSE)</f>
        <v>#N/A</v>
      </c>
      <c r="O26" s="70" t="e">
        <f>VLOOKUP($B26,'15_р'!$C$17:$H$86,5,FALSE)</f>
        <v>#N/A</v>
      </c>
      <c r="P26" s="97" t="e">
        <f>SUM(F28:O28)</f>
        <v>#N/A</v>
      </c>
      <c r="Q26" s="35" t="e">
        <f>LOOKUP(P26,$V$1:$V$7,$W$1:$W$7)</f>
        <v>#N/A</v>
      </c>
      <c r="R26" s="35"/>
      <c r="S26" s="31" t="e">
        <f>$A26</f>
        <v>#N/A</v>
      </c>
      <c r="T26" s="31">
        <v>1</v>
      </c>
      <c r="U26" s="83"/>
      <c r="V26" s="78"/>
      <c r="W26" s="78"/>
      <c r="X26" s="78"/>
      <c r="Y26" s="78"/>
      <c r="Z26" s="78"/>
      <c r="AA26" s="78"/>
      <c r="AB26" s="79"/>
      <c r="AC26" s="79"/>
      <c r="AD26" s="79"/>
      <c r="AF26" s="35"/>
      <c r="AG26" s="35"/>
      <c r="AI26" s="35"/>
    </row>
    <row r="27" spans="1:39" s="60" customFormat="1" ht="13.5" customHeight="1" x14ac:dyDescent="0.3">
      <c r="A27" s="35"/>
      <c r="B27" s="35"/>
      <c r="C27" s="66" t="e">
        <f>VLOOKUP(B26,Уч!$A$2:$L$26,5,FALSE)</f>
        <v>#N/A</v>
      </c>
      <c r="D27" s="107" t="e">
        <f>VLOOKUP(B26,Уч!$A$2:$L$26,4,FALSE)</f>
        <v>#N/A</v>
      </c>
      <c r="E27" s="33" t="s">
        <v>97</v>
      </c>
      <c r="F27" s="68" t="e">
        <f>VLOOKUP($B26,'1_р'!$C$18:$I$85,6,FALSE)</f>
        <v>#N/A</v>
      </c>
      <c r="G27" s="69" t="e">
        <f>VLOOKUP($B26,Дл_р!$C$16:$O$54,12,FALSE)</f>
        <v>#N/A</v>
      </c>
      <c r="H27" s="70"/>
      <c r="I27" s="69"/>
      <c r="J27" s="69"/>
      <c r="K27" s="69" t="e">
        <f>VLOOKUP($B26,#REF!,6,FALSE)</f>
        <v>#REF!</v>
      </c>
      <c r="L27" s="69"/>
      <c r="M27" s="69"/>
      <c r="N27" s="70"/>
      <c r="O27" s="70"/>
      <c r="P27" s="97"/>
      <c r="Q27" s="80"/>
      <c r="R27" s="63"/>
      <c r="S27" s="31" t="e">
        <f>$A26</f>
        <v>#N/A</v>
      </c>
      <c r="T27" s="31">
        <v>2</v>
      </c>
      <c r="U27" s="83"/>
      <c r="V27" s="78"/>
      <c r="W27" s="78"/>
      <c r="X27" s="78"/>
      <c r="Y27" s="78"/>
      <c r="Z27" s="78"/>
      <c r="AA27" s="78"/>
      <c r="AB27" s="79"/>
      <c r="AC27" s="79"/>
      <c r="AD27" s="79"/>
      <c r="AF27" s="35"/>
      <c r="AG27" s="35"/>
      <c r="AI27" s="35"/>
    </row>
    <row r="28" spans="1:39" s="60" customFormat="1" ht="13.5" customHeight="1" x14ac:dyDescent="0.3">
      <c r="A28" s="35"/>
      <c r="B28" s="35"/>
      <c r="C28" s="67" t="e">
        <f>VLOOKUP(B26,Уч!$A$2:$L$26,7,FALSE)</f>
        <v>#N/A</v>
      </c>
      <c r="D28" s="107"/>
      <c r="E28" s="33" t="s">
        <v>77</v>
      </c>
      <c r="F28" s="72" t="e">
        <f>VLOOKUP($B26,'1_р'!$C$18:$I$85,7,FALSE)</f>
        <v>#N/A</v>
      </c>
      <c r="G28" s="70" t="e">
        <f>VLOOKUP($B26,Дл_р!$C$16:$O$54,13,FALSE)</f>
        <v>#N/A</v>
      </c>
      <c r="H28" s="70" t="e">
        <f>VLOOKUP($B26,Я_р!$C$16:$K$60,9,FALSE)</f>
        <v>#N/A</v>
      </c>
      <c r="I28" s="70" t="e">
        <f>VLOOKUP($B26,В_р!$C$16:$AF$57,24,)</f>
        <v>#N/A</v>
      </c>
      <c r="J28" s="70" t="e">
        <f>VLOOKUP($B26,'4_р'!$C$17:$H$73,6,FALSE)</f>
        <v>#N/A</v>
      </c>
      <c r="K28" s="70" t="e">
        <f>VLOOKUP($B26,#REF!,7,FALSE)</f>
        <v>#REF!</v>
      </c>
      <c r="L28" s="70" t="e">
        <f>VLOOKUP($B26,#REF!,9,FALSE)</f>
        <v>#REF!</v>
      </c>
      <c r="M28" s="70" t="e">
        <f>VLOOKUP($B26,#REF!,18,FALSE)</f>
        <v>#REF!</v>
      </c>
      <c r="N28" s="70" t="e">
        <f>VLOOKUP($B26,К_р!$C$15:$K$68,9,FALSE)</f>
        <v>#N/A</v>
      </c>
      <c r="O28" s="70" t="e">
        <f>VLOOKUP($B26,'15_р'!$C$17:$H$86,6,FALSE)</f>
        <v>#N/A</v>
      </c>
      <c r="P28" s="97"/>
      <c r="Q28" s="63"/>
      <c r="R28" s="63"/>
      <c r="S28" s="31" t="e">
        <f>$A26</f>
        <v>#N/A</v>
      </c>
      <c r="T28" s="31">
        <v>3</v>
      </c>
      <c r="U28" s="83"/>
      <c r="V28" s="78"/>
      <c r="W28" s="78"/>
      <c r="X28" s="78"/>
      <c r="Y28" s="78"/>
      <c r="Z28" s="78"/>
      <c r="AA28" s="78"/>
      <c r="AB28" s="79"/>
      <c r="AC28" s="79"/>
      <c r="AD28" s="79"/>
      <c r="AF28" s="35"/>
      <c r="AG28" s="35"/>
      <c r="AI28" s="35"/>
    </row>
    <row r="29" spans="1:39" s="60" customFormat="1" ht="13.5" customHeight="1" x14ac:dyDescent="0.3">
      <c r="A29" s="35"/>
      <c r="B29" s="35"/>
      <c r="C29" s="66" t="e">
        <f>VLOOKUP(B26,Уч!$A$2:$L$26,11,FALSE)</f>
        <v>#N/A</v>
      </c>
      <c r="D29" s="107"/>
      <c r="E29" s="33" t="s">
        <v>98</v>
      </c>
      <c r="F29" s="72" t="e">
        <f>F28</f>
        <v>#N/A</v>
      </c>
      <c r="G29" s="70" t="e">
        <f>F29+G28</f>
        <v>#N/A</v>
      </c>
      <c r="H29" s="70" t="e">
        <f>G29+H28</f>
        <v>#N/A</v>
      </c>
      <c r="I29" s="70" t="e">
        <f>H29+I28</f>
        <v>#N/A</v>
      </c>
      <c r="J29" s="70" t="e">
        <f>SUM($F28:J28)</f>
        <v>#N/A</v>
      </c>
      <c r="K29" s="70" t="e">
        <f>SUM($F28:$K28)</f>
        <v>#N/A</v>
      </c>
      <c r="L29" s="70" t="e">
        <f>K29+L28</f>
        <v>#N/A</v>
      </c>
      <c r="M29" s="70" t="e">
        <f>L29+M28</f>
        <v>#N/A</v>
      </c>
      <c r="N29" s="70" t="e">
        <f>SUM($F28:$N28)</f>
        <v>#N/A</v>
      </c>
      <c r="O29" s="70" t="e">
        <f>SUM($F28:$O28)</f>
        <v>#N/A</v>
      </c>
      <c r="P29" s="97"/>
      <c r="Q29" s="63"/>
      <c r="R29" s="63"/>
      <c r="S29" s="31" t="e">
        <f>$A26</f>
        <v>#N/A</v>
      </c>
      <c r="T29" s="31">
        <v>4</v>
      </c>
      <c r="U29" s="63" t="e">
        <f t="shared" ref="U29:AD29" si="2">F29</f>
        <v>#N/A</v>
      </c>
      <c r="V29" s="63" t="e">
        <f t="shared" si="2"/>
        <v>#N/A</v>
      </c>
      <c r="W29" s="63" t="e">
        <f t="shared" si="2"/>
        <v>#N/A</v>
      </c>
      <c r="X29" s="63" t="e">
        <f t="shared" si="2"/>
        <v>#N/A</v>
      </c>
      <c r="Y29" s="63" t="e">
        <f t="shared" si="2"/>
        <v>#N/A</v>
      </c>
      <c r="Z29" s="63" t="e">
        <f t="shared" si="2"/>
        <v>#N/A</v>
      </c>
      <c r="AA29" s="63" t="e">
        <f t="shared" si="2"/>
        <v>#N/A</v>
      </c>
      <c r="AB29" s="63" t="e">
        <f t="shared" si="2"/>
        <v>#N/A</v>
      </c>
      <c r="AC29" s="63" t="e">
        <f t="shared" si="2"/>
        <v>#N/A</v>
      </c>
      <c r="AD29" s="63" t="e">
        <f t="shared" si="2"/>
        <v>#N/A</v>
      </c>
      <c r="AF29" s="35"/>
      <c r="AG29" s="35"/>
      <c r="AI29" s="35"/>
    </row>
    <row r="30" spans="1:39" s="60" customFormat="1" ht="13.5" customHeight="1" thickBot="1" x14ac:dyDescent="0.35">
      <c r="A30" s="73"/>
      <c r="B30" s="73"/>
      <c r="C30" s="74" t="e">
        <f>VLOOKUP(B26,Уч!$A$2:$L$26,12,FALSE)</f>
        <v>#N/A</v>
      </c>
      <c r="D30" s="108"/>
      <c r="E30" s="43" t="s">
        <v>37</v>
      </c>
      <c r="F30" s="75" t="e">
        <f>RANK(F29,$U$19:$U$165,0)</f>
        <v>#N/A</v>
      </c>
      <c r="G30" s="76" t="e">
        <f>RANK(G29,$V$19:$V$165,0)</f>
        <v>#N/A</v>
      </c>
      <c r="H30" s="76" t="e">
        <f>RANK(H29,$W$19:$W$165,0)</f>
        <v>#N/A</v>
      </c>
      <c r="I30" s="76" t="e">
        <f>RANK(I29,$X$19:$X$165,0)</f>
        <v>#N/A</v>
      </c>
      <c r="J30" s="76" t="e">
        <f>RANK(J29,$Y$19:$Y$165,0)</f>
        <v>#N/A</v>
      </c>
      <c r="K30" s="76" t="e">
        <f>RANK(K29,$Z$19:$Z$165,0)</f>
        <v>#N/A</v>
      </c>
      <c r="L30" s="76" t="e">
        <f>RANK(L29,$AA$19:$AA$165,0)</f>
        <v>#N/A</v>
      </c>
      <c r="M30" s="76" t="e">
        <f>RANK(M29,$AB$19:$AB$155,0)</f>
        <v>#N/A</v>
      </c>
      <c r="N30" s="76" t="e">
        <f>RANK(N29,$AC$19:$AC$165,0)</f>
        <v>#N/A</v>
      </c>
      <c r="O30" s="76" t="e">
        <f>RANK(O29,$AD$19:$AD$165,0)</f>
        <v>#N/A</v>
      </c>
      <c r="P30" s="98"/>
      <c r="Q30" s="77"/>
      <c r="R30" s="77"/>
      <c r="S30" s="31" t="e">
        <f>$A26</f>
        <v>#N/A</v>
      </c>
      <c r="T30" s="31">
        <v>5</v>
      </c>
      <c r="U30" s="83"/>
      <c r="V30" s="78"/>
      <c r="W30" s="78"/>
      <c r="X30" s="78"/>
      <c r="Y30" s="78"/>
      <c r="Z30" s="78"/>
      <c r="AA30" s="78"/>
      <c r="AB30" s="79"/>
      <c r="AC30" s="79"/>
      <c r="AD30" s="79"/>
      <c r="AF30" s="35"/>
      <c r="AG30" s="35"/>
      <c r="AI30" s="35"/>
    </row>
    <row r="31" spans="1:39" s="60" customFormat="1" ht="13.5" customHeight="1" thickTop="1" x14ac:dyDescent="0.3">
      <c r="A31" s="35" t="e">
        <f>RANK(P31,$P$16:$P$165,0)</f>
        <v>#N/A</v>
      </c>
      <c r="B31" s="35">
        <v>37</v>
      </c>
      <c r="C31" s="60" t="str">
        <f>VLOOKUP(B31,Уч!$A$2:$L$26,2,FALSE)</f>
        <v>Гончарук Артём</v>
      </c>
      <c r="D31" s="107" t="str">
        <f>VLOOKUP(B31,Уч!$A$2:$L$26,3,FALSE)</f>
        <v>07.01.1992</v>
      </c>
      <c r="E31" s="33" t="s">
        <v>28</v>
      </c>
      <c r="F31" s="61">
        <f>VLOOKUP($B31,'1_р'!$C$18:$I$85,5,FALSE)</f>
        <v>11.71</v>
      </c>
      <c r="G31" s="62" t="e">
        <f>VLOOKUP($B31,Дл_р!$C$16:$O$54,11,FALSE)</f>
        <v>#N/A</v>
      </c>
      <c r="H31" s="62" t="e">
        <f>VLOOKUP($B31,Я_р!$C$16:$K$60,8,FALSE)</f>
        <v>#N/A</v>
      </c>
      <c r="I31" s="62" t="e">
        <f>VLOOKUP($B31,В_р!$C$16:$AF$57,23,FALSE)</f>
        <v>#N/A</v>
      </c>
      <c r="J31" s="62">
        <f>VLOOKUP($B31,'4_р'!$C$17:$H$73,5,FALSE)</f>
        <v>49.97</v>
      </c>
      <c r="K31" s="62" t="e">
        <f>VLOOKUP($B31,#REF!,5,FALSE)</f>
        <v>#REF!</v>
      </c>
      <c r="L31" s="62" t="e">
        <f>VLOOKUP($B31,#REF!,8,FALSE)</f>
        <v>#REF!</v>
      </c>
      <c r="M31" s="62" t="e">
        <f>VLOOKUP($B31,#REF!,17,FALSE)</f>
        <v>#REF!</v>
      </c>
      <c r="N31" s="62" t="e">
        <f>VLOOKUP($B31,К_р!$C$15:$K$68,8,FALSE)</f>
        <v>#N/A</v>
      </c>
      <c r="O31" s="70" t="e">
        <f>VLOOKUP($B31,'15_р'!$C$17:$H$86,5,FALSE)</f>
        <v>#N/A</v>
      </c>
      <c r="P31" s="97" t="e">
        <f>SUM(F33:O33)</f>
        <v>#N/A</v>
      </c>
      <c r="Q31" s="35" t="e">
        <f>LOOKUP(P31,$V$1:$V$7,$W$1:$W$7)</f>
        <v>#N/A</v>
      </c>
      <c r="R31" s="35"/>
      <c r="S31" s="31" t="e">
        <f>$A31</f>
        <v>#N/A</v>
      </c>
      <c r="T31" s="31">
        <v>1</v>
      </c>
      <c r="U31" s="83"/>
      <c r="V31" s="78"/>
      <c r="W31" s="78"/>
      <c r="X31" s="78"/>
      <c r="Y31" s="78"/>
      <c r="Z31" s="78"/>
      <c r="AA31" s="78"/>
      <c r="AB31" s="79"/>
      <c r="AC31" s="79"/>
      <c r="AD31" s="79"/>
      <c r="AF31" s="35"/>
      <c r="AG31" s="35"/>
      <c r="AI31" s="35"/>
    </row>
    <row r="32" spans="1:39" s="60" customFormat="1" ht="13.5" customHeight="1" x14ac:dyDescent="0.3">
      <c r="A32" s="35"/>
      <c r="B32" s="35"/>
      <c r="C32" s="66" t="str">
        <f>VLOOKUP(B31,Уч!$A$2:$L$26,5,FALSE)</f>
        <v xml:space="preserve">Ульяновская область  </v>
      </c>
      <c r="D32" s="109" t="str">
        <f>VLOOKUP(B31,Уч!$A$2:$L$26,4,FALSE)</f>
        <v>МС</v>
      </c>
      <c r="E32" s="33" t="s">
        <v>97</v>
      </c>
      <c r="F32" s="68">
        <f>VLOOKUP($B31,'1_р'!$C$18:$I$85,6,FALSE)</f>
        <v>-0.9</v>
      </c>
      <c r="G32" s="69" t="e">
        <f>VLOOKUP($B31,Дл_р!$C$16:$O$54,12,FALSE)</f>
        <v>#N/A</v>
      </c>
      <c r="H32" s="70"/>
      <c r="I32" s="69"/>
      <c r="J32" s="69"/>
      <c r="K32" s="69" t="e">
        <f>VLOOKUP($B31,#REF!,6,FALSE)</f>
        <v>#REF!</v>
      </c>
      <c r="L32" s="69"/>
      <c r="M32" s="69"/>
      <c r="N32" s="70"/>
      <c r="O32" s="70"/>
      <c r="P32" s="97"/>
      <c r="Q32" s="36"/>
      <c r="R32" s="63"/>
      <c r="S32" s="31" t="e">
        <f>$A31</f>
        <v>#N/A</v>
      </c>
      <c r="T32" s="31">
        <v>2</v>
      </c>
      <c r="U32" s="83"/>
      <c r="V32" s="78"/>
      <c r="W32" s="78"/>
      <c r="X32" s="78"/>
      <c r="Y32" s="78"/>
      <c r="Z32" s="78"/>
      <c r="AA32" s="78"/>
      <c r="AB32" s="79"/>
      <c r="AC32" s="79"/>
      <c r="AD32" s="79"/>
      <c r="AF32" s="35"/>
      <c r="AG32" s="35"/>
      <c r="AI32" s="35"/>
    </row>
    <row r="33" spans="1:35" s="60" customFormat="1" ht="13.5" customHeight="1" x14ac:dyDescent="0.3">
      <c r="A33" s="35"/>
      <c r="B33" s="35"/>
      <c r="C33" s="67" t="str">
        <f>VLOOKUP(B31,Уч!$A$2:$L$26,7,FALSE)</f>
        <v>МБУ ДО ДЮСШ №6</v>
      </c>
      <c r="D33" s="109"/>
      <c r="E33" s="33" t="s">
        <v>77</v>
      </c>
      <c r="F33" s="72">
        <f>VLOOKUP($B31,'1_р'!$C$18:$I$85,7,FALSE)</f>
        <v>709</v>
      </c>
      <c r="G33" s="70" t="e">
        <f>VLOOKUP($B31,Дл_р!$C$16:$O$54,13,FALSE)</f>
        <v>#N/A</v>
      </c>
      <c r="H33" s="70" t="e">
        <f>VLOOKUP($B31,Я_р!$C$16:$K$60,9,FALSE)</f>
        <v>#N/A</v>
      </c>
      <c r="I33" s="70" t="e">
        <f>VLOOKUP($B31,В_р!$C$16:$AF$57,24,)</f>
        <v>#N/A</v>
      </c>
      <c r="J33" s="70">
        <f>VLOOKUP($B31,'4_р'!$C$17:$H$73,6,FALSE)</f>
        <v>816</v>
      </c>
      <c r="K33" s="70" t="e">
        <f>VLOOKUP($B31,#REF!,7,FALSE)</f>
        <v>#REF!</v>
      </c>
      <c r="L33" s="70" t="e">
        <f>VLOOKUP($B31,#REF!,9,FALSE)</f>
        <v>#REF!</v>
      </c>
      <c r="M33" s="70" t="e">
        <f>VLOOKUP($B31,#REF!,18,FALSE)</f>
        <v>#REF!</v>
      </c>
      <c r="N33" s="70" t="e">
        <f>VLOOKUP($B31,К_р!$C$15:$K$68,9,FALSE)</f>
        <v>#N/A</v>
      </c>
      <c r="O33" s="70" t="e">
        <f>VLOOKUP($B31,'15_р'!$C$17:$H$86,6,FALSE)</f>
        <v>#N/A</v>
      </c>
      <c r="P33" s="97"/>
      <c r="Q33" s="36"/>
      <c r="R33" s="63"/>
      <c r="S33" s="31" t="e">
        <f>$A31</f>
        <v>#N/A</v>
      </c>
      <c r="T33" s="31">
        <v>3</v>
      </c>
      <c r="U33" s="83"/>
      <c r="V33" s="78"/>
      <c r="W33" s="78"/>
      <c r="X33" s="78"/>
      <c r="Y33" s="78"/>
      <c r="Z33" s="78"/>
      <c r="AA33" s="78"/>
      <c r="AB33" s="79"/>
      <c r="AC33" s="79"/>
      <c r="AD33" s="79"/>
      <c r="AF33" s="35"/>
      <c r="AG33" s="35"/>
      <c r="AI33" s="35"/>
    </row>
    <row r="34" spans="1:35" s="60" customFormat="1" ht="13.5" customHeight="1" x14ac:dyDescent="0.3">
      <c r="A34" s="35"/>
      <c r="B34" s="35"/>
      <c r="C34" s="66" t="str">
        <f>VLOOKUP(B31,Уч!$A$2:$L$26,11,FALSE)</f>
        <v>Жульков Ю.А.</v>
      </c>
      <c r="D34" s="109"/>
      <c r="E34" s="33" t="s">
        <v>98</v>
      </c>
      <c r="F34" s="72">
        <f>F33</f>
        <v>709</v>
      </c>
      <c r="G34" s="70" t="e">
        <f>F34+G33</f>
        <v>#N/A</v>
      </c>
      <c r="H34" s="70" t="e">
        <f>G34+H33</f>
        <v>#N/A</v>
      </c>
      <c r="I34" s="70" t="e">
        <f>H34+I33</f>
        <v>#N/A</v>
      </c>
      <c r="J34" s="70" t="e">
        <f>SUM($F33:J33)</f>
        <v>#N/A</v>
      </c>
      <c r="K34" s="70" t="e">
        <f>SUM($F33:$K33)</f>
        <v>#N/A</v>
      </c>
      <c r="L34" s="70" t="e">
        <f>K34+L33</f>
        <v>#N/A</v>
      </c>
      <c r="M34" s="70" t="e">
        <f>L34+M33</f>
        <v>#N/A</v>
      </c>
      <c r="N34" s="70" t="e">
        <f>SUM($F33:$N33)</f>
        <v>#N/A</v>
      </c>
      <c r="O34" s="70" t="e">
        <f>SUM($F33:$O33)</f>
        <v>#N/A</v>
      </c>
      <c r="P34" s="97"/>
      <c r="Q34" s="36"/>
      <c r="R34" s="63"/>
      <c r="S34" s="31" t="e">
        <f>$A31</f>
        <v>#N/A</v>
      </c>
      <c r="T34" s="31">
        <v>4</v>
      </c>
      <c r="U34" s="63">
        <f t="shared" ref="U34:AD34" si="3">F34</f>
        <v>709</v>
      </c>
      <c r="V34" s="63" t="e">
        <f t="shared" si="3"/>
        <v>#N/A</v>
      </c>
      <c r="W34" s="63" t="e">
        <f t="shared" si="3"/>
        <v>#N/A</v>
      </c>
      <c r="X34" s="63" t="e">
        <f t="shared" si="3"/>
        <v>#N/A</v>
      </c>
      <c r="Y34" s="63" t="e">
        <f t="shared" si="3"/>
        <v>#N/A</v>
      </c>
      <c r="Z34" s="63" t="e">
        <f t="shared" si="3"/>
        <v>#N/A</v>
      </c>
      <c r="AA34" s="63" t="e">
        <f t="shared" si="3"/>
        <v>#N/A</v>
      </c>
      <c r="AB34" s="63" t="e">
        <f t="shared" si="3"/>
        <v>#N/A</v>
      </c>
      <c r="AC34" s="63" t="e">
        <f t="shared" si="3"/>
        <v>#N/A</v>
      </c>
      <c r="AD34" s="63" t="e">
        <f t="shared" si="3"/>
        <v>#N/A</v>
      </c>
      <c r="AF34" s="35"/>
      <c r="AG34" s="35"/>
      <c r="AI34" s="35"/>
    </row>
    <row r="35" spans="1:35" s="60" customFormat="1" ht="13.5" customHeight="1" thickBot="1" x14ac:dyDescent="0.35">
      <c r="A35" s="73"/>
      <c r="B35" s="73"/>
      <c r="C35" s="74">
        <f>VLOOKUP(B31,Уч!$A$2:$L$26,12,FALSE)</f>
        <v>0</v>
      </c>
      <c r="D35" s="110"/>
      <c r="E35" s="43" t="s">
        <v>37</v>
      </c>
      <c r="F35" s="75" t="e">
        <f>RANK(F34,$U$19:$U$165,0)</f>
        <v>#N/A</v>
      </c>
      <c r="G35" s="76" t="e">
        <f>RANK(G34,$V$19:$V$165,0)</f>
        <v>#N/A</v>
      </c>
      <c r="H35" s="76" t="e">
        <f>RANK(H34,$W$19:$W$165,0)</f>
        <v>#N/A</v>
      </c>
      <c r="I35" s="76" t="e">
        <f>RANK(I34,$X$19:$X$165,0)</f>
        <v>#N/A</v>
      </c>
      <c r="J35" s="76" t="e">
        <f>RANK(J34,$Y$19:$Y$165,0)</f>
        <v>#N/A</v>
      </c>
      <c r="K35" s="76" t="e">
        <f>RANK(K34,$Z$19:$Z$165,0)</f>
        <v>#N/A</v>
      </c>
      <c r="L35" s="76" t="e">
        <f>RANK(L34,$AA$19:$AA$165,0)</f>
        <v>#N/A</v>
      </c>
      <c r="M35" s="76" t="e">
        <f>RANK(M34,$AB$19:$AB$155,0)</f>
        <v>#N/A</v>
      </c>
      <c r="N35" s="76" t="e">
        <f>RANK(N34,$AC$19:$AC$165,0)</f>
        <v>#N/A</v>
      </c>
      <c r="O35" s="76" t="e">
        <f>RANK(O34,$AD$19:$AD$165,0)</f>
        <v>#N/A</v>
      </c>
      <c r="P35" s="98"/>
      <c r="Q35" s="50"/>
      <c r="R35" s="77"/>
      <c r="S35" s="31" t="e">
        <f>$A31</f>
        <v>#N/A</v>
      </c>
      <c r="T35" s="31">
        <v>5</v>
      </c>
      <c r="U35" s="83"/>
      <c r="V35" s="78"/>
      <c r="W35" s="78"/>
      <c r="X35" s="78"/>
      <c r="Y35" s="78"/>
      <c r="Z35" s="78"/>
      <c r="AA35" s="78"/>
      <c r="AB35" s="79"/>
      <c r="AC35" s="79"/>
      <c r="AD35" s="79"/>
      <c r="AF35" s="35"/>
      <c r="AG35" s="35"/>
      <c r="AI35" s="35"/>
    </row>
    <row r="36" spans="1:35" s="60" customFormat="1" ht="13.5" customHeight="1" thickTop="1" x14ac:dyDescent="0.3">
      <c r="A36" s="35" t="e">
        <f>RANK(P36,$P$16:$P$165,0)</f>
        <v>#N/A</v>
      </c>
      <c r="B36" s="35">
        <v>18</v>
      </c>
      <c r="C36" s="60" t="e">
        <f>VLOOKUP(B36,Уч!$A$2:$L$26,2,FALSE)</f>
        <v>#N/A</v>
      </c>
      <c r="D36" s="107" t="e">
        <f>VLOOKUP(B36,Уч!$A$2:$L$26,3,FALSE)</f>
        <v>#N/A</v>
      </c>
      <c r="E36" s="33" t="s">
        <v>28</v>
      </c>
      <c r="F36" s="61" t="e">
        <f>VLOOKUP($B36,'1_р'!$C$18:$I$85,5,FALSE)</f>
        <v>#N/A</v>
      </c>
      <c r="G36" s="62" t="e">
        <f>VLOOKUP($B36,Дл_р!$C$16:$O$54,11,FALSE)</f>
        <v>#N/A</v>
      </c>
      <c r="H36" s="62" t="e">
        <f>VLOOKUP($B36,Я_р!$C$16:$K$60,8,FALSE)</f>
        <v>#N/A</v>
      </c>
      <c r="I36" s="62" t="e">
        <f>VLOOKUP($B36,В_р!$C$16:$AF$57,23,FALSE)</f>
        <v>#N/A</v>
      </c>
      <c r="J36" s="62" t="e">
        <f>VLOOKUP($B36,'4_р'!$C$17:$H$73,5,FALSE)</f>
        <v>#N/A</v>
      </c>
      <c r="K36" s="62" t="e">
        <f>VLOOKUP($B36,#REF!,5,FALSE)</f>
        <v>#REF!</v>
      </c>
      <c r="L36" s="62" t="e">
        <f>VLOOKUP($B36,#REF!,8,FALSE)</f>
        <v>#REF!</v>
      </c>
      <c r="M36" s="62" t="e">
        <f>VLOOKUP($B36,#REF!,17,FALSE)</f>
        <v>#REF!</v>
      </c>
      <c r="N36" s="62" t="e">
        <f>VLOOKUP($B36,К_р!$C$15:$K$68,8,FALSE)</f>
        <v>#N/A</v>
      </c>
      <c r="O36" s="70" t="e">
        <f>VLOOKUP($B36,'15_р'!$C$17:$H$86,5,FALSE)</f>
        <v>#N/A</v>
      </c>
      <c r="P36" s="97" t="e">
        <f>SUM(F38:O38)</f>
        <v>#N/A</v>
      </c>
      <c r="Q36" s="35" t="e">
        <f>LOOKUP(P36,$V$1:$V$7,$W$1:$W$7)</f>
        <v>#N/A</v>
      </c>
      <c r="R36" s="35"/>
      <c r="S36" s="31" t="e">
        <f>$A36</f>
        <v>#N/A</v>
      </c>
      <c r="T36" s="31">
        <v>1</v>
      </c>
      <c r="U36" s="83"/>
      <c r="V36" s="78"/>
      <c r="W36" s="78"/>
      <c r="X36" s="78"/>
      <c r="Y36" s="78"/>
      <c r="Z36" s="78"/>
      <c r="AA36" s="78"/>
      <c r="AB36" s="79"/>
      <c r="AC36" s="79"/>
      <c r="AD36" s="79"/>
    </row>
    <row r="37" spans="1:35" s="60" customFormat="1" ht="13.5" customHeight="1" x14ac:dyDescent="0.3">
      <c r="A37" s="35"/>
      <c r="B37" s="35"/>
      <c r="C37" s="66" t="e">
        <f>VLOOKUP(B36,Уч!$A$2:$L$26,5,FALSE)</f>
        <v>#N/A</v>
      </c>
      <c r="D37" s="109" t="e">
        <f>VLOOKUP(B36,Уч!$A$2:$L$26,4,FALSE)</f>
        <v>#N/A</v>
      </c>
      <c r="E37" s="33" t="s">
        <v>97</v>
      </c>
      <c r="F37" s="68" t="e">
        <f>VLOOKUP($B36,'1_р'!$C$18:$I$85,6,FALSE)</f>
        <v>#N/A</v>
      </c>
      <c r="G37" s="69" t="e">
        <f>VLOOKUP($B36,Дл_р!$C$16:$O$54,12,FALSE)</f>
        <v>#N/A</v>
      </c>
      <c r="H37" s="70"/>
      <c r="I37" s="69"/>
      <c r="J37" s="69"/>
      <c r="K37" s="69" t="e">
        <f>VLOOKUP($B36,#REF!,6,FALSE)</f>
        <v>#REF!</v>
      </c>
      <c r="L37" s="69"/>
      <c r="M37" s="69"/>
      <c r="N37" s="70"/>
      <c r="O37" s="70"/>
      <c r="P37" s="97"/>
      <c r="Q37" s="34"/>
      <c r="R37" s="63"/>
      <c r="S37" s="31" t="e">
        <f>$A36</f>
        <v>#N/A</v>
      </c>
      <c r="T37" s="31">
        <v>2</v>
      </c>
      <c r="U37" s="83"/>
      <c r="V37" s="78"/>
      <c r="W37" s="78"/>
      <c r="X37" s="78"/>
      <c r="Y37" s="78"/>
      <c r="Z37" s="78"/>
      <c r="AA37" s="78"/>
      <c r="AB37" s="79"/>
      <c r="AC37" s="79"/>
      <c r="AD37" s="79"/>
      <c r="AF37" s="35"/>
      <c r="AG37" s="35"/>
      <c r="AI37" s="35"/>
    </row>
    <row r="38" spans="1:35" s="60" customFormat="1" ht="13.5" customHeight="1" x14ac:dyDescent="0.3">
      <c r="A38" s="35"/>
      <c r="B38" s="35"/>
      <c r="C38" s="67" t="e">
        <f>VLOOKUP(B36,Уч!$A$2:$L$26,7,FALSE)</f>
        <v>#N/A</v>
      </c>
      <c r="D38" s="109"/>
      <c r="E38" s="33" t="s">
        <v>77</v>
      </c>
      <c r="F38" s="72" t="e">
        <f>VLOOKUP($B36,'1_р'!$C$18:$I$85,7,FALSE)</f>
        <v>#N/A</v>
      </c>
      <c r="G38" s="70" t="e">
        <f>VLOOKUP($B36,Дл_р!$C$16:$O$54,13,FALSE)</f>
        <v>#N/A</v>
      </c>
      <c r="H38" s="70" t="e">
        <f>VLOOKUP($B36,Я_р!$C$16:$K$60,9,FALSE)</f>
        <v>#N/A</v>
      </c>
      <c r="I38" s="70" t="e">
        <f>VLOOKUP($B36,В_р!$C$16:$AF$57,24,)</f>
        <v>#N/A</v>
      </c>
      <c r="J38" s="70" t="e">
        <f>VLOOKUP($B36,'4_р'!$C$17:$H$73,6,FALSE)</f>
        <v>#N/A</v>
      </c>
      <c r="K38" s="70" t="e">
        <f>VLOOKUP($B36,#REF!,7,FALSE)</f>
        <v>#REF!</v>
      </c>
      <c r="L38" s="70" t="e">
        <f>VLOOKUP($B36,#REF!,9,FALSE)</f>
        <v>#REF!</v>
      </c>
      <c r="M38" s="70" t="e">
        <f>VLOOKUP($B36,#REF!,18,FALSE)</f>
        <v>#REF!</v>
      </c>
      <c r="N38" s="70" t="e">
        <f>VLOOKUP($B36,К_р!$C$15:$K$68,9,FALSE)</f>
        <v>#N/A</v>
      </c>
      <c r="O38" s="70" t="e">
        <f>VLOOKUP($B36,'15_р'!$C$17:$H$86,6,FALSE)</f>
        <v>#N/A</v>
      </c>
      <c r="P38" s="97"/>
      <c r="Q38" s="34"/>
      <c r="R38" s="63"/>
      <c r="S38" s="31" t="e">
        <f>$A36</f>
        <v>#N/A</v>
      </c>
      <c r="T38" s="31">
        <v>3</v>
      </c>
      <c r="U38" s="83"/>
      <c r="V38" s="78"/>
      <c r="W38" s="78"/>
      <c r="X38" s="78"/>
      <c r="Y38" s="78"/>
      <c r="Z38" s="78"/>
      <c r="AA38" s="78"/>
      <c r="AB38" s="79"/>
      <c r="AC38" s="79"/>
      <c r="AD38" s="79"/>
      <c r="AF38" s="35"/>
      <c r="AG38" s="35"/>
      <c r="AI38" s="35"/>
    </row>
    <row r="39" spans="1:35" s="60" customFormat="1" ht="13.5" customHeight="1" x14ac:dyDescent="0.3">
      <c r="A39" s="35"/>
      <c r="B39" s="35"/>
      <c r="C39" s="66" t="e">
        <f>VLOOKUP(B36,Уч!$A$2:$L$26,11,FALSE)</f>
        <v>#N/A</v>
      </c>
      <c r="D39" s="109"/>
      <c r="E39" s="33" t="s">
        <v>98</v>
      </c>
      <c r="F39" s="72" t="e">
        <f>F38</f>
        <v>#N/A</v>
      </c>
      <c r="G39" s="70" t="e">
        <f>F39+G38</f>
        <v>#N/A</v>
      </c>
      <c r="H39" s="70" t="e">
        <f>G39+H38</f>
        <v>#N/A</v>
      </c>
      <c r="I39" s="70" t="e">
        <f>H39+I38</f>
        <v>#N/A</v>
      </c>
      <c r="J39" s="70" t="e">
        <f>SUM($F38:J38)</f>
        <v>#N/A</v>
      </c>
      <c r="K39" s="70" t="e">
        <f>SUM($F38:$K38)</f>
        <v>#N/A</v>
      </c>
      <c r="L39" s="70" t="e">
        <f>K39+L38</f>
        <v>#N/A</v>
      </c>
      <c r="M39" s="70" t="e">
        <f>L39+M38</f>
        <v>#N/A</v>
      </c>
      <c r="N39" s="70" t="e">
        <f>SUM($F38:$N38)</f>
        <v>#N/A</v>
      </c>
      <c r="O39" s="70" t="e">
        <f>SUM($F38:$O38)</f>
        <v>#N/A</v>
      </c>
      <c r="P39" s="97"/>
      <c r="Q39" s="34"/>
      <c r="R39" s="63"/>
      <c r="S39" s="31" t="e">
        <f>$A36</f>
        <v>#N/A</v>
      </c>
      <c r="T39" s="31">
        <v>4</v>
      </c>
      <c r="U39" s="63" t="e">
        <f t="shared" ref="U39:AD39" si="4">F39</f>
        <v>#N/A</v>
      </c>
      <c r="V39" s="63" t="e">
        <f t="shared" si="4"/>
        <v>#N/A</v>
      </c>
      <c r="W39" s="63" t="e">
        <f t="shared" si="4"/>
        <v>#N/A</v>
      </c>
      <c r="X39" s="63" t="e">
        <f t="shared" si="4"/>
        <v>#N/A</v>
      </c>
      <c r="Y39" s="63" t="e">
        <f t="shared" si="4"/>
        <v>#N/A</v>
      </c>
      <c r="Z39" s="63" t="e">
        <f t="shared" si="4"/>
        <v>#N/A</v>
      </c>
      <c r="AA39" s="63" t="e">
        <f t="shared" si="4"/>
        <v>#N/A</v>
      </c>
      <c r="AB39" s="63" t="e">
        <f t="shared" si="4"/>
        <v>#N/A</v>
      </c>
      <c r="AC39" s="63" t="e">
        <f t="shared" si="4"/>
        <v>#N/A</v>
      </c>
      <c r="AD39" s="63" t="e">
        <f t="shared" si="4"/>
        <v>#N/A</v>
      </c>
      <c r="AF39" s="35"/>
      <c r="AG39" s="35"/>
      <c r="AI39" s="35"/>
    </row>
    <row r="40" spans="1:35" s="60" customFormat="1" ht="13.5" customHeight="1" thickBot="1" x14ac:dyDescent="0.35">
      <c r="A40" s="73"/>
      <c r="B40" s="73"/>
      <c r="C40" s="74" t="e">
        <f>VLOOKUP(B36,Уч!$A$2:$L$26,12,FALSE)</f>
        <v>#N/A</v>
      </c>
      <c r="D40" s="110"/>
      <c r="E40" s="43" t="s">
        <v>37</v>
      </c>
      <c r="F40" s="75" t="e">
        <f>RANK(F39,$U$19:$U$165,0)</f>
        <v>#N/A</v>
      </c>
      <c r="G40" s="76" t="e">
        <f>RANK(G39,$V$19:$V$165,0)</f>
        <v>#N/A</v>
      </c>
      <c r="H40" s="76" t="e">
        <f>RANK(H39,$W$19:$W$165,0)</f>
        <v>#N/A</v>
      </c>
      <c r="I40" s="76" t="e">
        <f>RANK(I39,$X$19:$X$165,0)</f>
        <v>#N/A</v>
      </c>
      <c r="J40" s="76" t="e">
        <f>RANK(J39,$Y$19:$Y$165,0)</f>
        <v>#N/A</v>
      </c>
      <c r="K40" s="76" t="e">
        <f>RANK(K39,$Z$19:$Z$165,0)</f>
        <v>#N/A</v>
      </c>
      <c r="L40" s="76" t="e">
        <f>RANK(L39,$AA$19:$AA$165,0)</f>
        <v>#N/A</v>
      </c>
      <c r="M40" s="76" t="e">
        <f>RANK(M39,$AB$19:$AB$155,0)</f>
        <v>#N/A</v>
      </c>
      <c r="N40" s="76" t="e">
        <f>RANK(N39,$AC$19:$AC$165,0)</f>
        <v>#N/A</v>
      </c>
      <c r="O40" s="76" t="e">
        <f>RANK(O39,$AD$19:$AD$165,0)</f>
        <v>#N/A</v>
      </c>
      <c r="P40" s="98"/>
      <c r="Q40" s="81"/>
      <c r="R40" s="77"/>
      <c r="S40" s="31" t="e">
        <f>$A36</f>
        <v>#N/A</v>
      </c>
      <c r="T40" s="31">
        <v>5</v>
      </c>
      <c r="U40" s="83"/>
      <c r="V40" s="78"/>
      <c r="W40" s="78"/>
      <c r="X40" s="78"/>
      <c r="Y40" s="78"/>
      <c r="Z40" s="78"/>
      <c r="AA40" s="78"/>
      <c r="AB40" s="79"/>
      <c r="AC40" s="79"/>
      <c r="AD40" s="79"/>
      <c r="AF40" s="35"/>
      <c r="AG40" s="35"/>
      <c r="AI40" s="35"/>
    </row>
    <row r="41" spans="1:35" s="60" customFormat="1" ht="13.5" customHeight="1" thickTop="1" x14ac:dyDescent="0.3">
      <c r="A41" s="35" t="e">
        <f>RANK(P41,$P$16:$P$165,0)</f>
        <v>#N/A</v>
      </c>
      <c r="B41" s="35">
        <v>16</v>
      </c>
      <c r="C41" s="60" t="e">
        <f>VLOOKUP(B41,Уч!$A$2:$L$26,2,FALSE)</f>
        <v>#N/A</v>
      </c>
      <c r="D41" s="107">
        <v>32964</v>
      </c>
      <c r="E41" s="33" t="s">
        <v>28</v>
      </c>
      <c r="F41" s="61" t="e">
        <f>VLOOKUP($B41,'1_р'!$C$18:$I$85,5,FALSE)</f>
        <v>#N/A</v>
      </c>
      <c r="G41" s="62" t="e">
        <f>VLOOKUP($B41,Дл_р!$C$16:$O$54,11,FALSE)</f>
        <v>#N/A</v>
      </c>
      <c r="H41" s="62">
        <f>VLOOKUP($B41,Я_р!$C$16:$K$60,8,FALSE)</f>
        <v>13.57</v>
      </c>
      <c r="I41" s="62" t="e">
        <f>VLOOKUP($B41,В_р!$C$16:$AF$57,23,FALSE)</f>
        <v>#N/A</v>
      </c>
      <c r="J41" s="62" t="e">
        <f>VLOOKUP($B41,'4_р'!$C$17:$H$73,5,FALSE)</f>
        <v>#N/A</v>
      </c>
      <c r="K41" s="62" t="e">
        <f>VLOOKUP($B41,#REF!,5,FALSE)</f>
        <v>#REF!</v>
      </c>
      <c r="L41" s="62" t="e">
        <f>VLOOKUP($B41,#REF!,8,FALSE)</f>
        <v>#REF!</v>
      </c>
      <c r="M41" s="62" t="e">
        <f>VLOOKUP($B41,#REF!,17,FALSE)</f>
        <v>#REF!</v>
      </c>
      <c r="N41" s="62" t="e">
        <f>VLOOKUP($B41,К_р!$C$15:$K$68,8,FALSE)</f>
        <v>#N/A</v>
      </c>
      <c r="O41" s="70" t="e">
        <f>VLOOKUP($B41,'15_р'!$C$17:$H$86,5,FALSE)</f>
        <v>#N/A</v>
      </c>
      <c r="P41" s="97" t="e">
        <f>SUM(F43:O43)</f>
        <v>#N/A</v>
      </c>
      <c r="Q41" s="35" t="e">
        <f>LOOKUP(P41,$V$1:$V$7,$W$1:$W$7)</f>
        <v>#N/A</v>
      </c>
      <c r="R41" s="35"/>
      <c r="S41" s="31" t="e">
        <f>$A41</f>
        <v>#N/A</v>
      </c>
      <c r="T41" s="31">
        <v>1</v>
      </c>
      <c r="U41" s="83"/>
      <c r="V41" s="78"/>
      <c r="W41" s="78"/>
      <c r="X41" s="78"/>
      <c r="Y41" s="78"/>
      <c r="Z41" s="78"/>
      <c r="AA41" s="78"/>
      <c r="AB41" s="79"/>
      <c r="AC41" s="79"/>
      <c r="AD41" s="79"/>
      <c r="AF41" s="35"/>
      <c r="AG41" s="35"/>
      <c r="AI41" s="35"/>
    </row>
    <row r="42" spans="1:35" s="60" customFormat="1" ht="13.5" customHeight="1" x14ac:dyDescent="0.3">
      <c r="A42" s="35"/>
      <c r="B42" s="35"/>
      <c r="C42" s="66" t="e">
        <f>VLOOKUP(B41,Уч!$A$2:$L$26,5,FALSE)</f>
        <v>#N/A</v>
      </c>
      <c r="D42" s="109" t="e">
        <f>VLOOKUP(B41,Уч!$A$2:$L$26,4,FALSE)</f>
        <v>#N/A</v>
      </c>
      <c r="E42" s="33" t="s">
        <v>97</v>
      </c>
      <c r="F42" s="68" t="e">
        <f>VLOOKUP($B41,'1_р'!$C$18:$I$85,6,FALSE)</f>
        <v>#N/A</v>
      </c>
      <c r="G42" s="69" t="e">
        <f>VLOOKUP($B41,Дл_р!$C$16:$O$54,12,FALSE)</f>
        <v>#N/A</v>
      </c>
      <c r="H42" s="70"/>
      <c r="I42" s="69"/>
      <c r="J42" s="69"/>
      <c r="K42" s="69" t="e">
        <f>VLOOKUP($B41,#REF!,6,FALSE)</f>
        <v>#REF!</v>
      </c>
      <c r="L42" s="69"/>
      <c r="M42" s="69"/>
      <c r="N42" s="70"/>
      <c r="O42" s="70"/>
      <c r="P42" s="97"/>
      <c r="Q42" s="63"/>
      <c r="R42" s="63"/>
      <c r="S42" s="31" t="e">
        <f>$A41</f>
        <v>#N/A</v>
      </c>
      <c r="T42" s="31">
        <v>2</v>
      </c>
      <c r="U42" s="83"/>
      <c r="V42" s="78"/>
      <c r="W42" s="78"/>
      <c r="X42" s="78"/>
      <c r="Y42" s="78"/>
      <c r="Z42" s="78"/>
      <c r="AA42" s="78"/>
      <c r="AB42" s="79"/>
      <c r="AC42" s="79"/>
      <c r="AD42" s="79"/>
      <c r="AF42" s="35"/>
      <c r="AG42" s="35"/>
      <c r="AI42" s="35"/>
    </row>
    <row r="43" spans="1:35" s="60" customFormat="1" ht="13.5" customHeight="1" x14ac:dyDescent="0.3">
      <c r="A43" s="35"/>
      <c r="B43" s="35"/>
      <c r="C43" s="67" t="e">
        <f>VLOOKUP(B41,Уч!$A$2:$L$26,7,FALSE)</f>
        <v>#N/A</v>
      </c>
      <c r="D43" s="109"/>
      <c r="E43" s="33" t="s">
        <v>77</v>
      </c>
      <c r="F43" s="72" t="e">
        <f>VLOOKUP($B41,'1_р'!$C$18:$I$85,7,FALSE)</f>
        <v>#N/A</v>
      </c>
      <c r="G43" s="70" t="e">
        <f>VLOOKUP($B41,Дл_р!$C$16:$O$54,13,FALSE)</f>
        <v>#N/A</v>
      </c>
      <c r="H43" s="70">
        <f>VLOOKUP($B41,Я_р!$C$16:$K$60,9,FALSE)</f>
        <v>702</v>
      </c>
      <c r="I43" s="70" t="e">
        <f>VLOOKUP($B41,В_р!$C$16:$AF$57,24,)</f>
        <v>#N/A</v>
      </c>
      <c r="J43" s="70" t="e">
        <f>VLOOKUP($B41,'4_р'!$C$17:$H$73,6,FALSE)</f>
        <v>#N/A</v>
      </c>
      <c r="K43" s="70" t="e">
        <f>VLOOKUP($B41,#REF!,7,FALSE)</f>
        <v>#REF!</v>
      </c>
      <c r="L43" s="70" t="e">
        <f>VLOOKUP($B41,#REF!,9,FALSE)</f>
        <v>#REF!</v>
      </c>
      <c r="M43" s="70" t="e">
        <f>VLOOKUP($B41,#REF!,18,FALSE)</f>
        <v>#REF!</v>
      </c>
      <c r="N43" s="70" t="e">
        <f>VLOOKUP($B41,К_р!$C$15:$K$68,9,FALSE)</f>
        <v>#N/A</v>
      </c>
      <c r="O43" s="70" t="e">
        <f>VLOOKUP($B41,'15_р'!$C$17:$H$86,6,FALSE)</f>
        <v>#N/A</v>
      </c>
      <c r="P43" s="97"/>
      <c r="Q43" s="63"/>
      <c r="R43" s="63"/>
      <c r="S43" s="31" t="e">
        <f>$A41</f>
        <v>#N/A</v>
      </c>
      <c r="T43" s="31">
        <v>3</v>
      </c>
      <c r="U43" s="83"/>
      <c r="V43" s="78"/>
      <c r="W43" s="78"/>
      <c r="X43" s="78"/>
      <c r="Y43" s="78"/>
      <c r="Z43" s="78"/>
      <c r="AA43" s="78"/>
      <c r="AB43" s="79"/>
      <c r="AC43" s="79"/>
      <c r="AD43" s="79"/>
      <c r="AF43" s="35"/>
      <c r="AG43" s="35"/>
      <c r="AI43" s="35"/>
    </row>
    <row r="44" spans="1:35" s="60" customFormat="1" ht="13.5" customHeight="1" x14ac:dyDescent="0.3">
      <c r="A44" s="35"/>
      <c r="B44" s="35"/>
      <c r="C44" s="66" t="e">
        <f>VLOOKUP(B41,Уч!$A$2:$L$26,11,FALSE)</f>
        <v>#N/A</v>
      </c>
      <c r="D44" s="109"/>
      <c r="E44" s="33" t="s">
        <v>98</v>
      </c>
      <c r="F44" s="72" t="e">
        <f>F43</f>
        <v>#N/A</v>
      </c>
      <c r="G44" s="70" t="e">
        <f>F44+G43</f>
        <v>#N/A</v>
      </c>
      <c r="H44" s="70" t="e">
        <f>G44+H43</f>
        <v>#N/A</v>
      </c>
      <c r="I44" s="70" t="e">
        <f>H44+I43</f>
        <v>#N/A</v>
      </c>
      <c r="J44" s="70" t="e">
        <f>SUM($F43:J43)</f>
        <v>#N/A</v>
      </c>
      <c r="K44" s="70" t="e">
        <f>SUM($F43:$K43)</f>
        <v>#N/A</v>
      </c>
      <c r="L44" s="70" t="e">
        <f>K44+L43</f>
        <v>#N/A</v>
      </c>
      <c r="M44" s="70" t="e">
        <f>L44+M43</f>
        <v>#N/A</v>
      </c>
      <c r="N44" s="70" t="e">
        <f>SUM($F43:$N43)</f>
        <v>#N/A</v>
      </c>
      <c r="O44" s="70" t="e">
        <f>SUM($F43:$O43)</f>
        <v>#N/A</v>
      </c>
      <c r="P44" s="97"/>
      <c r="Q44" s="63"/>
      <c r="R44" s="63"/>
      <c r="S44" s="31" t="e">
        <f>$A41</f>
        <v>#N/A</v>
      </c>
      <c r="T44" s="31">
        <v>4</v>
      </c>
      <c r="U44" s="63" t="e">
        <f t="shared" ref="U44:AD44" si="5">F44</f>
        <v>#N/A</v>
      </c>
      <c r="V44" s="63" t="e">
        <f t="shared" si="5"/>
        <v>#N/A</v>
      </c>
      <c r="W44" s="63" t="e">
        <f t="shared" si="5"/>
        <v>#N/A</v>
      </c>
      <c r="X44" s="63" t="e">
        <f t="shared" si="5"/>
        <v>#N/A</v>
      </c>
      <c r="Y44" s="63" t="e">
        <f t="shared" si="5"/>
        <v>#N/A</v>
      </c>
      <c r="Z44" s="63" t="e">
        <f t="shared" si="5"/>
        <v>#N/A</v>
      </c>
      <c r="AA44" s="63" t="e">
        <f t="shared" si="5"/>
        <v>#N/A</v>
      </c>
      <c r="AB44" s="63" t="e">
        <f t="shared" si="5"/>
        <v>#N/A</v>
      </c>
      <c r="AC44" s="63" t="e">
        <f t="shared" si="5"/>
        <v>#N/A</v>
      </c>
      <c r="AD44" s="63" t="e">
        <f t="shared" si="5"/>
        <v>#N/A</v>
      </c>
      <c r="AF44" s="35"/>
      <c r="AG44" s="35"/>
      <c r="AI44" s="35"/>
    </row>
    <row r="45" spans="1:35" s="60" customFormat="1" ht="13.5" customHeight="1" thickBot="1" x14ac:dyDescent="0.35">
      <c r="A45" s="73"/>
      <c r="B45" s="73"/>
      <c r="C45" s="74" t="e">
        <f>VLOOKUP(B41,Уч!$A$2:$L$26,12,FALSE)</f>
        <v>#N/A</v>
      </c>
      <c r="D45" s="110"/>
      <c r="E45" s="43" t="s">
        <v>37</v>
      </c>
      <c r="F45" s="75" t="e">
        <f>RANK(F44,$U$19:$U$165,0)</f>
        <v>#N/A</v>
      </c>
      <c r="G45" s="76" t="e">
        <f>RANK(G44,$V$19:$V$165,0)</f>
        <v>#N/A</v>
      </c>
      <c r="H45" s="76" t="e">
        <f>RANK(H44,$W$19:$W$165,0)</f>
        <v>#N/A</v>
      </c>
      <c r="I45" s="76" t="e">
        <f>RANK(I44,$X$19:$X$165,0)</f>
        <v>#N/A</v>
      </c>
      <c r="J45" s="76" t="e">
        <f>RANK(J44,$Y$19:$Y$165,0)</f>
        <v>#N/A</v>
      </c>
      <c r="K45" s="76" t="e">
        <f>RANK(K44,$Z$19:$Z$165,0)</f>
        <v>#N/A</v>
      </c>
      <c r="L45" s="76" t="e">
        <f>RANK(L44,$AA$19:$AA$165,0)</f>
        <v>#N/A</v>
      </c>
      <c r="M45" s="76" t="e">
        <f>RANK(M44,$AB$19:$AB$155,0)</f>
        <v>#N/A</v>
      </c>
      <c r="N45" s="76" t="e">
        <f>RANK(N44,$AC$19:$AC$165,0)</f>
        <v>#N/A</v>
      </c>
      <c r="O45" s="76" t="e">
        <f>RANK(O44,$AD$19:$AD$165,0)</f>
        <v>#N/A</v>
      </c>
      <c r="P45" s="98"/>
      <c r="Q45" s="77"/>
      <c r="R45" s="77"/>
      <c r="S45" s="31" t="e">
        <f>$A41</f>
        <v>#N/A</v>
      </c>
      <c r="T45" s="31">
        <v>5</v>
      </c>
      <c r="U45" s="83"/>
      <c r="V45" s="78"/>
      <c r="W45" s="78"/>
      <c r="X45" s="78"/>
      <c r="Y45" s="78"/>
      <c r="Z45" s="78"/>
      <c r="AA45" s="78"/>
      <c r="AB45" s="79"/>
      <c r="AC45" s="79"/>
      <c r="AD45" s="79"/>
      <c r="AF45" s="35"/>
      <c r="AG45" s="35"/>
      <c r="AI45" s="35"/>
    </row>
    <row r="46" spans="1:35" s="60" customFormat="1" ht="13.5" customHeight="1" thickTop="1" x14ac:dyDescent="0.3">
      <c r="A46" s="35" t="e">
        <f>RANK(P46,$P$16:$P$165,0)</f>
        <v>#N/A</v>
      </c>
      <c r="B46" s="35">
        <v>52</v>
      </c>
      <c r="C46" s="60" t="e">
        <f>VLOOKUP(B46,Уч!$A$2:$L$26,2,FALSE)</f>
        <v>#N/A</v>
      </c>
      <c r="D46" s="107" t="e">
        <f>VLOOKUP(B46,Уч!$A$2:$L$26,3,FALSE)</f>
        <v>#N/A</v>
      </c>
      <c r="E46" s="33" t="s">
        <v>28</v>
      </c>
      <c r="F46" s="61">
        <f>VLOOKUP($B46,'1_р'!$C$18:$I$85,5,FALSE)</f>
        <v>10.93</v>
      </c>
      <c r="G46" s="62" t="e">
        <f>VLOOKUP($B46,Дл_р!$C$16:$O$54,11,FALSE)</f>
        <v>#N/A</v>
      </c>
      <c r="H46" s="62">
        <f>VLOOKUP($B46,Я_р!$C$16:$K$60,8,FALSE)</f>
        <v>12.64</v>
      </c>
      <c r="I46" s="62" t="e">
        <f>VLOOKUP($B46,В_р!$C$16:$AF$57,23,FALSE)</f>
        <v>#N/A</v>
      </c>
      <c r="J46" s="62">
        <f>VLOOKUP($B46,'4_р'!$C$17:$H$73,5,FALSE)</f>
        <v>0</v>
      </c>
      <c r="K46" s="62" t="e">
        <f>VLOOKUP($B46,#REF!,5,FALSE)</f>
        <v>#REF!</v>
      </c>
      <c r="L46" s="62" t="e">
        <f>VLOOKUP($B46,#REF!,8,FALSE)</f>
        <v>#REF!</v>
      </c>
      <c r="M46" s="62" t="e">
        <f>VLOOKUP($B46,#REF!,17,FALSE)</f>
        <v>#REF!</v>
      </c>
      <c r="N46" s="62" t="e">
        <f>VLOOKUP($B46,К_р!$C$15:$K$68,8,FALSE)</f>
        <v>#N/A</v>
      </c>
      <c r="O46" s="70">
        <f>VLOOKUP($B46,'15_р'!$C$17:$H$86,5,FALSE)</f>
        <v>0</v>
      </c>
      <c r="P46" s="97" t="e">
        <f>SUM(F48:O48)</f>
        <v>#N/A</v>
      </c>
      <c r="Q46" s="35" t="e">
        <f>LOOKUP(P46,$V$1:$V$7,$W$1:$W$7)</f>
        <v>#N/A</v>
      </c>
      <c r="R46" s="35"/>
      <c r="S46" s="31" t="e">
        <f>$A46</f>
        <v>#N/A</v>
      </c>
      <c r="T46" s="31">
        <v>1</v>
      </c>
      <c r="U46" s="83"/>
      <c r="V46" s="78"/>
      <c r="W46" s="78"/>
      <c r="X46" s="78"/>
      <c r="Y46" s="78"/>
      <c r="Z46" s="78"/>
      <c r="AA46" s="78"/>
      <c r="AB46" s="79"/>
      <c r="AC46" s="79"/>
      <c r="AD46" s="79"/>
      <c r="AF46" s="35"/>
      <c r="AG46" s="35"/>
      <c r="AI46" s="35"/>
    </row>
    <row r="47" spans="1:35" s="60" customFormat="1" ht="13.5" customHeight="1" x14ac:dyDescent="0.3">
      <c r="A47" s="35"/>
      <c r="B47" s="35"/>
      <c r="C47" s="66" t="e">
        <f>VLOOKUP(B46,Уч!$A$2:$L$26,5,FALSE)</f>
        <v>#N/A</v>
      </c>
      <c r="D47" s="107" t="e">
        <f>VLOOKUP(B46,Уч!$A$2:$L$26,4,FALSE)</f>
        <v>#N/A</v>
      </c>
      <c r="E47" s="33" t="s">
        <v>97</v>
      </c>
      <c r="F47" s="68">
        <f>VLOOKUP($B46,'1_р'!$C$18:$I$85,6,FALSE)</f>
        <v>1</v>
      </c>
      <c r="G47" s="69" t="e">
        <f>VLOOKUP($B46,Дл_р!$C$16:$O$54,12,FALSE)</f>
        <v>#N/A</v>
      </c>
      <c r="H47" s="70"/>
      <c r="I47" s="69"/>
      <c r="J47" s="69"/>
      <c r="K47" s="69" t="e">
        <f>VLOOKUP($B46,#REF!,6,FALSE)</f>
        <v>#REF!</v>
      </c>
      <c r="L47" s="69"/>
      <c r="M47" s="69"/>
      <c r="N47" s="70"/>
      <c r="O47" s="70"/>
      <c r="P47" s="97"/>
      <c r="Q47" s="80"/>
      <c r="R47" s="63"/>
      <c r="S47" s="31" t="e">
        <f>$A46</f>
        <v>#N/A</v>
      </c>
      <c r="T47" s="31">
        <v>2</v>
      </c>
      <c r="U47" s="83"/>
      <c r="V47" s="78"/>
      <c r="W47" s="78"/>
      <c r="X47" s="78"/>
      <c r="Y47" s="78"/>
      <c r="Z47" s="78"/>
      <c r="AA47" s="78"/>
      <c r="AB47" s="79"/>
      <c r="AC47" s="79"/>
      <c r="AD47" s="79"/>
      <c r="AF47" s="35"/>
      <c r="AG47" s="35"/>
      <c r="AI47" s="35"/>
    </row>
    <row r="48" spans="1:35" s="60" customFormat="1" ht="13.5" customHeight="1" x14ac:dyDescent="0.3">
      <c r="A48" s="35"/>
      <c r="B48" s="35"/>
      <c r="C48" s="67" t="e">
        <f>VLOOKUP(B46,Уч!$A$2:$L$26,7,FALSE)</f>
        <v>#N/A</v>
      </c>
      <c r="D48" s="107"/>
      <c r="E48" s="33" t="s">
        <v>77</v>
      </c>
      <c r="F48" s="72">
        <f>VLOOKUP($B46,'1_р'!$C$18:$I$85,7,FALSE)</f>
        <v>876</v>
      </c>
      <c r="G48" s="70" t="e">
        <f>VLOOKUP($B46,Дл_р!$C$16:$O$54,13,FALSE)</f>
        <v>#N/A</v>
      </c>
      <c r="H48" s="70">
        <f>VLOOKUP($B46,Я_р!$C$16:$K$60,9,FALSE)</f>
        <v>645</v>
      </c>
      <c r="I48" s="70" t="e">
        <f>VLOOKUP($B46,В_р!$C$16:$AF$57,24,)</f>
        <v>#N/A</v>
      </c>
      <c r="J48" s="70">
        <f>VLOOKUP($B46,'4_р'!$C$17:$H$73,6,FALSE)</f>
        <v>0</v>
      </c>
      <c r="K48" s="70" t="e">
        <f>VLOOKUP($B46,#REF!,7,FALSE)</f>
        <v>#REF!</v>
      </c>
      <c r="L48" s="70" t="e">
        <f>VLOOKUP($B46,#REF!,9,FALSE)</f>
        <v>#REF!</v>
      </c>
      <c r="M48" s="70" t="e">
        <f>VLOOKUP($B46,#REF!,18,FALSE)</f>
        <v>#REF!</v>
      </c>
      <c r="N48" s="70" t="e">
        <f>VLOOKUP($B46,К_р!$C$15:$K$68,9,FALSE)</f>
        <v>#N/A</v>
      </c>
      <c r="O48" s="70">
        <f>VLOOKUP($B46,'15_р'!$C$17:$H$86,6,FALSE)</f>
        <v>0</v>
      </c>
      <c r="P48" s="97"/>
      <c r="Q48" s="80"/>
      <c r="R48" s="63"/>
      <c r="S48" s="31" t="e">
        <f>$A46</f>
        <v>#N/A</v>
      </c>
      <c r="T48" s="31">
        <v>3</v>
      </c>
      <c r="U48" s="83"/>
      <c r="V48" s="78"/>
      <c r="W48" s="78"/>
      <c r="X48" s="78"/>
      <c r="Y48" s="78"/>
      <c r="Z48" s="78"/>
      <c r="AA48" s="78"/>
      <c r="AB48" s="79"/>
      <c r="AC48" s="79"/>
      <c r="AD48" s="79"/>
      <c r="AF48" s="35"/>
      <c r="AG48" s="35"/>
      <c r="AI48" s="35"/>
    </row>
    <row r="49" spans="1:35" s="60" customFormat="1" ht="13.5" customHeight="1" x14ac:dyDescent="0.3">
      <c r="A49" s="35"/>
      <c r="B49" s="35"/>
      <c r="C49" s="66" t="e">
        <f>VLOOKUP(B46,Уч!$A$2:$L$26,11,FALSE)</f>
        <v>#N/A</v>
      </c>
      <c r="D49" s="107"/>
      <c r="E49" s="33" t="s">
        <v>98</v>
      </c>
      <c r="F49" s="72">
        <f>F48</f>
        <v>876</v>
      </c>
      <c r="G49" s="70" t="e">
        <f>F49+G48</f>
        <v>#N/A</v>
      </c>
      <c r="H49" s="70" t="e">
        <f>G49+H48</f>
        <v>#N/A</v>
      </c>
      <c r="I49" s="70" t="e">
        <f>H49+I48</f>
        <v>#N/A</v>
      </c>
      <c r="J49" s="70" t="e">
        <f>SUM($F48:J48)</f>
        <v>#N/A</v>
      </c>
      <c r="K49" s="70" t="e">
        <f>SUM($F48:$K48)</f>
        <v>#N/A</v>
      </c>
      <c r="L49" s="70" t="e">
        <f>K49+L48</f>
        <v>#N/A</v>
      </c>
      <c r="M49" s="70" t="e">
        <f>L49+M48</f>
        <v>#N/A</v>
      </c>
      <c r="N49" s="70" t="e">
        <f>SUM($F48:$N48)</f>
        <v>#N/A</v>
      </c>
      <c r="O49" s="70" t="e">
        <f>SUM($F48:$O48)</f>
        <v>#N/A</v>
      </c>
      <c r="P49" s="97"/>
      <c r="Q49" s="80"/>
      <c r="R49" s="63"/>
      <c r="S49" s="31" t="e">
        <f>$A46</f>
        <v>#N/A</v>
      </c>
      <c r="T49" s="31">
        <v>4</v>
      </c>
      <c r="U49" s="63">
        <f t="shared" ref="U49:AD49" si="6">F49</f>
        <v>876</v>
      </c>
      <c r="V49" s="63" t="e">
        <f t="shared" si="6"/>
        <v>#N/A</v>
      </c>
      <c r="W49" s="63" t="e">
        <f t="shared" si="6"/>
        <v>#N/A</v>
      </c>
      <c r="X49" s="63" t="e">
        <f t="shared" si="6"/>
        <v>#N/A</v>
      </c>
      <c r="Y49" s="63" t="e">
        <f t="shared" si="6"/>
        <v>#N/A</v>
      </c>
      <c r="Z49" s="63" t="e">
        <f t="shared" si="6"/>
        <v>#N/A</v>
      </c>
      <c r="AA49" s="63" t="e">
        <f t="shared" si="6"/>
        <v>#N/A</v>
      </c>
      <c r="AB49" s="63" t="e">
        <f t="shared" si="6"/>
        <v>#N/A</v>
      </c>
      <c r="AC49" s="63" t="e">
        <f t="shared" si="6"/>
        <v>#N/A</v>
      </c>
      <c r="AD49" s="63" t="e">
        <f t="shared" si="6"/>
        <v>#N/A</v>
      </c>
      <c r="AF49" s="35"/>
      <c r="AG49" s="35"/>
      <c r="AI49" s="35"/>
    </row>
    <row r="50" spans="1:35" s="60" customFormat="1" ht="13.5" customHeight="1" thickBot="1" x14ac:dyDescent="0.35">
      <c r="A50" s="73"/>
      <c r="B50" s="73"/>
      <c r="C50" s="74" t="e">
        <f>VLOOKUP(B46,Уч!$A$2:$L$26,12,FALSE)</f>
        <v>#N/A</v>
      </c>
      <c r="D50" s="108"/>
      <c r="E50" s="43" t="s">
        <v>37</v>
      </c>
      <c r="F50" s="75" t="e">
        <f>RANK(F49,$U$19:$U$165,0)</f>
        <v>#N/A</v>
      </c>
      <c r="G50" s="76" t="e">
        <f>RANK(G49,$V$19:$V$165,0)</f>
        <v>#N/A</v>
      </c>
      <c r="H50" s="76" t="e">
        <f>RANK(H49,$W$19:$W$165,0)</f>
        <v>#N/A</v>
      </c>
      <c r="I50" s="76" t="e">
        <f>RANK(I49,$X$19:$X$165,0)</f>
        <v>#N/A</v>
      </c>
      <c r="J50" s="76" t="e">
        <f>RANK(J49,$Y$19:$Y$165,0)</f>
        <v>#N/A</v>
      </c>
      <c r="K50" s="76" t="e">
        <f>RANK(K49,$Z$19:$Z$165,0)</f>
        <v>#N/A</v>
      </c>
      <c r="L50" s="76" t="e">
        <f>RANK(L49,$AA$19:$AA$165,0)</f>
        <v>#N/A</v>
      </c>
      <c r="M50" s="76" t="e">
        <f>RANK(M49,$AB$19:$AB$155,0)</f>
        <v>#N/A</v>
      </c>
      <c r="N50" s="76" t="e">
        <f>RANK(N49,$AC$19:$AC$165,0)</f>
        <v>#N/A</v>
      </c>
      <c r="O50" s="76" t="e">
        <f>RANK(O49,$AD$19:$AD$165,0)</f>
        <v>#N/A</v>
      </c>
      <c r="P50" s="98"/>
      <c r="Q50" s="81"/>
      <c r="R50" s="77"/>
      <c r="S50" s="31" t="e">
        <f>$A46</f>
        <v>#N/A</v>
      </c>
      <c r="T50" s="31">
        <v>5</v>
      </c>
      <c r="U50" s="83"/>
      <c r="V50" s="78"/>
      <c r="W50" s="78"/>
      <c r="X50" s="78"/>
      <c r="Y50" s="78"/>
      <c r="Z50" s="78"/>
      <c r="AA50" s="78"/>
      <c r="AB50" s="79"/>
      <c r="AC50" s="79"/>
      <c r="AD50" s="79"/>
      <c r="AF50" s="35"/>
      <c r="AG50" s="35"/>
      <c r="AI50" s="35"/>
    </row>
    <row r="51" spans="1:35" s="60" customFormat="1" ht="13.5" customHeight="1" thickTop="1" x14ac:dyDescent="0.3">
      <c r="A51" s="35" t="e">
        <f>RANK(P51,$P$16:$P$165,0)</f>
        <v>#N/A</v>
      </c>
      <c r="B51" s="35">
        <v>98</v>
      </c>
      <c r="C51" s="60" t="str">
        <f>VLOOKUP(B51,Уч!$A$2:$L$26,2,FALSE)</f>
        <v>Недригайло Данил</v>
      </c>
      <c r="D51" s="107" t="str">
        <f>VLOOKUP(B51,Уч!$A$2:$L$26,3,FALSE)</f>
        <v>21.09.1999</v>
      </c>
      <c r="E51" s="33" t="s">
        <v>28</v>
      </c>
      <c r="F51" s="61">
        <f>VLOOKUP($B51,'1_р'!$C$18:$I$85,5,FALSE)</f>
        <v>11.53</v>
      </c>
      <c r="G51" s="62" t="e">
        <f>VLOOKUP($B51,Дл_р!$C$16:$O$54,11,FALSE)</f>
        <v>#N/A</v>
      </c>
      <c r="H51" s="62" t="e">
        <f>VLOOKUP($B51,Я_р!$C$16:$K$60,8,FALSE)</f>
        <v>#N/A</v>
      </c>
      <c r="I51" s="62" t="e">
        <f>VLOOKUP($B51,В_р!$C$16:$AF$57,23,FALSE)</f>
        <v>#N/A</v>
      </c>
      <c r="J51" s="62">
        <f>VLOOKUP($B51,'4_р'!$C$17:$H$73,5,FALSE)</f>
        <v>55.56</v>
      </c>
      <c r="K51" s="62" t="e">
        <f>VLOOKUP($B51,#REF!,5,FALSE)</f>
        <v>#REF!</v>
      </c>
      <c r="L51" s="62" t="e">
        <f>VLOOKUP($B51,#REF!,8,FALSE)</f>
        <v>#REF!</v>
      </c>
      <c r="M51" s="62" t="e">
        <f>VLOOKUP($B51,#REF!,17,FALSE)</f>
        <v>#REF!</v>
      </c>
      <c r="N51" s="62" t="e">
        <f>VLOOKUP($B51,К_р!$C$15:$K$68,8,FALSE)</f>
        <v>#N/A</v>
      </c>
      <c r="O51" s="70" t="e">
        <f>VLOOKUP($B51,'15_р'!$C$17:$H$86,5,FALSE)</f>
        <v>#N/A</v>
      </c>
      <c r="P51" s="97" t="e">
        <f>SUM(F53:O53)</f>
        <v>#N/A</v>
      </c>
      <c r="Q51" s="35" t="e">
        <f>LOOKUP(P51,$V$1:$V$7,$W$1:$W$7)</f>
        <v>#N/A</v>
      </c>
      <c r="R51" s="35"/>
      <c r="S51" s="31" t="e">
        <f>$A51</f>
        <v>#N/A</v>
      </c>
      <c r="T51" s="31">
        <v>1</v>
      </c>
      <c r="U51" s="83"/>
      <c r="V51" s="78"/>
      <c r="W51" s="78"/>
      <c r="X51" s="78"/>
      <c r="Y51" s="78"/>
      <c r="Z51" s="78"/>
      <c r="AA51" s="78"/>
      <c r="AB51" s="79"/>
      <c r="AC51" s="79"/>
      <c r="AD51" s="79"/>
      <c r="AF51" s="35"/>
      <c r="AG51" s="35"/>
      <c r="AI51" s="35"/>
    </row>
    <row r="52" spans="1:35" s="60" customFormat="1" ht="13.5" customHeight="1" x14ac:dyDescent="0.3">
      <c r="A52" s="35"/>
      <c r="B52" s="35"/>
      <c r="C52" s="66" t="str">
        <f>VLOOKUP(B51,Уч!$A$2:$L$26,5,FALSE)</f>
        <v xml:space="preserve">Волгоградская область  </v>
      </c>
      <c r="D52" s="107" t="str">
        <f>VLOOKUP(B51,Уч!$A$2:$L$26,4,FALSE)</f>
        <v>КМС</v>
      </c>
      <c r="E52" s="33" t="s">
        <v>97</v>
      </c>
      <c r="F52" s="68">
        <f>VLOOKUP($B51,'1_р'!$C$18:$I$85,6,FALSE)</f>
        <v>-0.9</v>
      </c>
      <c r="G52" s="69" t="e">
        <f>VLOOKUP($B51,Дл_р!$C$16:$O$54,12,FALSE)</f>
        <v>#N/A</v>
      </c>
      <c r="H52" s="70"/>
      <c r="I52" s="69"/>
      <c r="J52" s="69"/>
      <c r="K52" s="69" t="e">
        <f>VLOOKUP($B51,#REF!,6,FALSE)</f>
        <v>#REF!</v>
      </c>
      <c r="L52" s="69"/>
      <c r="M52" s="69"/>
      <c r="N52" s="70"/>
      <c r="O52" s="70"/>
      <c r="P52" s="97"/>
      <c r="Q52" s="80"/>
      <c r="R52" s="63"/>
      <c r="S52" s="31" t="e">
        <f>$A51</f>
        <v>#N/A</v>
      </c>
      <c r="T52" s="31">
        <v>2</v>
      </c>
      <c r="U52" s="83"/>
      <c r="V52" s="78"/>
      <c r="W52" s="78"/>
      <c r="X52" s="78"/>
      <c r="Y52" s="78"/>
      <c r="Z52" s="78"/>
      <c r="AA52" s="78"/>
      <c r="AB52" s="79"/>
      <c r="AC52" s="79"/>
      <c r="AD52" s="79"/>
      <c r="AF52" s="35"/>
      <c r="AG52" s="35"/>
      <c r="AI52" s="35"/>
    </row>
    <row r="53" spans="1:35" s="60" customFormat="1" ht="13.5" customHeight="1" x14ac:dyDescent="0.3">
      <c r="A53" s="35"/>
      <c r="B53" s="35"/>
      <c r="C53" s="67" t="str">
        <f>VLOOKUP(B51,Уч!$A$2:$L$26,7,FALSE)</f>
        <v>ГБУ ВО "СШОР по легкой атлетике", ГАПОУ ВО "УОР имени дважды Героя Советского Союза А.И.Родимцева"</v>
      </c>
      <c r="D53" s="107"/>
      <c r="E53" s="33" t="s">
        <v>77</v>
      </c>
      <c r="F53" s="72">
        <f>VLOOKUP($B51,'1_р'!$C$18:$I$85,7,FALSE)</f>
        <v>746</v>
      </c>
      <c r="G53" s="70" t="e">
        <f>VLOOKUP($B51,Дл_р!$C$16:$O$54,13,FALSE)</f>
        <v>#N/A</v>
      </c>
      <c r="H53" s="70" t="e">
        <f>VLOOKUP($B51,Я_р!$C$16:$K$60,9,FALSE)</f>
        <v>#N/A</v>
      </c>
      <c r="I53" s="70" t="e">
        <f>VLOOKUP($B51,В_р!$C$16:$AF$57,24,)</f>
        <v>#N/A</v>
      </c>
      <c r="J53" s="70">
        <f>VLOOKUP($B51,'4_р'!$C$17:$H$73,6,FALSE)</f>
        <v>577</v>
      </c>
      <c r="K53" s="70" t="e">
        <f>VLOOKUP($B51,#REF!,7,FALSE)</f>
        <v>#REF!</v>
      </c>
      <c r="L53" s="70" t="e">
        <f>VLOOKUP($B51,#REF!,9,FALSE)</f>
        <v>#REF!</v>
      </c>
      <c r="M53" s="70" t="e">
        <f>VLOOKUP($B51,#REF!,18,FALSE)</f>
        <v>#REF!</v>
      </c>
      <c r="N53" s="70" t="e">
        <f>VLOOKUP($B51,К_р!$C$15:$K$68,9,FALSE)</f>
        <v>#N/A</v>
      </c>
      <c r="O53" s="70" t="e">
        <f>VLOOKUP($B51,'15_р'!$C$17:$H$86,6,FALSE)</f>
        <v>#N/A</v>
      </c>
      <c r="P53" s="97"/>
      <c r="Q53" s="80"/>
      <c r="R53" s="63"/>
      <c r="S53" s="31" t="e">
        <f>$A51</f>
        <v>#N/A</v>
      </c>
      <c r="T53" s="31">
        <v>3</v>
      </c>
      <c r="U53" s="83"/>
      <c r="V53" s="78"/>
      <c r="W53" s="78"/>
      <c r="X53" s="78"/>
      <c r="Y53" s="78"/>
      <c r="Z53" s="78"/>
      <c r="AA53" s="78"/>
      <c r="AB53" s="79"/>
      <c r="AC53" s="79"/>
      <c r="AD53" s="79"/>
      <c r="AF53" s="35"/>
      <c r="AG53" s="35"/>
      <c r="AI53" s="35"/>
    </row>
    <row r="54" spans="1:35" s="60" customFormat="1" ht="13.5" customHeight="1" x14ac:dyDescent="0.3">
      <c r="A54" s="35"/>
      <c r="B54" s="35"/>
      <c r="C54" s="66" t="str">
        <f>VLOOKUP(B51,Уч!$A$2:$L$26,11,FALSE)</f>
        <v>Зацеляпин М.И., Мельников Е.С., Кайдалин В.С., Трофимов Е.В.</v>
      </c>
      <c r="D54" s="107"/>
      <c r="E54" s="33" t="s">
        <v>98</v>
      </c>
      <c r="F54" s="72">
        <f>F53</f>
        <v>746</v>
      </c>
      <c r="G54" s="70" t="e">
        <f>F54+G53</f>
        <v>#N/A</v>
      </c>
      <c r="H54" s="70" t="e">
        <f>G54+H53</f>
        <v>#N/A</v>
      </c>
      <c r="I54" s="70" t="e">
        <f>H54+I53</f>
        <v>#N/A</v>
      </c>
      <c r="J54" s="70" t="e">
        <f>SUM($F53:J53)</f>
        <v>#N/A</v>
      </c>
      <c r="K54" s="70" t="e">
        <f>SUM($F53:$K53)</f>
        <v>#N/A</v>
      </c>
      <c r="L54" s="70" t="e">
        <f>K54+L53</f>
        <v>#N/A</v>
      </c>
      <c r="M54" s="70" t="e">
        <f>L54+M53</f>
        <v>#N/A</v>
      </c>
      <c r="N54" s="70" t="e">
        <f>SUM($F53:$N53)</f>
        <v>#N/A</v>
      </c>
      <c r="O54" s="70" t="e">
        <f>SUM($F53:$O53)</f>
        <v>#N/A</v>
      </c>
      <c r="P54" s="97"/>
      <c r="Q54" s="80"/>
      <c r="R54" s="63"/>
      <c r="S54" s="31" t="e">
        <f>$A51</f>
        <v>#N/A</v>
      </c>
      <c r="T54" s="31">
        <v>4</v>
      </c>
      <c r="U54" s="63">
        <f t="shared" ref="U54:AD54" si="7">F54</f>
        <v>746</v>
      </c>
      <c r="V54" s="63" t="e">
        <f t="shared" si="7"/>
        <v>#N/A</v>
      </c>
      <c r="W54" s="63" t="e">
        <f t="shared" si="7"/>
        <v>#N/A</v>
      </c>
      <c r="X54" s="63" t="e">
        <f t="shared" si="7"/>
        <v>#N/A</v>
      </c>
      <c r="Y54" s="63" t="e">
        <f t="shared" si="7"/>
        <v>#N/A</v>
      </c>
      <c r="Z54" s="63" t="e">
        <f t="shared" si="7"/>
        <v>#N/A</v>
      </c>
      <c r="AA54" s="63" t="e">
        <f t="shared" si="7"/>
        <v>#N/A</v>
      </c>
      <c r="AB54" s="63" t="e">
        <f t="shared" si="7"/>
        <v>#N/A</v>
      </c>
      <c r="AC54" s="63" t="e">
        <f t="shared" si="7"/>
        <v>#N/A</v>
      </c>
      <c r="AD54" s="63" t="e">
        <f t="shared" si="7"/>
        <v>#N/A</v>
      </c>
      <c r="AF54" s="35"/>
      <c r="AG54" s="35"/>
      <c r="AI54" s="35"/>
    </row>
    <row r="55" spans="1:35" s="60" customFormat="1" ht="13.5" customHeight="1" thickBot="1" x14ac:dyDescent="0.35">
      <c r="A55" s="73"/>
      <c r="B55" s="73"/>
      <c r="C55" s="74">
        <f>VLOOKUP(B51,Уч!$A$2:$L$26,12,FALSE)</f>
        <v>0</v>
      </c>
      <c r="D55" s="108"/>
      <c r="E55" s="43" t="s">
        <v>37</v>
      </c>
      <c r="F55" s="75" t="e">
        <f>RANK(F54,$U$19:$U$165,0)</f>
        <v>#N/A</v>
      </c>
      <c r="G55" s="76" t="e">
        <f>RANK(G54,$V$19:$V$165,0)</f>
        <v>#N/A</v>
      </c>
      <c r="H55" s="76" t="e">
        <f>RANK(H54,$W$19:$W$165,0)</f>
        <v>#N/A</v>
      </c>
      <c r="I55" s="76" t="e">
        <f>RANK(I54,$X$19:$X$165,0)</f>
        <v>#N/A</v>
      </c>
      <c r="J55" s="76" t="e">
        <f>RANK(J54,$Y$19:$Y$165,0)</f>
        <v>#N/A</v>
      </c>
      <c r="K55" s="76" t="e">
        <f>RANK(K54,$Z$19:$Z$165,0)</f>
        <v>#N/A</v>
      </c>
      <c r="L55" s="76" t="e">
        <f>RANK(L54,$AA$19:$AA$165,0)</f>
        <v>#N/A</v>
      </c>
      <c r="M55" s="76" t="e">
        <f>RANK(M54,$AB$19:$AB$155,0)</f>
        <v>#N/A</v>
      </c>
      <c r="N55" s="76" t="e">
        <f>RANK(N54,$AC$19:$AC$165,0)</f>
        <v>#N/A</v>
      </c>
      <c r="O55" s="76" t="e">
        <f>RANK(O54,$AD$19:$AD$165,0)</f>
        <v>#N/A</v>
      </c>
      <c r="P55" s="98"/>
      <c r="Q55" s="81"/>
      <c r="R55" s="77"/>
      <c r="S55" s="31" t="e">
        <f>$A51</f>
        <v>#N/A</v>
      </c>
      <c r="T55" s="31">
        <v>5</v>
      </c>
      <c r="U55" s="83"/>
      <c r="V55" s="78"/>
      <c r="W55" s="78"/>
      <c r="X55" s="78"/>
      <c r="Y55" s="78"/>
      <c r="Z55" s="78"/>
      <c r="AA55" s="78"/>
      <c r="AB55" s="79"/>
      <c r="AC55" s="79"/>
      <c r="AD55" s="79"/>
      <c r="AF55" s="35"/>
      <c r="AG55" s="35"/>
      <c r="AI55" s="35"/>
    </row>
    <row r="56" spans="1:35" s="60" customFormat="1" ht="13.5" customHeight="1" thickTop="1" x14ac:dyDescent="0.3">
      <c r="A56" s="35" t="e">
        <f>RANK(P56,$P$16:$P$165,0)</f>
        <v>#N/A</v>
      </c>
      <c r="B56" s="35">
        <v>29</v>
      </c>
      <c r="C56" s="60" t="e">
        <f>VLOOKUP(B56,Уч!$A$2:$L$26,2,FALSE)</f>
        <v>#N/A</v>
      </c>
      <c r="D56" s="107" t="e">
        <f>VLOOKUP(B56,Уч!$A$2:$L$26,3,FALSE)</f>
        <v>#N/A</v>
      </c>
      <c r="E56" s="33" t="s">
        <v>28</v>
      </c>
      <c r="F56" s="61" t="e">
        <f>VLOOKUP($B56,'1_р'!$C$18:$I$85,5,FALSE)</f>
        <v>#N/A</v>
      </c>
      <c r="G56" s="62" t="e">
        <f>VLOOKUP($B56,Дл_р!$C$16:$O$54,11,FALSE)</f>
        <v>#N/A</v>
      </c>
      <c r="H56" s="62" t="e">
        <f>VLOOKUP($B56,Я_р!$C$16:$K$60,8,FALSE)</f>
        <v>#N/A</v>
      </c>
      <c r="I56" s="62" t="e">
        <f>VLOOKUP($B56,В_р!$C$16:$AF$57,23,FALSE)</f>
        <v>#N/A</v>
      </c>
      <c r="J56" s="62" t="e">
        <f>VLOOKUP($B56,'4_р'!$C$17:$H$73,5,FALSE)</f>
        <v>#N/A</v>
      </c>
      <c r="K56" s="62" t="e">
        <f>VLOOKUP($B56,#REF!,5,FALSE)</f>
        <v>#REF!</v>
      </c>
      <c r="L56" s="62" t="e">
        <f>VLOOKUP($B56,#REF!,8,FALSE)</f>
        <v>#REF!</v>
      </c>
      <c r="M56" s="62" t="e">
        <f>VLOOKUP($B56,#REF!,17,FALSE)</f>
        <v>#REF!</v>
      </c>
      <c r="N56" s="62">
        <f>VLOOKUP($B56,К_р!$C$15:$K$68,8,FALSE)</f>
        <v>0</v>
      </c>
      <c r="O56" s="70" t="e">
        <f>VLOOKUP($B56,'15_р'!$C$17:$H$86,5,FALSE)</f>
        <v>#N/A</v>
      </c>
      <c r="P56" s="97" t="e">
        <f>SUM(F58:O58)</f>
        <v>#N/A</v>
      </c>
      <c r="Q56" s="35" t="e">
        <f>LOOKUP(P56,$V$1:$V$7,$W$1:$W$7)</f>
        <v>#N/A</v>
      </c>
      <c r="R56" s="35"/>
      <c r="S56" s="31" t="e">
        <f>$A56</f>
        <v>#N/A</v>
      </c>
      <c r="T56" s="31">
        <v>1</v>
      </c>
      <c r="U56" s="83"/>
      <c r="V56" s="78"/>
      <c r="W56" s="78"/>
      <c r="X56" s="78"/>
      <c r="Y56" s="78"/>
      <c r="Z56" s="78"/>
      <c r="AA56" s="78"/>
      <c r="AB56" s="79"/>
      <c r="AC56" s="79"/>
      <c r="AD56" s="79"/>
    </row>
    <row r="57" spans="1:35" s="60" customFormat="1" ht="13.5" customHeight="1" x14ac:dyDescent="0.3">
      <c r="A57" s="35"/>
      <c r="B57" s="35"/>
      <c r="C57" s="66" t="e">
        <f>VLOOKUP(B56,Уч!$A$2:$L$26,5,FALSE)</f>
        <v>#N/A</v>
      </c>
      <c r="D57" s="109" t="e">
        <f>VLOOKUP(B56,Уч!$A$2:$L$26,4,FALSE)</f>
        <v>#N/A</v>
      </c>
      <c r="E57" s="33" t="s">
        <v>97</v>
      </c>
      <c r="F57" s="68" t="e">
        <f>VLOOKUP($B56,'1_р'!$C$18:$I$85,6,FALSE)</f>
        <v>#N/A</v>
      </c>
      <c r="G57" s="69" t="e">
        <f>VLOOKUP($B56,Дл_р!$C$16:$O$54,12,FALSE)</f>
        <v>#N/A</v>
      </c>
      <c r="H57" s="70"/>
      <c r="I57" s="69"/>
      <c r="J57" s="69"/>
      <c r="K57" s="69" t="e">
        <f>VLOOKUP($B56,#REF!,6,FALSE)</f>
        <v>#REF!</v>
      </c>
      <c r="L57" s="69"/>
      <c r="M57" s="69"/>
      <c r="N57" s="70"/>
      <c r="O57" s="70"/>
      <c r="P57" s="97"/>
      <c r="Q57" s="34"/>
      <c r="R57" s="63"/>
      <c r="S57" s="31" t="e">
        <f>$A56</f>
        <v>#N/A</v>
      </c>
      <c r="T57" s="31">
        <v>2</v>
      </c>
      <c r="U57" s="83"/>
      <c r="V57" s="78"/>
      <c r="W57" s="78"/>
      <c r="X57" s="78"/>
      <c r="Y57" s="78"/>
      <c r="Z57" s="78"/>
      <c r="AA57" s="78"/>
      <c r="AB57" s="79"/>
      <c r="AC57" s="79"/>
      <c r="AD57" s="79"/>
      <c r="AF57" s="35"/>
      <c r="AG57" s="35"/>
      <c r="AI57" s="35"/>
    </row>
    <row r="58" spans="1:35" s="60" customFormat="1" ht="13.5" customHeight="1" x14ac:dyDescent="0.3">
      <c r="A58" s="35"/>
      <c r="B58" s="35"/>
      <c r="C58" s="67" t="e">
        <f>VLOOKUP(B56,Уч!$A$2:$L$26,7,FALSE)</f>
        <v>#N/A</v>
      </c>
      <c r="D58" s="109"/>
      <c r="E58" s="33" t="s">
        <v>77</v>
      </c>
      <c r="F58" s="72" t="e">
        <f>VLOOKUP($B56,'1_р'!$C$18:$I$85,7,FALSE)</f>
        <v>#N/A</v>
      </c>
      <c r="G58" s="70" t="e">
        <f>VLOOKUP($B56,Дл_р!$C$16:$O$54,13,FALSE)</f>
        <v>#N/A</v>
      </c>
      <c r="H58" s="70" t="e">
        <f>VLOOKUP($B56,Я_р!$C$16:$K$60,9,FALSE)</f>
        <v>#N/A</v>
      </c>
      <c r="I58" s="70" t="e">
        <f>VLOOKUP($B56,В_р!$C$16:$AF$57,24,)</f>
        <v>#N/A</v>
      </c>
      <c r="J58" s="70" t="e">
        <f>VLOOKUP($B56,'4_р'!$C$17:$H$73,6,FALSE)</f>
        <v>#N/A</v>
      </c>
      <c r="K58" s="70" t="e">
        <f>VLOOKUP($B56,#REF!,7,FALSE)</f>
        <v>#REF!</v>
      </c>
      <c r="L58" s="70" t="e">
        <f>VLOOKUP($B56,#REF!,9,FALSE)</f>
        <v>#REF!</v>
      </c>
      <c r="M58" s="70" t="e">
        <f>VLOOKUP($B56,#REF!,18,FALSE)</f>
        <v>#REF!</v>
      </c>
      <c r="N58" s="70">
        <f>VLOOKUP($B56,К_р!$C$15:$K$68,9,FALSE)</f>
        <v>0</v>
      </c>
      <c r="O58" s="70" t="e">
        <f>VLOOKUP($B56,'15_р'!$C$17:$H$86,6,FALSE)</f>
        <v>#N/A</v>
      </c>
      <c r="P58" s="97"/>
      <c r="Q58" s="34"/>
      <c r="R58" s="63"/>
      <c r="S58" s="31" t="e">
        <f>$A56</f>
        <v>#N/A</v>
      </c>
      <c r="T58" s="31">
        <v>3</v>
      </c>
      <c r="U58" s="83"/>
      <c r="V58" s="78"/>
      <c r="W58" s="78"/>
      <c r="X58" s="78"/>
      <c r="Y58" s="78"/>
      <c r="Z58" s="78"/>
      <c r="AA58" s="78"/>
      <c r="AB58" s="79"/>
      <c r="AC58" s="79"/>
      <c r="AD58" s="79"/>
      <c r="AF58" s="35"/>
      <c r="AG58" s="35"/>
      <c r="AI58" s="35"/>
    </row>
    <row r="59" spans="1:35" s="60" customFormat="1" ht="13.5" customHeight="1" x14ac:dyDescent="0.3">
      <c r="A59" s="35"/>
      <c r="B59" s="35"/>
      <c r="C59" s="66" t="e">
        <f>VLOOKUP(B56,Уч!$A$2:$L$26,11,FALSE)</f>
        <v>#N/A</v>
      </c>
      <c r="D59" s="109"/>
      <c r="E59" s="33" t="s">
        <v>98</v>
      </c>
      <c r="F59" s="72" t="e">
        <f>F58</f>
        <v>#N/A</v>
      </c>
      <c r="G59" s="70" t="e">
        <f>F59+G58</f>
        <v>#N/A</v>
      </c>
      <c r="H59" s="70" t="e">
        <f>G59+H58</f>
        <v>#N/A</v>
      </c>
      <c r="I59" s="70" t="e">
        <f>H59+I58</f>
        <v>#N/A</v>
      </c>
      <c r="J59" s="70" t="e">
        <f>SUM($F58:J58)</f>
        <v>#N/A</v>
      </c>
      <c r="K59" s="70" t="e">
        <f>SUM($F58:$K58)</f>
        <v>#N/A</v>
      </c>
      <c r="L59" s="70" t="e">
        <f>K59+L58</f>
        <v>#N/A</v>
      </c>
      <c r="M59" s="70" t="e">
        <f>L59+M58</f>
        <v>#N/A</v>
      </c>
      <c r="N59" s="70" t="e">
        <f>SUM($F58:$N58)</f>
        <v>#N/A</v>
      </c>
      <c r="O59" s="70" t="e">
        <f>SUM($F58:$O58)</f>
        <v>#N/A</v>
      </c>
      <c r="P59" s="97"/>
      <c r="Q59" s="34"/>
      <c r="R59" s="63"/>
      <c r="S59" s="31" t="e">
        <f>$A56</f>
        <v>#N/A</v>
      </c>
      <c r="T59" s="31">
        <v>4</v>
      </c>
      <c r="U59" s="63" t="e">
        <f t="shared" ref="U59:AD59" si="8">F59</f>
        <v>#N/A</v>
      </c>
      <c r="V59" s="63" t="e">
        <f t="shared" si="8"/>
        <v>#N/A</v>
      </c>
      <c r="W59" s="63" t="e">
        <f t="shared" si="8"/>
        <v>#N/A</v>
      </c>
      <c r="X59" s="63" t="e">
        <f t="shared" si="8"/>
        <v>#N/A</v>
      </c>
      <c r="Y59" s="63" t="e">
        <f t="shared" si="8"/>
        <v>#N/A</v>
      </c>
      <c r="Z59" s="63" t="e">
        <f t="shared" si="8"/>
        <v>#N/A</v>
      </c>
      <c r="AA59" s="63" t="e">
        <f t="shared" si="8"/>
        <v>#N/A</v>
      </c>
      <c r="AB59" s="63" t="e">
        <f t="shared" si="8"/>
        <v>#N/A</v>
      </c>
      <c r="AC59" s="63" t="e">
        <f t="shared" si="8"/>
        <v>#N/A</v>
      </c>
      <c r="AD59" s="63" t="e">
        <f t="shared" si="8"/>
        <v>#N/A</v>
      </c>
      <c r="AF59" s="35"/>
      <c r="AG59" s="35"/>
      <c r="AI59" s="35"/>
    </row>
    <row r="60" spans="1:35" s="60" customFormat="1" ht="13.5" customHeight="1" thickBot="1" x14ac:dyDescent="0.35">
      <c r="A60" s="73"/>
      <c r="B60" s="73"/>
      <c r="C60" s="74" t="e">
        <f>VLOOKUP(B56,Уч!$A$2:$L$26,12,FALSE)</f>
        <v>#N/A</v>
      </c>
      <c r="D60" s="110"/>
      <c r="E60" s="43" t="s">
        <v>37</v>
      </c>
      <c r="F60" s="75" t="e">
        <f>RANK(F59,$U$19:$U$165,0)</f>
        <v>#N/A</v>
      </c>
      <c r="G60" s="76" t="e">
        <f>RANK(G59,$V$19:$V$165,0)</f>
        <v>#N/A</v>
      </c>
      <c r="H60" s="76" t="e">
        <f>RANK(H59,$W$19:$W$165,0)</f>
        <v>#N/A</v>
      </c>
      <c r="I60" s="76" t="e">
        <f>RANK(I59,$X$19:$X$165,0)</f>
        <v>#N/A</v>
      </c>
      <c r="J60" s="76" t="e">
        <f>RANK(J59,$Y$19:$Y$165,0)</f>
        <v>#N/A</v>
      </c>
      <c r="K60" s="76" t="e">
        <f>RANK(K59,$Z$19:$Z$165,0)</f>
        <v>#N/A</v>
      </c>
      <c r="L60" s="76" t="e">
        <f>RANK(L59,$AA$19:$AA$165,0)</f>
        <v>#N/A</v>
      </c>
      <c r="M60" s="76" t="e">
        <f>RANK(M59,$AB$19:$AB$155,0)</f>
        <v>#N/A</v>
      </c>
      <c r="N60" s="76" t="e">
        <f>RANK(N59,$AC$19:$AC$165,0)</f>
        <v>#N/A</v>
      </c>
      <c r="O60" s="76" t="e">
        <f>RANK(O59,$AD$19:$AD$165,0)</f>
        <v>#N/A</v>
      </c>
      <c r="P60" s="98"/>
      <c r="Q60" s="81"/>
      <c r="R60" s="77"/>
      <c r="S60" s="31" t="e">
        <f>$A56</f>
        <v>#N/A</v>
      </c>
      <c r="T60" s="31">
        <v>5</v>
      </c>
      <c r="U60" s="83"/>
      <c r="V60" s="78"/>
      <c r="W60" s="78"/>
      <c r="X60" s="78"/>
      <c r="Y60" s="78"/>
      <c r="Z60" s="78"/>
      <c r="AA60" s="78"/>
      <c r="AB60" s="79"/>
      <c r="AC60" s="79"/>
      <c r="AD60" s="79"/>
      <c r="AF60" s="35"/>
      <c r="AG60" s="35"/>
      <c r="AI60" s="35"/>
    </row>
    <row r="61" spans="1:35" s="60" customFormat="1" ht="13.5" customHeight="1" thickTop="1" x14ac:dyDescent="0.3">
      <c r="A61" s="35" t="e">
        <f>RANK(P61,$P$16:$P$165,0)</f>
        <v>#REF!</v>
      </c>
      <c r="B61" s="35">
        <v>88</v>
      </c>
      <c r="C61" s="60" t="str">
        <f>VLOOKUP(B61,Уч!$A$2:$L$26,2,FALSE)</f>
        <v>Башаев Никита</v>
      </c>
      <c r="D61" s="107" t="str">
        <f>VLOOKUP(B61,Уч!$A$2:$L$26,3,FALSE)</f>
        <v>19.07.1997</v>
      </c>
      <c r="E61" s="33" t="s">
        <v>28</v>
      </c>
      <c r="F61" s="61">
        <f>VLOOKUP($B61,'1_р'!$C$18:$I$85,5,FALSE)</f>
        <v>11.22</v>
      </c>
      <c r="G61" s="62">
        <f>VLOOKUP($B61,Дл_р!$C$16:$O$54,11,FALSE)</f>
        <v>5.75</v>
      </c>
      <c r="H61" s="62">
        <f>VLOOKUP($B61,Я_р!$C$16:$K$60,8,FALSE)</f>
        <v>11.41</v>
      </c>
      <c r="I61" s="62">
        <f>VLOOKUP($B61,В_р!$C$16:$AF$57,23,FALSE)</f>
        <v>0</v>
      </c>
      <c r="J61" s="62">
        <f>VLOOKUP($B61,'4_р'!$C$17:$H$73,5,FALSE)</f>
        <v>56.61</v>
      </c>
      <c r="K61" s="62" t="e">
        <f>VLOOKUP($B61,#REF!,5,FALSE)</f>
        <v>#REF!</v>
      </c>
      <c r="L61" s="62" t="e">
        <f>VLOOKUP($B61,#REF!,8,FALSE)</f>
        <v>#REF!</v>
      </c>
      <c r="M61" s="62" t="e">
        <f>VLOOKUP($B61,#REF!,17,FALSE)</f>
        <v>#REF!</v>
      </c>
      <c r="N61" s="62" t="e">
        <f>VLOOKUP($B61,К_р!$C$15:$K$68,8,FALSE)</f>
        <v>#N/A</v>
      </c>
      <c r="O61" s="70" t="e">
        <f>VLOOKUP($B61,'15_р'!$C$17:$H$86,5,FALSE)</f>
        <v>#N/A</v>
      </c>
      <c r="P61" s="97" t="e">
        <f>SUM(F63:O63)</f>
        <v>#REF!</v>
      </c>
      <c r="Q61" s="35" t="e">
        <f>LOOKUP(P61,$V$1:$V$7,$W$1:$W$7)</f>
        <v>#REF!</v>
      </c>
      <c r="R61" s="35"/>
      <c r="S61" s="31" t="e">
        <f>$A61</f>
        <v>#REF!</v>
      </c>
      <c r="T61" s="31">
        <v>1</v>
      </c>
      <c r="U61" s="83"/>
      <c r="V61" s="78"/>
      <c r="W61" s="78"/>
      <c r="X61" s="78"/>
      <c r="Y61" s="78"/>
      <c r="Z61" s="78"/>
      <c r="AA61" s="78"/>
      <c r="AB61" s="79"/>
      <c r="AC61" s="79"/>
      <c r="AD61" s="79"/>
      <c r="AF61" s="35"/>
      <c r="AG61" s="35"/>
      <c r="AI61" s="35"/>
    </row>
    <row r="62" spans="1:35" s="60" customFormat="1" ht="13.5" customHeight="1" x14ac:dyDescent="0.3">
      <c r="A62" s="35"/>
      <c r="B62" s="35"/>
      <c r="C62" s="66" t="str">
        <f>VLOOKUP(B61,Уч!$A$2:$L$26,5,FALSE)</f>
        <v xml:space="preserve">Челябинская область  </v>
      </c>
      <c r="D62" s="107" t="str">
        <f>VLOOKUP(B61,Уч!$A$2:$L$26,4,FALSE)</f>
        <v>КМС</v>
      </c>
      <c r="E62" s="33" t="s">
        <v>97</v>
      </c>
      <c r="F62" s="68">
        <f>VLOOKUP($B61,'1_р'!$C$18:$I$85,6,FALSE)</f>
        <v>0.8</v>
      </c>
      <c r="G62" s="69">
        <f>VLOOKUP($B61,Дл_р!$C$16:$O$54,12,FALSE)</f>
        <v>-1.5</v>
      </c>
      <c r="H62" s="70"/>
      <c r="I62" s="69"/>
      <c r="J62" s="69"/>
      <c r="K62" s="69" t="e">
        <f>VLOOKUP($B61,#REF!,6,FALSE)</f>
        <v>#REF!</v>
      </c>
      <c r="L62" s="69"/>
      <c r="M62" s="69"/>
      <c r="N62" s="70"/>
      <c r="O62" s="70"/>
      <c r="P62" s="97"/>
      <c r="Q62" s="80"/>
      <c r="R62" s="63"/>
      <c r="S62" s="31" t="e">
        <f>$A61</f>
        <v>#REF!</v>
      </c>
      <c r="T62" s="31">
        <v>2</v>
      </c>
      <c r="U62" s="83"/>
      <c r="V62" s="78"/>
      <c r="W62" s="78"/>
      <c r="X62" s="78"/>
      <c r="Y62" s="78"/>
      <c r="Z62" s="78"/>
      <c r="AA62" s="78"/>
      <c r="AB62" s="79"/>
      <c r="AC62" s="79"/>
      <c r="AD62" s="79"/>
      <c r="AF62" s="35"/>
      <c r="AG62" s="35"/>
      <c r="AI62" s="35"/>
    </row>
    <row r="63" spans="1:35" s="60" customFormat="1" ht="13.5" customHeight="1" x14ac:dyDescent="0.3">
      <c r="A63" s="35"/>
      <c r="B63" s="35"/>
      <c r="C63" s="67" t="str">
        <f>VLOOKUP(B61,Уч!$A$2:$L$26,7,FALSE)</f>
        <v>МБУ СШОР № 2 по легкой атлетике имени Л.Н.Мосеева г.Челябинск</v>
      </c>
      <c r="D63" s="107"/>
      <c r="E63" s="33" t="s">
        <v>77</v>
      </c>
      <c r="F63" s="72">
        <f>VLOOKUP($B61,'1_р'!$C$18:$I$85,7,FALSE)</f>
        <v>812</v>
      </c>
      <c r="G63" s="70">
        <f>VLOOKUP($B61,Дл_р!$C$16:$O$54,13,FALSE)</f>
        <v>533</v>
      </c>
      <c r="H63" s="70">
        <f>VLOOKUP($B61,Я_р!$C$16:$K$60,9,FALSE)</f>
        <v>571</v>
      </c>
      <c r="I63" s="70">
        <f>VLOOKUP($B61,В_р!$C$16:$AF$57,24,)</f>
        <v>0</v>
      </c>
      <c r="J63" s="70">
        <f>VLOOKUP($B61,'4_р'!$C$17:$H$73,6,FALSE)</f>
        <v>536</v>
      </c>
      <c r="K63" s="70" t="e">
        <f>VLOOKUP($B61,#REF!,7,FALSE)</f>
        <v>#REF!</v>
      </c>
      <c r="L63" s="70" t="e">
        <f>VLOOKUP($B61,#REF!,9,FALSE)</f>
        <v>#REF!</v>
      </c>
      <c r="M63" s="70" t="e">
        <f>VLOOKUP($B61,#REF!,18,FALSE)</f>
        <v>#REF!</v>
      </c>
      <c r="N63" s="70" t="e">
        <f>VLOOKUP($B61,К_р!$C$15:$K$68,9,FALSE)</f>
        <v>#N/A</v>
      </c>
      <c r="O63" s="70" t="e">
        <f>VLOOKUP($B61,'15_р'!$C$17:$H$86,6,FALSE)</f>
        <v>#N/A</v>
      </c>
      <c r="P63" s="97"/>
      <c r="Q63" s="80"/>
      <c r="R63" s="63"/>
      <c r="S63" s="31" t="e">
        <f>$A61</f>
        <v>#REF!</v>
      </c>
      <c r="T63" s="31">
        <v>3</v>
      </c>
      <c r="U63" s="83"/>
      <c r="V63" s="78"/>
      <c r="W63" s="78"/>
      <c r="X63" s="78"/>
      <c r="Y63" s="78"/>
      <c r="Z63" s="78"/>
      <c r="AA63" s="78"/>
      <c r="AB63" s="79"/>
      <c r="AC63" s="79"/>
      <c r="AD63" s="79"/>
      <c r="AF63" s="35"/>
      <c r="AG63" s="35"/>
      <c r="AI63" s="35"/>
    </row>
    <row r="64" spans="1:35" s="60" customFormat="1" ht="13.5" customHeight="1" x14ac:dyDescent="0.3">
      <c r="A64" s="35"/>
      <c r="B64" s="35"/>
      <c r="C64" s="66" t="str">
        <f>VLOOKUP(B61,Уч!$A$2:$L$26,11,FALSE)</f>
        <v>Пугач С.В., Свистун В.В.</v>
      </c>
      <c r="D64" s="107"/>
      <c r="E64" s="33" t="s">
        <v>98</v>
      </c>
      <c r="F64" s="72">
        <f>F63</f>
        <v>812</v>
      </c>
      <c r="G64" s="70">
        <f>F64+G63</f>
        <v>1345</v>
      </c>
      <c r="H64" s="70">
        <f>G64+H63</f>
        <v>1916</v>
      </c>
      <c r="I64" s="70">
        <f>H64+I63</f>
        <v>1916</v>
      </c>
      <c r="J64" s="70">
        <f>SUM($F63:J63)</f>
        <v>2452</v>
      </c>
      <c r="K64" s="70" t="e">
        <f>SUM($F63:$K63)</f>
        <v>#REF!</v>
      </c>
      <c r="L64" s="70" t="e">
        <f>K64+L63</f>
        <v>#REF!</v>
      </c>
      <c r="M64" s="70" t="e">
        <f>L64+M63</f>
        <v>#REF!</v>
      </c>
      <c r="N64" s="70" t="e">
        <f>SUM($F63:$N63)</f>
        <v>#REF!</v>
      </c>
      <c r="O64" s="70" t="e">
        <f>SUM($F63:$O63)</f>
        <v>#REF!</v>
      </c>
      <c r="P64" s="97"/>
      <c r="Q64" s="80"/>
      <c r="R64" s="63"/>
      <c r="S64" s="31" t="e">
        <f>$A61</f>
        <v>#REF!</v>
      </c>
      <c r="T64" s="31">
        <v>4</v>
      </c>
      <c r="U64" s="63">
        <f t="shared" ref="U64:AD64" si="9">F64</f>
        <v>812</v>
      </c>
      <c r="V64" s="63">
        <f t="shared" si="9"/>
        <v>1345</v>
      </c>
      <c r="W64" s="63">
        <f t="shared" si="9"/>
        <v>1916</v>
      </c>
      <c r="X64" s="63">
        <f t="shared" si="9"/>
        <v>1916</v>
      </c>
      <c r="Y64" s="63">
        <f t="shared" si="9"/>
        <v>2452</v>
      </c>
      <c r="Z64" s="63" t="e">
        <f t="shared" si="9"/>
        <v>#REF!</v>
      </c>
      <c r="AA64" s="63" t="e">
        <f t="shared" si="9"/>
        <v>#REF!</v>
      </c>
      <c r="AB64" s="63" t="e">
        <f t="shared" si="9"/>
        <v>#REF!</v>
      </c>
      <c r="AC64" s="63" t="e">
        <f t="shared" si="9"/>
        <v>#REF!</v>
      </c>
      <c r="AD64" s="63" t="e">
        <f t="shared" si="9"/>
        <v>#REF!</v>
      </c>
      <c r="AF64" s="35"/>
      <c r="AG64" s="35"/>
      <c r="AI64" s="35"/>
    </row>
    <row r="65" spans="1:35" s="60" customFormat="1" ht="13.5" customHeight="1" thickBot="1" x14ac:dyDescent="0.35">
      <c r="A65" s="73"/>
      <c r="B65" s="73"/>
      <c r="C65" s="74">
        <f>VLOOKUP(B61,Уч!$A$2:$L$26,12,FALSE)</f>
        <v>0</v>
      </c>
      <c r="D65" s="108"/>
      <c r="E65" s="43" t="s">
        <v>37</v>
      </c>
      <c r="F65" s="75" t="e">
        <f>RANK(F64,$U$19:$U$165,0)</f>
        <v>#N/A</v>
      </c>
      <c r="G65" s="76" t="e">
        <f>RANK(G64,$V$19:$V$165,0)</f>
        <v>#N/A</v>
      </c>
      <c r="H65" s="76" t="e">
        <f>RANK(H64,$W$19:$W$165,0)</f>
        <v>#N/A</v>
      </c>
      <c r="I65" s="76" t="e">
        <f>RANK(I64,$X$19:$X$165,0)</f>
        <v>#N/A</v>
      </c>
      <c r="J65" s="76" t="e">
        <f>RANK(J64,$Y$19:$Y$165,0)</f>
        <v>#N/A</v>
      </c>
      <c r="K65" s="76" t="e">
        <f>RANK(K64,$Z$19:$Z$165,0)</f>
        <v>#REF!</v>
      </c>
      <c r="L65" s="76" t="e">
        <f>RANK(L64,$AA$19:$AA$165,0)</f>
        <v>#REF!</v>
      </c>
      <c r="M65" s="76" t="e">
        <f>RANK(M64,$AB$19:$AB$155,0)</f>
        <v>#REF!</v>
      </c>
      <c r="N65" s="76" t="e">
        <f>RANK(N64,$AC$19:$AC$165,0)</f>
        <v>#REF!</v>
      </c>
      <c r="O65" s="76" t="e">
        <f>RANK(O64,$AD$19:$AD$165,0)</f>
        <v>#REF!</v>
      </c>
      <c r="P65" s="98"/>
      <c r="Q65" s="81"/>
      <c r="R65" s="77"/>
      <c r="S65" s="31" t="e">
        <f>$A61</f>
        <v>#REF!</v>
      </c>
      <c r="T65" s="31">
        <v>5</v>
      </c>
      <c r="U65" s="83"/>
      <c r="V65" s="78"/>
      <c r="W65" s="78"/>
      <c r="X65" s="78"/>
      <c r="Y65" s="78"/>
      <c r="Z65" s="78"/>
      <c r="AA65" s="78"/>
      <c r="AB65" s="79"/>
      <c r="AC65" s="79"/>
      <c r="AD65" s="79"/>
      <c r="AF65" s="35"/>
      <c r="AG65" s="35"/>
      <c r="AI65" s="35"/>
    </row>
    <row r="66" spans="1:35" s="60" customFormat="1" ht="13.5" customHeight="1" thickTop="1" x14ac:dyDescent="0.3">
      <c r="A66" s="35" t="e">
        <f>RANK(P66,$P$16:$P$165,0)</f>
        <v>#N/A</v>
      </c>
      <c r="B66" s="35">
        <v>15</v>
      </c>
      <c r="C66" s="60" t="e">
        <f>VLOOKUP(B66,Уч!$A$2:$L$26,2,FALSE)</f>
        <v>#N/A</v>
      </c>
      <c r="D66" s="107" t="e">
        <f>VLOOKUP(B66,Уч!$A$2:$L$26,3,FALSE)</f>
        <v>#N/A</v>
      </c>
      <c r="E66" s="33" t="s">
        <v>28</v>
      </c>
      <c r="F66" s="61" t="e">
        <f>VLOOKUP($B66,'1_р'!$C$18:$I$85,5,FALSE)</f>
        <v>#N/A</v>
      </c>
      <c r="G66" s="62" t="e">
        <f>VLOOKUP($B66,Дл_р!$C$16:$O$54,11,FALSE)</f>
        <v>#N/A</v>
      </c>
      <c r="H66" s="62" t="e">
        <f>VLOOKUP($B66,Я_р!$C$16:$K$60,8,FALSE)</f>
        <v>#N/A</v>
      </c>
      <c r="I66" s="62" t="e">
        <f>VLOOKUP($B66,В_р!$C$16:$AF$57,23,FALSE)</f>
        <v>#N/A</v>
      </c>
      <c r="J66" s="62" t="e">
        <f>VLOOKUP($B66,'4_р'!$C$17:$H$73,5,FALSE)</f>
        <v>#N/A</v>
      </c>
      <c r="K66" s="62" t="e">
        <f>VLOOKUP($B66,#REF!,5,FALSE)</f>
        <v>#REF!</v>
      </c>
      <c r="L66" s="62" t="e">
        <f>VLOOKUP($B66,#REF!,8,FALSE)</f>
        <v>#REF!</v>
      </c>
      <c r="M66" s="62" t="e">
        <f>VLOOKUP($B66,#REF!,17,FALSE)</f>
        <v>#REF!</v>
      </c>
      <c r="N66" s="62" t="e">
        <f>VLOOKUP($B66,К_р!$C$15:$K$68,8,FALSE)</f>
        <v>#N/A</v>
      </c>
      <c r="O66" s="70">
        <f>VLOOKUP($B66,'15_р'!$C$17:$H$86,5,FALSE)</f>
        <v>0</v>
      </c>
      <c r="P66" s="97" t="e">
        <f>SUM(F68:O68)</f>
        <v>#N/A</v>
      </c>
      <c r="Q66" s="35" t="e">
        <f>LOOKUP(P66,$V$1:$V$7,$W$1:$W$7)</f>
        <v>#N/A</v>
      </c>
      <c r="R66" s="35"/>
      <c r="S66" s="31" t="e">
        <f>$A66</f>
        <v>#N/A</v>
      </c>
      <c r="T66" s="31">
        <v>1</v>
      </c>
      <c r="U66" s="83"/>
      <c r="V66" s="78"/>
      <c r="W66" s="78"/>
      <c r="X66" s="78"/>
      <c r="Y66" s="78"/>
      <c r="Z66" s="78"/>
      <c r="AA66" s="78"/>
      <c r="AB66" s="79"/>
      <c r="AC66" s="79"/>
      <c r="AD66" s="79"/>
      <c r="AF66" s="35"/>
      <c r="AG66" s="35"/>
      <c r="AI66" s="35"/>
    </row>
    <row r="67" spans="1:35" s="60" customFormat="1" ht="13.5" customHeight="1" x14ac:dyDescent="0.3">
      <c r="A67" s="35"/>
      <c r="B67" s="35"/>
      <c r="C67" s="66" t="e">
        <f>VLOOKUP(B66,Уч!$A$2:$L$26,5,FALSE)</f>
        <v>#N/A</v>
      </c>
      <c r="D67" s="107" t="e">
        <f>VLOOKUP(B66,Уч!$A$2:$L$26,4,FALSE)</f>
        <v>#N/A</v>
      </c>
      <c r="E67" s="33" t="s">
        <v>97</v>
      </c>
      <c r="F67" s="68" t="e">
        <f>VLOOKUP($B66,'1_р'!$C$18:$I$85,6,FALSE)</f>
        <v>#N/A</v>
      </c>
      <c r="G67" s="69" t="e">
        <f>VLOOKUP($B66,Дл_р!$C$16:$O$54,12,FALSE)</f>
        <v>#N/A</v>
      </c>
      <c r="H67" s="70"/>
      <c r="I67" s="69"/>
      <c r="J67" s="69"/>
      <c r="K67" s="69" t="e">
        <f>VLOOKUP($B66,#REF!,6,FALSE)</f>
        <v>#REF!</v>
      </c>
      <c r="L67" s="69"/>
      <c r="M67" s="69"/>
      <c r="N67" s="70"/>
      <c r="O67" s="70"/>
      <c r="P67" s="97"/>
      <c r="Q67" s="80"/>
      <c r="R67" s="63"/>
      <c r="S67" s="31" t="e">
        <f>$A66</f>
        <v>#N/A</v>
      </c>
      <c r="T67" s="31">
        <v>2</v>
      </c>
      <c r="U67" s="83"/>
      <c r="V67" s="78"/>
      <c r="W67" s="78"/>
      <c r="X67" s="78"/>
      <c r="Y67" s="78"/>
      <c r="Z67" s="78"/>
      <c r="AA67" s="78"/>
      <c r="AB67" s="79"/>
      <c r="AC67" s="79"/>
      <c r="AD67" s="79"/>
      <c r="AF67" s="35"/>
      <c r="AG67" s="35"/>
      <c r="AI67" s="35"/>
    </row>
    <row r="68" spans="1:35" s="60" customFormat="1" ht="13.5" customHeight="1" x14ac:dyDescent="0.3">
      <c r="A68" s="35"/>
      <c r="B68" s="35"/>
      <c r="C68" s="67" t="e">
        <f>VLOOKUP(B66,Уч!$A$2:$L$26,7,FALSE)</f>
        <v>#N/A</v>
      </c>
      <c r="D68" s="107"/>
      <c r="E68" s="33" t="s">
        <v>77</v>
      </c>
      <c r="F68" s="72" t="e">
        <f>VLOOKUP($B66,'1_р'!$C$18:$I$85,7,FALSE)</f>
        <v>#N/A</v>
      </c>
      <c r="G68" s="70" t="e">
        <f>VLOOKUP($B66,Дл_р!$C$16:$O$54,13,FALSE)</f>
        <v>#N/A</v>
      </c>
      <c r="H68" s="70" t="e">
        <f>VLOOKUP($B66,Я_р!$C$16:$K$60,9,FALSE)</f>
        <v>#N/A</v>
      </c>
      <c r="I68" s="70" t="e">
        <f>VLOOKUP($B66,В_р!$C$16:$AF$57,24,)</f>
        <v>#N/A</v>
      </c>
      <c r="J68" s="70" t="e">
        <f>VLOOKUP($B66,'4_р'!$C$17:$H$73,6,FALSE)</f>
        <v>#N/A</v>
      </c>
      <c r="K68" s="70" t="e">
        <f>VLOOKUP($B66,#REF!,7,FALSE)</f>
        <v>#REF!</v>
      </c>
      <c r="L68" s="70" t="e">
        <f>VLOOKUP($B66,#REF!,9,FALSE)</f>
        <v>#REF!</v>
      </c>
      <c r="M68" s="70" t="e">
        <f>VLOOKUP($B66,#REF!,18,FALSE)</f>
        <v>#REF!</v>
      </c>
      <c r="N68" s="70" t="e">
        <f>VLOOKUP($B66,К_р!$C$15:$K$68,9,FALSE)</f>
        <v>#N/A</v>
      </c>
      <c r="O68" s="70">
        <f>VLOOKUP($B66,'15_р'!$C$17:$H$86,6,FALSE)</f>
        <v>0</v>
      </c>
      <c r="P68" s="97"/>
      <c r="Q68" s="80"/>
      <c r="R68" s="63"/>
      <c r="S68" s="31" t="e">
        <f>$A66</f>
        <v>#N/A</v>
      </c>
      <c r="T68" s="31">
        <v>3</v>
      </c>
      <c r="U68" s="83"/>
      <c r="V68" s="78"/>
      <c r="W68" s="78"/>
      <c r="X68" s="78"/>
      <c r="Y68" s="78"/>
      <c r="Z68" s="78"/>
      <c r="AA68" s="78"/>
      <c r="AB68" s="79"/>
      <c r="AC68" s="79"/>
      <c r="AD68" s="79"/>
      <c r="AF68" s="35"/>
      <c r="AG68" s="35"/>
      <c r="AI68" s="35"/>
    </row>
    <row r="69" spans="1:35" s="60" customFormat="1" ht="13.5" customHeight="1" x14ac:dyDescent="0.3">
      <c r="A69" s="35"/>
      <c r="B69" s="35"/>
      <c r="C69" s="66" t="e">
        <f>VLOOKUP(B66,Уч!$A$2:$L$26,11,FALSE)</f>
        <v>#N/A</v>
      </c>
      <c r="D69" s="107"/>
      <c r="E69" s="33" t="s">
        <v>98</v>
      </c>
      <c r="F69" s="72" t="e">
        <f>F68</f>
        <v>#N/A</v>
      </c>
      <c r="G69" s="70" t="e">
        <f>F69+G68</f>
        <v>#N/A</v>
      </c>
      <c r="H69" s="70" t="e">
        <f>G69+H68</f>
        <v>#N/A</v>
      </c>
      <c r="I69" s="70" t="e">
        <f>H69+I68</f>
        <v>#N/A</v>
      </c>
      <c r="J69" s="70" t="e">
        <f>SUM($F68:J68)</f>
        <v>#N/A</v>
      </c>
      <c r="K69" s="70" t="e">
        <f>SUM($F68:$K68)</f>
        <v>#N/A</v>
      </c>
      <c r="L69" s="70" t="e">
        <f>K69+L68</f>
        <v>#N/A</v>
      </c>
      <c r="M69" s="70" t="e">
        <f>L69+M68</f>
        <v>#N/A</v>
      </c>
      <c r="N69" s="70" t="e">
        <f>SUM($F68:$N68)</f>
        <v>#N/A</v>
      </c>
      <c r="O69" s="70" t="e">
        <f>SUM($F68:$O68)</f>
        <v>#N/A</v>
      </c>
      <c r="P69" s="97"/>
      <c r="Q69" s="80"/>
      <c r="R69" s="63"/>
      <c r="S69" s="31" t="e">
        <f>$A66</f>
        <v>#N/A</v>
      </c>
      <c r="T69" s="31">
        <v>4</v>
      </c>
      <c r="U69" s="63" t="e">
        <f t="shared" ref="U69:AD69" si="10">F69</f>
        <v>#N/A</v>
      </c>
      <c r="V69" s="63" t="e">
        <f t="shared" si="10"/>
        <v>#N/A</v>
      </c>
      <c r="W69" s="63" t="e">
        <f t="shared" si="10"/>
        <v>#N/A</v>
      </c>
      <c r="X69" s="63" t="e">
        <f t="shared" si="10"/>
        <v>#N/A</v>
      </c>
      <c r="Y69" s="63" t="e">
        <f t="shared" si="10"/>
        <v>#N/A</v>
      </c>
      <c r="Z69" s="63" t="e">
        <f t="shared" si="10"/>
        <v>#N/A</v>
      </c>
      <c r="AA69" s="63" t="e">
        <f t="shared" si="10"/>
        <v>#N/A</v>
      </c>
      <c r="AB69" s="63" t="e">
        <f t="shared" si="10"/>
        <v>#N/A</v>
      </c>
      <c r="AC69" s="63" t="e">
        <f t="shared" si="10"/>
        <v>#N/A</v>
      </c>
      <c r="AD69" s="63" t="e">
        <f t="shared" si="10"/>
        <v>#N/A</v>
      </c>
      <c r="AF69" s="35"/>
      <c r="AG69" s="35"/>
      <c r="AI69" s="35"/>
    </row>
    <row r="70" spans="1:35" s="60" customFormat="1" ht="13.5" customHeight="1" thickBot="1" x14ac:dyDescent="0.35">
      <c r="A70" s="73"/>
      <c r="B70" s="73"/>
      <c r="C70" s="74" t="e">
        <f>VLOOKUP(B66,Уч!$A$2:$L$26,12,FALSE)</f>
        <v>#N/A</v>
      </c>
      <c r="D70" s="108"/>
      <c r="E70" s="43" t="s">
        <v>37</v>
      </c>
      <c r="F70" s="75" t="e">
        <f>RANK(F69,$U$19:$U$165,0)</f>
        <v>#N/A</v>
      </c>
      <c r="G70" s="76" t="e">
        <f>RANK(G69,$V$19:$V$165,0)</f>
        <v>#N/A</v>
      </c>
      <c r="H70" s="76" t="e">
        <f>RANK(H69,$W$19:$W$165,0)</f>
        <v>#N/A</v>
      </c>
      <c r="I70" s="76" t="e">
        <f>RANK(I69,$X$19:$X$165,0)</f>
        <v>#N/A</v>
      </c>
      <c r="J70" s="76" t="e">
        <f>RANK(J69,$Y$19:$Y$165,0)</f>
        <v>#N/A</v>
      </c>
      <c r="K70" s="76" t="e">
        <f>RANK(K69,$Z$19:$Z$165,0)</f>
        <v>#N/A</v>
      </c>
      <c r="L70" s="76" t="e">
        <f>RANK(L69,$AA$19:$AA$165,0)</f>
        <v>#N/A</v>
      </c>
      <c r="M70" s="76" t="e">
        <f>RANK(M69,$AB$19:$AB$155,0)</f>
        <v>#N/A</v>
      </c>
      <c r="N70" s="76" t="e">
        <f>RANK(N69,$AC$19:$AC$165,0)</f>
        <v>#N/A</v>
      </c>
      <c r="O70" s="76" t="e">
        <f>RANK(O69,$AD$19:$AD$165,0)</f>
        <v>#N/A</v>
      </c>
      <c r="P70" s="98"/>
      <c r="Q70" s="77"/>
      <c r="R70" s="77"/>
      <c r="S70" s="31" t="e">
        <f>$A66</f>
        <v>#N/A</v>
      </c>
      <c r="T70" s="31">
        <v>5</v>
      </c>
      <c r="U70" s="83"/>
      <c r="V70" s="78"/>
      <c r="W70" s="78"/>
      <c r="X70" s="78"/>
      <c r="Y70" s="78"/>
      <c r="Z70" s="78"/>
      <c r="AA70" s="78"/>
      <c r="AB70" s="79"/>
      <c r="AC70" s="79"/>
      <c r="AD70" s="79"/>
      <c r="AF70" s="35"/>
      <c r="AG70" s="35"/>
      <c r="AI70" s="35"/>
    </row>
    <row r="71" spans="1:35" s="60" customFormat="1" ht="13.5" customHeight="1" thickTop="1" x14ac:dyDescent="0.3">
      <c r="A71" s="35" t="e">
        <f>RANK(P71,$P$16:$P$165,0)</f>
        <v>#REF!</v>
      </c>
      <c r="B71" s="35">
        <v>89</v>
      </c>
      <c r="C71" s="60" t="e">
        <f>VLOOKUP(B71,Уч!$A$2:$L$26,2,FALSE)</f>
        <v>#N/A</v>
      </c>
      <c r="D71" s="107" t="e">
        <f>VLOOKUP(B71,Уч!$A$2:$L$26,3,FALSE)</f>
        <v>#N/A</v>
      </c>
      <c r="E71" s="33" t="s">
        <v>28</v>
      </c>
      <c r="F71" s="61">
        <f>VLOOKUP($B71,'1_р'!$C$18:$I$85,5,FALSE)</f>
        <v>11.89</v>
      </c>
      <c r="G71" s="62">
        <f>VLOOKUP($B71,Дл_р!$C$16:$O$54,11,FALSE)</f>
        <v>6.37</v>
      </c>
      <c r="H71" s="62">
        <f>VLOOKUP($B71,Я_р!$C$16:$K$60,8,FALSE)</f>
        <v>9.1999999999999993</v>
      </c>
      <c r="I71" s="62">
        <f>VLOOKUP($B71,В_р!$C$16:$AF$57,23,FALSE)</f>
        <v>0</v>
      </c>
      <c r="J71" s="62">
        <f>VLOOKUP($B71,'4_р'!$C$17:$H$73,5,FALSE)</f>
        <v>55.69</v>
      </c>
      <c r="K71" s="62" t="e">
        <f>VLOOKUP($B71,#REF!,5,FALSE)</f>
        <v>#REF!</v>
      </c>
      <c r="L71" s="62" t="e">
        <f>VLOOKUP($B71,#REF!,8,FALSE)</f>
        <v>#REF!</v>
      </c>
      <c r="M71" s="62" t="e">
        <f>VLOOKUP($B71,#REF!,17,FALSE)</f>
        <v>#REF!</v>
      </c>
      <c r="N71" s="62" t="e">
        <f>VLOOKUP($B71,К_р!$C$15:$K$68,8,FALSE)</f>
        <v>#N/A</v>
      </c>
      <c r="O71" s="70" t="e">
        <f>VLOOKUP($B71,'15_р'!$C$17:$H$86,5,FALSE)</f>
        <v>#N/A</v>
      </c>
      <c r="P71" s="97" t="e">
        <f>SUM(F73:O73)</f>
        <v>#REF!</v>
      </c>
      <c r="Q71" s="35" t="e">
        <f>LOOKUP(P71,$V$1:$V$7,$W$1:$W$7)</f>
        <v>#REF!</v>
      </c>
      <c r="R71" s="35"/>
      <c r="S71" s="31" t="e">
        <f>$A71</f>
        <v>#REF!</v>
      </c>
      <c r="T71" s="31">
        <v>1</v>
      </c>
      <c r="U71" s="83"/>
      <c r="V71" s="78"/>
      <c r="W71" s="78"/>
      <c r="X71" s="78"/>
      <c r="Y71" s="78"/>
      <c r="Z71" s="78"/>
      <c r="AA71" s="78"/>
      <c r="AB71" s="79"/>
      <c r="AC71" s="79"/>
      <c r="AD71" s="79"/>
      <c r="AF71" s="35"/>
      <c r="AG71" s="35"/>
      <c r="AI71" s="35"/>
    </row>
    <row r="72" spans="1:35" s="60" customFormat="1" ht="13.5" customHeight="1" x14ac:dyDescent="0.3">
      <c r="A72" s="35"/>
      <c r="B72" s="35"/>
      <c r="C72" s="66" t="e">
        <f>VLOOKUP(B71,Уч!$A$2:$L$26,5,FALSE)</f>
        <v>#N/A</v>
      </c>
      <c r="D72" s="107" t="e">
        <f>VLOOKUP(B71,Уч!$A$2:$L$26,4,FALSE)</f>
        <v>#N/A</v>
      </c>
      <c r="E72" s="33" t="s">
        <v>97</v>
      </c>
      <c r="F72" s="68">
        <f>VLOOKUP($B71,'1_р'!$C$18:$I$85,6,FALSE)</f>
        <v>2</v>
      </c>
      <c r="G72" s="69">
        <f>VLOOKUP($B71,Дл_р!$C$16:$O$54,12,FALSE)</f>
        <v>0</v>
      </c>
      <c r="H72" s="70"/>
      <c r="I72" s="69"/>
      <c r="J72" s="69"/>
      <c r="K72" s="69" t="e">
        <f>VLOOKUP($B71,#REF!,6,FALSE)</f>
        <v>#REF!</v>
      </c>
      <c r="L72" s="69"/>
      <c r="M72" s="69"/>
      <c r="N72" s="70"/>
      <c r="O72" s="70"/>
      <c r="P72" s="97"/>
      <c r="Q72" s="63"/>
      <c r="R72" s="63"/>
      <c r="S72" s="31" t="e">
        <f>$A71</f>
        <v>#REF!</v>
      </c>
      <c r="T72" s="31">
        <v>2</v>
      </c>
      <c r="U72" s="83"/>
      <c r="V72" s="78"/>
      <c r="W72" s="78"/>
      <c r="X72" s="78"/>
      <c r="Y72" s="78"/>
      <c r="Z72" s="78"/>
      <c r="AA72" s="78"/>
      <c r="AB72" s="79"/>
      <c r="AC72" s="79"/>
      <c r="AD72" s="79"/>
      <c r="AF72" s="35"/>
      <c r="AG72" s="35"/>
      <c r="AI72" s="35"/>
    </row>
    <row r="73" spans="1:35" s="60" customFormat="1" ht="13.5" customHeight="1" x14ac:dyDescent="0.3">
      <c r="A73" s="35"/>
      <c r="B73" s="35"/>
      <c r="C73" s="67" t="e">
        <f>VLOOKUP(B71,Уч!$A$2:$L$26,7,FALSE)</f>
        <v>#N/A</v>
      </c>
      <c r="D73" s="107"/>
      <c r="E73" s="33" t="s">
        <v>77</v>
      </c>
      <c r="F73" s="72">
        <f>VLOOKUP($B71,'1_р'!$C$18:$I$85,7,FALSE)</f>
        <v>673</v>
      </c>
      <c r="G73" s="70">
        <f>VLOOKUP($B71,Дл_р!$C$16:$O$54,13,FALSE)</f>
        <v>668</v>
      </c>
      <c r="H73" s="70">
        <f>VLOOKUP($B71,Я_р!$C$16:$K$60,9,FALSE)</f>
        <v>438</v>
      </c>
      <c r="I73" s="70">
        <f>VLOOKUP($B71,В_р!$C$16:$AF$57,24,)</f>
        <v>0</v>
      </c>
      <c r="J73" s="70">
        <f>VLOOKUP($B71,'4_р'!$C$17:$H$73,6,FALSE)</f>
        <v>571</v>
      </c>
      <c r="K73" s="70" t="e">
        <f>VLOOKUP($B71,#REF!,7,FALSE)</f>
        <v>#REF!</v>
      </c>
      <c r="L73" s="70" t="e">
        <f>VLOOKUP($B71,#REF!,9,FALSE)</f>
        <v>#REF!</v>
      </c>
      <c r="M73" s="70" t="e">
        <f>VLOOKUP($B71,#REF!,18,FALSE)</f>
        <v>#REF!</v>
      </c>
      <c r="N73" s="70" t="e">
        <f>VLOOKUP($B71,К_р!$C$15:$K$68,9,FALSE)</f>
        <v>#N/A</v>
      </c>
      <c r="O73" s="70" t="e">
        <f>VLOOKUP($B71,'15_р'!$C$17:$H$86,6,FALSE)</f>
        <v>#N/A</v>
      </c>
      <c r="P73" s="97"/>
      <c r="Q73" s="63"/>
      <c r="R73" s="63"/>
      <c r="S73" s="31" t="e">
        <f>$A71</f>
        <v>#REF!</v>
      </c>
      <c r="T73" s="31">
        <v>3</v>
      </c>
      <c r="U73" s="83"/>
      <c r="V73" s="78"/>
      <c r="W73" s="78"/>
      <c r="X73" s="78"/>
      <c r="Y73" s="78"/>
      <c r="Z73" s="78"/>
      <c r="AA73" s="78"/>
      <c r="AB73" s="79"/>
      <c r="AC73" s="79"/>
      <c r="AD73" s="79"/>
      <c r="AF73" s="35"/>
      <c r="AG73" s="35"/>
      <c r="AI73" s="35"/>
    </row>
    <row r="74" spans="1:35" s="60" customFormat="1" ht="13.5" customHeight="1" x14ac:dyDescent="0.3">
      <c r="A74" s="35"/>
      <c r="B74" s="35"/>
      <c r="C74" s="66" t="e">
        <f>VLOOKUP(B71,Уч!$A$2:$L$26,11,FALSE)</f>
        <v>#N/A</v>
      </c>
      <c r="D74" s="107"/>
      <c r="E74" s="33" t="s">
        <v>98</v>
      </c>
      <c r="F74" s="72">
        <f>F73</f>
        <v>673</v>
      </c>
      <c r="G74" s="70">
        <f>F74+G73</f>
        <v>1341</v>
      </c>
      <c r="H74" s="70">
        <f>G74+H73</f>
        <v>1779</v>
      </c>
      <c r="I74" s="70">
        <f>H74+I73</f>
        <v>1779</v>
      </c>
      <c r="J74" s="70">
        <f>SUM($F73:J73)</f>
        <v>2350</v>
      </c>
      <c r="K74" s="70" t="e">
        <f>SUM($F73:$K73)</f>
        <v>#REF!</v>
      </c>
      <c r="L74" s="70" t="e">
        <f>K74+L73</f>
        <v>#REF!</v>
      </c>
      <c r="M74" s="70" t="e">
        <f>L74+M73</f>
        <v>#REF!</v>
      </c>
      <c r="N74" s="70" t="e">
        <f>SUM($F73:$N73)</f>
        <v>#REF!</v>
      </c>
      <c r="O74" s="70" t="e">
        <f>SUM($F73:$O73)</f>
        <v>#REF!</v>
      </c>
      <c r="P74" s="97"/>
      <c r="Q74" s="63"/>
      <c r="R74" s="63"/>
      <c r="S74" s="31" t="e">
        <f>$A71</f>
        <v>#REF!</v>
      </c>
      <c r="T74" s="31">
        <v>4</v>
      </c>
      <c r="U74" s="63">
        <f t="shared" ref="U74:AD74" si="11">F74</f>
        <v>673</v>
      </c>
      <c r="V74" s="63">
        <f t="shared" si="11"/>
        <v>1341</v>
      </c>
      <c r="W74" s="63">
        <f t="shared" si="11"/>
        <v>1779</v>
      </c>
      <c r="X74" s="63">
        <f t="shared" si="11"/>
        <v>1779</v>
      </c>
      <c r="Y74" s="63">
        <f t="shared" si="11"/>
        <v>2350</v>
      </c>
      <c r="Z74" s="63" t="e">
        <f t="shared" si="11"/>
        <v>#REF!</v>
      </c>
      <c r="AA74" s="63" t="e">
        <f t="shared" si="11"/>
        <v>#REF!</v>
      </c>
      <c r="AB74" s="63" t="e">
        <f t="shared" si="11"/>
        <v>#REF!</v>
      </c>
      <c r="AC74" s="63" t="e">
        <f t="shared" si="11"/>
        <v>#REF!</v>
      </c>
      <c r="AD74" s="63" t="e">
        <f t="shared" si="11"/>
        <v>#REF!</v>
      </c>
      <c r="AF74" s="35"/>
      <c r="AG74" s="35"/>
      <c r="AI74" s="35"/>
    </row>
    <row r="75" spans="1:35" s="60" customFormat="1" ht="13.5" customHeight="1" thickBot="1" x14ac:dyDescent="0.35">
      <c r="A75" s="73"/>
      <c r="B75" s="73"/>
      <c r="C75" s="74" t="e">
        <f>VLOOKUP(B71,Уч!$A$2:$L$26,12,FALSE)</f>
        <v>#N/A</v>
      </c>
      <c r="D75" s="108"/>
      <c r="E75" s="43" t="s">
        <v>37</v>
      </c>
      <c r="F75" s="75" t="e">
        <f>RANK(F74,$U$19:$U$165,0)</f>
        <v>#N/A</v>
      </c>
      <c r="G75" s="76" t="e">
        <f>RANK(G74,$V$19:$V$165,0)</f>
        <v>#N/A</v>
      </c>
      <c r="H75" s="76" t="e">
        <f>RANK(H74,$W$19:$W$165,0)</f>
        <v>#N/A</v>
      </c>
      <c r="I75" s="76" t="e">
        <f>RANK(I74,$X$19:$X$165,0)</f>
        <v>#N/A</v>
      </c>
      <c r="J75" s="76" t="e">
        <f>RANK(J74,$Y$19:$Y$165,0)</f>
        <v>#N/A</v>
      </c>
      <c r="K75" s="76" t="e">
        <f>RANK(K74,$Z$19:$Z$165,0)</f>
        <v>#REF!</v>
      </c>
      <c r="L75" s="76" t="e">
        <f>RANK(L74,$AA$19:$AA$165,0)</f>
        <v>#REF!</v>
      </c>
      <c r="M75" s="76" t="e">
        <f>RANK(M74,$AB$19:$AB$155,0)</f>
        <v>#REF!</v>
      </c>
      <c r="N75" s="76" t="e">
        <f>RANK(N74,$AC$19:$AC$165,0)</f>
        <v>#REF!</v>
      </c>
      <c r="O75" s="76" t="e">
        <f>RANK(O74,$AD$19:$AD$165,0)</f>
        <v>#REF!</v>
      </c>
      <c r="P75" s="98"/>
      <c r="Q75" s="77"/>
      <c r="R75" s="77"/>
      <c r="S75" s="31" t="e">
        <f>$A71</f>
        <v>#REF!</v>
      </c>
      <c r="T75" s="31">
        <v>5</v>
      </c>
      <c r="U75" s="83"/>
      <c r="V75" s="78"/>
      <c r="W75" s="78"/>
      <c r="X75" s="78"/>
      <c r="Y75" s="78"/>
      <c r="Z75" s="78"/>
      <c r="AA75" s="78"/>
      <c r="AB75" s="79"/>
      <c r="AC75" s="79"/>
      <c r="AD75" s="79"/>
      <c r="AF75" s="35"/>
      <c r="AG75" s="35"/>
      <c r="AI75" s="35"/>
    </row>
    <row r="76" spans="1:35" s="60" customFormat="1" ht="13.5" customHeight="1" thickTop="1" x14ac:dyDescent="0.3">
      <c r="A76" s="35" t="e">
        <f>RANK(P76,$P$16:$P$165,0)</f>
        <v>#N/A</v>
      </c>
      <c r="B76" s="35">
        <v>36</v>
      </c>
      <c r="C76" s="60" t="str">
        <f>VLOOKUP(B76,Уч!$A$2:$L$26,2,FALSE)</f>
        <v>Королёв Максим</v>
      </c>
      <c r="D76" s="107" t="str">
        <f>VLOOKUP(B76,Уч!$A$2:$L$26,3,FALSE)</f>
        <v>06.01.1988</v>
      </c>
      <c r="E76" s="33" t="s">
        <v>28</v>
      </c>
      <c r="F76" s="61">
        <f>VLOOKUP($B76,'1_р'!$C$18:$I$85,5,FALSE)</f>
        <v>11.76</v>
      </c>
      <c r="G76" s="62" t="e">
        <f>VLOOKUP($B76,Дл_р!$C$16:$O$54,11,FALSE)</f>
        <v>#N/A</v>
      </c>
      <c r="H76" s="62" t="e">
        <f>VLOOKUP($B76,Я_р!$C$16:$K$60,8,FALSE)</f>
        <v>#N/A</v>
      </c>
      <c r="I76" s="62" t="e">
        <f>VLOOKUP($B76,В_р!$C$16:$AF$57,23,FALSE)</f>
        <v>#N/A</v>
      </c>
      <c r="J76" s="62">
        <f>VLOOKUP($B76,'4_р'!$C$17:$H$73,5,FALSE)</f>
        <v>0</v>
      </c>
      <c r="K76" s="62" t="e">
        <f>VLOOKUP($B76,#REF!,5,FALSE)</f>
        <v>#REF!</v>
      </c>
      <c r="L76" s="62" t="e">
        <f>VLOOKUP($B76,#REF!,8,FALSE)</f>
        <v>#REF!</v>
      </c>
      <c r="M76" s="62" t="e">
        <f>VLOOKUP($B76,#REF!,17,FALSE)</f>
        <v>#REF!</v>
      </c>
      <c r="N76" s="62" t="e">
        <f>VLOOKUP($B76,К_р!$C$15:$K$68,8,FALSE)</f>
        <v>#N/A</v>
      </c>
      <c r="O76" s="70" t="e">
        <f>VLOOKUP($B76,'15_р'!$C$17:$H$86,5,FALSE)</f>
        <v>#N/A</v>
      </c>
      <c r="P76" s="97" t="e">
        <f>SUM(F78:O78)</f>
        <v>#N/A</v>
      </c>
      <c r="Q76" s="35" t="e">
        <f>LOOKUP(P76,$V$1:$V$7,$W$1:$W$7)</f>
        <v>#N/A</v>
      </c>
      <c r="R76" s="35"/>
      <c r="S76" s="31" t="e">
        <f>$A76</f>
        <v>#N/A</v>
      </c>
      <c r="T76" s="31">
        <v>1</v>
      </c>
      <c r="U76" s="78"/>
      <c r="V76" s="78"/>
      <c r="W76" s="78"/>
      <c r="X76" s="78"/>
      <c r="Y76" s="78"/>
      <c r="Z76" s="78"/>
      <c r="AA76" s="78"/>
      <c r="AB76" s="79"/>
      <c r="AC76" s="79"/>
      <c r="AD76" s="79"/>
      <c r="AF76" s="65">
        <v>15</v>
      </c>
      <c r="AG76" s="36">
        <v>3</v>
      </c>
      <c r="AH76" s="82"/>
      <c r="AI76" s="31"/>
    </row>
    <row r="77" spans="1:35" s="60" customFormat="1" ht="13.5" customHeight="1" x14ac:dyDescent="0.3">
      <c r="A77" s="35"/>
      <c r="B77" s="35"/>
      <c r="C77" s="66" t="str">
        <f>VLOOKUP(B76,Уч!$A$2:$L$26,5,FALSE)</f>
        <v xml:space="preserve">Липецкая область  </v>
      </c>
      <c r="D77" s="109" t="str">
        <f>VLOOKUP(B76,Уч!$A$2:$L$26,4,FALSE)</f>
        <v>МС</v>
      </c>
      <c r="E77" s="33" t="s">
        <v>97</v>
      </c>
      <c r="F77" s="68">
        <f>VLOOKUP($B76,'1_р'!$C$18:$I$85,6,FALSE)</f>
        <v>-0.9</v>
      </c>
      <c r="G77" s="69" t="e">
        <f>VLOOKUP($B76,Дл_р!$C$16:$O$54,12,FALSE)</f>
        <v>#N/A</v>
      </c>
      <c r="H77" s="70"/>
      <c r="I77" s="69"/>
      <c r="J77" s="69"/>
      <c r="K77" s="69" t="e">
        <f>VLOOKUP($B76,#REF!,6,FALSE)</f>
        <v>#REF!</v>
      </c>
      <c r="L77" s="69"/>
      <c r="M77" s="69"/>
      <c r="N77" s="70"/>
      <c r="O77" s="70"/>
      <c r="P77" s="97"/>
      <c r="Q77" s="80"/>
      <c r="R77" s="63"/>
      <c r="S77" s="31" t="e">
        <f>$A76</f>
        <v>#N/A</v>
      </c>
      <c r="T77" s="31">
        <v>2</v>
      </c>
      <c r="U77" s="78"/>
      <c r="V77" s="78"/>
      <c r="W77" s="78"/>
      <c r="X77" s="78"/>
      <c r="Y77" s="78"/>
      <c r="Z77" s="78"/>
      <c r="AA77" s="78"/>
      <c r="AB77" s="79"/>
      <c r="AC77" s="79"/>
      <c r="AD77" s="79"/>
      <c r="AF77" s="65">
        <v>16</v>
      </c>
      <c r="AG77" s="36">
        <v>2</v>
      </c>
      <c r="AH77" s="82"/>
      <c r="AI77" s="31"/>
    </row>
    <row r="78" spans="1:35" s="60" customFormat="1" ht="13.5" customHeight="1" x14ac:dyDescent="0.3">
      <c r="A78" s="35"/>
      <c r="B78" s="35"/>
      <c r="C78" s="67" t="str">
        <f>VLOOKUP(B76,Уч!$A$2:$L$26,7,FALSE)</f>
        <v>ГБУ ЛО ОК СШОР</v>
      </c>
      <c r="D78" s="109"/>
      <c r="E78" s="33" t="s">
        <v>77</v>
      </c>
      <c r="F78" s="72">
        <f>VLOOKUP($B76,'1_р'!$C$18:$I$85,7,FALSE)</f>
        <v>699</v>
      </c>
      <c r="G78" s="70" t="e">
        <f>VLOOKUP($B76,Дл_р!$C$16:$O$54,13,FALSE)</f>
        <v>#N/A</v>
      </c>
      <c r="H78" s="70" t="e">
        <f>VLOOKUP($B76,Я_р!$C$16:$K$60,9,FALSE)</f>
        <v>#N/A</v>
      </c>
      <c r="I78" s="70" t="e">
        <f>VLOOKUP($B76,В_р!$C$16:$AF$57,24,)</f>
        <v>#N/A</v>
      </c>
      <c r="J78" s="70">
        <f>VLOOKUP($B76,'4_р'!$C$17:$H$73,6,FALSE)</f>
        <v>0</v>
      </c>
      <c r="K78" s="70" t="e">
        <f>VLOOKUP($B76,#REF!,7,FALSE)</f>
        <v>#REF!</v>
      </c>
      <c r="L78" s="70" t="e">
        <f>VLOOKUP($B76,#REF!,9,FALSE)</f>
        <v>#REF!</v>
      </c>
      <c r="M78" s="70" t="e">
        <f>VLOOKUP($B76,#REF!,18,FALSE)</f>
        <v>#REF!</v>
      </c>
      <c r="N78" s="70" t="e">
        <f>VLOOKUP($B76,К_р!$C$15:$K$68,9,FALSE)</f>
        <v>#N/A</v>
      </c>
      <c r="O78" s="70" t="e">
        <f>VLOOKUP($B76,'15_р'!$C$17:$H$86,6,FALSE)</f>
        <v>#N/A</v>
      </c>
      <c r="P78" s="97"/>
      <c r="Q78" s="80"/>
      <c r="R78" s="63"/>
      <c r="S78" s="31" t="e">
        <f>$A76</f>
        <v>#N/A</v>
      </c>
      <c r="T78" s="31">
        <v>3</v>
      </c>
      <c r="U78" s="78"/>
      <c r="V78" s="78"/>
      <c r="W78" s="78"/>
      <c r="X78" s="78"/>
      <c r="Y78" s="78"/>
      <c r="Z78" s="78"/>
      <c r="AA78" s="78"/>
      <c r="AB78" s="79"/>
      <c r="AC78" s="79"/>
      <c r="AD78" s="79"/>
      <c r="AF78" s="35" t="s">
        <v>61</v>
      </c>
      <c r="AG78" s="35">
        <v>1</v>
      </c>
      <c r="AH78" s="36" t="s">
        <v>81</v>
      </c>
      <c r="AI78" s="31"/>
    </row>
    <row r="79" spans="1:35" s="60" customFormat="1" ht="13.5" customHeight="1" x14ac:dyDescent="0.3">
      <c r="A79" s="35"/>
      <c r="B79" s="35"/>
      <c r="C79" s="66" t="str">
        <f>VLOOKUP(B76,Уч!$A$2:$L$26,11,FALSE)</f>
        <v>Стегачёв И.Н., Королева К.В., Фролов С.В.</v>
      </c>
      <c r="D79" s="109"/>
      <c r="E79" s="33" t="s">
        <v>98</v>
      </c>
      <c r="F79" s="72">
        <f>F78</f>
        <v>699</v>
      </c>
      <c r="G79" s="70" t="e">
        <f>F79+G78</f>
        <v>#N/A</v>
      </c>
      <c r="H79" s="70" t="e">
        <f>G79+H78</f>
        <v>#N/A</v>
      </c>
      <c r="I79" s="70" t="e">
        <f>H79+I78</f>
        <v>#N/A</v>
      </c>
      <c r="J79" s="70" t="e">
        <f>SUM($F78:J78)</f>
        <v>#N/A</v>
      </c>
      <c r="K79" s="70" t="e">
        <f>SUM($F78:$K78)</f>
        <v>#N/A</v>
      </c>
      <c r="L79" s="70" t="e">
        <f>K79+L78</f>
        <v>#N/A</v>
      </c>
      <c r="M79" s="70" t="e">
        <f>L79+M78</f>
        <v>#N/A</v>
      </c>
      <c r="N79" s="70" t="e">
        <f>SUM($F78:$N78)</f>
        <v>#N/A</v>
      </c>
      <c r="O79" s="70" t="e">
        <f>SUM($F78:$O78)</f>
        <v>#N/A</v>
      </c>
      <c r="P79" s="97"/>
      <c r="Q79" s="63"/>
      <c r="R79" s="63"/>
      <c r="S79" s="31" t="e">
        <f>$A76</f>
        <v>#N/A</v>
      </c>
      <c r="T79" s="31">
        <v>4</v>
      </c>
      <c r="U79" s="63">
        <f t="shared" ref="U79:AD79" si="12">F79</f>
        <v>699</v>
      </c>
      <c r="V79" s="63" t="e">
        <f t="shared" si="12"/>
        <v>#N/A</v>
      </c>
      <c r="W79" s="63" t="e">
        <f t="shared" si="12"/>
        <v>#N/A</v>
      </c>
      <c r="X79" s="63" t="e">
        <f t="shared" si="12"/>
        <v>#N/A</v>
      </c>
      <c r="Y79" s="63" t="e">
        <f t="shared" si="12"/>
        <v>#N/A</v>
      </c>
      <c r="Z79" s="63" t="e">
        <f t="shared" si="12"/>
        <v>#N/A</v>
      </c>
      <c r="AA79" s="63" t="e">
        <f t="shared" si="12"/>
        <v>#N/A</v>
      </c>
      <c r="AB79" s="63" t="e">
        <f t="shared" si="12"/>
        <v>#N/A</v>
      </c>
      <c r="AC79" s="63" t="e">
        <f t="shared" si="12"/>
        <v>#N/A</v>
      </c>
      <c r="AD79" s="63" t="e">
        <f t="shared" si="12"/>
        <v>#N/A</v>
      </c>
      <c r="AF79" s="65" t="s">
        <v>82</v>
      </c>
      <c r="AG79" s="35">
        <v>1</v>
      </c>
      <c r="AH79" s="36" t="s">
        <v>83</v>
      </c>
      <c r="AI79" s="31"/>
    </row>
    <row r="80" spans="1:35" s="60" customFormat="1" ht="13.5" customHeight="1" thickBot="1" x14ac:dyDescent="0.35">
      <c r="A80" s="73"/>
      <c r="B80" s="73"/>
      <c r="C80" s="74">
        <f>VLOOKUP(B76,Уч!$A$2:$L$26,12,FALSE)</f>
        <v>0</v>
      </c>
      <c r="D80" s="110"/>
      <c r="E80" s="43" t="s">
        <v>37</v>
      </c>
      <c r="F80" s="75" t="e">
        <f>RANK(F79,$U$19:$U$165,0)</f>
        <v>#N/A</v>
      </c>
      <c r="G80" s="76" t="e">
        <f>RANK(G79,$V$19:$V$165,0)</f>
        <v>#N/A</v>
      </c>
      <c r="H80" s="76" t="e">
        <f>RANK(H79,$W$19:$W$165,0)</f>
        <v>#N/A</v>
      </c>
      <c r="I80" s="76" t="e">
        <f>RANK(I79,$X$19:$X$165,0)</f>
        <v>#N/A</v>
      </c>
      <c r="J80" s="76" t="e">
        <f>RANK(J79,$Y$19:$Y$165,0)</f>
        <v>#N/A</v>
      </c>
      <c r="K80" s="76" t="e">
        <f>RANK(K79,$Z$19:$Z$165,0)</f>
        <v>#N/A</v>
      </c>
      <c r="L80" s="76" t="e">
        <f>RANK(L79,$AA$19:$AA$165,0)</f>
        <v>#N/A</v>
      </c>
      <c r="M80" s="76" t="e">
        <f>RANK(M79,$AB$19:$AB$155,0)</f>
        <v>#N/A</v>
      </c>
      <c r="N80" s="76" t="e">
        <f>RANK(N79,$AC$19:$AC$165,0)</f>
        <v>#N/A</v>
      </c>
      <c r="O80" s="76" t="e">
        <f>RANK(O79,$AD$19:$AD$165,0)</f>
        <v>#N/A</v>
      </c>
      <c r="P80" s="98"/>
      <c r="Q80" s="77"/>
      <c r="R80" s="77"/>
      <c r="S80" s="31" t="e">
        <f>$A76</f>
        <v>#N/A</v>
      </c>
      <c r="T80" s="31">
        <v>5</v>
      </c>
      <c r="U80" s="83"/>
      <c r="V80" s="78"/>
      <c r="W80" s="78"/>
      <c r="X80" s="78"/>
      <c r="Y80" s="78"/>
      <c r="Z80" s="78"/>
      <c r="AA80" s="78"/>
      <c r="AB80" s="79"/>
      <c r="AC80" s="79"/>
      <c r="AD80" s="79"/>
      <c r="AF80" s="65" t="s">
        <v>84</v>
      </c>
      <c r="AG80" s="35">
        <v>1</v>
      </c>
      <c r="AH80" s="36" t="s">
        <v>79</v>
      </c>
      <c r="AI80" s="35"/>
    </row>
    <row r="81" spans="1:39" s="60" customFormat="1" ht="13.5" customHeight="1" thickTop="1" x14ac:dyDescent="0.3">
      <c r="A81" s="35" t="e">
        <f>RANK(P81,$P$16:$P$165,0)</f>
        <v>#N/A</v>
      </c>
      <c r="B81" s="35">
        <v>22</v>
      </c>
      <c r="C81" s="60" t="str">
        <f>VLOOKUP(B81,Уч!$A$2:$L$26,2,FALSE)</f>
        <v>Чернов Евгений</v>
      </c>
      <c r="D81" s="107">
        <v>32964</v>
      </c>
      <c r="E81" s="33" t="s">
        <v>28</v>
      </c>
      <c r="F81" s="61">
        <f>VLOOKUP($B81,'1_р'!$C$18:$I$85,5,FALSE)</f>
        <v>11.3</v>
      </c>
      <c r="G81" s="62">
        <f>VLOOKUP($B81,Дл_р!$C$16:$O$54,11,FALSE)</f>
        <v>0</v>
      </c>
      <c r="H81" s="62" t="e">
        <f>VLOOKUP($B81,Я_р!$C$16:$K$60,8,FALSE)</f>
        <v>#N/A</v>
      </c>
      <c r="I81" s="62">
        <f>VLOOKUP($B81,В_р!$C$16:$AF$57,23,FALSE)</f>
        <v>0</v>
      </c>
      <c r="J81" s="62">
        <f>VLOOKUP($B81,'4_р'!$C$17:$H$73,5,FALSE)</f>
        <v>49.91</v>
      </c>
      <c r="K81" s="62" t="e">
        <f>VLOOKUP($B81,#REF!,5,FALSE)</f>
        <v>#REF!</v>
      </c>
      <c r="L81" s="62" t="e">
        <f>VLOOKUP($B81,#REF!,8,FALSE)</f>
        <v>#REF!</v>
      </c>
      <c r="M81" s="62" t="e">
        <f>VLOOKUP($B81,#REF!,17,FALSE)</f>
        <v>#REF!</v>
      </c>
      <c r="N81" s="62" t="e">
        <f>VLOOKUP($B81,К_р!$C$15:$K$68,8,FALSE)</f>
        <v>#N/A</v>
      </c>
      <c r="O81" s="70">
        <f>VLOOKUP($B81,'15_р'!$C$17:$H$86,5,FALSE)</f>
        <v>0</v>
      </c>
      <c r="P81" s="97" t="e">
        <f>SUM(F83:O83)</f>
        <v>#N/A</v>
      </c>
      <c r="Q81" s="35" t="e">
        <f>LOOKUP(P81,$V$1:$V$7,$W$1:$W$7)</f>
        <v>#N/A</v>
      </c>
      <c r="R81" s="35"/>
      <c r="S81" s="31" t="e">
        <f>$A81</f>
        <v>#N/A</v>
      </c>
      <c r="T81" s="31">
        <v>1</v>
      </c>
      <c r="U81" s="83"/>
      <c r="V81" s="78"/>
      <c r="W81" s="78"/>
      <c r="X81" s="78"/>
      <c r="Y81" s="78"/>
      <c r="Z81" s="78"/>
      <c r="AA81" s="78"/>
      <c r="AB81" s="79"/>
      <c r="AC81" s="79"/>
      <c r="AD81" s="79"/>
      <c r="AF81" s="35"/>
      <c r="AG81" s="35"/>
      <c r="AI81" s="35"/>
    </row>
    <row r="82" spans="1:39" s="60" customFormat="1" ht="13.5" customHeight="1" x14ac:dyDescent="0.3">
      <c r="A82" s="35"/>
      <c r="B82" s="35"/>
      <c r="C82" s="66" t="str">
        <f>VLOOKUP(B81,Уч!$A$2:$L$26,5,FALSE)</f>
        <v xml:space="preserve">Краснодарский край  </v>
      </c>
      <c r="D82" s="109" t="str">
        <f>VLOOKUP(B81,Уч!$A$2:$L$26,4,FALSE)</f>
        <v>МС</v>
      </c>
      <c r="E82" s="33" t="s">
        <v>97</v>
      </c>
      <c r="F82" s="68">
        <f>VLOOKUP($B81,'1_р'!$C$18:$I$85,6,FALSE)</f>
        <v>-0.9</v>
      </c>
      <c r="G82" s="69">
        <f>VLOOKUP($B81,Дл_р!$C$16:$O$54,12,FALSE)</f>
        <v>0</v>
      </c>
      <c r="H82" s="70"/>
      <c r="I82" s="69"/>
      <c r="J82" s="69"/>
      <c r="K82" s="69" t="e">
        <f>VLOOKUP($B81,#REF!,6,FALSE)</f>
        <v>#REF!</v>
      </c>
      <c r="L82" s="69"/>
      <c r="M82" s="69"/>
      <c r="N82" s="70"/>
      <c r="O82" s="70"/>
      <c r="P82" s="97"/>
      <c r="Q82" s="63"/>
      <c r="R82" s="63"/>
      <c r="S82" s="31" t="e">
        <f>$A81</f>
        <v>#N/A</v>
      </c>
      <c r="T82" s="31">
        <v>2</v>
      </c>
      <c r="U82" s="83"/>
      <c r="V82" s="78"/>
      <c r="W82" s="78"/>
      <c r="X82" s="78"/>
      <c r="Y82" s="78"/>
      <c r="Z82" s="78"/>
      <c r="AA82" s="78"/>
      <c r="AB82" s="79"/>
      <c r="AC82" s="79"/>
      <c r="AD82" s="79"/>
      <c r="AF82" s="35"/>
      <c r="AG82" s="35"/>
      <c r="AI82" s="35"/>
    </row>
    <row r="83" spans="1:39" s="60" customFormat="1" ht="13.5" customHeight="1" x14ac:dyDescent="0.3">
      <c r="A83" s="35"/>
      <c r="B83" s="35"/>
      <c r="C83" s="67" t="str">
        <f>VLOOKUP(B81,Уч!$A$2:$L$26,7,FALSE)</f>
        <v>ГБУ КК "ЦОП по легкой атлетике", ГБУ КК  "РЦСП по легкой атлетике"</v>
      </c>
      <c r="D83" s="109"/>
      <c r="E83" s="33" t="s">
        <v>77</v>
      </c>
      <c r="F83" s="72">
        <f>VLOOKUP($B81,'1_р'!$C$18:$I$85,7,FALSE)</f>
        <v>795</v>
      </c>
      <c r="G83" s="70">
        <f>VLOOKUP($B81,Дл_р!$C$16:$O$54,13,FALSE)</f>
        <v>0</v>
      </c>
      <c r="H83" s="70" t="e">
        <f>VLOOKUP($B81,Я_р!$C$16:$K$60,9,FALSE)</f>
        <v>#N/A</v>
      </c>
      <c r="I83" s="70">
        <f>VLOOKUP($B81,В_р!$C$16:$AF$57,24,)</f>
        <v>0</v>
      </c>
      <c r="J83" s="70">
        <f>VLOOKUP($B81,'4_р'!$C$17:$H$73,6,FALSE)</f>
        <v>819</v>
      </c>
      <c r="K83" s="70" t="e">
        <f>VLOOKUP($B81,#REF!,7,FALSE)</f>
        <v>#REF!</v>
      </c>
      <c r="L83" s="70" t="e">
        <f>VLOOKUP($B81,#REF!,9,FALSE)</f>
        <v>#REF!</v>
      </c>
      <c r="M83" s="70" t="e">
        <f>VLOOKUP($B81,#REF!,18,FALSE)</f>
        <v>#REF!</v>
      </c>
      <c r="N83" s="70" t="e">
        <f>VLOOKUP($B81,К_р!$C$15:$K$68,9,FALSE)</f>
        <v>#N/A</v>
      </c>
      <c r="O83" s="70">
        <f>VLOOKUP($B81,'15_р'!$C$17:$H$86,6,FALSE)</f>
        <v>0</v>
      </c>
      <c r="P83" s="97"/>
      <c r="Q83" s="63"/>
      <c r="R83" s="63"/>
      <c r="S83" s="31" t="e">
        <f>$A81</f>
        <v>#N/A</v>
      </c>
      <c r="T83" s="31">
        <v>3</v>
      </c>
      <c r="U83" s="83"/>
      <c r="V83" s="78"/>
      <c r="W83" s="78"/>
      <c r="X83" s="78"/>
      <c r="Y83" s="78"/>
      <c r="Z83" s="78"/>
      <c r="AA83" s="78"/>
      <c r="AB83" s="79"/>
      <c r="AC83" s="79"/>
      <c r="AD83" s="79"/>
      <c r="AF83" s="35"/>
      <c r="AG83" s="35"/>
      <c r="AI83" s="35"/>
    </row>
    <row r="84" spans="1:39" s="60" customFormat="1" ht="13.5" customHeight="1" x14ac:dyDescent="0.3">
      <c r="A84" s="35"/>
      <c r="B84" s="35"/>
      <c r="C84" s="66" t="str">
        <f>VLOOKUP(B81,Уч!$A$2:$L$26,11,FALSE)</f>
        <v>Чернов С.А., Мирошниченко В.И., Чернова Т.С.</v>
      </c>
      <c r="D84" s="109"/>
      <c r="E84" s="33" t="s">
        <v>98</v>
      </c>
      <c r="F84" s="72">
        <f>F83</f>
        <v>795</v>
      </c>
      <c r="G84" s="70">
        <f>F84+G83</f>
        <v>795</v>
      </c>
      <c r="H84" s="70" t="e">
        <f>G84+H83</f>
        <v>#N/A</v>
      </c>
      <c r="I84" s="70" t="e">
        <f>H84+I83</f>
        <v>#N/A</v>
      </c>
      <c r="J84" s="70" t="e">
        <f>SUM($F83:J83)</f>
        <v>#N/A</v>
      </c>
      <c r="K84" s="70" t="e">
        <f>SUM($F83:$K83)</f>
        <v>#N/A</v>
      </c>
      <c r="L84" s="70" t="e">
        <f>K84+L83</f>
        <v>#N/A</v>
      </c>
      <c r="M84" s="70" t="e">
        <f>L84+M83</f>
        <v>#N/A</v>
      </c>
      <c r="N84" s="70" t="e">
        <f>SUM($F83:$N83)</f>
        <v>#N/A</v>
      </c>
      <c r="O84" s="70" t="e">
        <f>SUM($F83:$O83)</f>
        <v>#N/A</v>
      </c>
      <c r="P84" s="97"/>
      <c r="Q84" s="63"/>
      <c r="R84" s="63"/>
      <c r="S84" s="31" t="e">
        <f>$A81</f>
        <v>#N/A</v>
      </c>
      <c r="T84" s="31">
        <v>4</v>
      </c>
      <c r="U84" s="63">
        <f t="shared" ref="U84:AD84" si="13">F84</f>
        <v>795</v>
      </c>
      <c r="V84" s="63">
        <f t="shared" si="13"/>
        <v>795</v>
      </c>
      <c r="W84" s="63" t="e">
        <f t="shared" si="13"/>
        <v>#N/A</v>
      </c>
      <c r="X84" s="63" t="e">
        <f t="shared" si="13"/>
        <v>#N/A</v>
      </c>
      <c r="Y84" s="63" t="e">
        <f t="shared" si="13"/>
        <v>#N/A</v>
      </c>
      <c r="Z84" s="63" t="e">
        <f t="shared" si="13"/>
        <v>#N/A</v>
      </c>
      <c r="AA84" s="63" t="e">
        <f t="shared" si="13"/>
        <v>#N/A</v>
      </c>
      <c r="AB84" s="63" t="e">
        <f t="shared" si="13"/>
        <v>#N/A</v>
      </c>
      <c r="AC84" s="63" t="e">
        <f t="shared" si="13"/>
        <v>#N/A</v>
      </c>
      <c r="AD84" s="63" t="e">
        <f t="shared" si="13"/>
        <v>#N/A</v>
      </c>
      <c r="AF84" s="35"/>
      <c r="AG84" s="35"/>
      <c r="AI84" s="35"/>
    </row>
    <row r="85" spans="1:39" s="60" customFormat="1" ht="13.5" customHeight="1" thickBot="1" x14ac:dyDescent="0.35">
      <c r="A85" s="73"/>
      <c r="B85" s="73"/>
      <c r="C85" s="74">
        <f>VLOOKUP(B81,Уч!$A$2:$L$26,12,FALSE)</f>
        <v>0</v>
      </c>
      <c r="D85" s="110"/>
      <c r="E85" s="43" t="s">
        <v>37</v>
      </c>
      <c r="F85" s="75" t="e">
        <f>RANK(F84,$U$19:$U$165,0)</f>
        <v>#N/A</v>
      </c>
      <c r="G85" s="76" t="e">
        <f>RANK(G84,$V$19:$V$165,0)</f>
        <v>#N/A</v>
      </c>
      <c r="H85" s="76" t="e">
        <f>RANK(H84,$W$19:$W$165,0)</f>
        <v>#N/A</v>
      </c>
      <c r="I85" s="76" t="e">
        <f>RANK(I84,$X$19:$X$165,0)</f>
        <v>#N/A</v>
      </c>
      <c r="J85" s="76" t="e">
        <f>RANK(J84,$Y$19:$Y$165,0)</f>
        <v>#N/A</v>
      </c>
      <c r="K85" s="76" t="e">
        <f>RANK(K84,$Z$19:$Z$165,0)</f>
        <v>#N/A</v>
      </c>
      <c r="L85" s="76" t="e">
        <f>RANK(L84,$AA$19:$AA$165,0)</f>
        <v>#N/A</v>
      </c>
      <c r="M85" s="76" t="e">
        <f>RANK(M84,$AB$19:$AB$155,0)</f>
        <v>#N/A</v>
      </c>
      <c r="N85" s="76" t="e">
        <f>RANK(N84,$AC$19:$AC$165,0)</f>
        <v>#N/A</v>
      </c>
      <c r="O85" s="76" t="e">
        <f>RANK(O84,$AD$19:$AD$165,0)</f>
        <v>#N/A</v>
      </c>
      <c r="P85" s="98"/>
      <c r="Q85" s="77"/>
      <c r="R85" s="77"/>
      <c r="S85" s="31" t="e">
        <f>$A81</f>
        <v>#N/A</v>
      </c>
      <c r="T85" s="31">
        <v>5</v>
      </c>
      <c r="U85" s="83"/>
      <c r="V85" s="78"/>
      <c r="W85" s="78"/>
      <c r="X85" s="78"/>
      <c r="Y85" s="78"/>
      <c r="Z85" s="78"/>
      <c r="AA85" s="78"/>
      <c r="AB85" s="79"/>
      <c r="AC85" s="79"/>
      <c r="AD85" s="79"/>
      <c r="AF85" s="35"/>
      <c r="AG85" s="35"/>
      <c r="AI85" s="35"/>
    </row>
    <row r="86" spans="1:39" s="60" customFormat="1" ht="13.5" customHeight="1" thickTop="1" x14ac:dyDescent="0.3">
      <c r="A86" s="35" t="e">
        <f>RANK(P86,$P$16:$P$165,0)</f>
        <v>#N/A</v>
      </c>
      <c r="B86" s="35">
        <v>105</v>
      </c>
      <c r="C86" s="60" t="e">
        <f>VLOOKUP(B86,Уч!$A$2:$L$26,2,FALSE)</f>
        <v>#N/A</v>
      </c>
      <c r="D86" s="107" t="e">
        <f>VLOOKUP(B86,Уч!$A$2:$L$26,3,FALSE)</f>
        <v>#N/A</v>
      </c>
      <c r="E86" s="33" t="s">
        <v>28</v>
      </c>
      <c r="F86" s="61" t="e">
        <f>VLOOKUP($B86,'1_р'!$C$18:$I$85,5,FALSE)</f>
        <v>#N/A</v>
      </c>
      <c r="G86" s="62" t="e">
        <f>VLOOKUP($B86,Дл_р!$C$16:$O$54,11,FALSE)</f>
        <v>#N/A</v>
      </c>
      <c r="H86" s="62" t="e">
        <f>VLOOKUP($B86,Я_р!$C$16:$K$60,8,FALSE)</f>
        <v>#N/A</v>
      </c>
      <c r="I86" s="62" t="e">
        <f>VLOOKUP($B86,В_р!$C$16:$AF$57,23,FALSE)</f>
        <v>#N/A</v>
      </c>
      <c r="J86" s="62" t="e">
        <f>VLOOKUP($B86,'4_р'!$C$17:$H$73,5,FALSE)</f>
        <v>#N/A</v>
      </c>
      <c r="K86" s="62" t="e">
        <f>VLOOKUP($B86,#REF!,5,FALSE)</f>
        <v>#REF!</v>
      </c>
      <c r="L86" s="62" t="e">
        <f>VLOOKUP($B86,#REF!,8,FALSE)</f>
        <v>#REF!</v>
      </c>
      <c r="M86" s="62" t="e">
        <f>VLOOKUP($B86,#REF!,17,FALSE)</f>
        <v>#REF!</v>
      </c>
      <c r="N86" s="62" t="e">
        <f>VLOOKUP($B86,К_р!$C$15:$K$68,8,FALSE)</f>
        <v>#N/A</v>
      </c>
      <c r="O86" s="70" t="e">
        <f>VLOOKUP($B86,'15_р'!$C$17:$H$86,5,FALSE)</f>
        <v>#N/A</v>
      </c>
      <c r="P86" s="97" t="e">
        <f>SUM(F88:O88)</f>
        <v>#N/A</v>
      </c>
      <c r="Q86" s="35" t="e">
        <f>LOOKUP(P86,$V$1:$V$7,$W$1:$W$7)</f>
        <v>#N/A</v>
      </c>
      <c r="R86" s="35"/>
      <c r="S86" s="31" t="e">
        <f>$A86</f>
        <v>#N/A</v>
      </c>
      <c r="T86" s="31">
        <v>1</v>
      </c>
      <c r="U86" s="83"/>
      <c r="V86" s="78"/>
      <c r="W86" s="78"/>
      <c r="X86" s="78"/>
      <c r="Y86" s="78"/>
      <c r="Z86" s="78"/>
      <c r="AA86" s="78"/>
      <c r="AB86" s="79"/>
      <c r="AC86" s="79"/>
      <c r="AD86" s="79"/>
      <c r="AF86" s="35"/>
      <c r="AG86" s="35"/>
      <c r="AI86" s="35"/>
    </row>
    <row r="87" spans="1:39" s="60" customFormat="1" ht="13.5" customHeight="1" x14ac:dyDescent="0.3">
      <c r="A87" s="35"/>
      <c r="B87" s="35"/>
      <c r="C87" s="66" t="e">
        <f>VLOOKUP(B86,Уч!$A$2:$L$26,5,FALSE)</f>
        <v>#N/A</v>
      </c>
      <c r="D87" s="107" t="e">
        <f>VLOOKUP(B86,Уч!$A$2:$L$26,4,FALSE)</f>
        <v>#N/A</v>
      </c>
      <c r="E87" s="33" t="s">
        <v>97</v>
      </c>
      <c r="F87" s="68" t="e">
        <f>VLOOKUP($B86,'1_р'!$C$18:$I$85,6,FALSE)</f>
        <v>#N/A</v>
      </c>
      <c r="G87" s="69" t="e">
        <f>VLOOKUP($B86,Дл_р!$C$16:$O$54,12,FALSE)</f>
        <v>#N/A</v>
      </c>
      <c r="H87" s="70"/>
      <c r="I87" s="69"/>
      <c r="J87" s="69"/>
      <c r="K87" s="69" t="e">
        <f>VLOOKUP($B86,#REF!,6,FALSE)</f>
        <v>#REF!</v>
      </c>
      <c r="L87" s="69"/>
      <c r="M87" s="69"/>
      <c r="N87" s="70"/>
      <c r="O87" s="70"/>
      <c r="P87" s="97"/>
      <c r="Q87" s="63"/>
      <c r="R87" s="63"/>
      <c r="S87" s="31" t="e">
        <f>$A86</f>
        <v>#N/A</v>
      </c>
      <c r="T87" s="31">
        <v>2</v>
      </c>
      <c r="U87" s="83"/>
      <c r="V87" s="78"/>
      <c r="W87" s="78"/>
      <c r="X87" s="78"/>
      <c r="Y87" s="78"/>
      <c r="Z87" s="78"/>
      <c r="AA87" s="78"/>
      <c r="AB87" s="79"/>
      <c r="AC87" s="79"/>
      <c r="AD87" s="79"/>
      <c r="AF87" s="35"/>
      <c r="AG87" s="35"/>
      <c r="AI87" s="35"/>
    </row>
    <row r="88" spans="1:39" s="60" customFormat="1" ht="13.5" customHeight="1" x14ac:dyDescent="0.3">
      <c r="A88" s="35"/>
      <c r="B88" s="35"/>
      <c r="C88" s="67" t="e">
        <f>VLOOKUP(B86,Уч!$A$2:$L$26,7,FALSE)</f>
        <v>#N/A</v>
      </c>
      <c r="D88" s="107"/>
      <c r="E88" s="33" t="s">
        <v>77</v>
      </c>
      <c r="F88" s="72" t="e">
        <f>VLOOKUP($B86,'1_р'!$C$18:$I$85,7,FALSE)</f>
        <v>#N/A</v>
      </c>
      <c r="G88" s="70" t="e">
        <f>VLOOKUP($B86,Дл_р!$C$16:$O$54,13,FALSE)</f>
        <v>#N/A</v>
      </c>
      <c r="H88" s="70" t="e">
        <f>VLOOKUP($B86,Я_р!$C$16:$K$60,9,FALSE)</f>
        <v>#N/A</v>
      </c>
      <c r="I88" s="70" t="e">
        <f>VLOOKUP($B86,В_р!$C$16:$AF$57,24,)</f>
        <v>#N/A</v>
      </c>
      <c r="J88" s="70" t="e">
        <f>VLOOKUP($B86,'4_р'!$C$17:$H$73,6,FALSE)</f>
        <v>#N/A</v>
      </c>
      <c r="K88" s="70" t="e">
        <f>VLOOKUP($B86,#REF!,7,FALSE)</f>
        <v>#REF!</v>
      </c>
      <c r="L88" s="70" t="e">
        <f>VLOOKUP($B86,#REF!,9,FALSE)</f>
        <v>#REF!</v>
      </c>
      <c r="M88" s="70" t="e">
        <f>VLOOKUP($B86,#REF!,18,FALSE)</f>
        <v>#REF!</v>
      </c>
      <c r="N88" s="70" t="e">
        <f>VLOOKUP($B86,К_р!$C$15:$K$68,9,FALSE)</f>
        <v>#N/A</v>
      </c>
      <c r="O88" s="70" t="e">
        <f>VLOOKUP($B86,'15_р'!$C$17:$H$86,6,FALSE)</f>
        <v>#N/A</v>
      </c>
      <c r="P88" s="97"/>
      <c r="Q88" s="63"/>
      <c r="R88" s="63"/>
      <c r="S88" s="31" t="e">
        <f>$A86</f>
        <v>#N/A</v>
      </c>
      <c r="T88" s="31">
        <v>3</v>
      </c>
      <c r="U88" s="83"/>
      <c r="V88" s="78"/>
      <c r="W88" s="78"/>
      <c r="X88" s="78"/>
      <c r="Y88" s="78"/>
      <c r="Z88" s="78"/>
      <c r="AA88" s="78"/>
      <c r="AB88" s="79"/>
      <c r="AC88" s="79"/>
      <c r="AD88" s="79"/>
      <c r="AF88" s="35"/>
      <c r="AG88" s="35"/>
      <c r="AI88" s="35"/>
    </row>
    <row r="89" spans="1:39" s="60" customFormat="1" ht="13.5" customHeight="1" x14ac:dyDescent="0.3">
      <c r="A89" s="35"/>
      <c r="B89" s="35"/>
      <c r="C89" s="66" t="e">
        <f>VLOOKUP(B86,Уч!$A$2:$L$26,11,FALSE)</f>
        <v>#N/A</v>
      </c>
      <c r="D89" s="107"/>
      <c r="E89" s="33" t="s">
        <v>98</v>
      </c>
      <c r="F89" s="72" t="e">
        <f>F88</f>
        <v>#N/A</v>
      </c>
      <c r="G89" s="70" t="e">
        <f>F89+G88</f>
        <v>#N/A</v>
      </c>
      <c r="H89" s="70" t="e">
        <f>G89+H88</f>
        <v>#N/A</v>
      </c>
      <c r="I89" s="70" t="e">
        <f>H89+I88</f>
        <v>#N/A</v>
      </c>
      <c r="J89" s="70" t="e">
        <f>SUM($F88:J88)</f>
        <v>#N/A</v>
      </c>
      <c r="K89" s="70" t="e">
        <f>SUM($F88:$K88)</f>
        <v>#N/A</v>
      </c>
      <c r="L89" s="70" t="e">
        <f>K89+L88</f>
        <v>#N/A</v>
      </c>
      <c r="M89" s="70" t="e">
        <f>L89+M88</f>
        <v>#N/A</v>
      </c>
      <c r="N89" s="70" t="e">
        <f>SUM($F88:$N88)</f>
        <v>#N/A</v>
      </c>
      <c r="O89" s="70" t="e">
        <f>SUM($F88:$O88)</f>
        <v>#N/A</v>
      </c>
      <c r="P89" s="97"/>
      <c r="Q89" s="63"/>
      <c r="R89" s="63"/>
      <c r="S89" s="31" t="e">
        <f>$A86</f>
        <v>#N/A</v>
      </c>
      <c r="T89" s="31">
        <v>4</v>
      </c>
      <c r="U89" s="63" t="e">
        <f t="shared" ref="U89:AD89" si="14">F89</f>
        <v>#N/A</v>
      </c>
      <c r="V89" s="63" t="e">
        <f t="shared" si="14"/>
        <v>#N/A</v>
      </c>
      <c r="W89" s="63" t="e">
        <f t="shared" si="14"/>
        <v>#N/A</v>
      </c>
      <c r="X89" s="63" t="e">
        <f t="shared" si="14"/>
        <v>#N/A</v>
      </c>
      <c r="Y89" s="63" t="e">
        <f t="shared" si="14"/>
        <v>#N/A</v>
      </c>
      <c r="Z89" s="63" t="e">
        <f t="shared" si="14"/>
        <v>#N/A</v>
      </c>
      <c r="AA89" s="63" t="e">
        <f t="shared" si="14"/>
        <v>#N/A</v>
      </c>
      <c r="AB89" s="63" t="e">
        <f t="shared" si="14"/>
        <v>#N/A</v>
      </c>
      <c r="AC89" s="63" t="e">
        <f t="shared" si="14"/>
        <v>#N/A</v>
      </c>
      <c r="AD89" s="63" t="e">
        <f t="shared" si="14"/>
        <v>#N/A</v>
      </c>
      <c r="AF89" s="35"/>
      <c r="AG89" s="35"/>
      <c r="AI89" s="35"/>
    </row>
    <row r="90" spans="1:39" s="60" customFormat="1" ht="13.5" customHeight="1" thickBot="1" x14ac:dyDescent="0.35">
      <c r="A90" s="73"/>
      <c r="B90" s="73"/>
      <c r="C90" s="74" t="e">
        <f>VLOOKUP(B86,Уч!$A$2:$L$26,12,FALSE)</f>
        <v>#N/A</v>
      </c>
      <c r="D90" s="108"/>
      <c r="E90" s="43" t="s">
        <v>37</v>
      </c>
      <c r="F90" s="75" t="e">
        <f>RANK(F89,$U$19:$U$165,0)</f>
        <v>#N/A</v>
      </c>
      <c r="G90" s="76" t="e">
        <f>RANK(G89,$V$19:$V$165,0)</f>
        <v>#N/A</v>
      </c>
      <c r="H90" s="76" t="e">
        <f>RANK(H89,$W$19:$W$165,0)</f>
        <v>#N/A</v>
      </c>
      <c r="I90" s="76" t="e">
        <f>RANK(I89,$X$19:$X$165,0)</f>
        <v>#N/A</v>
      </c>
      <c r="J90" s="76" t="e">
        <f>RANK(J89,$Y$19:$Y$165,0)</f>
        <v>#N/A</v>
      </c>
      <c r="K90" s="76" t="e">
        <f>RANK(K89,$Z$19:$Z$165,0)</f>
        <v>#N/A</v>
      </c>
      <c r="L90" s="76" t="e">
        <f>RANK(L89,$AA$19:$AA$165,0)</f>
        <v>#N/A</v>
      </c>
      <c r="M90" s="76" t="e">
        <f>RANK(M89,$AB$19:$AB$155,0)</f>
        <v>#N/A</v>
      </c>
      <c r="N90" s="76" t="e">
        <f>RANK(N89,$AC$19:$AC$165,0)</f>
        <v>#N/A</v>
      </c>
      <c r="O90" s="76" t="e">
        <f>RANK(O89,$AD$19:$AD$165,0)</f>
        <v>#N/A</v>
      </c>
      <c r="P90" s="98"/>
      <c r="Q90" s="77"/>
      <c r="R90" s="77"/>
      <c r="S90" s="31" t="e">
        <f>$A86</f>
        <v>#N/A</v>
      </c>
      <c r="T90" s="31">
        <v>5</v>
      </c>
      <c r="U90" s="83"/>
      <c r="V90" s="78"/>
      <c r="W90" s="78"/>
      <c r="X90" s="78"/>
      <c r="Y90" s="78"/>
      <c r="Z90" s="78"/>
      <c r="AA90" s="78"/>
      <c r="AB90" s="79"/>
      <c r="AC90" s="79"/>
      <c r="AD90" s="79"/>
      <c r="AF90" s="35"/>
      <c r="AG90" s="35"/>
      <c r="AI90" s="35"/>
    </row>
    <row r="91" spans="1:39" s="31" customFormat="1" ht="13.5" customHeight="1" thickTop="1" x14ac:dyDescent="0.3">
      <c r="A91" s="35" t="e">
        <f>RANK(P91,$P$16:$P$165,0)</f>
        <v>#N/A</v>
      </c>
      <c r="B91" s="35">
        <v>24</v>
      </c>
      <c r="C91" s="60" t="e">
        <f>VLOOKUP(B91,Уч!$A$2:$L$26,2,FALSE)</f>
        <v>#N/A</v>
      </c>
      <c r="D91" s="107" t="e">
        <f>VLOOKUP(B91,Уч!$A$2:$L$26,3,FALSE)</f>
        <v>#N/A</v>
      </c>
      <c r="E91" s="33" t="s">
        <v>28</v>
      </c>
      <c r="F91" s="61">
        <f>VLOOKUP($B91,'1_р'!$C$18:$I$85,5,FALSE)</f>
        <v>11.15</v>
      </c>
      <c r="G91" s="62" t="e">
        <f>VLOOKUP($B91,Дл_р!$C$16:$O$54,11,FALSE)</f>
        <v>#N/A</v>
      </c>
      <c r="H91" s="62" t="e">
        <f>VLOOKUP($B91,Я_р!$C$16:$K$60,8,FALSE)</f>
        <v>#N/A</v>
      </c>
      <c r="I91" s="62" t="e">
        <f>VLOOKUP($B91,В_р!$C$16:$AF$57,23,FALSE)</f>
        <v>#N/A</v>
      </c>
      <c r="J91" s="62" t="e">
        <f>VLOOKUP($B91,'4_р'!$C$17:$H$73,5,FALSE)</f>
        <v>#N/A</v>
      </c>
      <c r="K91" s="62" t="e">
        <f>VLOOKUP($B91,#REF!,5,FALSE)</f>
        <v>#REF!</v>
      </c>
      <c r="L91" s="62" t="e">
        <f>VLOOKUP($B91,#REF!,8,FALSE)</f>
        <v>#REF!</v>
      </c>
      <c r="M91" s="62" t="e">
        <f>VLOOKUP($B91,#REF!,17,FALSE)</f>
        <v>#REF!</v>
      </c>
      <c r="N91" s="62">
        <f>VLOOKUP($B91,К_р!$C$15:$K$68,8,FALSE)</f>
        <v>45.16</v>
      </c>
      <c r="O91" s="70" t="str">
        <f>VLOOKUP($B91,'15_р'!$C$17:$H$86,5,FALSE)</f>
        <v>4:51.71</v>
      </c>
      <c r="P91" s="96" t="e">
        <f>SUM(F93:O93)</f>
        <v>#N/A</v>
      </c>
      <c r="Q91" s="35" t="e">
        <f>LOOKUP(P91,$V$1:$V$7,$W$1:$W$7)</f>
        <v>#N/A</v>
      </c>
      <c r="R91" s="35"/>
      <c r="S91" s="31" t="e">
        <f>$A91</f>
        <v>#N/A</v>
      </c>
      <c r="T91" s="31">
        <v>1</v>
      </c>
      <c r="U91" s="83"/>
      <c r="V91" s="78"/>
      <c r="W91" s="78"/>
      <c r="X91" s="78"/>
      <c r="Y91" s="78"/>
      <c r="Z91" s="78"/>
      <c r="AA91" s="78"/>
      <c r="AB91" s="79"/>
      <c r="AC91" s="79"/>
      <c r="AD91" s="79"/>
      <c r="AE91" s="60"/>
      <c r="AF91" s="35"/>
      <c r="AG91" s="35"/>
      <c r="AH91" s="60"/>
      <c r="AI91" s="35"/>
      <c r="AJ91" s="60"/>
      <c r="AK91" s="60"/>
      <c r="AL91" s="60"/>
      <c r="AM91" s="60"/>
    </row>
    <row r="92" spans="1:39" s="31" customFormat="1" ht="13.5" customHeight="1" x14ac:dyDescent="0.3">
      <c r="A92" s="35"/>
      <c r="B92" s="35"/>
      <c r="C92" s="66" t="e">
        <f>VLOOKUP(B91,Уч!$A$2:$L$26,5,FALSE)</f>
        <v>#N/A</v>
      </c>
      <c r="D92" s="107" t="e">
        <f>VLOOKUP(B91,Уч!$A$2:$L$26,4,FALSE)</f>
        <v>#N/A</v>
      </c>
      <c r="E92" s="33" t="s">
        <v>97</v>
      </c>
      <c r="F92" s="68">
        <f>VLOOKUP($B91,'1_р'!$C$18:$I$85,6,FALSE)</f>
        <v>1</v>
      </c>
      <c r="G92" s="69" t="e">
        <f>VLOOKUP($B91,Дл_р!$C$16:$O$54,12,FALSE)</f>
        <v>#N/A</v>
      </c>
      <c r="H92" s="70"/>
      <c r="I92" s="69"/>
      <c r="J92" s="69"/>
      <c r="K92" s="69" t="e">
        <f>VLOOKUP($B91,#REF!,6,FALSE)</f>
        <v>#REF!</v>
      </c>
      <c r="L92" s="69"/>
      <c r="M92" s="69"/>
      <c r="N92" s="70"/>
      <c r="O92" s="70"/>
      <c r="P92" s="97"/>
      <c r="Q92" s="63"/>
      <c r="R92" s="63"/>
      <c r="S92" s="31" t="e">
        <f>$A91</f>
        <v>#N/A</v>
      </c>
      <c r="T92" s="31">
        <v>2</v>
      </c>
      <c r="U92" s="83"/>
      <c r="V92" s="78"/>
      <c r="W92" s="78"/>
      <c r="X92" s="78"/>
      <c r="Y92" s="78"/>
      <c r="Z92" s="78"/>
      <c r="AA92" s="78"/>
      <c r="AB92" s="79"/>
      <c r="AC92" s="79"/>
      <c r="AD92" s="79"/>
      <c r="AE92" s="60"/>
      <c r="AF92" s="35"/>
      <c r="AG92" s="35"/>
      <c r="AH92" s="60"/>
      <c r="AI92" s="35"/>
      <c r="AJ92" s="60"/>
      <c r="AK92" s="60"/>
      <c r="AL92" s="60"/>
      <c r="AM92" s="60"/>
    </row>
    <row r="93" spans="1:39" s="31" customFormat="1" ht="13.5" customHeight="1" x14ac:dyDescent="0.3">
      <c r="A93" s="35"/>
      <c r="B93" s="35"/>
      <c r="C93" s="67" t="e">
        <f>VLOOKUP(B91,Уч!$A$2:$L$26,7,FALSE)</f>
        <v>#N/A</v>
      </c>
      <c r="D93" s="107"/>
      <c r="E93" s="33" t="s">
        <v>77</v>
      </c>
      <c r="F93" s="72">
        <f>VLOOKUP($B91,'1_р'!$C$18:$I$85,7,FALSE)</f>
        <v>827</v>
      </c>
      <c r="G93" s="70" t="e">
        <f>VLOOKUP($B91,Дл_р!$C$16:$O$54,13,FALSE)</f>
        <v>#N/A</v>
      </c>
      <c r="H93" s="70" t="e">
        <f>VLOOKUP($B91,Я_р!$C$16:$K$60,9,FALSE)</f>
        <v>#N/A</v>
      </c>
      <c r="I93" s="70" t="e">
        <f>VLOOKUP($B91,В_р!$C$16:$AF$57,24,)</f>
        <v>#N/A</v>
      </c>
      <c r="J93" s="70" t="e">
        <f>VLOOKUP($B91,'4_р'!$C$17:$H$73,6,FALSE)</f>
        <v>#N/A</v>
      </c>
      <c r="K93" s="70" t="e">
        <f>VLOOKUP($B91,#REF!,7,FALSE)</f>
        <v>#REF!</v>
      </c>
      <c r="L93" s="70" t="e">
        <f>VLOOKUP($B91,#REF!,9,FALSE)</f>
        <v>#REF!</v>
      </c>
      <c r="M93" s="70" t="e">
        <f>VLOOKUP($B91,#REF!,18,FALSE)</f>
        <v>#REF!</v>
      </c>
      <c r="N93" s="70">
        <f>VLOOKUP($B91,К_р!$C$15:$K$68,9,FALSE)</f>
        <v>517</v>
      </c>
      <c r="O93" s="70">
        <f>VLOOKUP($B91,'15_р'!$C$17:$H$86,6,FALSE)</f>
        <v>608</v>
      </c>
      <c r="P93" s="97"/>
      <c r="Q93" s="63"/>
      <c r="R93" s="63"/>
      <c r="S93" s="31" t="e">
        <f>$A91</f>
        <v>#N/A</v>
      </c>
      <c r="T93" s="31">
        <v>3</v>
      </c>
      <c r="U93" s="83"/>
      <c r="V93" s="78"/>
      <c r="W93" s="78"/>
      <c r="X93" s="78"/>
      <c r="Y93" s="78"/>
      <c r="Z93" s="78"/>
      <c r="AA93" s="78"/>
      <c r="AB93" s="79"/>
      <c r="AC93" s="79"/>
      <c r="AD93" s="79"/>
      <c r="AE93" s="60"/>
      <c r="AF93" s="35"/>
      <c r="AG93" s="35"/>
      <c r="AH93" s="60"/>
      <c r="AI93" s="35"/>
      <c r="AJ93" s="60"/>
      <c r="AK93" s="60"/>
      <c r="AL93" s="60"/>
      <c r="AM93" s="60"/>
    </row>
    <row r="94" spans="1:39" s="31" customFormat="1" ht="13.5" customHeight="1" x14ac:dyDescent="0.3">
      <c r="A94" s="35"/>
      <c r="B94" s="35"/>
      <c r="C94" s="66" t="e">
        <f>VLOOKUP(B91,Уч!$A$2:$L$26,11,FALSE)</f>
        <v>#N/A</v>
      </c>
      <c r="D94" s="107"/>
      <c r="E94" s="33" t="s">
        <v>98</v>
      </c>
      <c r="F94" s="72">
        <f>F93</f>
        <v>827</v>
      </c>
      <c r="G94" s="70" t="e">
        <f>F94+G93</f>
        <v>#N/A</v>
      </c>
      <c r="H94" s="70" t="e">
        <f>G94+H93</f>
        <v>#N/A</v>
      </c>
      <c r="I94" s="70" t="e">
        <f>H94+I93</f>
        <v>#N/A</v>
      </c>
      <c r="J94" s="70" t="e">
        <f>SUM($F93:J93)</f>
        <v>#N/A</v>
      </c>
      <c r="K94" s="70" t="e">
        <f>SUM($F93:$K93)</f>
        <v>#N/A</v>
      </c>
      <c r="L94" s="70" t="e">
        <f>K94+L93</f>
        <v>#N/A</v>
      </c>
      <c r="M94" s="70" t="e">
        <f>L94+M93</f>
        <v>#N/A</v>
      </c>
      <c r="N94" s="70" t="e">
        <f>SUM($F93:$N93)</f>
        <v>#N/A</v>
      </c>
      <c r="O94" s="70" t="e">
        <f>SUM($F93:$O93)</f>
        <v>#N/A</v>
      </c>
      <c r="P94" s="97"/>
      <c r="Q94" s="63"/>
      <c r="R94" s="63"/>
      <c r="S94" s="31" t="e">
        <f>$A91</f>
        <v>#N/A</v>
      </c>
      <c r="T94" s="31">
        <v>4</v>
      </c>
      <c r="U94" s="63">
        <f t="shared" ref="U94:AD94" si="15">F94</f>
        <v>827</v>
      </c>
      <c r="V94" s="63" t="e">
        <f t="shared" si="15"/>
        <v>#N/A</v>
      </c>
      <c r="W94" s="63" t="e">
        <f t="shared" si="15"/>
        <v>#N/A</v>
      </c>
      <c r="X94" s="63" t="e">
        <f t="shared" si="15"/>
        <v>#N/A</v>
      </c>
      <c r="Y94" s="63" t="e">
        <f t="shared" si="15"/>
        <v>#N/A</v>
      </c>
      <c r="Z94" s="63" t="e">
        <f t="shared" si="15"/>
        <v>#N/A</v>
      </c>
      <c r="AA94" s="63" t="e">
        <f t="shared" si="15"/>
        <v>#N/A</v>
      </c>
      <c r="AB94" s="63" t="e">
        <f t="shared" si="15"/>
        <v>#N/A</v>
      </c>
      <c r="AC94" s="63" t="e">
        <f t="shared" si="15"/>
        <v>#N/A</v>
      </c>
      <c r="AD94" s="63" t="e">
        <f t="shared" si="15"/>
        <v>#N/A</v>
      </c>
      <c r="AE94" s="60"/>
      <c r="AF94" s="35"/>
      <c r="AG94" s="35"/>
      <c r="AH94" s="60"/>
      <c r="AI94" s="35"/>
      <c r="AJ94" s="60"/>
      <c r="AK94" s="60"/>
      <c r="AL94" s="60"/>
      <c r="AM94" s="60"/>
    </row>
    <row r="95" spans="1:39" s="31" customFormat="1" ht="13.5" customHeight="1" thickBot="1" x14ac:dyDescent="0.35">
      <c r="A95" s="73"/>
      <c r="B95" s="73"/>
      <c r="C95" s="74" t="e">
        <f>VLOOKUP(B91,Уч!$A$2:$L$26,12,FALSE)</f>
        <v>#N/A</v>
      </c>
      <c r="D95" s="108"/>
      <c r="E95" s="43" t="s">
        <v>37</v>
      </c>
      <c r="F95" s="75" t="e">
        <f>RANK(F94,$U$19:$U$165,0)</f>
        <v>#N/A</v>
      </c>
      <c r="G95" s="76" t="e">
        <f>RANK(G94,$V$19:$V$165,0)</f>
        <v>#N/A</v>
      </c>
      <c r="H95" s="76" t="e">
        <f>RANK(H94,$W$19:$W$165,0)</f>
        <v>#N/A</v>
      </c>
      <c r="I95" s="76" t="e">
        <f>RANK(I94,$X$19:$X$165,0)</f>
        <v>#N/A</v>
      </c>
      <c r="J95" s="76" t="e">
        <f>RANK(J94,$Y$19:$Y$165,0)</f>
        <v>#N/A</v>
      </c>
      <c r="K95" s="76" t="e">
        <f>RANK(K94,$Z$19:$Z$165,0)</f>
        <v>#N/A</v>
      </c>
      <c r="L95" s="76" t="e">
        <f>RANK(L94,$AA$19:$AA$165,0)</f>
        <v>#N/A</v>
      </c>
      <c r="M95" s="76" t="e">
        <f>RANK(M94,$AB$19:$AB$155,0)</f>
        <v>#N/A</v>
      </c>
      <c r="N95" s="76" t="e">
        <f>RANK(N94,$AC$19:$AC$165,0)</f>
        <v>#N/A</v>
      </c>
      <c r="O95" s="76" t="e">
        <f>RANK(O94,$AD$19:$AD$165,0)</f>
        <v>#N/A</v>
      </c>
      <c r="P95" s="98"/>
      <c r="Q95" s="77"/>
      <c r="R95" s="77"/>
      <c r="S95" s="31" t="e">
        <f>$A91</f>
        <v>#N/A</v>
      </c>
      <c r="T95" s="31">
        <v>5</v>
      </c>
      <c r="U95" s="83"/>
      <c r="V95" s="78"/>
      <c r="W95" s="78"/>
      <c r="X95" s="78"/>
      <c r="Y95" s="78"/>
      <c r="Z95" s="78"/>
      <c r="AA95" s="78"/>
      <c r="AB95" s="79"/>
      <c r="AC95" s="79"/>
      <c r="AD95" s="79"/>
      <c r="AE95" s="60"/>
      <c r="AF95" s="35"/>
      <c r="AG95" s="35"/>
      <c r="AH95" s="60"/>
      <c r="AI95" s="35"/>
      <c r="AJ95" s="60"/>
      <c r="AK95" s="60"/>
      <c r="AL95" s="60"/>
      <c r="AM95" s="60"/>
    </row>
    <row r="96" spans="1:39" s="60" customFormat="1" ht="13.5" customHeight="1" thickTop="1" x14ac:dyDescent="0.3">
      <c r="A96" s="35" t="e">
        <f>RANK(P96,$P$16:$P$165,0)</f>
        <v>#N/A</v>
      </c>
      <c r="B96" s="35">
        <v>84</v>
      </c>
      <c r="C96" s="60" t="e">
        <f>VLOOKUP(B96,Уч!$A$2:$L$26,2,FALSE)</f>
        <v>#N/A</v>
      </c>
      <c r="D96" s="107" t="e">
        <f>VLOOKUP(B96,Уч!$A$2:$L$26,3,FALSE)</f>
        <v>#N/A</v>
      </c>
      <c r="E96" s="33" t="s">
        <v>28</v>
      </c>
      <c r="F96" s="61" t="e">
        <f>VLOOKUP($B96,'1_р'!$C$18:$I$85,5,FALSE)</f>
        <v>#N/A</v>
      </c>
      <c r="G96" s="62" t="e">
        <f>VLOOKUP($B96,Дл_р!$C$16:$O$54,11,FALSE)</f>
        <v>#N/A</v>
      </c>
      <c r="H96" s="62" t="e">
        <f>VLOOKUP($B96,Я_р!$C$16:$K$60,8,FALSE)</f>
        <v>#N/A</v>
      </c>
      <c r="I96" s="62" t="e">
        <f>VLOOKUP($B96,В_р!$C$16:$AF$57,23,FALSE)</f>
        <v>#N/A</v>
      </c>
      <c r="J96" s="62" t="e">
        <f>VLOOKUP($B96,'4_р'!$C$17:$H$73,5,FALSE)</f>
        <v>#N/A</v>
      </c>
      <c r="K96" s="62" t="e">
        <f>VLOOKUP($B96,#REF!,5,FALSE)</f>
        <v>#REF!</v>
      </c>
      <c r="L96" s="62" t="e">
        <f>VLOOKUP($B96,#REF!,8,FALSE)</f>
        <v>#REF!</v>
      </c>
      <c r="M96" s="62" t="e">
        <f>VLOOKUP($B96,#REF!,17,FALSE)</f>
        <v>#REF!</v>
      </c>
      <c r="N96" s="62" t="e">
        <f>VLOOKUP($B96,К_р!$C$15:$K$68,8,FALSE)</f>
        <v>#N/A</v>
      </c>
      <c r="O96" s="70" t="e">
        <f>VLOOKUP($B96,'15_р'!$C$17:$H$86,5,FALSE)</f>
        <v>#N/A</v>
      </c>
      <c r="P96" s="97" t="e">
        <f>SUM(F98:O98)</f>
        <v>#N/A</v>
      </c>
      <c r="Q96" s="35" t="e">
        <f>LOOKUP(P96,$V$1:$V$7,$W$1:$W$7)</f>
        <v>#N/A</v>
      </c>
      <c r="R96" s="35"/>
      <c r="S96" s="31" t="e">
        <f>$A96</f>
        <v>#N/A</v>
      </c>
      <c r="T96" s="31">
        <v>1</v>
      </c>
      <c r="U96" s="83"/>
      <c r="V96" s="78"/>
      <c r="W96" s="78"/>
      <c r="X96" s="78"/>
      <c r="Y96" s="78"/>
      <c r="Z96" s="78"/>
      <c r="AA96" s="78"/>
      <c r="AB96" s="79"/>
      <c r="AC96" s="79"/>
      <c r="AD96" s="79"/>
      <c r="AF96" s="35"/>
      <c r="AG96" s="35"/>
      <c r="AI96" s="35"/>
    </row>
    <row r="97" spans="1:35" s="60" customFormat="1" ht="13.5" customHeight="1" x14ac:dyDescent="0.3">
      <c r="A97" s="35"/>
      <c r="B97" s="35"/>
      <c r="C97" s="66" t="e">
        <f>VLOOKUP(B96,Уч!$A$2:$L$26,5,FALSE)</f>
        <v>#N/A</v>
      </c>
      <c r="D97" s="109" t="e">
        <f>VLOOKUP(B96,Уч!$A$2:$L$26,4,FALSE)</f>
        <v>#N/A</v>
      </c>
      <c r="E97" s="33" t="s">
        <v>97</v>
      </c>
      <c r="F97" s="68" t="e">
        <f>VLOOKUP($B96,'1_р'!$C$18:$I$85,6,FALSE)</f>
        <v>#N/A</v>
      </c>
      <c r="G97" s="69" t="e">
        <f>VLOOKUP($B96,Дл_р!$C$16:$O$54,12,FALSE)</f>
        <v>#N/A</v>
      </c>
      <c r="H97" s="70"/>
      <c r="I97" s="69"/>
      <c r="J97" s="69"/>
      <c r="K97" s="69" t="e">
        <f>VLOOKUP($B96,#REF!,6,FALSE)</f>
        <v>#REF!</v>
      </c>
      <c r="L97" s="69"/>
      <c r="M97" s="69"/>
      <c r="N97" s="70"/>
      <c r="O97" s="70"/>
      <c r="P97" s="97"/>
      <c r="Q97" s="36"/>
      <c r="R97" s="63"/>
      <c r="S97" s="31" t="e">
        <f>$A96</f>
        <v>#N/A</v>
      </c>
      <c r="T97" s="31">
        <v>2</v>
      </c>
      <c r="U97" s="83"/>
      <c r="V97" s="78"/>
      <c r="W97" s="78"/>
      <c r="X97" s="78"/>
      <c r="Y97" s="78"/>
      <c r="Z97" s="78"/>
      <c r="AA97" s="78"/>
      <c r="AB97" s="79"/>
      <c r="AC97" s="79"/>
      <c r="AD97" s="79"/>
      <c r="AF97" s="35"/>
      <c r="AG97" s="35"/>
      <c r="AI97" s="35"/>
    </row>
    <row r="98" spans="1:35" s="60" customFormat="1" ht="13.5" customHeight="1" x14ac:dyDescent="0.3">
      <c r="A98" s="35"/>
      <c r="B98" s="35"/>
      <c r="C98" s="67" t="e">
        <f>VLOOKUP(B96,Уч!$A$2:$L$26,7,FALSE)</f>
        <v>#N/A</v>
      </c>
      <c r="D98" s="109"/>
      <c r="E98" s="33" t="s">
        <v>77</v>
      </c>
      <c r="F98" s="72" t="e">
        <f>VLOOKUP($B96,'1_р'!$C$18:$I$85,7,FALSE)</f>
        <v>#N/A</v>
      </c>
      <c r="G98" s="70" t="e">
        <f>VLOOKUP($B96,Дл_р!$C$16:$O$54,13,FALSE)</f>
        <v>#N/A</v>
      </c>
      <c r="H98" s="70" t="e">
        <f>VLOOKUP($B96,Я_р!$C$16:$K$60,9,FALSE)</f>
        <v>#N/A</v>
      </c>
      <c r="I98" s="70" t="e">
        <f>VLOOKUP($B96,В_р!$C$16:$AF$57,24,)</f>
        <v>#N/A</v>
      </c>
      <c r="J98" s="70" t="e">
        <f>VLOOKUP($B96,'4_р'!$C$17:$H$73,6,FALSE)</f>
        <v>#N/A</v>
      </c>
      <c r="K98" s="70" t="e">
        <f>VLOOKUP($B96,#REF!,7,FALSE)</f>
        <v>#REF!</v>
      </c>
      <c r="L98" s="70" t="e">
        <f>VLOOKUP($B96,#REF!,9,FALSE)</f>
        <v>#REF!</v>
      </c>
      <c r="M98" s="70" t="e">
        <f>VLOOKUP($B96,#REF!,18,FALSE)</f>
        <v>#REF!</v>
      </c>
      <c r="N98" s="70" t="e">
        <f>VLOOKUP($B96,К_р!$C$15:$K$68,9,FALSE)</f>
        <v>#N/A</v>
      </c>
      <c r="O98" s="70" t="e">
        <f>VLOOKUP($B96,'15_р'!$C$17:$H$86,6,FALSE)</f>
        <v>#N/A</v>
      </c>
      <c r="P98" s="97"/>
      <c r="Q98" s="36"/>
      <c r="R98" s="63"/>
      <c r="S98" s="31" t="e">
        <f>$A96</f>
        <v>#N/A</v>
      </c>
      <c r="T98" s="31">
        <v>3</v>
      </c>
      <c r="U98" s="83"/>
      <c r="V98" s="78"/>
      <c r="W98" s="78"/>
      <c r="X98" s="78"/>
      <c r="Y98" s="78"/>
      <c r="Z98" s="78"/>
      <c r="AA98" s="78"/>
      <c r="AB98" s="79"/>
      <c r="AC98" s="79"/>
      <c r="AD98" s="79"/>
      <c r="AF98" s="35"/>
      <c r="AG98" s="35"/>
      <c r="AI98" s="35"/>
    </row>
    <row r="99" spans="1:35" s="60" customFormat="1" ht="13.5" customHeight="1" x14ac:dyDescent="0.3">
      <c r="A99" s="35"/>
      <c r="B99" s="35"/>
      <c r="C99" s="66" t="e">
        <f>VLOOKUP(B96,Уч!$A$2:$L$26,11,FALSE)</f>
        <v>#N/A</v>
      </c>
      <c r="D99" s="109"/>
      <c r="E99" s="33" t="s">
        <v>98</v>
      </c>
      <c r="F99" s="72" t="e">
        <f>F98</f>
        <v>#N/A</v>
      </c>
      <c r="G99" s="70" t="e">
        <f>F99+G98</f>
        <v>#N/A</v>
      </c>
      <c r="H99" s="70" t="e">
        <f>G99+H98</f>
        <v>#N/A</v>
      </c>
      <c r="I99" s="70" t="e">
        <f>H99+I98</f>
        <v>#N/A</v>
      </c>
      <c r="J99" s="70" t="e">
        <f>SUM($F98:J98)</f>
        <v>#N/A</v>
      </c>
      <c r="K99" s="70" t="e">
        <f>SUM($F98:$K98)</f>
        <v>#N/A</v>
      </c>
      <c r="L99" s="70" t="e">
        <f>K99+L98</f>
        <v>#N/A</v>
      </c>
      <c r="M99" s="70" t="e">
        <f>L99+M98</f>
        <v>#N/A</v>
      </c>
      <c r="N99" s="70" t="e">
        <f>SUM($F98:$N98)</f>
        <v>#N/A</v>
      </c>
      <c r="O99" s="70" t="e">
        <f>SUM($F98:$O98)</f>
        <v>#N/A</v>
      </c>
      <c r="P99" s="97"/>
      <c r="Q99" s="36"/>
      <c r="R99" s="63"/>
      <c r="S99" s="31" t="e">
        <f>$A96</f>
        <v>#N/A</v>
      </c>
      <c r="T99" s="31">
        <v>4</v>
      </c>
      <c r="U99" s="63" t="e">
        <f t="shared" ref="U99:AD99" si="16">F99</f>
        <v>#N/A</v>
      </c>
      <c r="V99" s="63" t="e">
        <f t="shared" si="16"/>
        <v>#N/A</v>
      </c>
      <c r="W99" s="63" t="e">
        <f t="shared" si="16"/>
        <v>#N/A</v>
      </c>
      <c r="X99" s="63" t="e">
        <f t="shared" si="16"/>
        <v>#N/A</v>
      </c>
      <c r="Y99" s="63" t="e">
        <f t="shared" si="16"/>
        <v>#N/A</v>
      </c>
      <c r="Z99" s="63" t="e">
        <f t="shared" si="16"/>
        <v>#N/A</v>
      </c>
      <c r="AA99" s="63" t="e">
        <f t="shared" si="16"/>
        <v>#N/A</v>
      </c>
      <c r="AB99" s="63" t="e">
        <f t="shared" si="16"/>
        <v>#N/A</v>
      </c>
      <c r="AC99" s="63" t="e">
        <f t="shared" si="16"/>
        <v>#N/A</v>
      </c>
      <c r="AD99" s="63" t="e">
        <f t="shared" si="16"/>
        <v>#N/A</v>
      </c>
      <c r="AF99" s="35"/>
      <c r="AG99" s="35"/>
      <c r="AI99" s="35"/>
    </row>
    <row r="100" spans="1:35" s="60" customFormat="1" ht="13.5" customHeight="1" thickBot="1" x14ac:dyDescent="0.35">
      <c r="A100" s="73"/>
      <c r="B100" s="73"/>
      <c r="C100" s="74" t="e">
        <f>VLOOKUP(B96,Уч!$A$2:$L$26,12,FALSE)</f>
        <v>#N/A</v>
      </c>
      <c r="D100" s="110"/>
      <c r="E100" s="43" t="s">
        <v>37</v>
      </c>
      <c r="F100" s="75" t="e">
        <f>RANK(F99,$U$19:$U$165,0)</f>
        <v>#N/A</v>
      </c>
      <c r="G100" s="76" t="e">
        <f>RANK(G99,$V$19:$V$165,0)</f>
        <v>#N/A</v>
      </c>
      <c r="H100" s="76" t="e">
        <f>RANK(H99,$W$19:$W$165,0)</f>
        <v>#N/A</v>
      </c>
      <c r="I100" s="76" t="e">
        <f>RANK(I99,$X$19:$X$165,0)</f>
        <v>#N/A</v>
      </c>
      <c r="J100" s="76" t="e">
        <f>RANK(J99,$Y$19:$Y$165,0)</f>
        <v>#N/A</v>
      </c>
      <c r="K100" s="76" t="e">
        <f>RANK(K99,$Z$19:$Z$165,0)</f>
        <v>#N/A</v>
      </c>
      <c r="L100" s="76" t="e">
        <f>RANK(L99,$AA$19:$AA$165,0)</f>
        <v>#N/A</v>
      </c>
      <c r="M100" s="76" t="e">
        <f>RANK(M99,$AB$19:$AB$155,0)</f>
        <v>#N/A</v>
      </c>
      <c r="N100" s="76" t="e">
        <f>RANK(N99,$AC$19:$AC$165,0)</f>
        <v>#N/A</v>
      </c>
      <c r="O100" s="76" t="e">
        <f>RANK(O99,$AD$19:$AD$165,0)</f>
        <v>#N/A</v>
      </c>
      <c r="P100" s="98"/>
      <c r="Q100" s="50"/>
      <c r="R100" s="77"/>
      <c r="S100" s="31" t="e">
        <f>$A96</f>
        <v>#N/A</v>
      </c>
      <c r="T100" s="31">
        <v>5</v>
      </c>
      <c r="U100" s="83"/>
      <c r="V100" s="78"/>
      <c r="W100" s="78"/>
      <c r="X100" s="78"/>
      <c r="Y100" s="78"/>
      <c r="Z100" s="78"/>
      <c r="AA100" s="78"/>
      <c r="AB100" s="79"/>
      <c r="AC100" s="79"/>
      <c r="AD100" s="79"/>
      <c r="AF100" s="35"/>
      <c r="AG100" s="35"/>
      <c r="AI100" s="35"/>
    </row>
    <row r="101" spans="1:35" s="60" customFormat="1" ht="13.5" customHeight="1" thickTop="1" x14ac:dyDescent="0.3">
      <c r="A101" s="35" t="e">
        <f>RANK(P101,$P$16:$P$165,0)</f>
        <v>#N/A</v>
      </c>
      <c r="B101" s="35">
        <v>106</v>
      </c>
      <c r="C101" s="60" t="e">
        <f>VLOOKUP(B101,Уч!$A$2:$L$26,2,FALSE)</f>
        <v>#N/A</v>
      </c>
      <c r="D101" s="107" t="e">
        <f>VLOOKUP(B101,Уч!$A$2:$L$26,3,FALSE)</f>
        <v>#N/A</v>
      </c>
      <c r="E101" s="33" t="s">
        <v>28</v>
      </c>
      <c r="F101" s="61" t="e">
        <f>VLOOKUP($B101,'1_р'!$C$18:$I$85,5,FALSE)</f>
        <v>#N/A</v>
      </c>
      <c r="G101" s="62" t="e">
        <f>VLOOKUP($B101,Дл_р!$C$16:$O$54,11,FALSE)</f>
        <v>#N/A</v>
      </c>
      <c r="H101" s="62" t="e">
        <f>VLOOKUP($B101,Я_р!$C$16:$K$60,8,FALSE)</f>
        <v>#N/A</v>
      </c>
      <c r="I101" s="62" t="e">
        <f>VLOOKUP($B101,В_р!$C$16:$AF$57,23,FALSE)</f>
        <v>#N/A</v>
      </c>
      <c r="J101" s="62" t="e">
        <f>VLOOKUP($B101,'4_р'!$C$17:$H$73,5,FALSE)</f>
        <v>#N/A</v>
      </c>
      <c r="K101" s="62" t="e">
        <f>VLOOKUP($B101,#REF!,5,FALSE)</f>
        <v>#REF!</v>
      </c>
      <c r="L101" s="62" t="e">
        <f>VLOOKUP($B101,#REF!,8,FALSE)</f>
        <v>#REF!</v>
      </c>
      <c r="M101" s="62" t="e">
        <f>VLOOKUP($B101,#REF!,17,FALSE)</f>
        <v>#REF!</v>
      </c>
      <c r="N101" s="62" t="e">
        <f>VLOOKUP($B101,К_р!$C$15:$K$68,8,FALSE)</f>
        <v>#N/A</v>
      </c>
      <c r="O101" s="70" t="e">
        <f>VLOOKUP($B101,'15_р'!$C$17:$H$86,5,FALSE)</f>
        <v>#N/A</v>
      </c>
      <c r="P101" s="97" t="e">
        <f>SUM(F103:O103)</f>
        <v>#N/A</v>
      </c>
      <c r="Q101" s="35" t="e">
        <f>LOOKUP(P101,$V$1:$V$7,$W$1:$W$7)</f>
        <v>#N/A</v>
      </c>
      <c r="R101" s="35" t="s">
        <v>106</v>
      </c>
      <c r="S101" s="31" t="e">
        <f>$A101</f>
        <v>#N/A</v>
      </c>
      <c r="T101" s="31">
        <v>1</v>
      </c>
      <c r="U101" s="83"/>
      <c r="V101" s="78"/>
      <c r="W101" s="78"/>
      <c r="X101" s="78"/>
      <c r="Y101" s="78"/>
      <c r="Z101" s="78"/>
      <c r="AA101" s="78"/>
      <c r="AB101" s="79"/>
      <c r="AC101" s="79"/>
      <c r="AD101" s="79"/>
      <c r="AF101" s="35"/>
      <c r="AG101" s="35"/>
      <c r="AI101" s="35"/>
    </row>
    <row r="102" spans="1:35" s="60" customFormat="1" ht="13.5" customHeight="1" x14ac:dyDescent="0.3">
      <c r="A102" s="35"/>
      <c r="B102" s="35"/>
      <c r="C102" s="66" t="e">
        <f>VLOOKUP(B101,Уч!$A$2:$L$26,5,FALSE)</f>
        <v>#N/A</v>
      </c>
      <c r="D102" s="107" t="e">
        <f>VLOOKUP(B101,Уч!$A$2:$L$26,4,FALSE)</f>
        <v>#N/A</v>
      </c>
      <c r="E102" s="33" t="s">
        <v>97</v>
      </c>
      <c r="F102" s="68" t="e">
        <f>VLOOKUP($B101,'1_р'!$C$18:$I$85,6,FALSE)</f>
        <v>#N/A</v>
      </c>
      <c r="G102" s="69" t="e">
        <f>VLOOKUP($B101,Дл_р!$C$16:$O$54,12,FALSE)</f>
        <v>#N/A</v>
      </c>
      <c r="H102" s="70"/>
      <c r="I102" s="69"/>
      <c r="J102" s="69"/>
      <c r="K102" s="69" t="e">
        <f>VLOOKUP($B101,#REF!,6,FALSE)</f>
        <v>#REF!</v>
      </c>
      <c r="L102" s="69"/>
      <c r="M102" s="69"/>
      <c r="N102" s="70"/>
      <c r="O102" s="70"/>
      <c r="P102" s="97"/>
      <c r="Q102" s="80"/>
      <c r="R102" s="63"/>
      <c r="S102" s="31" t="e">
        <f>$A101</f>
        <v>#N/A</v>
      </c>
      <c r="T102" s="31">
        <v>2</v>
      </c>
      <c r="U102" s="83"/>
      <c r="V102" s="78"/>
      <c r="W102" s="78"/>
      <c r="X102" s="78"/>
      <c r="Y102" s="78"/>
      <c r="Z102" s="78"/>
      <c r="AA102" s="78"/>
      <c r="AB102" s="79"/>
      <c r="AC102" s="79"/>
      <c r="AD102" s="79"/>
      <c r="AF102" s="35"/>
      <c r="AG102" s="35"/>
      <c r="AI102" s="35"/>
    </row>
    <row r="103" spans="1:35" s="60" customFormat="1" ht="13.5" customHeight="1" x14ac:dyDescent="0.3">
      <c r="A103" s="35"/>
      <c r="B103" s="35"/>
      <c r="C103" s="67" t="e">
        <f>VLOOKUP(B101,Уч!$A$2:$L$26,7,FALSE)</f>
        <v>#N/A</v>
      </c>
      <c r="D103" s="107"/>
      <c r="E103" s="33" t="s">
        <v>77</v>
      </c>
      <c r="F103" s="72" t="e">
        <f>VLOOKUP($B101,'1_р'!$C$18:$I$85,7,FALSE)</f>
        <v>#N/A</v>
      </c>
      <c r="G103" s="70" t="e">
        <f>VLOOKUP($B101,Дл_р!$C$16:$O$54,13,FALSE)</f>
        <v>#N/A</v>
      </c>
      <c r="H103" s="70" t="e">
        <f>VLOOKUP($B101,Я_р!$C$16:$K$60,9,FALSE)</f>
        <v>#N/A</v>
      </c>
      <c r="I103" s="70" t="e">
        <f>VLOOKUP($B101,В_р!$C$16:$AF$57,24,)</f>
        <v>#N/A</v>
      </c>
      <c r="J103" s="70" t="e">
        <f>VLOOKUP($B101,'4_р'!$C$17:$H$73,6,FALSE)</f>
        <v>#N/A</v>
      </c>
      <c r="K103" s="70" t="e">
        <f>VLOOKUP($B101,#REF!,7,FALSE)</f>
        <v>#REF!</v>
      </c>
      <c r="L103" s="70" t="e">
        <f>VLOOKUP($B101,#REF!,9,FALSE)</f>
        <v>#REF!</v>
      </c>
      <c r="M103" s="70" t="e">
        <f>VLOOKUP($B101,#REF!,18,FALSE)</f>
        <v>#REF!</v>
      </c>
      <c r="N103" s="70" t="e">
        <f>VLOOKUP($B101,К_р!$C$15:$K$68,9,FALSE)</f>
        <v>#N/A</v>
      </c>
      <c r="O103" s="70" t="e">
        <f>VLOOKUP($B101,'15_р'!$C$17:$H$86,6,FALSE)</f>
        <v>#N/A</v>
      </c>
      <c r="P103" s="97"/>
      <c r="Q103" s="80"/>
      <c r="R103" s="63"/>
      <c r="S103" s="31" t="e">
        <f>$A101</f>
        <v>#N/A</v>
      </c>
      <c r="T103" s="31">
        <v>3</v>
      </c>
      <c r="U103" s="83"/>
      <c r="V103" s="78"/>
      <c r="W103" s="78"/>
      <c r="X103" s="78"/>
      <c r="Y103" s="78"/>
      <c r="Z103" s="78"/>
      <c r="AA103" s="78"/>
      <c r="AB103" s="79"/>
      <c r="AC103" s="79"/>
      <c r="AD103" s="79"/>
      <c r="AF103" s="35"/>
      <c r="AG103" s="35"/>
      <c r="AI103" s="35"/>
    </row>
    <row r="104" spans="1:35" s="60" customFormat="1" ht="13.5" customHeight="1" x14ac:dyDescent="0.3">
      <c r="A104" s="35"/>
      <c r="B104" s="35"/>
      <c r="C104" s="66" t="e">
        <f>VLOOKUP(B101,Уч!$A$2:$L$26,11,FALSE)</f>
        <v>#N/A</v>
      </c>
      <c r="D104" s="107"/>
      <c r="E104" s="33" t="s">
        <v>98</v>
      </c>
      <c r="F104" s="72" t="e">
        <f>F103</f>
        <v>#N/A</v>
      </c>
      <c r="G104" s="70" t="e">
        <f>F104+G103</f>
        <v>#N/A</v>
      </c>
      <c r="H104" s="70" t="e">
        <f>G104+H103</f>
        <v>#N/A</v>
      </c>
      <c r="I104" s="70" t="e">
        <f>H104+I103</f>
        <v>#N/A</v>
      </c>
      <c r="J104" s="70" t="e">
        <f>SUM($F103:J103)</f>
        <v>#N/A</v>
      </c>
      <c r="K104" s="70" t="e">
        <f>SUM($F103:$K103)</f>
        <v>#N/A</v>
      </c>
      <c r="L104" s="70" t="e">
        <f>K104+L103</f>
        <v>#N/A</v>
      </c>
      <c r="M104" s="70" t="e">
        <f>L104+M103</f>
        <v>#N/A</v>
      </c>
      <c r="N104" s="70" t="e">
        <f>SUM($F103:$N103)</f>
        <v>#N/A</v>
      </c>
      <c r="O104" s="70" t="e">
        <f>SUM($F103:$O103)</f>
        <v>#N/A</v>
      </c>
      <c r="P104" s="97"/>
      <c r="Q104" s="80"/>
      <c r="R104" s="63"/>
      <c r="S104" s="31" t="e">
        <f>$A101</f>
        <v>#N/A</v>
      </c>
      <c r="T104" s="31">
        <v>4</v>
      </c>
      <c r="U104" s="63" t="e">
        <f t="shared" ref="U104:AD104" si="17">F104</f>
        <v>#N/A</v>
      </c>
      <c r="V104" s="63" t="e">
        <f t="shared" si="17"/>
        <v>#N/A</v>
      </c>
      <c r="W104" s="63" t="e">
        <f t="shared" si="17"/>
        <v>#N/A</v>
      </c>
      <c r="X104" s="63" t="e">
        <f t="shared" si="17"/>
        <v>#N/A</v>
      </c>
      <c r="Y104" s="63" t="e">
        <f t="shared" si="17"/>
        <v>#N/A</v>
      </c>
      <c r="Z104" s="63" t="e">
        <f t="shared" si="17"/>
        <v>#N/A</v>
      </c>
      <c r="AA104" s="63" t="e">
        <f t="shared" si="17"/>
        <v>#N/A</v>
      </c>
      <c r="AB104" s="63" t="e">
        <f t="shared" si="17"/>
        <v>#N/A</v>
      </c>
      <c r="AC104" s="63" t="e">
        <f t="shared" si="17"/>
        <v>#N/A</v>
      </c>
      <c r="AD104" s="63" t="e">
        <f t="shared" si="17"/>
        <v>#N/A</v>
      </c>
      <c r="AF104" s="35"/>
      <c r="AG104" s="35"/>
      <c r="AI104" s="35"/>
    </row>
    <row r="105" spans="1:35" s="60" customFormat="1" ht="13.5" customHeight="1" thickBot="1" x14ac:dyDescent="0.35">
      <c r="A105" s="73"/>
      <c r="B105" s="73"/>
      <c r="C105" s="74" t="e">
        <f>VLOOKUP(B101,Уч!$A$2:$L$26,12,FALSE)</f>
        <v>#N/A</v>
      </c>
      <c r="D105" s="108"/>
      <c r="E105" s="43" t="s">
        <v>37</v>
      </c>
      <c r="F105" s="75" t="e">
        <f>RANK(F104,$U$19:$U$165,0)</f>
        <v>#N/A</v>
      </c>
      <c r="G105" s="76" t="e">
        <f>RANK(G104,$V$19:$V$165,0)</f>
        <v>#N/A</v>
      </c>
      <c r="H105" s="76" t="e">
        <f>RANK(H104,$W$19:$W$165,0)</f>
        <v>#N/A</v>
      </c>
      <c r="I105" s="76" t="e">
        <f>RANK(I104,$X$19:$X$165,0)</f>
        <v>#N/A</v>
      </c>
      <c r="J105" s="76" t="e">
        <f>RANK(J104,$Y$19:$Y$165,0)</f>
        <v>#N/A</v>
      </c>
      <c r="K105" s="76" t="e">
        <f>RANK(K104,$Z$19:$Z$165,0)</f>
        <v>#N/A</v>
      </c>
      <c r="L105" s="76" t="e">
        <f>RANK(L104,$AA$19:$AA$165,0)</f>
        <v>#N/A</v>
      </c>
      <c r="M105" s="76" t="e">
        <f>RANK(M104,$AB$19:$AB$155,0)</f>
        <v>#N/A</v>
      </c>
      <c r="N105" s="76" t="e">
        <f>RANK(N104,$AC$19:$AC$165,0)</f>
        <v>#N/A</v>
      </c>
      <c r="O105" s="76" t="e">
        <f>RANK(O104,$AD$19:$AD$165,0)</f>
        <v>#N/A</v>
      </c>
      <c r="P105" s="98"/>
      <c r="Q105" s="81"/>
      <c r="R105" s="77"/>
      <c r="S105" s="31" t="e">
        <f>$A101</f>
        <v>#N/A</v>
      </c>
      <c r="T105" s="31">
        <v>5</v>
      </c>
      <c r="U105" s="83"/>
      <c r="V105" s="78"/>
      <c r="W105" s="78"/>
      <c r="X105" s="78"/>
      <c r="Y105" s="78"/>
      <c r="Z105" s="78"/>
      <c r="AA105" s="78"/>
      <c r="AB105" s="79"/>
      <c r="AC105" s="79"/>
      <c r="AD105" s="79"/>
      <c r="AF105" s="35"/>
      <c r="AG105" s="35"/>
      <c r="AI105" s="35"/>
    </row>
    <row r="106" spans="1:35" s="60" customFormat="1" ht="13.5" customHeight="1" thickTop="1" x14ac:dyDescent="0.3">
      <c r="A106" s="35" t="e">
        <f>RANK(P106,$P$16:$P$165,0)</f>
        <v>#N/A</v>
      </c>
      <c r="B106" s="35">
        <v>56</v>
      </c>
      <c r="C106" s="60" t="e">
        <f>VLOOKUP(B106,Уч!$A$2:$L$26,2,FALSE)</f>
        <v>#N/A</v>
      </c>
      <c r="D106" s="107" t="e">
        <f>VLOOKUP(B106,Уч!$A$2:$L$26,3,FALSE)</f>
        <v>#N/A</v>
      </c>
      <c r="E106" s="33" t="s">
        <v>28</v>
      </c>
      <c r="F106" s="61" t="e">
        <f>VLOOKUP($B106,'1_р'!$C$18:$I$85,5,FALSE)</f>
        <v>#N/A</v>
      </c>
      <c r="G106" s="62" t="e">
        <f>VLOOKUP($B106,Дл_р!$C$16:$O$54,11,FALSE)</f>
        <v>#N/A</v>
      </c>
      <c r="H106" s="62">
        <f>VLOOKUP($B106,Я_р!$C$16:$K$60,8,FALSE)</f>
        <v>13.38</v>
      </c>
      <c r="I106" s="62" t="e">
        <f>VLOOKUP($B106,В_р!$C$16:$AF$57,23,FALSE)</f>
        <v>#N/A</v>
      </c>
      <c r="J106" s="62" t="e">
        <f>VLOOKUP($B106,'4_р'!$C$17:$H$73,5,FALSE)</f>
        <v>#N/A</v>
      </c>
      <c r="K106" s="62" t="e">
        <f>VLOOKUP($B106,#REF!,5,FALSE)</f>
        <v>#REF!</v>
      </c>
      <c r="L106" s="62" t="e">
        <f>VLOOKUP($B106,#REF!,8,FALSE)</f>
        <v>#REF!</v>
      </c>
      <c r="M106" s="62" t="e">
        <f>VLOOKUP($B106,#REF!,17,FALSE)</f>
        <v>#REF!</v>
      </c>
      <c r="N106" s="62">
        <f>VLOOKUP($B106,К_р!$C$15:$K$68,8,FALSE)</f>
        <v>46.68</v>
      </c>
      <c r="O106" s="70">
        <f>VLOOKUP($B106,'15_р'!$C$17:$H$86,5,FALSE)</f>
        <v>0</v>
      </c>
      <c r="P106" s="97" t="e">
        <f>SUM(F108:O108)</f>
        <v>#N/A</v>
      </c>
      <c r="Q106" s="35" t="e">
        <f>LOOKUP(P106,$V$1:$V$7,$W$1:$W$7)</f>
        <v>#N/A</v>
      </c>
      <c r="R106" s="35"/>
      <c r="S106" s="31" t="e">
        <f>$A106</f>
        <v>#N/A</v>
      </c>
      <c r="T106" s="31">
        <v>1</v>
      </c>
      <c r="U106" s="83"/>
      <c r="V106" s="78"/>
      <c r="W106" s="78"/>
      <c r="X106" s="78"/>
      <c r="Y106" s="78"/>
      <c r="Z106" s="78"/>
      <c r="AA106" s="78"/>
      <c r="AB106" s="79"/>
      <c r="AC106" s="79"/>
      <c r="AD106" s="79"/>
      <c r="AF106" s="35"/>
      <c r="AG106" s="35"/>
      <c r="AI106" s="35"/>
    </row>
    <row r="107" spans="1:35" s="60" customFormat="1" ht="13.5" customHeight="1" x14ac:dyDescent="0.3">
      <c r="A107" s="35"/>
      <c r="B107" s="35"/>
      <c r="C107" s="66" t="e">
        <f>VLOOKUP(B106,Уч!$A$2:$L$26,5,FALSE)</f>
        <v>#N/A</v>
      </c>
      <c r="D107" s="107" t="e">
        <f>VLOOKUP(B106,Уч!$A$2:$L$26,4,FALSE)</f>
        <v>#N/A</v>
      </c>
      <c r="E107" s="33" t="s">
        <v>97</v>
      </c>
      <c r="F107" s="68" t="e">
        <f>VLOOKUP($B106,'1_р'!$C$18:$I$85,6,FALSE)</f>
        <v>#N/A</v>
      </c>
      <c r="G107" s="69" t="e">
        <f>VLOOKUP($B106,Дл_р!$C$16:$O$54,12,FALSE)</f>
        <v>#N/A</v>
      </c>
      <c r="H107" s="70"/>
      <c r="I107" s="69"/>
      <c r="J107" s="69"/>
      <c r="K107" s="69" t="e">
        <f>VLOOKUP($B106,#REF!,6,FALSE)</f>
        <v>#REF!</v>
      </c>
      <c r="L107" s="69"/>
      <c r="M107" s="69"/>
      <c r="N107" s="70"/>
      <c r="O107" s="70"/>
      <c r="P107" s="97"/>
      <c r="Q107" s="34"/>
      <c r="R107" s="63"/>
      <c r="S107" s="31" t="e">
        <f>$A106</f>
        <v>#N/A</v>
      </c>
      <c r="T107" s="31">
        <v>2</v>
      </c>
      <c r="U107" s="83"/>
      <c r="V107" s="78"/>
      <c r="W107" s="78"/>
      <c r="X107" s="78"/>
      <c r="Y107" s="78"/>
      <c r="Z107" s="78"/>
      <c r="AA107" s="78"/>
      <c r="AB107" s="79"/>
      <c r="AC107" s="79"/>
      <c r="AD107" s="79"/>
      <c r="AF107" s="35"/>
      <c r="AG107" s="35"/>
      <c r="AI107" s="35"/>
    </row>
    <row r="108" spans="1:35" s="60" customFormat="1" ht="13.5" customHeight="1" x14ac:dyDescent="0.3">
      <c r="A108" s="35"/>
      <c r="B108" s="35"/>
      <c r="C108" s="67" t="e">
        <f>VLOOKUP(B106,Уч!$A$2:$L$26,7,FALSE)</f>
        <v>#N/A</v>
      </c>
      <c r="D108" s="107"/>
      <c r="E108" s="33" t="s">
        <v>77</v>
      </c>
      <c r="F108" s="72" t="e">
        <f>VLOOKUP($B106,'1_р'!$C$18:$I$85,7,FALSE)</f>
        <v>#N/A</v>
      </c>
      <c r="G108" s="70" t="e">
        <f>VLOOKUP($B106,Дл_р!$C$16:$O$54,13,FALSE)</f>
        <v>#N/A</v>
      </c>
      <c r="H108" s="70">
        <f>VLOOKUP($B106,Я_р!$C$16:$K$60,9,FALSE)</f>
        <v>690</v>
      </c>
      <c r="I108" s="70" t="e">
        <f>VLOOKUP($B106,В_р!$C$16:$AF$57,24,)</f>
        <v>#N/A</v>
      </c>
      <c r="J108" s="70" t="e">
        <f>VLOOKUP($B106,'4_р'!$C$17:$H$73,6,FALSE)</f>
        <v>#N/A</v>
      </c>
      <c r="K108" s="70" t="e">
        <f>VLOOKUP($B106,#REF!,7,FALSE)</f>
        <v>#REF!</v>
      </c>
      <c r="L108" s="70" t="e">
        <f>VLOOKUP($B106,#REF!,9,FALSE)</f>
        <v>#REF!</v>
      </c>
      <c r="M108" s="70" t="e">
        <f>VLOOKUP($B106,#REF!,18,FALSE)</f>
        <v>#REF!</v>
      </c>
      <c r="N108" s="70">
        <f>VLOOKUP($B106,К_р!$C$15:$K$68,9,FALSE)</f>
        <v>540</v>
      </c>
      <c r="O108" s="70">
        <f>VLOOKUP($B106,'15_р'!$C$17:$H$86,6,FALSE)</f>
        <v>0</v>
      </c>
      <c r="P108" s="97"/>
      <c r="Q108" s="34"/>
      <c r="R108" s="63"/>
      <c r="S108" s="31" t="e">
        <f>$A106</f>
        <v>#N/A</v>
      </c>
      <c r="T108" s="31">
        <v>3</v>
      </c>
      <c r="U108" s="83"/>
      <c r="V108" s="78"/>
      <c r="W108" s="78"/>
      <c r="X108" s="78"/>
      <c r="Y108" s="78"/>
      <c r="Z108" s="78"/>
      <c r="AA108" s="78"/>
      <c r="AB108" s="79"/>
      <c r="AC108" s="79"/>
      <c r="AD108" s="79"/>
      <c r="AF108" s="35"/>
      <c r="AG108" s="35"/>
      <c r="AI108" s="35"/>
    </row>
    <row r="109" spans="1:35" s="60" customFormat="1" ht="13.5" customHeight="1" x14ac:dyDescent="0.3">
      <c r="A109" s="35"/>
      <c r="B109" s="35"/>
      <c r="C109" s="66" t="e">
        <f>VLOOKUP(B106,Уч!$A$2:$L$26,11,FALSE)</f>
        <v>#N/A</v>
      </c>
      <c r="D109" s="107"/>
      <c r="E109" s="33" t="s">
        <v>98</v>
      </c>
      <c r="F109" s="72" t="e">
        <f>F108</f>
        <v>#N/A</v>
      </c>
      <c r="G109" s="70" t="e">
        <f>F109+G108</f>
        <v>#N/A</v>
      </c>
      <c r="H109" s="70" t="e">
        <f>G109+H108</f>
        <v>#N/A</v>
      </c>
      <c r="I109" s="70" t="e">
        <f>H109+I108</f>
        <v>#N/A</v>
      </c>
      <c r="J109" s="70" t="e">
        <f>SUM($F108:J108)</f>
        <v>#N/A</v>
      </c>
      <c r="K109" s="70" t="e">
        <f>SUM($F108:$K108)</f>
        <v>#N/A</v>
      </c>
      <c r="L109" s="70" t="e">
        <f>K109+L108</f>
        <v>#N/A</v>
      </c>
      <c r="M109" s="70" t="e">
        <f>L109+M108</f>
        <v>#N/A</v>
      </c>
      <c r="N109" s="70" t="e">
        <f>SUM($F108:$N108)</f>
        <v>#N/A</v>
      </c>
      <c r="O109" s="70" t="e">
        <f>SUM($F108:$O108)</f>
        <v>#N/A</v>
      </c>
      <c r="P109" s="97"/>
      <c r="Q109" s="80"/>
      <c r="R109" s="63"/>
      <c r="S109" s="31" t="e">
        <f>$A106</f>
        <v>#N/A</v>
      </c>
      <c r="T109" s="31">
        <v>4</v>
      </c>
      <c r="U109" s="63" t="e">
        <f t="shared" ref="U109:AD109" si="18">F109</f>
        <v>#N/A</v>
      </c>
      <c r="V109" s="63" t="e">
        <f t="shared" si="18"/>
        <v>#N/A</v>
      </c>
      <c r="W109" s="63" t="e">
        <f t="shared" si="18"/>
        <v>#N/A</v>
      </c>
      <c r="X109" s="63" t="e">
        <f t="shared" si="18"/>
        <v>#N/A</v>
      </c>
      <c r="Y109" s="63" t="e">
        <f t="shared" si="18"/>
        <v>#N/A</v>
      </c>
      <c r="Z109" s="63" t="e">
        <f t="shared" si="18"/>
        <v>#N/A</v>
      </c>
      <c r="AA109" s="63" t="e">
        <f t="shared" si="18"/>
        <v>#N/A</v>
      </c>
      <c r="AB109" s="63" t="e">
        <f t="shared" si="18"/>
        <v>#N/A</v>
      </c>
      <c r="AC109" s="63" t="e">
        <f t="shared" si="18"/>
        <v>#N/A</v>
      </c>
      <c r="AD109" s="63" t="e">
        <f t="shared" si="18"/>
        <v>#N/A</v>
      </c>
      <c r="AF109" s="35"/>
      <c r="AG109" s="35"/>
      <c r="AI109" s="35"/>
    </row>
    <row r="110" spans="1:35" s="60" customFormat="1" ht="13.5" customHeight="1" thickBot="1" x14ac:dyDescent="0.35">
      <c r="A110" s="73"/>
      <c r="B110" s="73"/>
      <c r="C110" s="74" t="e">
        <f>VLOOKUP(B106,Уч!$A$2:$L$26,12,FALSE)</f>
        <v>#N/A</v>
      </c>
      <c r="D110" s="108"/>
      <c r="E110" s="43" t="s">
        <v>37</v>
      </c>
      <c r="F110" s="75" t="e">
        <f>RANK(F109,$U$19:$U$165,0)</f>
        <v>#N/A</v>
      </c>
      <c r="G110" s="76" t="e">
        <f>RANK(G109,$V$19:$V$165,0)</f>
        <v>#N/A</v>
      </c>
      <c r="H110" s="76" t="e">
        <f>RANK(H109,$W$19:$W$165,0)</f>
        <v>#N/A</v>
      </c>
      <c r="I110" s="76" t="e">
        <f>RANK(I109,$X$19:$X$165,0)</f>
        <v>#N/A</v>
      </c>
      <c r="J110" s="76" t="e">
        <f>RANK(J109,$Y$19:$Y$165,0)</f>
        <v>#N/A</v>
      </c>
      <c r="K110" s="76" t="e">
        <f>RANK(K109,$Z$19:$Z$165,0)</f>
        <v>#N/A</v>
      </c>
      <c r="L110" s="76" t="e">
        <f>RANK(L109,$AA$19:$AA$165,0)</f>
        <v>#N/A</v>
      </c>
      <c r="M110" s="76" t="e">
        <f>RANK(M109,$AB$19:$AB$155,0)</f>
        <v>#N/A</v>
      </c>
      <c r="N110" s="76" t="e">
        <f>RANK(N109,$AC$19:$AC$165,0)</f>
        <v>#N/A</v>
      </c>
      <c r="O110" s="76" t="e">
        <f>RANK(O109,$AD$19:$AD$165,0)</f>
        <v>#N/A</v>
      </c>
      <c r="P110" s="98"/>
      <c r="Q110" s="81"/>
      <c r="R110" s="77"/>
      <c r="S110" s="31" t="e">
        <f>$A106</f>
        <v>#N/A</v>
      </c>
      <c r="T110" s="31">
        <v>5</v>
      </c>
      <c r="U110" s="83"/>
      <c r="V110" s="78"/>
      <c r="W110" s="78"/>
      <c r="X110" s="78"/>
      <c r="Y110" s="78"/>
      <c r="Z110" s="78"/>
      <c r="AA110" s="78"/>
      <c r="AB110" s="79"/>
      <c r="AC110" s="79"/>
      <c r="AD110" s="79"/>
      <c r="AF110" s="35"/>
      <c r="AG110" s="35"/>
      <c r="AI110" s="35"/>
    </row>
    <row r="111" spans="1:35" s="60" customFormat="1" ht="13.5" customHeight="1" thickTop="1" x14ac:dyDescent="0.3">
      <c r="A111" s="35" t="e">
        <f>RANK(P111,$P$16:$P$165,0)</f>
        <v>#N/A</v>
      </c>
      <c r="B111" s="35">
        <v>55</v>
      </c>
      <c r="C111" s="60" t="e">
        <f>VLOOKUP(B111,Уч!$A$2:$L$26,2,FALSE)</f>
        <v>#N/A</v>
      </c>
      <c r="D111" s="107" t="e">
        <f>VLOOKUP(B111,Уч!$A$2:$L$26,3,FALSE)</f>
        <v>#N/A</v>
      </c>
      <c r="E111" s="33" t="s">
        <v>28</v>
      </c>
      <c r="F111" s="61" t="e">
        <f>VLOOKUP($B111,'1_р'!$C$18:$I$85,5,FALSE)</f>
        <v>#N/A</v>
      </c>
      <c r="G111" s="62" t="e">
        <f>VLOOKUP($B111,Дл_р!$C$16:$O$54,11,FALSE)</f>
        <v>#N/A</v>
      </c>
      <c r="H111" s="62" t="e">
        <f>VLOOKUP($B111,Я_р!$C$16:$K$60,8,FALSE)</f>
        <v>#N/A</v>
      </c>
      <c r="I111" s="62" t="e">
        <f>VLOOKUP($B111,В_р!$C$16:$AF$57,23,FALSE)</f>
        <v>#N/A</v>
      </c>
      <c r="J111" s="62" t="e">
        <f>VLOOKUP($B111,'4_р'!$C$17:$H$73,5,FALSE)</f>
        <v>#N/A</v>
      </c>
      <c r="K111" s="62" t="e">
        <f>VLOOKUP($B111,#REF!,5,FALSE)</f>
        <v>#REF!</v>
      </c>
      <c r="L111" s="62" t="e">
        <f>VLOOKUP($B111,#REF!,8,FALSE)</f>
        <v>#REF!</v>
      </c>
      <c r="M111" s="62" t="e">
        <f>VLOOKUP($B111,#REF!,17,FALSE)</f>
        <v>#REF!</v>
      </c>
      <c r="N111" s="62" t="e">
        <f>VLOOKUP($B111,К_р!$C$15:$K$68,8,FALSE)</f>
        <v>#N/A</v>
      </c>
      <c r="O111" s="70" t="e">
        <f>VLOOKUP($B111,'15_р'!$C$17:$H$86,5,FALSE)</f>
        <v>#N/A</v>
      </c>
      <c r="P111" s="97" t="e">
        <f>SUM(F113:O113)</f>
        <v>#N/A</v>
      </c>
      <c r="Q111" s="35" t="e">
        <f>LOOKUP(P111,$V$1:$V$7,$W$1:$W$7)</f>
        <v>#N/A</v>
      </c>
      <c r="R111" s="35"/>
      <c r="S111" s="31" t="e">
        <f>$A111</f>
        <v>#N/A</v>
      </c>
      <c r="T111" s="31">
        <v>1</v>
      </c>
      <c r="U111" s="83"/>
      <c r="V111" s="78"/>
      <c r="W111" s="78"/>
      <c r="X111" s="78"/>
      <c r="Y111" s="78"/>
      <c r="Z111" s="78"/>
      <c r="AA111" s="78"/>
      <c r="AB111" s="79"/>
      <c r="AC111" s="79"/>
      <c r="AD111" s="79"/>
      <c r="AF111" s="35"/>
      <c r="AG111" s="35"/>
      <c r="AI111" s="35"/>
    </row>
    <row r="112" spans="1:35" s="60" customFormat="1" ht="13.5" customHeight="1" x14ac:dyDescent="0.3">
      <c r="A112" s="35"/>
      <c r="B112" s="35"/>
      <c r="C112" s="66" t="e">
        <f>VLOOKUP(B111,Уч!$A$2:$L$26,5,FALSE)</f>
        <v>#N/A</v>
      </c>
      <c r="D112" s="107" t="e">
        <f>VLOOKUP(B111,Уч!$A$2:$L$26,4,FALSE)</f>
        <v>#N/A</v>
      </c>
      <c r="E112" s="33" t="s">
        <v>97</v>
      </c>
      <c r="F112" s="68" t="e">
        <f>VLOOKUP($B111,'1_р'!$C$18:$I$85,6,FALSE)</f>
        <v>#N/A</v>
      </c>
      <c r="G112" s="69" t="e">
        <f>VLOOKUP($B111,Дл_р!$C$16:$O$54,12,FALSE)</f>
        <v>#N/A</v>
      </c>
      <c r="H112" s="70"/>
      <c r="I112" s="69"/>
      <c r="J112" s="69"/>
      <c r="K112" s="69" t="e">
        <f>VLOOKUP($B111,#REF!,6,FALSE)</f>
        <v>#REF!</v>
      </c>
      <c r="L112" s="69"/>
      <c r="M112" s="69"/>
      <c r="N112" s="70"/>
      <c r="O112" s="70"/>
      <c r="P112" s="97"/>
      <c r="Q112" s="34"/>
      <c r="R112" s="63"/>
      <c r="S112" s="31" t="e">
        <f>$A111</f>
        <v>#N/A</v>
      </c>
      <c r="T112" s="31">
        <v>2</v>
      </c>
      <c r="U112" s="83"/>
      <c r="V112" s="78"/>
      <c r="W112" s="78"/>
      <c r="X112" s="78"/>
      <c r="Y112" s="78"/>
      <c r="Z112" s="78"/>
      <c r="AA112" s="78"/>
      <c r="AB112" s="79"/>
      <c r="AC112" s="79"/>
      <c r="AD112" s="79"/>
      <c r="AF112" s="35"/>
      <c r="AG112" s="35"/>
      <c r="AI112" s="35"/>
    </row>
    <row r="113" spans="1:39" s="60" customFormat="1" ht="13.5" customHeight="1" x14ac:dyDescent="0.3">
      <c r="A113" s="35"/>
      <c r="B113" s="35"/>
      <c r="C113" s="67" t="e">
        <f>VLOOKUP(B111,Уч!$A$2:$L$26,7,FALSE)</f>
        <v>#N/A</v>
      </c>
      <c r="D113" s="107"/>
      <c r="E113" s="33" t="s">
        <v>77</v>
      </c>
      <c r="F113" s="72" t="e">
        <f>VLOOKUP($B111,'1_р'!$C$18:$I$85,7,FALSE)</f>
        <v>#N/A</v>
      </c>
      <c r="G113" s="70" t="e">
        <f>VLOOKUP($B111,Дл_р!$C$16:$O$54,13,FALSE)</f>
        <v>#N/A</v>
      </c>
      <c r="H113" s="70" t="e">
        <f>VLOOKUP($B111,Я_р!$C$16:$K$60,9,FALSE)</f>
        <v>#N/A</v>
      </c>
      <c r="I113" s="70" t="e">
        <f>VLOOKUP($B111,В_р!$C$16:$AF$57,24,)</f>
        <v>#N/A</v>
      </c>
      <c r="J113" s="70" t="e">
        <f>VLOOKUP($B111,'4_р'!$C$17:$H$73,6,FALSE)</f>
        <v>#N/A</v>
      </c>
      <c r="K113" s="70" t="e">
        <f>VLOOKUP($B111,#REF!,7,FALSE)</f>
        <v>#REF!</v>
      </c>
      <c r="L113" s="70" t="e">
        <f>VLOOKUP($B111,#REF!,9,FALSE)</f>
        <v>#REF!</v>
      </c>
      <c r="M113" s="70" t="e">
        <f>VLOOKUP($B111,#REF!,18,FALSE)</f>
        <v>#REF!</v>
      </c>
      <c r="N113" s="70" t="e">
        <f>VLOOKUP($B111,К_р!$C$15:$K$68,9,FALSE)</f>
        <v>#N/A</v>
      </c>
      <c r="O113" s="70" t="e">
        <f>VLOOKUP($B111,'15_р'!$C$17:$H$86,6,FALSE)</f>
        <v>#N/A</v>
      </c>
      <c r="P113" s="97"/>
      <c r="Q113" s="34"/>
      <c r="R113" s="63"/>
      <c r="S113" s="31" t="e">
        <f>$A111</f>
        <v>#N/A</v>
      </c>
      <c r="T113" s="31">
        <v>3</v>
      </c>
      <c r="U113" s="83"/>
      <c r="V113" s="78"/>
      <c r="W113" s="78"/>
      <c r="X113" s="78"/>
      <c r="Y113" s="78"/>
      <c r="Z113" s="78"/>
      <c r="AA113" s="78"/>
      <c r="AB113" s="79"/>
      <c r="AC113" s="79"/>
      <c r="AD113" s="79"/>
      <c r="AF113" s="35"/>
      <c r="AG113" s="35"/>
      <c r="AI113" s="35"/>
    </row>
    <row r="114" spans="1:39" s="60" customFormat="1" ht="13.5" customHeight="1" x14ac:dyDescent="0.3">
      <c r="A114" s="35"/>
      <c r="B114" s="35"/>
      <c r="C114" s="66" t="e">
        <f>VLOOKUP(B111,Уч!$A$2:$L$26,11,FALSE)</f>
        <v>#N/A</v>
      </c>
      <c r="D114" s="107"/>
      <c r="E114" s="33" t="s">
        <v>98</v>
      </c>
      <c r="F114" s="72" t="e">
        <f>F113</f>
        <v>#N/A</v>
      </c>
      <c r="G114" s="70" t="e">
        <f>F114+G113</f>
        <v>#N/A</v>
      </c>
      <c r="H114" s="70" t="e">
        <f>G114+H113</f>
        <v>#N/A</v>
      </c>
      <c r="I114" s="70" t="e">
        <f>H114+I113</f>
        <v>#N/A</v>
      </c>
      <c r="J114" s="70" t="e">
        <f>SUM($F113:J113)</f>
        <v>#N/A</v>
      </c>
      <c r="K114" s="70" t="e">
        <f>SUM($F113:$K113)</f>
        <v>#N/A</v>
      </c>
      <c r="L114" s="70" t="e">
        <f>K114+L113</f>
        <v>#N/A</v>
      </c>
      <c r="M114" s="70" t="e">
        <f>L114+M113</f>
        <v>#N/A</v>
      </c>
      <c r="N114" s="70" t="e">
        <f>SUM($F113:$N113)</f>
        <v>#N/A</v>
      </c>
      <c r="O114" s="70" t="e">
        <f>SUM($F113:$O113)</f>
        <v>#N/A</v>
      </c>
      <c r="P114" s="97"/>
      <c r="Q114" s="80"/>
      <c r="R114" s="63"/>
      <c r="S114" s="31" t="e">
        <f>$A111</f>
        <v>#N/A</v>
      </c>
      <c r="T114" s="31">
        <v>4</v>
      </c>
      <c r="U114" s="63" t="e">
        <f t="shared" ref="U114:AD114" si="19">F114</f>
        <v>#N/A</v>
      </c>
      <c r="V114" s="63" t="e">
        <f t="shared" si="19"/>
        <v>#N/A</v>
      </c>
      <c r="W114" s="63" t="e">
        <f t="shared" si="19"/>
        <v>#N/A</v>
      </c>
      <c r="X114" s="63" t="e">
        <f t="shared" si="19"/>
        <v>#N/A</v>
      </c>
      <c r="Y114" s="63" t="e">
        <f t="shared" si="19"/>
        <v>#N/A</v>
      </c>
      <c r="Z114" s="63" t="e">
        <f t="shared" si="19"/>
        <v>#N/A</v>
      </c>
      <c r="AA114" s="63" t="e">
        <f t="shared" si="19"/>
        <v>#N/A</v>
      </c>
      <c r="AB114" s="63" t="e">
        <f t="shared" si="19"/>
        <v>#N/A</v>
      </c>
      <c r="AC114" s="63" t="e">
        <f t="shared" si="19"/>
        <v>#N/A</v>
      </c>
      <c r="AD114" s="63" t="e">
        <f t="shared" si="19"/>
        <v>#N/A</v>
      </c>
      <c r="AF114" s="35"/>
      <c r="AG114" s="35"/>
      <c r="AI114" s="35"/>
    </row>
    <row r="115" spans="1:39" s="60" customFormat="1" ht="13.5" customHeight="1" thickBot="1" x14ac:dyDescent="0.35">
      <c r="A115" s="73"/>
      <c r="B115" s="73"/>
      <c r="C115" s="74" t="e">
        <f>VLOOKUP(B111,Уч!$A$2:$L$26,12,FALSE)</f>
        <v>#N/A</v>
      </c>
      <c r="D115" s="108"/>
      <c r="E115" s="43" t="s">
        <v>37</v>
      </c>
      <c r="F115" s="75" t="e">
        <f>RANK(F114,$U$19:$U$165,0)</f>
        <v>#N/A</v>
      </c>
      <c r="G115" s="76" t="e">
        <f>RANK(G114,$V$19:$V$165,0)</f>
        <v>#N/A</v>
      </c>
      <c r="H115" s="76" t="e">
        <f>RANK(H114,$W$19:$W$165,0)</f>
        <v>#N/A</v>
      </c>
      <c r="I115" s="76" t="e">
        <f>RANK(I114,$X$19:$X$165,0)</f>
        <v>#N/A</v>
      </c>
      <c r="J115" s="76" t="e">
        <f>RANK(J114,$Y$19:$Y$165,0)</f>
        <v>#N/A</v>
      </c>
      <c r="K115" s="76" t="e">
        <f>RANK(K114,$Z$19:$Z$165,0)</f>
        <v>#N/A</v>
      </c>
      <c r="L115" s="76" t="e">
        <f>RANK(L114,$AA$19:$AA$165,0)</f>
        <v>#N/A</v>
      </c>
      <c r="M115" s="76" t="e">
        <f>RANK(M114,$AB$19:$AB$155,0)</f>
        <v>#N/A</v>
      </c>
      <c r="N115" s="76" t="e">
        <f>RANK(N114,$AC$19:$AC$165,0)</f>
        <v>#N/A</v>
      </c>
      <c r="O115" s="76" t="e">
        <f>RANK(O114,$AD$19:$AD$165,0)</f>
        <v>#N/A</v>
      </c>
      <c r="P115" s="98"/>
      <c r="Q115" s="81"/>
      <c r="R115" s="77"/>
      <c r="S115" s="31" t="e">
        <f>$A111</f>
        <v>#N/A</v>
      </c>
      <c r="T115" s="31">
        <v>5</v>
      </c>
      <c r="U115" s="83"/>
      <c r="V115" s="78"/>
      <c r="W115" s="78"/>
      <c r="X115" s="78"/>
      <c r="Y115" s="78"/>
      <c r="Z115" s="78"/>
      <c r="AA115" s="78"/>
      <c r="AB115" s="79"/>
      <c r="AC115" s="79"/>
      <c r="AD115" s="79"/>
      <c r="AF115" s="35"/>
      <c r="AG115" s="35"/>
      <c r="AI115" s="35"/>
    </row>
    <row r="116" spans="1:39" s="60" customFormat="1" ht="13.5" customHeight="1" thickTop="1" x14ac:dyDescent="0.3">
      <c r="A116" s="35" t="e">
        <f>RANK(P116,$P$16:$P$165,0)</f>
        <v>#N/A</v>
      </c>
      <c r="B116" s="35">
        <v>35</v>
      </c>
      <c r="C116" s="60" t="e">
        <f>VLOOKUP(B116,Уч!$A$2:$L$26,2,FALSE)</f>
        <v>#N/A</v>
      </c>
      <c r="D116" s="107" t="e">
        <f>VLOOKUP(B116,Уч!$A$2:$L$26,3,FALSE)</f>
        <v>#N/A</v>
      </c>
      <c r="E116" s="33" t="s">
        <v>28</v>
      </c>
      <c r="F116" s="61" t="e">
        <f>VLOOKUP($B116,'1_р'!$C$18:$I$85,5,FALSE)</f>
        <v>#N/A</v>
      </c>
      <c r="G116" s="62" t="e">
        <f>VLOOKUP($B116,Дл_р!$C$16:$O$54,11,FALSE)</f>
        <v>#N/A</v>
      </c>
      <c r="H116" s="62" t="e">
        <f>VLOOKUP($B116,Я_р!$C$16:$K$60,8,FALSE)</f>
        <v>#N/A</v>
      </c>
      <c r="I116" s="62" t="e">
        <f>VLOOKUP($B116,В_р!$C$16:$AF$57,23,FALSE)</f>
        <v>#N/A</v>
      </c>
      <c r="J116" s="62" t="e">
        <f>VLOOKUP($B116,'4_р'!$C$17:$H$73,5,FALSE)</f>
        <v>#N/A</v>
      </c>
      <c r="K116" s="62" t="e">
        <f>VLOOKUP($B116,#REF!,5,FALSE)</f>
        <v>#REF!</v>
      </c>
      <c r="L116" s="62" t="e">
        <f>VLOOKUP($B116,#REF!,8,FALSE)</f>
        <v>#REF!</v>
      </c>
      <c r="M116" s="62" t="e">
        <f>VLOOKUP($B116,#REF!,17,FALSE)</f>
        <v>#REF!</v>
      </c>
      <c r="N116" s="62">
        <f>VLOOKUP($B116,К_р!$C$15:$K$68,8,FALSE)</f>
        <v>49</v>
      </c>
      <c r="O116" s="70" t="str">
        <f>VLOOKUP($B116,'15_р'!$C$17:$H$86,5,FALSE)</f>
        <v>4:36.19</v>
      </c>
      <c r="P116" s="97" t="e">
        <f>SUM(F118:O118)</f>
        <v>#N/A</v>
      </c>
      <c r="Q116" s="35" t="e">
        <f>LOOKUP(P116,$V$1:$V$7,$W$1:$W$7)</f>
        <v>#N/A</v>
      </c>
      <c r="R116" s="35"/>
      <c r="S116" s="31">
        <v>21</v>
      </c>
      <c r="T116" s="31">
        <v>1</v>
      </c>
      <c r="U116" s="64"/>
      <c r="V116" s="64"/>
      <c r="W116" s="64"/>
      <c r="X116" s="64"/>
      <c r="Y116" s="64"/>
      <c r="Z116" s="64"/>
      <c r="AA116" s="64"/>
      <c r="AB116" s="64"/>
      <c r="AC116" s="64"/>
      <c r="AD116" s="64"/>
      <c r="AE116" s="31"/>
      <c r="AF116" s="65" t="s">
        <v>37</v>
      </c>
      <c r="AG116" s="36" t="s">
        <v>77</v>
      </c>
      <c r="AH116" s="65" t="s">
        <v>76</v>
      </c>
      <c r="AI116" s="35" t="s">
        <v>77</v>
      </c>
      <c r="AJ116" s="31"/>
      <c r="AK116" s="31"/>
      <c r="AL116" s="31"/>
      <c r="AM116" s="31"/>
    </row>
    <row r="117" spans="1:39" s="60" customFormat="1" ht="13.5" customHeight="1" x14ac:dyDescent="0.3">
      <c r="A117" s="35"/>
      <c r="B117" s="35"/>
      <c r="C117" s="66" t="e">
        <f>VLOOKUP(B116,Уч!$A$2:$L$26,5,FALSE)</f>
        <v>#N/A</v>
      </c>
      <c r="D117" s="109" t="e">
        <f>VLOOKUP(B116,Уч!$A$2:$L$26,4,FALSE)</f>
        <v>#N/A</v>
      </c>
      <c r="E117" s="33" t="s">
        <v>97</v>
      </c>
      <c r="F117" s="68" t="e">
        <f>VLOOKUP($B116,'1_р'!$C$18:$I$85,6,FALSE)</f>
        <v>#N/A</v>
      </c>
      <c r="G117" s="69" t="e">
        <f>VLOOKUP($B116,Дл_р!$C$16:$O$54,12,FALSE)</f>
        <v>#N/A</v>
      </c>
      <c r="H117" s="70"/>
      <c r="I117" s="69"/>
      <c r="J117" s="69"/>
      <c r="K117" s="69" t="e">
        <f>VLOOKUP($B116,#REF!,6,FALSE)</f>
        <v>#REF!</v>
      </c>
      <c r="L117" s="69"/>
      <c r="M117" s="69"/>
      <c r="N117" s="70"/>
      <c r="O117" s="70"/>
      <c r="P117" s="97"/>
      <c r="Q117" s="36"/>
      <c r="R117" s="63"/>
      <c r="S117" s="31">
        <v>21</v>
      </c>
      <c r="T117" s="31">
        <v>2</v>
      </c>
      <c r="U117" s="64"/>
      <c r="V117" s="64"/>
      <c r="W117" s="64"/>
      <c r="X117" s="64"/>
      <c r="Y117" s="64"/>
      <c r="Z117" s="64"/>
      <c r="AA117" s="64"/>
      <c r="AB117" s="64"/>
      <c r="AC117" s="64"/>
      <c r="AD117" s="64"/>
      <c r="AE117" s="31"/>
      <c r="AF117" s="65">
        <v>1</v>
      </c>
      <c r="AG117" s="36">
        <v>20</v>
      </c>
      <c r="AH117" s="36" t="s">
        <v>78</v>
      </c>
      <c r="AI117" s="35"/>
      <c r="AJ117" s="31"/>
      <c r="AK117" s="31"/>
      <c r="AL117" s="31"/>
      <c r="AM117" s="31"/>
    </row>
    <row r="118" spans="1:39" s="60" customFormat="1" ht="13.5" customHeight="1" x14ac:dyDescent="0.3">
      <c r="A118" s="35"/>
      <c r="B118" s="35"/>
      <c r="C118" s="67" t="e">
        <f>VLOOKUP(B116,Уч!$A$2:$L$26,7,FALSE)</f>
        <v>#N/A</v>
      </c>
      <c r="D118" s="109"/>
      <c r="E118" s="33" t="s">
        <v>77</v>
      </c>
      <c r="F118" s="72" t="e">
        <f>VLOOKUP($B116,'1_р'!$C$18:$I$85,7,FALSE)</f>
        <v>#N/A</v>
      </c>
      <c r="G118" s="70" t="e">
        <f>VLOOKUP($B116,Дл_р!$C$16:$O$54,13,FALSE)</f>
        <v>#N/A</v>
      </c>
      <c r="H118" s="70" t="e">
        <f>VLOOKUP($B116,Я_р!$C$16:$K$60,9,FALSE)</f>
        <v>#N/A</v>
      </c>
      <c r="I118" s="70" t="e">
        <f>VLOOKUP($B116,В_р!$C$16:$AF$57,24,)</f>
        <v>#N/A</v>
      </c>
      <c r="J118" s="70" t="e">
        <f>VLOOKUP($B116,'4_р'!$C$17:$H$73,6,FALSE)</f>
        <v>#N/A</v>
      </c>
      <c r="K118" s="70" t="e">
        <f>VLOOKUP($B116,#REF!,7,FALSE)</f>
        <v>#REF!</v>
      </c>
      <c r="L118" s="70" t="e">
        <f>VLOOKUP($B116,#REF!,9,FALSE)</f>
        <v>#REF!</v>
      </c>
      <c r="M118" s="70" t="e">
        <f>VLOOKUP($B116,#REF!,18,FALSE)</f>
        <v>#REF!</v>
      </c>
      <c r="N118" s="70">
        <f>VLOOKUP($B116,К_р!$C$15:$K$68,9,FALSE)</f>
        <v>574</v>
      </c>
      <c r="O118" s="70">
        <f>VLOOKUP($B116,'15_р'!$C$17:$H$86,6,FALSE)</f>
        <v>704</v>
      </c>
      <c r="P118" s="97"/>
      <c r="Q118" s="36"/>
      <c r="R118" s="63"/>
      <c r="S118" s="31">
        <v>21</v>
      </c>
      <c r="T118" s="31">
        <v>3</v>
      </c>
      <c r="U118" s="64"/>
      <c r="V118" s="64"/>
      <c r="W118" s="64"/>
      <c r="X118" s="64"/>
      <c r="Y118" s="64"/>
      <c r="Z118" s="64"/>
      <c r="AA118" s="64"/>
      <c r="AB118" s="64"/>
      <c r="AC118" s="64"/>
      <c r="AD118" s="64"/>
      <c r="AE118" s="31"/>
      <c r="AF118" s="65">
        <v>2</v>
      </c>
      <c r="AG118" s="36">
        <v>17</v>
      </c>
      <c r="AH118" s="65" t="s">
        <v>62</v>
      </c>
      <c r="AI118" s="35">
        <v>15</v>
      </c>
      <c r="AJ118" s="31"/>
      <c r="AK118" s="31"/>
      <c r="AL118" s="31"/>
      <c r="AM118" s="31"/>
    </row>
    <row r="119" spans="1:39" s="60" customFormat="1" ht="13.5" customHeight="1" x14ac:dyDescent="0.3">
      <c r="A119" s="35"/>
      <c r="B119" s="35"/>
      <c r="C119" s="66" t="e">
        <f>VLOOKUP(B116,Уч!$A$2:$L$26,11,FALSE)</f>
        <v>#N/A</v>
      </c>
      <c r="D119" s="109"/>
      <c r="E119" s="33" t="s">
        <v>98</v>
      </c>
      <c r="F119" s="72" t="e">
        <f>F118</f>
        <v>#N/A</v>
      </c>
      <c r="G119" s="70" t="e">
        <f t="shared" ref="G119:N119" si="20">F119+G118</f>
        <v>#N/A</v>
      </c>
      <c r="H119" s="70" t="e">
        <f t="shared" si="20"/>
        <v>#N/A</v>
      </c>
      <c r="I119" s="70" t="e">
        <f t="shared" si="20"/>
        <v>#N/A</v>
      </c>
      <c r="J119" s="70" t="e">
        <f t="shared" si="20"/>
        <v>#N/A</v>
      </c>
      <c r="K119" s="70" t="e">
        <f t="shared" si="20"/>
        <v>#N/A</v>
      </c>
      <c r="L119" s="70" t="e">
        <f t="shared" si="20"/>
        <v>#N/A</v>
      </c>
      <c r="M119" s="70" t="e">
        <f t="shared" si="20"/>
        <v>#N/A</v>
      </c>
      <c r="N119" s="70" t="e">
        <f t="shared" si="20"/>
        <v>#N/A</v>
      </c>
      <c r="O119" s="70" t="e">
        <f>SUM($F118:$O118)</f>
        <v>#N/A</v>
      </c>
      <c r="P119" s="97"/>
      <c r="Q119" s="36"/>
      <c r="R119" s="63"/>
      <c r="S119" s="31">
        <v>21</v>
      </c>
      <c r="T119" s="31">
        <v>4</v>
      </c>
      <c r="U119" s="63" t="e">
        <f t="shared" ref="U119:AD119" si="21">F119</f>
        <v>#N/A</v>
      </c>
      <c r="V119" s="63" t="e">
        <f t="shared" si="21"/>
        <v>#N/A</v>
      </c>
      <c r="W119" s="63" t="e">
        <f t="shared" si="21"/>
        <v>#N/A</v>
      </c>
      <c r="X119" s="63" t="e">
        <f t="shared" si="21"/>
        <v>#N/A</v>
      </c>
      <c r="Y119" s="63" t="e">
        <f t="shared" si="21"/>
        <v>#N/A</v>
      </c>
      <c r="Z119" s="63" t="e">
        <f t="shared" si="21"/>
        <v>#N/A</v>
      </c>
      <c r="AA119" s="63" t="e">
        <f t="shared" si="21"/>
        <v>#N/A</v>
      </c>
      <c r="AB119" s="63" t="e">
        <f t="shared" si="21"/>
        <v>#N/A</v>
      </c>
      <c r="AC119" s="63" t="e">
        <f t="shared" si="21"/>
        <v>#N/A</v>
      </c>
      <c r="AD119" s="63" t="e">
        <f t="shared" si="21"/>
        <v>#N/A</v>
      </c>
      <c r="AE119" s="31"/>
      <c r="AF119" s="65">
        <v>3</v>
      </c>
      <c r="AG119" s="36">
        <v>15</v>
      </c>
      <c r="AH119" s="65" t="s">
        <v>60</v>
      </c>
      <c r="AI119" s="35">
        <v>5</v>
      </c>
      <c r="AJ119" s="31"/>
      <c r="AK119" s="31"/>
      <c r="AL119" s="31"/>
      <c r="AM119" s="31"/>
    </row>
    <row r="120" spans="1:39" s="60" customFormat="1" ht="13.5" customHeight="1" thickBot="1" x14ac:dyDescent="0.35">
      <c r="A120" s="73"/>
      <c r="B120" s="73"/>
      <c r="C120" s="74" t="e">
        <f>VLOOKUP(B116,Уч!$A$2:$L$26,12,FALSE)</f>
        <v>#N/A</v>
      </c>
      <c r="D120" s="110"/>
      <c r="E120" s="43" t="s">
        <v>37</v>
      </c>
      <c r="F120" s="75" t="e">
        <f>RANK(F119,$U$19:$U$165,0)</f>
        <v>#N/A</v>
      </c>
      <c r="G120" s="76" t="e">
        <f>RANK(G119,$V$19:$V$165,0)</f>
        <v>#N/A</v>
      </c>
      <c r="H120" s="76" t="e">
        <f>RANK(H119,$W$19:$W$165,0)</f>
        <v>#N/A</v>
      </c>
      <c r="I120" s="76" t="e">
        <f>RANK(I119,$X$19:$X$165,0)</f>
        <v>#N/A</v>
      </c>
      <c r="J120" s="76" t="e">
        <f>RANK(J119,$Y$19:$Y$165,0)</f>
        <v>#N/A</v>
      </c>
      <c r="K120" s="76" t="e">
        <f>RANK(K119,$Z$19:$Z$165,0)</f>
        <v>#N/A</v>
      </c>
      <c r="L120" s="76" t="e">
        <f>RANK(L119,$AA$19:$AA$165,0)</f>
        <v>#N/A</v>
      </c>
      <c r="M120" s="76" t="e">
        <f>RANK(M119,$AB$19:$AB$155,0)</f>
        <v>#N/A</v>
      </c>
      <c r="N120" s="76" t="e">
        <f>RANK(N119,$AC$19:$AC$165,0)</f>
        <v>#N/A</v>
      </c>
      <c r="O120" s="76" t="e">
        <f>RANK(O119,$AD$19:$AD$165,0)</f>
        <v>#N/A</v>
      </c>
      <c r="P120" s="98"/>
      <c r="Q120" s="50"/>
      <c r="R120" s="77"/>
      <c r="S120" s="31">
        <v>21</v>
      </c>
      <c r="T120" s="31">
        <v>5</v>
      </c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31"/>
      <c r="AF120" s="65">
        <v>4</v>
      </c>
      <c r="AG120" s="36">
        <v>14</v>
      </c>
      <c r="AI120" s="35"/>
      <c r="AJ120" s="31"/>
      <c r="AK120" s="31"/>
      <c r="AL120" s="31"/>
      <c r="AM120" s="31"/>
    </row>
    <row r="121" spans="1:39" s="60" customFormat="1" ht="13.5" customHeight="1" thickTop="1" x14ac:dyDescent="0.3">
      <c r="A121" s="35" t="e">
        <f>RANK(P121,$P$16:$P$165,0)</f>
        <v>#N/A</v>
      </c>
      <c r="B121" s="35">
        <v>69</v>
      </c>
      <c r="C121" s="60" t="e">
        <f>VLOOKUP(B121,Уч!$A$2:$L$26,2,FALSE)</f>
        <v>#N/A</v>
      </c>
      <c r="D121" s="107" t="e">
        <f>VLOOKUP(B121,Уч!$A$2:$L$26,3,FALSE)</f>
        <v>#N/A</v>
      </c>
      <c r="E121" s="33" t="s">
        <v>28</v>
      </c>
      <c r="F121" s="61" t="e">
        <f>VLOOKUP($B121,'1_р'!$C$18:$I$85,5,FALSE)</f>
        <v>#N/A</v>
      </c>
      <c r="G121" s="62" t="e">
        <f>VLOOKUP($B121,Дл_р!$C$16:$O$54,11,FALSE)</f>
        <v>#N/A</v>
      </c>
      <c r="H121" s="62" t="e">
        <f>VLOOKUP($B121,Я_р!$C$16:$K$60,8,FALSE)</f>
        <v>#N/A</v>
      </c>
      <c r="I121" s="62">
        <f>VLOOKUP($B121,В_р!$C$16:$AF$57,23,FALSE)</f>
        <v>0</v>
      </c>
      <c r="J121" s="62" t="e">
        <f>VLOOKUP($B121,'4_р'!$C$17:$H$73,5,FALSE)</f>
        <v>#N/A</v>
      </c>
      <c r="K121" s="62" t="e">
        <f>VLOOKUP($B121,#REF!,5,FALSE)</f>
        <v>#REF!</v>
      </c>
      <c r="L121" s="62" t="e">
        <f>VLOOKUP($B121,#REF!,8,FALSE)</f>
        <v>#REF!</v>
      </c>
      <c r="M121" s="62" t="e">
        <f>VLOOKUP($B121,#REF!,17,FALSE)</f>
        <v>#REF!</v>
      </c>
      <c r="N121" s="62">
        <f>VLOOKUP($B121,К_р!$C$15:$K$68,8,FALSE)</f>
        <v>42.56</v>
      </c>
      <c r="O121" s="70" t="str">
        <f>VLOOKUP($B121,'15_р'!$C$17:$H$86,5,FALSE)</f>
        <v>4:13.03</v>
      </c>
      <c r="P121" s="97" t="e">
        <f>SUM(F123:O123)</f>
        <v>#N/A</v>
      </c>
      <c r="Q121" s="35" t="e">
        <f>LOOKUP(P121,$V$1:$V$7,$W$1:$W$7)</f>
        <v>#N/A</v>
      </c>
      <c r="R121" s="35"/>
      <c r="S121" s="31" t="e">
        <f>$A121</f>
        <v>#N/A</v>
      </c>
      <c r="T121" s="31">
        <v>1</v>
      </c>
      <c r="U121" s="83"/>
      <c r="V121" s="78"/>
      <c r="W121" s="78"/>
      <c r="X121" s="78"/>
      <c r="Y121" s="78"/>
      <c r="Z121" s="78"/>
      <c r="AA121" s="78"/>
      <c r="AB121" s="79"/>
      <c r="AC121" s="79"/>
      <c r="AD121" s="79"/>
      <c r="AF121" s="35"/>
      <c r="AG121" s="35"/>
      <c r="AI121" s="35"/>
    </row>
    <row r="122" spans="1:39" s="60" customFormat="1" ht="13.5" customHeight="1" x14ac:dyDescent="0.3">
      <c r="A122" s="35"/>
      <c r="B122" s="35"/>
      <c r="C122" s="66" t="e">
        <f>VLOOKUP(B121,Уч!$A$2:$L$26,5,FALSE)</f>
        <v>#N/A</v>
      </c>
      <c r="D122" s="107" t="e">
        <f>VLOOKUP(B121,Уч!$A$2:$L$26,4,FALSE)</f>
        <v>#N/A</v>
      </c>
      <c r="E122" s="33" t="s">
        <v>97</v>
      </c>
      <c r="F122" s="68" t="e">
        <f>VLOOKUP($B121,'1_р'!$C$18:$I$85,6,FALSE)</f>
        <v>#N/A</v>
      </c>
      <c r="G122" s="69" t="e">
        <f>VLOOKUP($B121,Дл_р!$C$16:$O$54,12,FALSE)</f>
        <v>#N/A</v>
      </c>
      <c r="H122" s="70"/>
      <c r="I122" s="69"/>
      <c r="J122" s="69"/>
      <c r="K122" s="69" t="e">
        <f>VLOOKUP($B121,#REF!,6,FALSE)</f>
        <v>#REF!</v>
      </c>
      <c r="L122" s="69"/>
      <c r="M122" s="69"/>
      <c r="N122" s="70"/>
      <c r="O122" s="70"/>
      <c r="P122" s="97"/>
      <c r="Q122" s="34"/>
      <c r="R122" s="63"/>
      <c r="S122" s="31" t="e">
        <f>$A121</f>
        <v>#N/A</v>
      </c>
      <c r="T122" s="31">
        <v>2</v>
      </c>
      <c r="U122" s="83"/>
      <c r="V122" s="78"/>
      <c r="W122" s="78"/>
      <c r="X122" s="78"/>
      <c r="Y122" s="78"/>
      <c r="Z122" s="78"/>
      <c r="AA122" s="78"/>
      <c r="AB122" s="79"/>
      <c r="AC122" s="79"/>
      <c r="AD122" s="79"/>
      <c r="AF122" s="35"/>
      <c r="AG122" s="35"/>
      <c r="AI122" s="35"/>
    </row>
    <row r="123" spans="1:39" s="60" customFormat="1" ht="13.5" customHeight="1" x14ac:dyDescent="0.3">
      <c r="A123" s="35"/>
      <c r="B123" s="35"/>
      <c r="C123" s="67" t="e">
        <f>VLOOKUP(B121,Уч!$A$2:$L$26,7,FALSE)</f>
        <v>#N/A</v>
      </c>
      <c r="D123" s="107"/>
      <c r="E123" s="33" t="s">
        <v>77</v>
      </c>
      <c r="F123" s="72" t="e">
        <f>VLOOKUP($B121,'1_р'!$C$18:$I$85,7,FALSE)</f>
        <v>#N/A</v>
      </c>
      <c r="G123" s="70" t="e">
        <f>VLOOKUP($B121,Дл_р!$C$16:$O$54,13,FALSE)</f>
        <v>#N/A</v>
      </c>
      <c r="H123" s="70" t="e">
        <f>VLOOKUP($B121,Я_р!$C$16:$K$60,9,FALSE)</f>
        <v>#N/A</v>
      </c>
      <c r="I123" s="70">
        <f>VLOOKUP($B121,В_р!$C$16:$AF$57,24,)</f>
        <v>0</v>
      </c>
      <c r="J123" s="70" t="e">
        <f>VLOOKUP($B121,'4_р'!$C$17:$H$73,6,FALSE)</f>
        <v>#N/A</v>
      </c>
      <c r="K123" s="70" t="e">
        <f>VLOOKUP($B121,#REF!,7,FALSE)</f>
        <v>#REF!</v>
      </c>
      <c r="L123" s="70" t="e">
        <f>VLOOKUP($B121,#REF!,9,FALSE)</f>
        <v>#REF!</v>
      </c>
      <c r="M123" s="70" t="e">
        <f>VLOOKUP($B121,#REF!,18,FALSE)</f>
        <v>#REF!</v>
      </c>
      <c r="N123" s="70">
        <f>VLOOKUP($B121,К_р!$C$15:$K$68,9,FALSE)</f>
        <v>479</v>
      </c>
      <c r="O123" s="70">
        <f>VLOOKUP($B121,'15_р'!$C$17:$H$86,6,FALSE)</f>
        <v>860</v>
      </c>
      <c r="P123" s="97"/>
      <c r="Q123" s="34"/>
      <c r="R123" s="63"/>
      <c r="S123" s="31" t="e">
        <f>$A121</f>
        <v>#N/A</v>
      </c>
      <c r="T123" s="31">
        <v>3</v>
      </c>
      <c r="U123" s="83"/>
      <c r="V123" s="78"/>
      <c r="W123" s="78"/>
      <c r="X123" s="78"/>
      <c r="Y123" s="78"/>
      <c r="Z123" s="78"/>
      <c r="AA123" s="78"/>
      <c r="AB123" s="79"/>
      <c r="AC123" s="79"/>
      <c r="AD123" s="79"/>
      <c r="AF123" s="35"/>
      <c r="AG123" s="35"/>
      <c r="AI123" s="35"/>
    </row>
    <row r="124" spans="1:39" s="60" customFormat="1" ht="13.5" customHeight="1" x14ac:dyDescent="0.3">
      <c r="A124" s="35"/>
      <c r="B124" s="35"/>
      <c r="C124" s="66" t="e">
        <f>VLOOKUP(B121,Уч!$A$2:$L$26,11,FALSE)</f>
        <v>#N/A</v>
      </c>
      <c r="D124" s="107"/>
      <c r="E124" s="33" t="s">
        <v>98</v>
      </c>
      <c r="F124" s="72" t="e">
        <f>F123</f>
        <v>#N/A</v>
      </c>
      <c r="G124" s="70" t="e">
        <f>F124+G123</f>
        <v>#N/A</v>
      </c>
      <c r="H124" s="70" t="e">
        <f>G124+H123</f>
        <v>#N/A</v>
      </c>
      <c r="I124" s="70" t="e">
        <f>H124+I123</f>
        <v>#N/A</v>
      </c>
      <c r="J124" s="70" t="e">
        <f>SUM($F123:J123)</f>
        <v>#N/A</v>
      </c>
      <c r="K124" s="70" t="e">
        <f>SUM($F123:$K123)</f>
        <v>#N/A</v>
      </c>
      <c r="L124" s="70" t="e">
        <f>K124+L123</f>
        <v>#N/A</v>
      </c>
      <c r="M124" s="70" t="e">
        <f>L124+M123</f>
        <v>#N/A</v>
      </c>
      <c r="N124" s="70" t="e">
        <f>SUM($F123:$N123)</f>
        <v>#N/A</v>
      </c>
      <c r="O124" s="70" t="e">
        <f>SUM($F123:$O123)</f>
        <v>#N/A</v>
      </c>
      <c r="P124" s="97"/>
      <c r="Q124" s="80"/>
      <c r="R124" s="63"/>
      <c r="S124" s="31" t="e">
        <f>$A121</f>
        <v>#N/A</v>
      </c>
      <c r="T124" s="31">
        <v>4</v>
      </c>
      <c r="U124" s="63" t="e">
        <f t="shared" ref="U124:AD124" si="22">F124</f>
        <v>#N/A</v>
      </c>
      <c r="V124" s="63" t="e">
        <f t="shared" si="22"/>
        <v>#N/A</v>
      </c>
      <c r="W124" s="63" t="e">
        <f t="shared" si="22"/>
        <v>#N/A</v>
      </c>
      <c r="X124" s="63" t="e">
        <f t="shared" si="22"/>
        <v>#N/A</v>
      </c>
      <c r="Y124" s="63" t="e">
        <f t="shared" si="22"/>
        <v>#N/A</v>
      </c>
      <c r="Z124" s="63" t="e">
        <f t="shared" si="22"/>
        <v>#N/A</v>
      </c>
      <c r="AA124" s="63" t="e">
        <f t="shared" si="22"/>
        <v>#N/A</v>
      </c>
      <c r="AB124" s="63" t="e">
        <f t="shared" si="22"/>
        <v>#N/A</v>
      </c>
      <c r="AC124" s="63" t="e">
        <f t="shared" si="22"/>
        <v>#N/A</v>
      </c>
      <c r="AD124" s="63" t="e">
        <f t="shared" si="22"/>
        <v>#N/A</v>
      </c>
      <c r="AF124" s="35"/>
      <c r="AG124" s="35"/>
      <c r="AI124" s="35"/>
    </row>
    <row r="125" spans="1:39" s="60" customFormat="1" ht="13.5" customHeight="1" thickBot="1" x14ac:dyDescent="0.35">
      <c r="A125" s="73"/>
      <c r="B125" s="73"/>
      <c r="C125" s="74" t="e">
        <f>VLOOKUP(B121,Уч!$A$2:$L$26,12,FALSE)</f>
        <v>#N/A</v>
      </c>
      <c r="D125" s="108"/>
      <c r="E125" s="43" t="s">
        <v>37</v>
      </c>
      <c r="F125" s="75" t="e">
        <f>RANK(F124,$U$19:$U$165,0)</f>
        <v>#N/A</v>
      </c>
      <c r="G125" s="76" t="e">
        <f>RANK(G124,$V$19:$V$165,0)</f>
        <v>#N/A</v>
      </c>
      <c r="H125" s="76" t="e">
        <f>RANK(H124,$W$19:$W$165,0)</f>
        <v>#N/A</v>
      </c>
      <c r="I125" s="76" t="e">
        <f>RANK(I124,$X$19:$X$165,0)</f>
        <v>#N/A</v>
      </c>
      <c r="J125" s="76" t="e">
        <f>RANK(J124,$Y$19:$Y$165,0)</f>
        <v>#N/A</v>
      </c>
      <c r="K125" s="76" t="e">
        <f>RANK(K124,$Z$19:$Z$165,0)</f>
        <v>#N/A</v>
      </c>
      <c r="L125" s="76" t="e">
        <f>RANK(L124,$AA$19:$AA$165,0)</f>
        <v>#N/A</v>
      </c>
      <c r="M125" s="76" t="e">
        <f>RANK(M124,$AB$19:$AB$155,0)</f>
        <v>#N/A</v>
      </c>
      <c r="N125" s="76" t="e">
        <f>RANK(N124,$AC$19:$AC$165,0)</f>
        <v>#N/A</v>
      </c>
      <c r="O125" s="76" t="e">
        <f>RANK(O124,$AD$19:$AD$165,0)</f>
        <v>#N/A</v>
      </c>
      <c r="P125" s="98"/>
      <c r="Q125" s="81"/>
      <c r="R125" s="77"/>
      <c r="S125" s="31" t="e">
        <f>$A121</f>
        <v>#N/A</v>
      </c>
      <c r="T125" s="31">
        <v>5</v>
      </c>
      <c r="U125" s="83"/>
      <c r="V125" s="78"/>
      <c r="W125" s="78"/>
      <c r="X125" s="78"/>
      <c r="Y125" s="78"/>
      <c r="Z125" s="78"/>
      <c r="AA125" s="78"/>
      <c r="AB125" s="79"/>
      <c r="AC125" s="79"/>
      <c r="AD125" s="79"/>
      <c r="AF125" s="35"/>
      <c r="AG125" s="35"/>
      <c r="AI125" s="35"/>
    </row>
    <row r="126" spans="1:39" s="60" customFormat="1" ht="13.5" customHeight="1" thickTop="1" x14ac:dyDescent="0.3">
      <c r="A126" s="35" t="e">
        <f>RANK(P126,$P$16:$P$165,0)</f>
        <v>#N/A</v>
      </c>
      <c r="B126" s="35">
        <v>97</v>
      </c>
      <c r="C126" s="60" t="e">
        <f>VLOOKUP(B126,Уч!$A$2:$L$26,2,FALSE)</f>
        <v>#N/A</v>
      </c>
      <c r="D126" s="107" t="e">
        <f>VLOOKUP(B126,Уч!$A$2:$L$26,3,FALSE)</f>
        <v>#N/A</v>
      </c>
      <c r="E126" s="33" t="s">
        <v>28</v>
      </c>
      <c r="F126" s="61" t="e">
        <f>VLOOKUP($B126,'1_р'!$C$18:$I$85,5,FALSE)</f>
        <v>#N/A</v>
      </c>
      <c r="G126" s="62" t="e">
        <f>VLOOKUP($B126,Дл_р!$C$16:$O$54,11,FALSE)</f>
        <v>#N/A</v>
      </c>
      <c r="H126" s="62" t="e">
        <f>VLOOKUP($B126,Я_р!$C$16:$K$60,8,FALSE)</f>
        <v>#N/A</v>
      </c>
      <c r="I126" s="62" t="e">
        <f>VLOOKUP($B126,В_р!$C$16:$AF$57,23,FALSE)</f>
        <v>#N/A</v>
      </c>
      <c r="J126" s="62" t="e">
        <f>VLOOKUP($B126,'4_р'!$C$17:$H$73,5,FALSE)</f>
        <v>#N/A</v>
      </c>
      <c r="K126" s="62" t="e">
        <f>VLOOKUP($B126,#REF!,5,FALSE)</f>
        <v>#REF!</v>
      </c>
      <c r="L126" s="62" t="e">
        <f>VLOOKUP($B126,#REF!,8,FALSE)</f>
        <v>#REF!</v>
      </c>
      <c r="M126" s="62" t="e">
        <f>VLOOKUP($B126,#REF!,17,FALSE)</f>
        <v>#REF!</v>
      </c>
      <c r="N126" s="62" t="e">
        <f>VLOOKUP($B126,К_р!$C$15:$K$68,8,FALSE)</f>
        <v>#N/A</v>
      </c>
      <c r="O126" s="70" t="e">
        <f>VLOOKUP($B126,'15_р'!$C$17:$H$86,5,FALSE)</f>
        <v>#N/A</v>
      </c>
      <c r="P126" s="97" t="e">
        <f>SUM(F128:O128)</f>
        <v>#N/A</v>
      </c>
      <c r="Q126" s="35" t="e">
        <f>LOOKUP(P126,$V$1:$V$7,$W$1:$W$7)</f>
        <v>#N/A</v>
      </c>
      <c r="R126" s="35"/>
      <c r="S126" s="31" t="e">
        <f>$A126</f>
        <v>#N/A</v>
      </c>
      <c r="T126" s="31">
        <v>1</v>
      </c>
      <c r="U126" s="83"/>
      <c r="V126" s="78"/>
      <c r="W126" s="78"/>
      <c r="X126" s="78"/>
      <c r="Y126" s="78"/>
      <c r="Z126" s="78"/>
      <c r="AA126" s="78"/>
      <c r="AB126" s="79"/>
      <c r="AC126" s="79"/>
      <c r="AD126" s="79"/>
      <c r="AF126" s="35"/>
      <c r="AG126" s="35"/>
      <c r="AI126" s="35"/>
    </row>
    <row r="127" spans="1:39" s="60" customFormat="1" ht="13.5" customHeight="1" x14ac:dyDescent="0.3">
      <c r="A127" s="35"/>
      <c r="B127" s="35"/>
      <c r="C127" s="66" t="e">
        <f>VLOOKUP(B126,Уч!$A$2:$L$26,5,FALSE)</f>
        <v>#N/A</v>
      </c>
      <c r="D127" s="109" t="e">
        <f>VLOOKUP(B126,Уч!$A$2:$L$26,4,FALSE)</f>
        <v>#N/A</v>
      </c>
      <c r="E127" s="33" t="s">
        <v>97</v>
      </c>
      <c r="F127" s="68" t="e">
        <f>VLOOKUP($B126,'1_р'!$C$18:$I$85,6,FALSE)</f>
        <v>#N/A</v>
      </c>
      <c r="G127" s="69" t="e">
        <f>VLOOKUP($B126,Дл_р!$C$16:$O$54,12,FALSE)</f>
        <v>#N/A</v>
      </c>
      <c r="H127" s="70"/>
      <c r="I127" s="69"/>
      <c r="J127" s="69"/>
      <c r="K127" s="69" t="e">
        <f>VLOOKUP($B126,#REF!,6,FALSE)</f>
        <v>#REF!</v>
      </c>
      <c r="L127" s="69"/>
      <c r="M127" s="69"/>
      <c r="N127" s="70"/>
      <c r="O127" s="70"/>
      <c r="P127" s="97"/>
      <c r="Q127" s="36"/>
      <c r="R127" s="63"/>
      <c r="S127" s="31" t="e">
        <f>$A126</f>
        <v>#N/A</v>
      </c>
      <c r="T127" s="31">
        <v>2</v>
      </c>
      <c r="U127" s="83"/>
      <c r="V127" s="78"/>
      <c r="W127" s="78"/>
      <c r="X127" s="78"/>
      <c r="Y127" s="78"/>
      <c r="Z127" s="78"/>
      <c r="AA127" s="78"/>
      <c r="AB127" s="79"/>
      <c r="AC127" s="79"/>
      <c r="AD127" s="79"/>
      <c r="AF127" s="35"/>
      <c r="AG127" s="35"/>
      <c r="AI127" s="35"/>
    </row>
    <row r="128" spans="1:39" s="60" customFormat="1" ht="13.5" customHeight="1" x14ac:dyDescent="0.3">
      <c r="A128" s="35"/>
      <c r="B128" s="35"/>
      <c r="C128" s="67" t="e">
        <f>VLOOKUP(B126,Уч!$A$2:$L$26,7,FALSE)</f>
        <v>#N/A</v>
      </c>
      <c r="D128" s="109"/>
      <c r="E128" s="33" t="s">
        <v>77</v>
      </c>
      <c r="F128" s="72" t="e">
        <f>VLOOKUP($B126,'1_р'!$C$18:$I$85,7,FALSE)</f>
        <v>#N/A</v>
      </c>
      <c r="G128" s="70" t="e">
        <f>VLOOKUP($B126,Дл_р!$C$16:$O$54,13,FALSE)</f>
        <v>#N/A</v>
      </c>
      <c r="H128" s="70" t="e">
        <f>VLOOKUP($B126,Я_р!$C$16:$K$60,9,FALSE)</f>
        <v>#N/A</v>
      </c>
      <c r="I128" s="70" t="e">
        <f>VLOOKUP($B126,В_р!$C$16:$AF$57,24,)</f>
        <v>#N/A</v>
      </c>
      <c r="J128" s="70" t="e">
        <f>VLOOKUP($B126,'4_р'!$C$17:$H$73,6,FALSE)</f>
        <v>#N/A</v>
      </c>
      <c r="K128" s="70" t="e">
        <f>VLOOKUP($B126,#REF!,7,FALSE)</f>
        <v>#REF!</v>
      </c>
      <c r="L128" s="70" t="e">
        <f>VLOOKUP($B126,#REF!,9,FALSE)</f>
        <v>#REF!</v>
      </c>
      <c r="M128" s="70" t="e">
        <f>VLOOKUP($B126,#REF!,18,FALSE)</f>
        <v>#REF!</v>
      </c>
      <c r="N128" s="70" t="e">
        <f>VLOOKUP($B126,К_р!$C$15:$K$68,9,FALSE)</f>
        <v>#N/A</v>
      </c>
      <c r="O128" s="70" t="e">
        <f>VLOOKUP($B126,'15_р'!$C$17:$H$86,6,FALSE)</f>
        <v>#N/A</v>
      </c>
      <c r="P128" s="97"/>
      <c r="Q128" s="36"/>
      <c r="R128" s="63"/>
      <c r="S128" s="31" t="e">
        <f>$A126</f>
        <v>#N/A</v>
      </c>
      <c r="T128" s="31">
        <v>3</v>
      </c>
      <c r="U128" s="83"/>
      <c r="V128" s="78"/>
      <c r="W128" s="78"/>
      <c r="X128" s="78"/>
      <c r="Y128" s="78"/>
      <c r="Z128" s="78"/>
      <c r="AA128" s="78"/>
      <c r="AB128" s="79"/>
      <c r="AC128" s="79"/>
      <c r="AD128" s="79"/>
      <c r="AF128" s="35"/>
      <c r="AG128" s="35"/>
      <c r="AI128" s="35"/>
    </row>
    <row r="129" spans="1:39" s="60" customFormat="1" ht="13.5" customHeight="1" x14ac:dyDescent="0.3">
      <c r="A129" s="35"/>
      <c r="B129" s="35"/>
      <c r="C129" s="66" t="e">
        <f>VLOOKUP(B126,Уч!$A$2:$L$26,11,FALSE)</f>
        <v>#N/A</v>
      </c>
      <c r="D129" s="109"/>
      <c r="E129" s="33" t="s">
        <v>98</v>
      </c>
      <c r="F129" s="72" t="e">
        <f>F128</f>
        <v>#N/A</v>
      </c>
      <c r="G129" s="70" t="e">
        <f>F129+G128</f>
        <v>#N/A</v>
      </c>
      <c r="H129" s="70" t="e">
        <f>G129+H128</f>
        <v>#N/A</v>
      </c>
      <c r="I129" s="70" t="e">
        <f>H129+I128</f>
        <v>#N/A</v>
      </c>
      <c r="J129" s="70" t="e">
        <f>SUM($F128:J128)</f>
        <v>#N/A</v>
      </c>
      <c r="K129" s="70" t="e">
        <f>SUM($F128:$K128)</f>
        <v>#N/A</v>
      </c>
      <c r="L129" s="70" t="e">
        <f>K129+L128</f>
        <v>#N/A</v>
      </c>
      <c r="M129" s="70" t="e">
        <f>L129+M128</f>
        <v>#N/A</v>
      </c>
      <c r="N129" s="70" t="e">
        <f>SUM($F128:$N128)</f>
        <v>#N/A</v>
      </c>
      <c r="O129" s="70" t="e">
        <f>SUM($F128:$O128)</f>
        <v>#N/A</v>
      </c>
      <c r="P129" s="97"/>
      <c r="Q129" s="36"/>
      <c r="R129" s="63"/>
      <c r="S129" s="31" t="e">
        <f>$A126</f>
        <v>#N/A</v>
      </c>
      <c r="T129" s="31">
        <v>4</v>
      </c>
      <c r="U129" s="63" t="e">
        <f t="shared" ref="U129:AD129" si="23">F129</f>
        <v>#N/A</v>
      </c>
      <c r="V129" s="63" t="e">
        <f t="shared" si="23"/>
        <v>#N/A</v>
      </c>
      <c r="W129" s="63" t="e">
        <f t="shared" si="23"/>
        <v>#N/A</v>
      </c>
      <c r="X129" s="63" t="e">
        <f t="shared" si="23"/>
        <v>#N/A</v>
      </c>
      <c r="Y129" s="63" t="e">
        <f t="shared" si="23"/>
        <v>#N/A</v>
      </c>
      <c r="Z129" s="63" t="e">
        <f t="shared" si="23"/>
        <v>#N/A</v>
      </c>
      <c r="AA129" s="63" t="e">
        <f t="shared" si="23"/>
        <v>#N/A</v>
      </c>
      <c r="AB129" s="63" t="e">
        <f t="shared" si="23"/>
        <v>#N/A</v>
      </c>
      <c r="AC129" s="63" t="e">
        <f t="shared" si="23"/>
        <v>#N/A</v>
      </c>
      <c r="AD129" s="63" t="e">
        <f t="shared" si="23"/>
        <v>#N/A</v>
      </c>
      <c r="AF129" s="35"/>
      <c r="AG129" s="35"/>
      <c r="AI129" s="35"/>
    </row>
    <row r="130" spans="1:39" s="60" customFormat="1" ht="13.5" customHeight="1" thickBot="1" x14ac:dyDescent="0.35">
      <c r="A130" s="73"/>
      <c r="B130" s="73"/>
      <c r="C130" s="74" t="e">
        <f>VLOOKUP(B126,Уч!$A$2:$L$26,12,FALSE)</f>
        <v>#N/A</v>
      </c>
      <c r="D130" s="110"/>
      <c r="E130" s="43" t="s">
        <v>37</v>
      </c>
      <c r="F130" s="75" t="e">
        <f>RANK(F129,$U$19:$U$165,0)</f>
        <v>#N/A</v>
      </c>
      <c r="G130" s="76" t="e">
        <f>RANK(G129,$V$19:$V$165,0)</f>
        <v>#N/A</v>
      </c>
      <c r="H130" s="76" t="e">
        <f>RANK(H129,$W$19:$W$165,0)</f>
        <v>#N/A</v>
      </c>
      <c r="I130" s="76" t="e">
        <f>RANK(I129,$X$19:$X$165,0)</f>
        <v>#N/A</v>
      </c>
      <c r="J130" s="76" t="e">
        <f>RANK(J129,$Y$19:$Y$165,0)</f>
        <v>#N/A</v>
      </c>
      <c r="K130" s="76" t="e">
        <f>RANK(K129,$Z$19:$Z$165,0)</f>
        <v>#N/A</v>
      </c>
      <c r="L130" s="76" t="e">
        <f>RANK(L129,$AA$19:$AA$165,0)</f>
        <v>#N/A</v>
      </c>
      <c r="M130" s="76" t="e">
        <f>RANK(M129,$AB$19:$AB$155,0)</f>
        <v>#N/A</v>
      </c>
      <c r="N130" s="76" t="e">
        <f>RANK(N129,$AC$19:$AC$165,0)</f>
        <v>#N/A</v>
      </c>
      <c r="O130" s="76" t="e">
        <f>RANK(O129,$AD$19:$AD$165,0)</f>
        <v>#N/A</v>
      </c>
      <c r="P130" s="98"/>
      <c r="Q130" s="50"/>
      <c r="R130" s="77"/>
      <c r="S130" s="31" t="e">
        <f>$A126</f>
        <v>#N/A</v>
      </c>
      <c r="T130" s="31">
        <v>5</v>
      </c>
      <c r="U130" s="83"/>
      <c r="V130" s="78"/>
      <c r="W130" s="78"/>
      <c r="X130" s="78"/>
      <c r="Y130" s="78"/>
      <c r="Z130" s="78"/>
      <c r="AA130" s="78"/>
      <c r="AB130" s="79"/>
      <c r="AC130" s="79"/>
      <c r="AD130" s="79"/>
      <c r="AF130" s="35"/>
      <c r="AG130" s="35"/>
      <c r="AI130" s="35"/>
    </row>
    <row r="131" spans="1:39" s="60" customFormat="1" ht="13.5" customHeight="1" thickTop="1" x14ac:dyDescent="0.3">
      <c r="A131" s="35" t="e">
        <f>RANK(P131,$P$16:$P$165,0)</f>
        <v>#N/A</v>
      </c>
      <c r="B131" s="35">
        <v>54</v>
      </c>
      <c r="C131" s="60" t="e">
        <f>VLOOKUP(B131,Уч!$A$2:$L$26,2,FALSE)</f>
        <v>#N/A</v>
      </c>
      <c r="D131" s="107" t="e">
        <f>VLOOKUP(B131,Уч!$A$2:$L$26,3,FALSE)</f>
        <v>#N/A</v>
      </c>
      <c r="E131" s="33" t="s">
        <v>28</v>
      </c>
      <c r="F131" s="61" t="e">
        <f>VLOOKUP($B131,'1_р'!$C$18:$I$85,5,FALSE)</f>
        <v>#N/A</v>
      </c>
      <c r="G131" s="62" t="e">
        <f>VLOOKUP($B131,Дл_р!$C$16:$O$54,11,FALSE)</f>
        <v>#N/A</v>
      </c>
      <c r="H131" s="62" t="e">
        <f>VLOOKUP($B131,Я_р!$C$16:$K$60,8,FALSE)</f>
        <v>#N/A</v>
      </c>
      <c r="I131" s="62" t="e">
        <f>VLOOKUP($B131,В_р!$C$16:$AF$57,23,FALSE)</f>
        <v>#N/A</v>
      </c>
      <c r="J131" s="62" t="e">
        <f>VLOOKUP($B131,'4_р'!$C$17:$H$73,5,FALSE)</f>
        <v>#N/A</v>
      </c>
      <c r="K131" s="62" t="e">
        <f>VLOOKUP($B131,#REF!,5,FALSE)</f>
        <v>#REF!</v>
      </c>
      <c r="L131" s="62" t="e">
        <f>VLOOKUP($B131,#REF!,8,FALSE)</f>
        <v>#REF!</v>
      </c>
      <c r="M131" s="62" t="e">
        <f>VLOOKUP($B131,#REF!,17,FALSE)</f>
        <v>#REF!</v>
      </c>
      <c r="N131" s="62">
        <f>VLOOKUP($B131,К_р!$C$15:$K$68,8,FALSE)</f>
        <v>48.55</v>
      </c>
      <c r="O131" s="70" t="str">
        <f>VLOOKUP($B131,'15_р'!$C$17:$H$86,5,FALSE)</f>
        <v>4:43.14</v>
      </c>
      <c r="P131" s="97" t="e">
        <f>SUM(F133:O133)</f>
        <v>#N/A</v>
      </c>
      <c r="Q131" s="104" t="e">
        <f>LOOKUP(P131,$V$1:$V$7,$W$1:$W$7)</f>
        <v>#N/A</v>
      </c>
      <c r="R131" s="35"/>
      <c r="S131" s="31" t="e">
        <f>$A131</f>
        <v>#N/A</v>
      </c>
      <c r="T131" s="31">
        <v>1</v>
      </c>
      <c r="U131" s="64"/>
      <c r="V131" s="64"/>
      <c r="W131" s="64"/>
      <c r="X131" s="64"/>
      <c r="Y131" s="64"/>
      <c r="Z131" s="64"/>
      <c r="AA131" s="64"/>
      <c r="AB131" s="64"/>
      <c r="AC131" s="64"/>
      <c r="AD131" s="64"/>
      <c r="AE131" s="31"/>
      <c r="AF131" s="65" t="s">
        <v>37</v>
      </c>
      <c r="AG131" s="36" t="s">
        <v>77</v>
      </c>
      <c r="AH131" s="65" t="s">
        <v>76</v>
      </c>
      <c r="AI131" s="35" t="s">
        <v>77</v>
      </c>
      <c r="AJ131" s="31"/>
      <c r="AK131" s="31"/>
      <c r="AL131" s="31"/>
      <c r="AM131" s="31"/>
    </row>
    <row r="132" spans="1:39" s="60" customFormat="1" ht="13.5" customHeight="1" x14ac:dyDescent="0.3">
      <c r="A132" s="35"/>
      <c r="B132" s="35"/>
      <c r="C132" s="66" t="e">
        <f>VLOOKUP(B131,Уч!$A$2:$L$26,5,FALSE)</f>
        <v>#N/A</v>
      </c>
      <c r="D132" s="109" t="e">
        <f>VLOOKUP(B131,Уч!$A$2:$L$26,4,FALSE)</f>
        <v>#N/A</v>
      </c>
      <c r="E132" s="33" t="s">
        <v>97</v>
      </c>
      <c r="F132" s="68" t="e">
        <f>VLOOKUP($B131,'1_р'!$C$18:$I$85,6,FALSE)</f>
        <v>#N/A</v>
      </c>
      <c r="G132" s="69" t="e">
        <f>VLOOKUP($B131,Дл_р!$C$16:$O$54,12,FALSE)</f>
        <v>#N/A</v>
      </c>
      <c r="H132" s="70"/>
      <c r="I132" s="69"/>
      <c r="J132" s="69"/>
      <c r="K132" s="69" t="e">
        <f>VLOOKUP($B131,#REF!,6,FALSE)</f>
        <v>#REF!</v>
      </c>
      <c r="L132" s="69"/>
      <c r="M132" s="69"/>
      <c r="N132" s="70"/>
      <c r="O132" s="70"/>
      <c r="P132" s="97"/>
      <c r="Q132" s="36"/>
      <c r="R132" s="63"/>
      <c r="S132" s="31" t="e">
        <f>$A131</f>
        <v>#N/A</v>
      </c>
      <c r="T132" s="31">
        <v>2</v>
      </c>
      <c r="U132" s="64"/>
      <c r="V132" s="64"/>
      <c r="W132" s="64"/>
      <c r="X132" s="64"/>
      <c r="Y132" s="64"/>
      <c r="Z132" s="64"/>
      <c r="AA132" s="64"/>
      <c r="AB132" s="64"/>
      <c r="AC132" s="64"/>
      <c r="AD132" s="64"/>
      <c r="AE132" s="31"/>
      <c r="AF132" s="65">
        <v>1</v>
      </c>
      <c r="AG132" s="36">
        <v>20</v>
      </c>
      <c r="AH132" s="36" t="s">
        <v>78</v>
      </c>
      <c r="AI132" s="35"/>
      <c r="AJ132" s="31"/>
      <c r="AK132" s="31"/>
      <c r="AL132" s="31"/>
      <c r="AM132" s="31"/>
    </row>
    <row r="133" spans="1:39" s="60" customFormat="1" ht="13.5" customHeight="1" x14ac:dyDescent="0.3">
      <c r="A133" s="35"/>
      <c r="B133" s="35"/>
      <c r="C133" s="67" t="e">
        <f>VLOOKUP(B131,Уч!$A$2:$L$26,7,FALSE)</f>
        <v>#N/A</v>
      </c>
      <c r="D133" s="109"/>
      <c r="E133" s="33" t="s">
        <v>77</v>
      </c>
      <c r="F133" s="72" t="e">
        <f>VLOOKUP($B131,'1_р'!$C$18:$I$85,7,FALSE)</f>
        <v>#N/A</v>
      </c>
      <c r="G133" s="70" t="e">
        <f>VLOOKUP($B131,Дл_р!$C$16:$O$54,13,FALSE)</f>
        <v>#N/A</v>
      </c>
      <c r="H133" s="70" t="e">
        <f>VLOOKUP($B131,Я_р!$C$16:$K$60,9,FALSE)</f>
        <v>#N/A</v>
      </c>
      <c r="I133" s="70" t="e">
        <f>VLOOKUP($B131,В_р!$C$16:$AF$57,24,)</f>
        <v>#N/A</v>
      </c>
      <c r="J133" s="70" t="e">
        <f>VLOOKUP($B131,'4_р'!$C$17:$H$73,6,FALSE)</f>
        <v>#N/A</v>
      </c>
      <c r="K133" s="70" t="e">
        <f>VLOOKUP($B131,#REF!,7,FALSE)</f>
        <v>#REF!</v>
      </c>
      <c r="L133" s="70" t="e">
        <f>VLOOKUP($B131,#REF!,9,FALSE)</f>
        <v>#REF!</v>
      </c>
      <c r="M133" s="70" t="e">
        <f>VLOOKUP($B131,#REF!,18,FALSE)</f>
        <v>#REF!</v>
      </c>
      <c r="N133" s="70">
        <f>VLOOKUP($B131,К_р!$C$15:$K$68,9,FALSE)</f>
        <v>567</v>
      </c>
      <c r="O133" s="70">
        <f>VLOOKUP($B131,'15_р'!$C$17:$H$86,6,FALSE)</f>
        <v>661</v>
      </c>
      <c r="P133" s="97"/>
      <c r="Q133" s="36"/>
      <c r="R133" s="63"/>
      <c r="S133" s="31" t="e">
        <f>$A131</f>
        <v>#N/A</v>
      </c>
      <c r="T133" s="31">
        <v>3</v>
      </c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31"/>
      <c r="AF133" s="65">
        <v>2</v>
      </c>
      <c r="AG133" s="36">
        <v>17</v>
      </c>
      <c r="AH133" s="65" t="s">
        <v>62</v>
      </c>
      <c r="AI133" s="35">
        <v>15</v>
      </c>
      <c r="AJ133" s="31"/>
      <c r="AK133" s="31"/>
      <c r="AL133" s="31"/>
      <c r="AM133" s="31"/>
    </row>
    <row r="134" spans="1:39" s="60" customFormat="1" ht="13.5" customHeight="1" x14ac:dyDescent="0.3">
      <c r="A134" s="35"/>
      <c r="B134" s="35"/>
      <c r="C134" s="66" t="e">
        <f>VLOOKUP(B131,Уч!$A$2:$L$26,11,FALSE)</f>
        <v>#N/A</v>
      </c>
      <c r="D134" s="109"/>
      <c r="E134" s="33" t="s">
        <v>98</v>
      </c>
      <c r="F134" s="72" t="e">
        <f>F133</f>
        <v>#N/A</v>
      </c>
      <c r="G134" s="70" t="e">
        <f>F134+G133</f>
        <v>#N/A</v>
      </c>
      <c r="H134" s="70" t="e">
        <f>G134+H133</f>
        <v>#N/A</v>
      </c>
      <c r="I134" s="70" t="e">
        <f>H134+I133</f>
        <v>#N/A</v>
      </c>
      <c r="J134" s="70" t="e">
        <f>SUM($F133:J133)</f>
        <v>#N/A</v>
      </c>
      <c r="K134" s="70" t="e">
        <f>SUM($F133:$K133)</f>
        <v>#N/A</v>
      </c>
      <c r="L134" s="70" t="e">
        <f>K134+L133</f>
        <v>#N/A</v>
      </c>
      <c r="M134" s="70" t="e">
        <f>L134+M133</f>
        <v>#N/A</v>
      </c>
      <c r="N134" s="70" t="e">
        <f>SUM($F133:$N133)</f>
        <v>#N/A</v>
      </c>
      <c r="O134" s="70" t="e">
        <f>SUM($F133:$O133)</f>
        <v>#N/A</v>
      </c>
      <c r="P134" s="97"/>
      <c r="Q134" s="36"/>
      <c r="R134" s="63"/>
      <c r="S134" s="31" t="e">
        <f>$A131</f>
        <v>#N/A</v>
      </c>
      <c r="T134" s="31">
        <v>4</v>
      </c>
      <c r="U134" s="63" t="e">
        <f t="shared" ref="U134:AD134" si="24">F134</f>
        <v>#N/A</v>
      </c>
      <c r="V134" s="63" t="e">
        <f t="shared" si="24"/>
        <v>#N/A</v>
      </c>
      <c r="W134" s="63" t="e">
        <f t="shared" si="24"/>
        <v>#N/A</v>
      </c>
      <c r="X134" s="63" t="e">
        <f t="shared" si="24"/>
        <v>#N/A</v>
      </c>
      <c r="Y134" s="63" t="e">
        <f t="shared" si="24"/>
        <v>#N/A</v>
      </c>
      <c r="Z134" s="63" t="e">
        <f t="shared" si="24"/>
        <v>#N/A</v>
      </c>
      <c r="AA134" s="63" t="e">
        <f t="shared" si="24"/>
        <v>#N/A</v>
      </c>
      <c r="AB134" s="63" t="e">
        <f t="shared" si="24"/>
        <v>#N/A</v>
      </c>
      <c r="AC134" s="63" t="e">
        <f t="shared" si="24"/>
        <v>#N/A</v>
      </c>
      <c r="AD134" s="63" t="e">
        <f t="shared" si="24"/>
        <v>#N/A</v>
      </c>
      <c r="AE134" s="31"/>
      <c r="AF134" s="65">
        <v>3</v>
      </c>
      <c r="AG134" s="36">
        <v>15</v>
      </c>
      <c r="AH134" s="65" t="s">
        <v>60</v>
      </c>
      <c r="AI134" s="35">
        <v>5</v>
      </c>
      <c r="AJ134" s="31"/>
      <c r="AK134" s="31"/>
      <c r="AL134" s="31"/>
      <c r="AM134" s="31"/>
    </row>
    <row r="135" spans="1:39" s="60" customFormat="1" ht="13.5" customHeight="1" thickBot="1" x14ac:dyDescent="0.35">
      <c r="A135" s="73"/>
      <c r="B135" s="73"/>
      <c r="C135" s="74" t="e">
        <f>VLOOKUP(B131,Уч!$A$2:$L$26,12,FALSE)</f>
        <v>#N/A</v>
      </c>
      <c r="D135" s="110"/>
      <c r="E135" s="43" t="s">
        <v>37</v>
      </c>
      <c r="F135" s="75" t="e">
        <f>RANK(F134,$U$19:$U$165,0)</f>
        <v>#N/A</v>
      </c>
      <c r="G135" s="76" t="e">
        <f>RANK(G134,$V$19:$V$165,0)</f>
        <v>#N/A</v>
      </c>
      <c r="H135" s="76" t="e">
        <f>RANK(H134,$W$19:$W$165,0)</f>
        <v>#N/A</v>
      </c>
      <c r="I135" s="76" t="e">
        <f>RANK(I134,$X$19:$X$165,0)</f>
        <v>#N/A</v>
      </c>
      <c r="J135" s="76" t="e">
        <f>RANK(J134,$Y$19:$Y$165,0)</f>
        <v>#N/A</v>
      </c>
      <c r="K135" s="76" t="e">
        <f>RANK(K134,$Z$19:$Z$165,0)</f>
        <v>#N/A</v>
      </c>
      <c r="L135" s="76" t="e">
        <f>RANK(L134,$AA$19:$AA$165,0)</f>
        <v>#N/A</v>
      </c>
      <c r="M135" s="76" t="e">
        <f>RANK(M134,$AB$19:$AB$155,0)</f>
        <v>#N/A</v>
      </c>
      <c r="N135" s="76" t="e">
        <f>RANK(N134,$AC$19:$AC$165,0)</f>
        <v>#N/A</v>
      </c>
      <c r="O135" s="76" t="e">
        <f>RANK(O134,$AD$19:$AD$165,0)</f>
        <v>#N/A</v>
      </c>
      <c r="P135" s="98"/>
      <c r="Q135" s="50"/>
      <c r="R135" s="77"/>
      <c r="S135" s="31" t="e">
        <f>$A131</f>
        <v>#N/A</v>
      </c>
      <c r="T135" s="31">
        <v>5</v>
      </c>
      <c r="U135" s="64"/>
      <c r="V135" s="64"/>
      <c r="W135" s="64"/>
      <c r="X135" s="64"/>
      <c r="Y135" s="64"/>
      <c r="Z135" s="64"/>
      <c r="AA135" s="64"/>
      <c r="AB135" s="64"/>
      <c r="AC135" s="64"/>
      <c r="AD135" s="64"/>
      <c r="AE135" s="31"/>
      <c r="AF135" s="65">
        <v>4</v>
      </c>
      <c r="AG135" s="36">
        <v>14</v>
      </c>
      <c r="AI135" s="35"/>
      <c r="AJ135" s="31"/>
      <c r="AK135" s="31"/>
      <c r="AL135" s="31"/>
      <c r="AM135" s="31"/>
    </row>
    <row r="136" spans="1:39" s="60" customFormat="1" ht="13.5" customHeight="1" thickTop="1" x14ac:dyDescent="0.3">
      <c r="A136" s="35" t="e">
        <f>RANK(P136,$P$16:$P$165,0)</f>
        <v>#N/A</v>
      </c>
      <c r="B136" s="35">
        <v>87</v>
      </c>
      <c r="C136" s="60" t="e">
        <f>VLOOKUP(B136,Уч!$A$2:$L$26,2,FALSE)</f>
        <v>#N/A</v>
      </c>
      <c r="D136" s="107" t="e">
        <f>VLOOKUP(B136,Уч!$A$2:$L$26,3,FALSE)</f>
        <v>#N/A</v>
      </c>
      <c r="E136" s="33" t="s">
        <v>28</v>
      </c>
      <c r="F136" s="61" t="e">
        <f>VLOOKUP($B136,'1_р'!$C$18:$I$85,5,FALSE)</f>
        <v>#N/A</v>
      </c>
      <c r="G136" s="62" t="e">
        <f>VLOOKUP($B136,Дл_р!$C$16:$O$54,11,FALSE)</f>
        <v>#N/A</v>
      </c>
      <c r="H136" s="62" t="e">
        <f>VLOOKUP($B136,Я_р!$C$16:$K$60,8,FALSE)</f>
        <v>#N/A</v>
      </c>
      <c r="I136" s="62" t="e">
        <f>VLOOKUP($B136,В_р!$C$16:$AF$57,23,FALSE)</f>
        <v>#N/A</v>
      </c>
      <c r="J136" s="62" t="e">
        <f>VLOOKUP($B136,'4_р'!$C$17:$H$73,5,FALSE)</f>
        <v>#N/A</v>
      </c>
      <c r="K136" s="62" t="e">
        <f>VLOOKUP($B136,#REF!,5,FALSE)</f>
        <v>#REF!</v>
      </c>
      <c r="L136" s="62" t="e">
        <f>VLOOKUP($B136,#REF!,8,FALSE)</f>
        <v>#REF!</v>
      </c>
      <c r="M136" s="62" t="e">
        <f>VLOOKUP($B136,#REF!,17,FALSE)</f>
        <v>#REF!</v>
      </c>
      <c r="N136" s="62" t="e">
        <f>VLOOKUP($B136,К_р!$C$15:$K$68,8,FALSE)</f>
        <v>#N/A</v>
      </c>
      <c r="O136" s="70" t="e">
        <f>VLOOKUP($B136,'15_р'!$C$17:$H$86,5,FALSE)</f>
        <v>#N/A</v>
      </c>
      <c r="P136" s="97" t="e">
        <f>SUM(F138:O138)</f>
        <v>#N/A</v>
      </c>
      <c r="Q136" s="35" t="e">
        <f>LOOKUP(P136,$V$1:$V$7,$W$1:$W$7)</f>
        <v>#N/A</v>
      </c>
      <c r="R136" s="35"/>
      <c r="S136" s="31" t="e">
        <f>$A136</f>
        <v>#N/A</v>
      </c>
      <c r="T136" s="31">
        <v>1</v>
      </c>
      <c r="U136" s="83"/>
      <c r="V136" s="78"/>
      <c r="W136" s="78"/>
      <c r="X136" s="78"/>
      <c r="Y136" s="78"/>
      <c r="Z136" s="78"/>
      <c r="AA136" s="78"/>
      <c r="AB136" s="79"/>
      <c r="AC136" s="79"/>
      <c r="AD136" s="79"/>
      <c r="AF136" s="35"/>
      <c r="AG136" s="35"/>
      <c r="AI136" s="35"/>
    </row>
    <row r="137" spans="1:39" s="60" customFormat="1" ht="13.5" customHeight="1" x14ac:dyDescent="0.3">
      <c r="A137" s="35"/>
      <c r="B137" s="35"/>
      <c r="C137" s="66" t="e">
        <f>VLOOKUP(B136,Уч!$A$2:$L$26,5,FALSE)</f>
        <v>#N/A</v>
      </c>
      <c r="D137" s="107" t="e">
        <f>VLOOKUP(B136,Уч!$A$2:$L$26,4,FALSE)</f>
        <v>#N/A</v>
      </c>
      <c r="E137" s="33" t="s">
        <v>97</v>
      </c>
      <c r="F137" s="68" t="e">
        <f>VLOOKUP($B136,'1_р'!$C$18:$I$85,6,FALSE)</f>
        <v>#N/A</v>
      </c>
      <c r="G137" s="69" t="e">
        <f>VLOOKUP($B136,Дл_р!$C$16:$O$54,12,FALSE)</f>
        <v>#N/A</v>
      </c>
      <c r="H137" s="70"/>
      <c r="I137" s="69"/>
      <c r="J137" s="69"/>
      <c r="K137" s="69" t="e">
        <f>VLOOKUP($B136,#REF!,6,FALSE)</f>
        <v>#REF!</v>
      </c>
      <c r="L137" s="69"/>
      <c r="M137" s="69"/>
      <c r="N137" s="70"/>
      <c r="O137" s="70"/>
      <c r="P137" s="97"/>
      <c r="Q137" s="63"/>
      <c r="R137" s="63"/>
      <c r="S137" s="31" t="e">
        <f>$A136</f>
        <v>#N/A</v>
      </c>
      <c r="T137" s="31">
        <v>2</v>
      </c>
      <c r="U137" s="83"/>
      <c r="V137" s="78"/>
      <c r="W137" s="78"/>
      <c r="X137" s="78"/>
      <c r="Y137" s="78"/>
      <c r="Z137" s="78"/>
      <c r="AA137" s="78"/>
      <c r="AB137" s="79"/>
      <c r="AC137" s="79"/>
      <c r="AD137" s="79"/>
      <c r="AF137" s="35"/>
      <c r="AG137" s="35"/>
      <c r="AI137" s="35"/>
    </row>
    <row r="138" spans="1:39" s="60" customFormat="1" ht="13.5" customHeight="1" x14ac:dyDescent="0.3">
      <c r="A138" s="35"/>
      <c r="B138" s="35"/>
      <c r="C138" s="67" t="e">
        <f>VLOOKUP(B136,Уч!$A$2:$L$26,7,FALSE)</f>
        <v>#N/A</v>
      </c>
      <c r="D138" s="107"/>
      <c r="E138" s="33" t="s">
        <v>77</v>
      </c>
      <c r="F138" s="72" t="e">
        <f>VLOOKUP($B136,'1_р'!$C$18:$I$85,7,FALSE)</f>
        <v>#N/A</v>
      </c>
      <c r="G138" s="70" t="e">
        <f>VLOOKUP($B136,Дл_р!$C$16:$O$54,13,FALSE)</f>
        <v>#N/A</v>
      </c>
      <c r="H138" s="70" t="e">
        <f>VLOOKUP($B136,Я_р!$C$16:$K$60,9,FALSE)</f>
        <v>#N/A</v>
      </c>
      <c r="I138" s="70" t="e">
        <f>VLOOKUP($B136,В_р!$C$16:$AF$57,24,)</f>
        <v>#N/A</v>
      </c>
      <c r="J138" s="70" t="e">
        <f>VLOOKUP($B136,'4_р'!$C$17:$H$73,6,FALSE)</f>
        <v>#N/A</v>
      </c>
      <c r="K138" s="70" t="e">
        <f>VLOOKUP($B136,#REF!,7,FALSE)</f>
        <v>#REF!</v>
      </c>
      <c r="L138" s="70" t="e">
        <f>VLOOKUP($B136,#REF!,9,FALSE)</f>
        <v>#REF!</v>
      </c>
      <c r="M138" s="70" t="e">
        <f>VLOOKUP($B136,#REF!,18,FALSE)</f>
        <v>#REF!</v>
      </c>
      <c r="N138" s="70" t="e">
        <f>VLOOKUP($B136,К_р!$C$15:$K$68,9,FALSE)</f>
        <v>#N/A</v>
      </c>
      <c r="O138" s="70" t="e">
        <f>VLOOKUP($B136,'15_р'!$C$17:$H$86,6,FALSE)</f>
        <v>#N/A</v>
      </c>
      <c r="P138" s="97"/>
      <c r="Q138" s="63"/>
      <c r="R138" s="63"/>
      <c r="S138" s="31" t="e">
        <f>$A136</f>
        <v>#N/A</v>
      </c>
      <c r="T138" s="31">
        <v>3</v>
      </c>
      <c r="U138" s="83"/>
      <c r="V138" s="78"/>
      <c r="W138" s="78"/>
      <c r="X138" s="78"/>
      <c r="Y138" s="78"/>
      <c r="Z138" s="78"/>
      <c r="AA138" s="78"/>
      <c r="AB138" s="79"/>
      <c r="AC138" s="79"/>
      <c r="AD138" s="79"/>
      <c r="AF138" s="35"/>
      <c r="AG138" s="35"/>
      <c r="AI138" s="35"/>
    </row>
    <row r="139" spans="1:39" s="60" customFormat="1" ht="13.5" customHeight="1" x14ac:dyDescent="0.3">
      <c r="A139" s="35"/>
      <c r="B139" s="35"/>
      <c r="C139" s="66" t="e">
        <f>VLOOKUP(B136,Уч!$A$2:$L$26,11,FALSE)</f>
        <v>#N/A</v>
      </c>
      <c r="D139" s="107"/>
      <c r="E139" s="33" t="s">
        <v>98</v>
      </c>
      <c r="F139" s="72" t="e">
        <f>F138</f>
        <v>#N/A</v>
      </c>
      <c r="G139" s="70" t="e">
        <f>F139+G138</f>
        <v>#N/A</v>
      </c>
      <c r="H139" s="70" t="e">
        <f>G139+H138</f>
        <v>#N/A</v>
      </c>
      <c r="I139" s="70" t="e">
        <f>H139+I138</f>
        <v>#N/A</v>
      </c>
      <c r="J139" s="70" t="e">
        <f>SUM($F138:J138)</f>
        <v>#N/A</v>
      </c>
      <c r="K139" s="70" t="e">
        <f>SUM($F138:$K138)</f>
        <v>#N/A</v>
      </c>
      <c r="L139" s="70" t="e">
        <f>K139+L138</f>
        <v>#N/A</v>
      </c>
      <c r="M139" s="70" t="e">
        <f>L139+M138</f>
        <v>#N/A</v>
      </c>
      <c r="N139" s="70" t="e">
        <f>SUM($F138:$N138)</f>
        <v>#N/A</v>
      </c>
      <c r="O139" s="70" t="e">
        <f>SUM($F138:$O138)</f>
        <v>#N/A</v>
      </c>
      <c r="P139" s="97"/>
      <c r="Q139" s="63"/>
      <c r="R139" s="63"/>
      <c r="S139" s="31" t="e">
        <f>$A136</f>
        <v>#N/A</v>
      </c>
      <c r="T139" s="31">
        <v>4</v>
      </c>
      <c r="U139" s="63" t="e">
        <f t="shared" ref="U139:AD139" si="25">F139</f>
        <v>#N/A</v>
      </c>
      <c r="V139" s="63" t="e">
        <f t="shared" si="25"/>
        <v>#N/A</v>
      </c>
      <c r="W139" s="63" t="e">
        <f t="shared" si="25"/>
        <v>#N/A</v>
      </c>
      <c r="X139" s="63" t="e">
        <f t="shared" si="25"/>
        <v>#N/A</v>
      </c>
      <c r="Y139" s="63" t="e">
        <f t="shared" si="25"/>
        <v>#N/A</v>
      </c>
      <c r="Z139" s="63" t="e">
        <f t="shared" si="25"/>
        <v>#N/A</v>
      </c>
      <c r="AA139" s="63" t="e">
        <f t="shared" si="25"/>
        <v>#N/A</v>
      </c>
      <c r="AB139" s="63" t="e">
        <f t="shared" si="25"/>
        <v>#N/A</v>
      </c>
      <c r="AC139" s="63" t="e">
        <f t="shared" si="25"/>
        <v>#N/A</v>
      </c>
      <c r="AD139" s="63" t="e">
        <f t="shared" si="25"/>
        <v>#N/A</v>
      </c>
      <c r="AF139" s="35"/>
      <c r="AG139" s="35"/>
      <c r="AI139" s="35"/>
    </row>
    <row r="140" spans="1:39" s="60" customFormat="1" ht="13.5" customHeight="1" thickBot="1" x14ac:dyDescent="0.35">
      <c r="A140" s="73"/>
      <c r="B140" s="73"/>
      <c r="C140" s="74" t="e">
        <f>VLOOKUP(B136,Уч!$A$2:$L$26,12,FALSE)</f>
        <v>#N/A</v>
      </c>
      <c r="D140" s="108"/>
      <c r="E140" s="43" t="s">
        <v>37</v>
      </c>
      <c r="F140" s="75" t="e">
        <f>RANK(F139,$U$19:$U$165,0)</f>
        <v>#N/A</v>
      </c>
      <c r="G140" s="76" t="e">
        <f>RANK(G139,$V$19:$V$165,0)</f>
        <v>#N/A</v>
      </c>
      <c r="H140" s="76" t="e">
        <f>RANK(H139,$W$19:$W$165,0)</f>
        <v>#N/A</v>
      </c>
      <c r="I140" s="76" t="e">
        <f>RANK(I139,$X$19:$X$165,0)</f>
        <v>#N/A</v>
      </c>
      <c r="J140" s="76" t="e">
        <f>RANK(J139,$Y$19:$Y$165,0)</f>
        <v>#N/A</v>
      </c>
      <c r="K140" s="76" t="e">
        <f>RANK(K139,$Z$19:$Z$165,0)</f>
        <v>#N/A</v>
      </c>
      <c r="L140" s="76" t="e">
        <f>RANK(L139,$AA$19:$AA$165,0)</f>
        <v>#N/A</v>
      </c>
      <c r="M140" s="76" t="e">
        <f>RANK(M139,$AB$19:$AB$155,0)</f>
        <v>#N/A</v>
      </c>
      <c r="N140" s="76" t="e">
        <f>RANK(N139,$AC$19:$AC$165,0)</f>
        <v>#N/A</v>
      </c>
      <c r="O140" s="76" t="e">
        <f>RANK(O139,$AD$19:$AD$165,0)</f>
        <v>#N/A</v>
      </c>
      <c r="P140" s="98"/>
      <c r="Q140" s="77"/>
      <c r="R140" s="77"/>
      <c r="S140" s="31" t="e">
        <f>$A136</f>
        <v>#N/A</v>
      </c>
      <c r="T140" s="31">
        <v>5</v>
      </c>
      <c r="U140" s="83"/>
      <c r="V140" s="78"/>
      <c r="W140" s="78"/>
      <c r="X140" s="78"/>
      <c r="Y140" s="78"/>
      <c r="Z140" s="78"/>
      <c r="AA140" s="78"/>
      <c r="AB140" s="79"/>
      <c r="AC140" s="79"/>
      <c r="AD140" s="79"/>
      <c r="AF140" s="35"/>
      <c r="AG140" s="35"/>
      <c r="AI140" s="35"/>
    </row>
    <row r="141" spans="1:39" s="60" customFormat="1" ht="13.5" customHeight="1" thickTop="1" x14ac:dyDescent="0.3">
      <c r="A141" s="35" t="e">
        <f>RANK(P141,$P$16:$P$165,0)</f>
        <v>#N/A</v>
      </c>
      <c r="B141" s="35">
        <v>28</v>
      </c>
      <c r="C141" s="60" t="e">
        <f>VLOOKUP(B141,Уч!$A$2:$L$26,2,FALSE)</f>
        <v>#N/A</v>
      </c>
      <c r="D141" s="107" t="e">
        <f>VLOOKUP(B141,Уч!$A$2:$L$26,3,FALSE)</f>
        <v>#N/A</v>
      </c>
      <c r="E141" s="33" t="s">
        <v>28</v>
      </c>
      <c r="F141" s="61" t="e">
        <f>VLOOKUP($B141,'1_р'!$C$18:$I$85,5,FALSE)</f>
        <v>#N/A</v>
      </c>
      <c r="G141" s="62">
        <f>VLOOKUP($B141,Дл_р!$C$16:$O$54,11,FALSE)</f>
        <v>7.33</v>
      </c>
      <c r="H141" s="62" t="e">
        <f>VLOOKUP($B141,Я_р!$C$16:$K$60,8,FALSE)</f>
        <v>#N/A</v>
      </c>
      <c r="I141" s="62" t="e">
        <f>VLOOKUP($B141,В_р!$C$16:$AF$57,23,FALSE)</f>
        <v>#N/A</v>
      </c>
      <c r="J141" s="62" t="e">
        <f>VLOOKUP($B141,'4_р'!$C$17:$H$73,5,FALSE)</f>
        <v>#N/A</v>
      </c>
      <c r="K141" s="62" t="e">
        <f>VLOOKUP($B141,#REF!,5,FALSE)</f>
        <v>#REF!</v>
      </c>
      <c r="L141" s="62" t="e">
        <f>VLOOKUP($B141,#REF!,8,FALSE)</f>
        <v>#REF!</v>
      </c>
      <c r="M141" s="62" t="e">
        <f>VLOOKUP($B141,#REF!,17,FALSE)</f>
        <v>#REF!</v>
      </c>
      <c r="N141" s="62">
        <f>VLOOKUP($B141,К_р!$C$15:$K$68,8,FALSE)</f>
        <v>0</v>
      </c>
      <c r="O141" s="70">
        <f>VLOOKUP($B141,'15_р'!$C$17:$H$86,5,FALSE)</f>
        <v>0</v>
      </c>
      <c r="P141" s="97" t="e">
        <f>SUM(F143:O143)</f>
        <v>#N/A</v>
      </c>
      <c r="Q141" s="35" t="e">
        <f>LOOKUP(P141,$V$1:$V$7,$W$1:$W$7)</f>
        <v>#N/A</v>
      </c>
      <c r="R141" s="35"/>
      <c r="S141" s="31" t="e">
        <f>$A141</f>
        <v>#N/A</v>
      </c>
      <c r="T141" s="31">
        <v>1</v>
      </c>
      <c r="U141" s="83"/>
      <c r="V141" s="78"/>
      <c r="W141" s="78"/>
      <c r="X141" s="78"/>
      <c r="Y141" s="78"/>
      <c r="Z141" s="78"/>
      <c r="AA141" s="78"/>
      <c r="AB141" s="79"/>
      <c r="AC141" s="79"/>
      <c r="AD141" s="79"/>
      <c r="AF141" s="35"/>
      <c r="AG141" s="35"/>
      <c r="AI141" s="35"/>
    </row>
    <row r="142" spans="1:39" s="60" customFormat="1" ht="13.5" customHeight="1" x14ac:dyDescent="0.3">
      <c r="A142" s="35"/>
      <c r="B142" s="35"/>
      <c r="C142" s="66" t="e">
        <f>VLOOKUP(B141,Уч!$A$2:$L$26,5,FALSE)</f>
        <v>#N/A</v>
      </c>
      <c r="D142" s="107" t="e">
        <f>VLOOKUP(B141,Уч!$A$2:$L$26,4,FALSE)</f>
        <v>#N/A</v>
      </c>
      <c r="E142" s="33" t="s">
        <v>97</v>
      </c>
      <c r="F142" s="68" t="e">
        <f>VLOOKUP($B141,'1_р'!$C$18:$I$85,6,FALSE)</f>
        <v>#N/A</v>
      </c>
      <c r="G142" s="69">
        <f>VLOOKUP($B141,Дл_р!$C$16:$O$54,12,FALSE)</f>
        <v>0.9</v>
      </c>
      <c r="H142" s="70"/>
      <c r="I142" s="69"/>
      <c r="J142" s="69"/>
      <c r="K142" s="69" t="e">
        <f>VLOOKUP($B141,#REF!,6,FALSE)</f>
        <v>#REF!</v>
      </c>
      <c r="L142" s="69"/>
      <c r="M142" s="69"/>
      <c r="N142" s="70"/>
      <c r="O142" s="70"/>
      <c r="P142" s="97"/>
      <c r="Q142" s="63"/>
      <c r="R142" s="63"/>
      <c r="S142" s="31" t="e">
        <f>$A141</f>
        <v>#N/A</v>
      </c>
      <c r="T142" s="31">
        <v>2</v>
      </c>
      <c r="U142" s="83"/>
      <c r="V142" s="78"/>
      <c r="W142" s="78"/>
      <c r="X142" s="78"/>
      <c r="Y142" s="78"/>
      <c r="Z142" s="78"/>
      <c r="AA142" s="78"/>
      <c r="AB142" s="79"/>
      <c r="AC142" s="79"/>
      <c r="AD142" s="79"/>
      <c r="AF142" s="35"/>
      <c r="AG142" s="35"/>
      <c r="AI142" s="35"/>
    </row>
    <row r="143" spans="1:39" s="60" customFormat="1" ht="13.5" customHeight="1" x14ac:dyDescent="0.3">
      <c r="A143" s="35"/>
      <c r="B143" s="35"/>
      <c r="C143" s="67" t="e">
        <f>VLOOKUP(B141,Уч!$A$2:$L$26,7,FALSE)</f>
        <v>#N/A</v>
      </c>
      <c r="D143" s="107"/>
      <c r="E143" s="33" t="s">
        <v>77</v>
      </c>
      <c r="F143" s="72" t="e">
        <f>VLOOKUP($B141,'1_р'!$C$18:$I$85,7,FALSE)</f>
        <v>#N/A</v>
      </c>
      <c r="G143" s="70">
        <f>VLOOKUP($B141,Дл_р!$C$16:$O$54,13,FALSE)</f>
        <v>893</v>
      </c>
      <c r="H143" s="70" t="e">
        <f>VLOOKUP($B141,Я_р!$C$16:$K$60,9,FALSE)</f>
        <v>#N/A</v>
      </c>
      <c r="I143" s="70" t="e">
        <f>VLOOKUP($B141,В_р!$C$16:$AF$57,24,)</f>
        <v>#N/A</v>
      </c>
      <c r="J143" s="70" t="e">
        <f>VLOOKUP($B141,'4_р'!$C$17:$H$73,6,FALSE)</f>
        <v>#N/A</v>
      </c>
      <c r="K143" s="70" t="e">
        <f>VLOOKUP($B141,#REF!,7,FALSE)</f>
        <v>#REF!</v>
      </c>
      <c r="L143" s="70" t="e">
        <f>VLOOKUP($B141,#REF!,9,FALSE)</f>
        <v>#REF!</v>
      </c>
      <c r="M143" s="70" t="e">
        <f>VLOOKUP($B141,#REF!,18,FALSE)</f>
        <v>#REF!</v>
      </c>
      <c r="N143" s="70">
        <f>VLOOKUP($B141,К_р!$C$15:$K$68,9,FALSE)</f>
        <v>0</v>
      </c>
      <c r="O143" s="70">
        <f>VLOOKUP($B141,'15_р'!$C$17:$H$86,6,FALSE)</f>
        <v>0</v>
      </c>
      <c r="P143" s="97"/>
      <c r="Q143" s="63"/>
      <c r="R143" s="63"/>
      <c r="S143" s="31" t="e">
        <f>$A141</f>
        <v>#N/A</v>
      </c>
      <c r="T143" s="31">
        <v>3</v>
      </c>
      <c r="U143" s="83"/>
      <c r="V143" s="78"/>
      <c r="W143" s="78"/>
      <c r="X143" s="78"/>
      <c r="Y143" s="78"/>
      <c r="Z143" s="78"/>
      <c r="AA143" s="78"/>
      <c r="AB143" s="79"/>
      <c r="AC143" s="79"/>
      <c r="AD143" s="79"/>
      <c r="AF143" s="35"/>
      <c r="AG143" s="35"/>
      <c r="AI143" s="35"/>
    </row>
    <row r="144" spans="1:39" s="60" customFormat="1" ht="13.5" customHeight="1" x14ac:dyDescent="0.3">
      <c r="A144" s="35"/>
      <c r="B144" s="35"/>
      <c r="C144" s="66" t="e">
        <f>VLOOKUP(B141,Уч!$A$2:$L$26,11,FALSE)</f>
        <v>#N/A</v>
      </c>
      <c r="D144" s="107"/>
      <c r="E144" s="33" t="s">
        <v>98</v>
      </c>
      <c r="F144" s="72" t="e">
        <f>F143</f>
        <v>#N/A</v>
      </c>
      <c r="G144" s="70" t="e">
        <f>F144+G143</f>
        <v>#N/A</v>
      </c>
      <c r="H144" s="70" t="e">
        <f>G144+H143</f>
        <v>#N/A</v>
      </c>
      <c r="I144" s="70" t="e">
        <f>H144+I143</f>
        <v>#N/A</v>
      </c>
      <c r="J144" s="70" t="e">
        <f>SUM($F143:J143)</f>
        <v>#N/A</v>
      </c>
      <c r="K144" s="70" t="e">
        <f>SUM($F143:$K143)</f>
        <v>#N/A</v>
      </c>
      <c r="L144" s="70" t="e">
        <f>K144+L143</f>
        <v>#N/A</v>
      </c>
      <c r="M144" s="70" t="e">
        <f>L144+M143</f>
        <v>#N/A</v>
      </c>
      <c r="N144" s="70" t="e">
        <f>SUM($F143:$N143)</f>
        <v>#N/A</v>
      </c>
      <c r="O144" s="70" t="e">
        <f>SUM($F143:$O143)</f>
        <v>#N/A</v>
      </c>
      <c r="P144" s="97"/>
      <c r="Q144" s="63"/>
      <c r="R144" s="63"/>
      <c r="S144" s="31" t="e">
        <f>$A141</f>
        <v>#N/A</v>
      </c>
      <c r="T144" s="31">
        <v>4</v>
      </c>
      <c r="U144" s="63" t="e">
        <f t="shared" ref="U144:AD144" si="26">F144</f>
        <v>#N/A</v>
      </c>
      <c r="V144" s="63" t="e">
        <f t="shared" si="26"/>
        <v>#N/A</v>
      </c>
      <c r="W144" s="63" t="e">
        <f t="shared" si="26"/>
        <v>#N/A</v>
      </c>
      <c r="X144" s="63" t="e">
        <f t="shared" si="26"/>
        <v>#N/A</v>
      </c>
      <c r="Y144" s="63" t="e">
        <f t="shared" si="26"/>
        <v>#N/A</v>
      </c>
      <c r="Z144" s="63" t="e">
        <f t="shared" si="26"/>
        <v>#N/A</v>
      </c>
      <c r="AA144" s="63" t="e">
        <f t="shared" si="26"/>
        <v>#N/A</v>
      </c>
      <c r="AB144" s="63" t="e">
        <f t="shared" si="26"/>
        <v>#N/A</v>
      </c>
      <c r="AC144" s="63" t="e">
        <f t="shared" si="26"/>
        <v>#N/A</v>
      </c>
      <c r="AD144" s="63" t="e">
        <f t="shared" si="26"/>
        <v>#N/A</v>
      </c>
      <c r="AF144" s="35"/>
      <c r="AG144" s="35"/>
      <c r="AI144" s="35"/>
    </row>
    <row r="145" spans="1:39" s="60" customFormat="1" ht="13.5" customHeight="1" thickBot="1" x14ac:dyDescent="0.35">
      <c r="A145" s="73"/>
      <c r="B145" s="73"/>
      <c r="C145" s="74" t="e">
        <f>VLOOKUP(B141,Уч!$A$2:$L$26,12,FALSE)</f>
        <v>#N/A</v>
      </c>
      <c r="D145" s="108"/>
      <c r="E145" s="43" t="s">
        <v>37</v>
      </c>
      <c r="F145" s="75" t="e">
        <f>RANK(F144,$U$19:$U$165,0)</f>
        <v>#N/A</v>
      </c>
      <c r="G145" s="76" t="e">
        <f>RANK(G144,$V$19:$V$165,0)</f>
        <v>#N/A</v>
      </c>
      <c r="H145" s="76" t="e">
        <f>RANK(H144,$W$19:$W$165,0)</f>
        <v>#N/A</v>
      </c>
      <c r="I145" s="76" t="e">
        <f>RANK(I144,$X$19:$X$165,0)</f>
        <v>#N/A</v>
      </c>
      <c r="J145" s="76" t="e">
        <f>RANK(J144,$Y$19:$Y$165,0)</f>
        <v>#N/A</v>
      </c>
      <c r="K145" s="76" t="e">
        <f>RANK(K144,$Z$19:$Z$165,0)</f>
        <v>#N/A</v>
      </c>
      <c r="L145" s="76" t="e">
        <f>RANK(L144,$AA$19:$AA$165,0)</f>
        <v>#N/A</v>
      </c>
      <c r="M145" s="76" t="e">
        <f>RANK(M144,$AB$19:$AB$155,0)</f>
        <v>#N/A</v>
      </c>
      <c r="N145" s="76" t="e">
        <f>RANK(N144,$AC$19:$AC$165,0)</f>
        <v>#N/A</v>
      </c>
      <c r="O145" s="76" t="e">
        <f>RANK(O144,$AD$19:$AD$165,0)</f>
        <v>#N/A</v>
      </c>
      <c r="P145" s="98"/>
      <c r="Q145" s="77"/>
      <c r="R145" s="77"/>
      <c r="S145" s="31" t="e">
        <f>$A141</f>
        <v>#N/A</v>
      </c>
      <c r="T145" s="31">
        <v>5</v>
      </c>
      <c r="U145" s="83"/>
      <c r="V145" s="78"/>
      <c r="W145" s="78"/>
      <c r="X145" s="78"/>
      <c r="Y145" s="78"/>
      <c r="Z145" s="78"/>
      <c r="AA145" s="78"/>
      <c r="AB145" s="79"/>
      <c r="AC145" s="79"/>
      <c r="AD145" s="79"/>
      <c r="AF145" s="35"/>
      <c r="AG145" s="35"/>
      <c r="AI145" s="35"/>
    </row>
    <row r="146" spans="1:39" s="60" customFormat="1" ht="13.5" customHeight="1" thickTop="1" x14ac:dyDescent="0.3">
      <c r="A146" s="35" t="e">
        <f>RANK(P146,$P$16:$P$165,0)</f>
        <v>#N/A</v>
      </c>
      <c r="B146" s="35">
        <v>92</v>
      </c>
      <c r="C146" s="60" t="e">
        <f>VLOOKUP(B146,Уч!$A$2:$L$26,2,FALSE)</f>
        <v>#N/A</v>
      </c>
      <c r="D146" s="107" t="e">
        <f>VLOOKUP(B146,Уч!$A$2:$L$26,3,FALSE)</f>
        <v>#N/A</v>
      </c>
      <c r="E146" s="33" t="s">
        <v>28</v>
      </c>
      <c r="F146" s="61" t="e">
        <f>VLOOKUP($B146,'1_р'!$C$18:$I$85,5,FALSE)</f>
        <v>#N/A</v>
      </c>
      <c r="G146" s="62" t="e">
        <f>VLOOKUP($B146,Дл_р!$C$16:$O$54,11,FALSE)</f>
        <v>#N/A</v>
      </c>
      <c r="H146" s="62" t="e">
        <f>VLOOKUP($B146,Я_р!$C$16:$K$60,8,FALSE)</f>
        <v>#N/A</v>
      </c>
      <c r="I146" s="62" t="e">
        <f>VLOOKUP($B146,В_р!$C$16:$AF$57,23,FALSE)</f>
        <v>#N/A</v>
      </c>
      <c r="J146" s="62" t="e">
        <f>VLOOKUP($B146,'4_р'!$C$17:$H$73,5,FALSE)</f>
        <v>#N/A</v>
      </c>
      <c r="K146" s="62" t="e">
        <f>VLOOKUP($B146,#REF!,5,FALSE)</f>
        <v>#REF!</v>
      </c>
      <c r="L146" s="62" t="e">
        <f>VLOOKUP($B146,#REF!,8,FALSE)</f>
        <v>#REF!</v>
      </c>
      <c r="M146" s="62" t="e">
        <f>VLOOKUP($B146,#REF!,17,FALSE)</f>
        <v>#REF!</v>
      </c>
      <c r="N146" s="62" t="e">
        <f>VLOOKUP($B146,К_р!$C$15:$K$68,8,FALSE)</f>
        <v>#N/A</v>
      </c>
      <c r="O146" s="70" t="e">
        <f>VLOOKUP($B146,'15_р'!$C$17:$H$86,5,FALSE)</f>
        <v>#N/A</v>
      </c>
      <c r="P146" s="97" t="e">
        <f>SUM(F148:O148)</f>
        <v>#N/A</v>
      </c>
      <c r="Q146" s="35" t="e">
        <f>LOOKUP(P146,$V$1:$V$7,$W$1:$W$7)</f>
        <v>#N/A</v>
      </c>
      <c r="R146" s="35"/>
      <c r="S146" s="31" t="e">
        <f>$A146</f>
        <v>#N/A</v>
      </c>
      <c r="T146" s="31">
        <v>1</v>
      </c>
      <c r="U146" s="83"/>
      <c r="V146" s="78"/>
      <c r="W146" s="78"/>
      <c r="X146" s="78"/>
      <c r="Y146" s="78"/>
      <c r="Z146" s="78"/>
      <c r="AA146" s="78"/>
      <c r="AB146" s="79"/>
      <c r="AC146" s="79"/>
      <c r="AD146" s="79"/>
      <c r="AF146" s="35"/>
      <c r="AG146" s="35"/>
      <c r="AI146" s="35"/>
    </row>
    <row r="147" spans="1:39" s="60" customFormat="1" ht="13.5" customHeight="1" x14ac:dyDescent="0.3">
      <c r="A147" s="35"/>
      <c r="B147" s="35"/>
      <c r="C147" s="66" t="e">
        <f>VLOOKUP(B146,Уч!$A$2:$L$26,5,FALSE)</f>
        <v>#N/A</v>
      </c>
      <c r="D147" s="107" t="e">
        <f>VLOOKUP(B146,Уч!$A$2:$L$26,4,FALSE)</f>
        <v>#N/A</v>
      </c>
      <c r="E147" s="33" t="s">
        <v>97</v>
      </c>
      <c r="F147" s="68" t="e">
        <f>VLOOKUP($B146,'1_р'!$C$18:$I$85,6,FALSE)</f>
        <v>#N/A</v>
      </c>
      <c r="G147" s="69" t="e">
        <f>VLOOKUP($B146,Дл_р!$C$16:$O$54,12,FALSE)</f>
        <v>#N/A</v>
      </c>
      <c r="H147" s="70"/>
      <c r="I147" s="69"/>
      <c r="J147" s="69"/>
      <c r="K147" s="69" t="e">
        <f>VLOOKUP($B146,#REF!,6,FALSE)</f>
        <v>#REF!</v>
      </c>
      <c r="L147" s="69"/>
      <c r="M147" s="69"/>
      <c r="N147" s="70"/>
      <c r="O147" s="70"/>
      <c r="P147" s="97"/>
      <c r="Q147" s="34"/>
      <c r="R147" s="63"/>
      <c r="S147" s="31" t="e">
        <f>$A146</f>
        <v>#N/A</v>
      </c>
      <c r="T147" s="31">
        <v>2</v>
      </c>
      <c r="U147" s="83"/>
      <c r="V147" s="78"/>
      <c r="W147" s="78"/>
      <c r="X147" s="78"/>
      <c r="Y147" s="78"/>
      <c r="Z147" s="78"/>
      <c r="AA147" s="78"/>
      <c r="AB147" s="79"/>
      <c r="AC147" s="79"/>
      <c r="AD147" s="79"/>
      <c r="AF147" s="35"/>
      <c r="AG147" s="35"/>
      <c r="AI147" s="35"/>
    </row>
    <row r="148" spans="1:39" s="60" customFormat="1" ht="13.5" customHeight="1" x14ac:dyDescent="0.3">
      <c r="A148" s="35"/>
      <c r="B148" s="35"/>
      <c r="C148" s="67" t="e">
        <f>VLOOKUP(B146,Уч!$A$2:$L$26,7,FALSE)</f>
        <v>#N/A</v>
      </c>
      <c r="D148" s="107"/>
      <c r="E148" s="33" t="s">
        <v>77</v>
      </c>
      <c r="F148" s="72" t="e">
        <f>VLOOKUP($B146,'1_р'!$C$18:$I$85,7,FALSE)</f>
        <v>#N/A</v>
      </c>
      <c r="G148" s="70" t="e">
        <f>VLOOKUP($B146,Дл_р!$C$16:$O$54,13,FALSE)</f>
        <v>#N/A</v>
      </c>
      <c r="H148" s="70" t="e">
        <f>VLOOKUP($B146,Я_р!$C$16:$K$60,9,FALSE)</f>
        <v>#N/A</v>
      </c>
      <c r="I148" s="70" t="e">
        <f>VLOOKUP($B146,В_р!$C$16:$AF$57,24,)</f>
        <v>#N/A</v>
      </c>
      <c r="J148" s="70" t="e">
        <f>VLOOKUP($B146,'4_р'!$C$17:$H$73,6,FALSE)</f>
        <v>#N/A</v>
      </c>
      <c r="K148" s="70" t="e">
        <f>VLOOKUP($B146,#REF!,7,FALSE)</f>
        <v>#REF!</v>
      </c>
      <c r="L148" s="70" t="e">
        <f>VLOOKUP($B146,#REF!,9,FALSE)</f>
        <v>#REF!</v>
      </c>
      <c r="M148" s="70" t="e">
        <f>VLOOKUP($B146,#REF!,18,FALSE)</f>
        <v>#REF!</v>
      </c>
      <c r="N148" s="70" t="e">
        <f>VLOOKUP($B146,К_р!$C$15:$K$68,9,FALSE)</f>
        <v>#N/A</v>
      </c>
      <c r="O148" s="70" t="e">
        <f>VLOOKUP($B146,'15_р'!$C$17:$H$86,6,FALSE)</f>
        <v>#N/A</v>
      </c>
      <c r="P148" s="97"/>
      <c r="Q148" s="34"/>
      <c r="R148" s="63"/>
      <c r="S148" s="31" t="e">
        <f>$A146</f>
        <v>#N/A</v>
      </c>
      <c r="T148" s="31">
        <v>3</v>
      </c>
      <c r="U148" s="83"/>
      <c r="V148" s="78"/>
      <c r="W148" s="78"/>
      <c r="X148" s="78"/>
      <c r="Y148" s="78"/>
      <c r="Z148" s="78"/>
      <c r="AA148" s="78"/>
      <c r="AB148" s="79"/>
      <c r="AC148" s="79"/>
      <c r="AD148" s="79"/>
      <c r="AF148" s="35"/>
      <c r="AG148" s="35"/>
      <c r="AI148" s="35"/>
    </row>
    <row r="149" spans="1:39" s="60" customFormat="1" ht="13.5" customHeight="1" x14ac:dyDescent="0.3">
      <c r="A149" s="35"/>
      <c r="B149" s="35"/>
      <c r="C149" s="66" t="e">
        <f>VLOOKUP(B146,Уч!$A$2:$L$26,11,FALSE)</f>
        <v>#N/A</v>
      </c>
      <c r="D149" s="107"/>
      <c r="E149" s="33" t="s">
        <v>98</v>
      </c>
      <c r="F149" s="72" t="e">
        <f>F148</f>
        <v>#N/A</v>
      </c>
      <c r="G149" s="70" t="e">
        <f>F149+G148</f>
        <v>#N/A</v>
      </c>
      <c r="H149" s="70" t="e">
        <f>G149+H148</f>
        <v>#N/A</v>
      </c>
      <c r="I149" s="70" t="e">
        <f>H149+I148</f>
        <v>#N/A</v>
      </c>
      <c r="J149" s="70" t="e">
        <f>SUM($F148:J148)</f>
        <v>#N/A</v>
      </c>
      <c r="K149" s="70" t="e">
        <f>SUM($F148:$K148)</f>
        <v>#N/A</v>
      </c>
      <c r="L149" s="70" t="e">
        <f>K149+L148</f>
        <v>#N/A</v>
      </c>
      <c r="M149" s="70" t="e">
        <f>L149+M148</f>
        <v>#N/A</v>
      </c>
      <c r="N149" s="70" t="e">
        <f>SUM($F148:$N148)</f>
        <v>#N/A</v>
      </c>
      <c r="O149" s="70" t="e">
        <f>SUM($F148:$O148)</f>
        <v>#N/A</v>
      </c>
      <c r="P149" s="97"/>
      <c r="Q149" s="80"/>
      <c r="R149" s="63"/>
      <c r="S149" s="31" t="e">
        <f>$A146</f>
        <v>#N/A</v>
      </c>
      <c r="T149" s="31">
        <v>4</v>
      </c>
      <c r="U149" s="63" t="e">
        <f t="shared" ref="U149:AD149" si="27">F149</f>
        <v>#N/A</v>
      </c>
      <c r="V149" s="63" t="e">
        <f t="shared" si="27"/>
        <v>#N/A</v>
      </c>
      <c r="W149" s="63" t="e">
        <f t="shared" si="27"/>
        <v>#N/A</v>
      </c>
      <c r="X149" s="63" t="e">
        <f t="shared" si="27"/>
        <v>#N/A</v>
      </c>
      <c r="Y149" s="63" t="e">
        <f t="shared" si="27"/>
        <v>#N/A</v>
      </c>
      <c r="Z149" s="63" t="e">
        <f t="shared" si="27"/>
        <v>#N/A</v>
      </c>
      <c r="AA149" s="63" t="e">
        <f t="shared" si="27"/>
        <v>#N/A</v>
      </c>
      <c r="AB149" s="63" t="e">
        <f t="shared" si="27"/>
        <v>#N/A</v>
      </c>
      <c r="AC149" s="63" t="e">
        <f t="shared" si="27"/>
        <v>#N/A</v>
      </c>
      <c r="AD149" s="63" t="e">
        <f t="shared" si="27"/>
        <v>#N/A</v>
      </c>
      <c r="AF149" s="35"/>
      <c r="AG149" s="35"/>
      <c r="AI149" s="35"/>
    </row>
    <row r="150" spans="1:39" s="60" customFormat="1" ht="13.5" customHeight="1" thickBot="1" x14ac:dyDescent="0.35">
      <c r="A150" s="73"/>
      <c r="B150" s="73"/>
      <c r="C150" s="74" t="e">
        <f>VLOOKUP(B146,Уч!$A$2:$L$26,12,FALSE)</f>
        <v>#N/A</v>
      </c>
      <c r="D150" s="108"/>
      <c r="E150" s="43" t="s">
        <v>37</v>
      </c>
      <c r="F150" s="75" t="e">
        <f>RANK(F149,$U$19:$U$165,0)</f>
        <v>#N/A</v>
      </c>
      <c r="G150" s="76" t="e">
        <f>RANK(G149,$V$19:$V$165,0)</f>
        <v>#N/A</v>
      </c>
      <c r="H150" s="76" t="e">
        <f>RANK(H149,$W$19:$W$165,0)</f>
        <v>#N/A</v>
      </c>
      <c r="I150" s="76" t="e">
        <f>RANK(I149,$X$19:$X$165,0)</f>
        <v>#N/A</v>
      </c>
      <c r="J150" s="76" t="e">
        <f>RANK(J149,$Y$19:$Y$165,0)</f>
        <v>#N/A</v>
      </c>
      <c r="K150" s="76" t="e">
        <f>RANK(K149,$Z$19:$Z$165,0)</f>
        <v>#N/A</v>
      </c>
      <c r="L150" s="76" t="e">
        <f>RANK(L149,$AA$19:$AA$165,0)</f>
        <v>#N/A</v>
      </c>
      <c r="M150" s="76" t="e">
        <f>RANK(M149,$AB$19:$AB$155,0)</f>
        <v>#N/A</v>
      </c>
      <c r="N150" s="76" t="e">
        <f>RANK(N149,$AC$19:$AC$165,0)</f>
        <v>#N/A</v>
      </c>
      <c r="O150" s="76" t="e">
        <f>RANK(O149,$AD$19:$AD$165,0)</f>
        <v>#N/A</v>
      </c>
      <c r="P150" s="98"/>
      <c r="Q150" s="81"/>
      <c r="R150" s="77"/>
      <c r="S150" s="31" t="e">
        <f>$A146</f>
        <v>#N/A</v>
      </c>
      <c r="T150" s="31">
        <v>5</v>
      </c>
      <c r="U150" s="83"/>
      <c r="V150" s="78"/>
      <c r="W150" s="78"/>
      <c r="X150" s="78"/>
      <c r="Y150" s="78"/>
      <c r="Z150" s="78"/>
      <c r="AA150" s="78"/>
      <c r="AB150" s="79"/>
      <c r="AC150" s="79"/>
      <c r="AD150" s="79"/>
      <c r="AF150" s="35"/>
      <c r="AG150" s="35"/>
      <c r="AI150" s="35"/>
    </row>
    <row r="151" spans="1:39" s="60" customFormat="1" ht="13.5" customHeight="1" thickTop="1" x14ac:dyDescent="0.3">
      <c r="A151" s="35" t="e">
        <f>RANK(P151,$P$16:$P$165,0)</f>
        <v>#N/A</v>
      </c>
      <c r="B151" s="35">
        <v>93</v>
      </c>
      <c r="C151" s="60" t="e">
        <f>VLOOKUP(B151,Уч!$A$2:$L$26,2,FALSE)</f>
        <v>#N/A</v>
      </c>
      <c r="D151" s="107" t="e">
        <f>VLOOKUP(B151,Уч!$A$2:$L$26,3,FALSE)</f>
        <v>#N/A</v>
      </c>
      <c r="E151" s="33" t="s">
        <v>28</v>
      </c>
      <c r="F151" s="61" t="e">
        <f>VLOOKUP($B151,'1_р'!$C$18:$I$85,5,FALSE)</f>
        <v>#N/A</v>
      </c>
      <c r="G151" s="62" t="e">
        <f>VLOOKUP($B151,Дл_р!$C$16:$O$54,11,FALSE)</f>
        <v>#N/A</v>
      </c>
      <c r="H151" s="62" t="e">
        <f>VLOOKUP($B151,Я_р!$C$16:$K$60,8,FALSE)</f>
        <v>#N/A</v>
      </c>
      <c r="I151" s="62" t="e">
        <f>VLOOKUP($B151,В_р!$C$16:$AF$57,23,FALSE)</f>
        <v>#N/A</v>
      </c>
      <c r="J151" s="62" t="e">
        <f>VLOOKUP($B151,'4_р'!$C$17:$H$73,5,FALSE)</f>
        <v>#N/A</v>
      </c>
      <c r="K151" s="62" t="e">
        <f>VLOOKUP($B151,#REF!,5,FALSE)</f>
        <v>#REF!</v>
      </c>
      <c r="L151" s="62" t="e">
        <f>VLOOKUP($B151,#REF!,8,FALSE)</f>
        <v>#REF!</v>
      </c>
      <c r="M151" s="62" t="e">
        <f>VLOOKUP($B151,#REF!,17,FALSE)</f>
        <v>#REF!</v>
      </c>
      <c r="N151" s="62" t="e">
        <f>VLOOKUP($B151,К_р!$C$15:$K$68,8,FALSE)</f>
        <v>#N/A</v>
      </c>
      <c r="O151" s="70" t="e">
        <f>VLOOKUP($B151,'15_р'!$C$17:$H$86,5,FALSE)</f>
        <v>#N/A</v>
      </c>
      <c r="P151" s="97" t="e">
        <f>SUM(F153:O153)</f>
        <v>#N/A</v>
      </c>
      <c r="Q151" s="35" t="e">
        <f>LOOKUP(P151,$V$1:$V$7,$W$1:$W$7)</f>
        <v>#N/A</v>
      </c>
      <c r="R151" s="35"/>
      <c r="S151" s="31" t="e">
        <f>$A151</f>
        <v>#N/A</v>
      </c>
      <c r="T151" s="31">
        <v>1</v>
      </c>
      <c r="U151" s="83"/>
      <c r="V151" s="78"/>
      <c r="W151" s="78"/>
      <c r="X151" s="78"/>
      <c r="Y151" s="78"/>
      <c r="Z151" s="78"/>
      <c r="AA151" s="78"/>
      <c r="AB151" s="79"/>
      <c r="AC151" s="79"/>
      <c r="AD151" s="79"/>
      <c r="AF151" s="35"/>
      <c r="AG151" s="35"/>
      <c r="AI151" s="35"/>
    </row>
    <row r="152" spans="1:39" s="60" customFormat="1" ht="13.5" customHeight="1" x14ac:dyDescent="0.3">
      <c r="A152" s="35"/>
      <c r="B152" s="35"/>
      <c r="C152" s="66" t="e">
        <f>VLOOKUP(B151,Уч!$A$2:$L$26,5,FALSE)</f>
        <v>#N/A</v>
      </c>
      <c r="D152" s="109" t="e">
        <f>VLOOKUP(B151,Уч!$A$2:$L$26,4,FALSE)</f>
        <v>#N/A</v>
      </c>
      <c r="E152" s="33" t="s">
        <v>97</v>
      </c>
      <c r="F152" s="68" t="e">
        <f>VLOOKUP($B151,'1_р'!$C$18:$I$85,6,FALSE)</f>
        <v>#N/A</v>
      </c>
      <c r="G152" s="69" t="e">
        <f>VLOOKUP($B151,Дл_р!$C$16:$O$54,12,FALSE)</f>
        <v>#N/A</v>
      </c>
      <c r="H152" s="70"/>
      <c r="I152" s="69"/>
      <c r="J152" s="69"/>
      <c r="K152" s="69" t="e">
        <f>VLOOKUP($B151,#REF!,6,FALSE)</f>
        <v>#REF!</v>
      </c>
      <c r="L152" s="69"/>
      <c r="M152" s="69"/>
      <c r="N152" s="70"/>
      <c r="O152" s="70"/>
      <c r="P152" s="97"/>
      <c r="Q152" s="36"/>
      <c r="R152" s="63"/>
      <c r="S152" s="31" t="e">
        <f>$A151</f>
        <v>#N/A</v>
      </c>
      <c r="T152" s="31">
        <v>2</v>
      </c>
      <c r="U152" s="83"/>
      <c r="V152" s="78"/>
      <c r="W152" s="78"/>
      <c r="X152" s="78"/>
      <c r="Y152" s="78"/>
      <c r="Z152" s="78"/>
      <c r="AA152" s="78"/>
      <c r="AB152" s="79"/>
      <c r="AC152" s="79"/>
      <c r="AD152" s="79"/>
      <c r="AF152" s="35"/>
      <c r="AG152" s="35"/>
      <c r="AI152" s="35"/>
    </row>
    <row r="153" spans="1:39" s="60" customFormat="1" ht="13.5" customHeight="1" x14ac:dyDescent="0.3">
      <c r="A153" s="35"/>
      <c r="B153" s="35"/>
      <c r="C153" s="67" t="e">
        <f>VLOOKUP(B151,Уч!$A$2:$L$26,7,FALSE)</f>
        <v>#N/A</v>
      </c>
      <c r="D153" s="109"/>
      <c r="E153" s="33" t="s">
        <v>77</v>
      </c>
      <c r="F153" s="72" t="e">
        <f>VLOOKUP($B151,'1_р'!$C$18:$I$85,7,FALSE)</f>
        <v>#N/A</v>
      </c>
      <c r="G153" s="70" t="e">
        <f>VLOOKUP($B151,Дл_р!$C$16:$O$54,13,FALSE)</f>
        <v>#N/A</v>
      </c>
      <c r="H153" s="70" t="e">
        <f>VLOOKUP($B151,Я_р!$C$16:$K$60,9,FALSE)</f>
        <v>#N/A</v>
      </c>
      <c r="I153" s="70" t="e">
        <f>VLOOKUP($B151,В_р!$C$16:$AF$57,24,)</f>
        <v>#N/A</v>
      </c>
      <c r="J153" s="70" t="e">
        <f>VLOOKUP($B151,'4_р'!$C$17:$H$73,6,FALSE)</f>
        <v>#N/A</v>
      </c>
      <c r="K153" s="70" t="e">
        <f>VLOOKUP($B151,#REF!,7,FALSE)</f>
        <v>#REF!</v>
      </c>
      <c r="L153" s="70" t="e">
        <f>VLOOKUP($B151,#REF!,9,FALSE)</f>
        <v>#REF!</v>
      </c>
      <c r="M153" s="70" t="e">
        <f>VLOOKUP($B151,#REF!,18,FALSE)</f>
        <v>#REF!</v>
      </c>
      <c r="N153" s="70" t="e">
        <f>VLOOKUP($B151,К_р!$C$15:$K$68,9,FALSE)</f>
        <v>#N/A</v>
      </c>
      <c r="O153" s="70" t="e">
        <f>VLOOKUP($B151,'15_р'!$C$17:$H$86,6,FALSE)</f>
        <v>#N/A</v>
      </c>
      <c r="P153" s="97"/>
      <c r="Q153" s="36"/>
      <c r="R153" s="63"/>
      <c r="S153" s="31" t="e">
        <f>$A151</f>
        <v>#N/A</v>
      </c>
      <c r="T153" s="31">
        <v>3</v>
      </c>
      <c r="U153" s="83"/>
      <c r="V153" s="78"/>
      <c r="W153" s="78"/>
      <c r="X153" s="78"/>
      <c r="Y153" s="78"/>
      <c r="Z153" s="78"/>
      <c r="AA153" s="78"/>
      <c r="AB153" s="79"/>
      <c r="AC153" s="79"/>
      <c r="AD153" s="79"/>
      <c r="AF153" s="35"/>
      <c r="AG153" s="35"/>
      <c r="AI153" s="35"/>
    </row>
    <row r="154" spans="1:39" s="60" customFormat="1" ht="13.5" customHeight="1" x14ac:dyDescent="0.3">
      <c r="A154" s="35"/>
      <c r="B154" s="35"/>
      <c r="C154" s="66" t="e">
        <f>VLOOKUP(B151,Уч!$A$2:$L$26,11,FALSE)</f>
        <v>#N/A</v>
      </c>
      <c r="D154" s="109"/>
      <c r="E154" s="33" t="s">
        <v>98</v>
      </c>
      <c r="F154" s="72" t="e">
        <f>F153</f>
        <v>#N/A</v>
      </c>
      <c r="G154" s="70" t="e">
        <f>F154+G153</f>
        <v>#N/A</v>
      </c>
      <c r="H154" s="70" t="e">
        <f>G154+H153</f>
        <v>#N/A</v>
      </c>
      <c r="I154" s="70" t="e">
        <f>H154+I153</f>
        <v>#N/A</v>
      </c>
      <c r="J154" s="70" t="e">
        <f>SUM($F153:J153)</f>
        <v>#N/A</v>
      </c>
      <c r="K154" s="70" t="e">
        <f>SUM($F153:$K153)</f>
        <v>#N/A</v>
      </c>
      <c r="L154" s="70" t="e">
        <f>K154+L153</f>
        <v>#N/A</v>
      </c>
      <c r="M154" s="70" t="e">
        <f>L154+M153</f>
        <v>#N/A</v>
      </c>
      <c r="N154" s="70" t="e">
        <f>SUM($F153:$N153)</f>
        <v>#N/A</v>
      </c>
      <c r="O154" s="70" t="e">
        <f>SUM($F153:$O153)</f>
        <v>#N/A</v>
      </c>
      <c r="P154" s="97"/>
      <c r="Q154" s="36"/>
      <c r="R154" s="63"/>
      <c r="S154" s="31" t="e">
        <f>$A151</f>
        <v>#N/A</v>
      </c>
      <c r="T154" s="31">
        <v>4</v>
      </c>
      <c r="U154" s="63" t="e">
        <f t="shared" ref="U154:AD154" si="28">F154</f>
        <v>#N/A</v>
      </c>
      <c r="V154" s="63" t="e">
        <f t="shared" si="28"/>
        <v>#N/A</v>
      </c>
      <c r="W154" s="63" t="e">
        <f t="shared" si="28"/>
        <v>#N/A</v>
      </c>
      <c r="X154" s="63" t="e">
        <f t="shared" si="28"/>
        <v>#N/A</v>
      </c>
      <c r="Y154" s="63" t="e">
        <f t="shared" si="28"/>
        <v>#N/A</v>
      </c>
      <c r="Z154" s="63" t="e">
        <f t="shared" si="28"/>
        <v>#N/A</v>
      </c>
      <c r="AA154" s="63" t="e">
        <f t="shared" si="28"/>
        <v>#N/A</v>
      </c>
      <c r="AB154" s="63" t="e">
        <f t="shared" si="28"/>
        <v>#N/A</v>
      </c>
      <c r="AC154" s="63" t="e">
        <f t="shared" si="28"/>
        <v>#N/A</v>
      </c>
      <c r="AD154" s="63" t="e">
        <f t="shared" si="28"/>
        <v>#N/A</v>
      </c>
      <c r="AF154" s="35"/>
      <c r="AG154" s="35"/>
      <c r="AI154" s="35"/>
    </row>
    <row r="155" spans="1:39" s="60" customFormat="1" ht="13.5" customHeight="1" thickBot="1" x14ac:dyDescent="0.35">
      <c r="A155" s="73"/>
      <c r="B155" s="73"/>
      <c r="C155" s="74" t="e">
        <f>VLOOKUP(B151,Уч!$A$2:$L$26,12,FALSE)</f>
        <v>#N/A</v>
      </c>
      <c r="D155" s="110"/>
      <c r="E155" s="43" t="s">
        <v>37</v>
      </c>
      <c r="F155" s="75" t="e">
        <f>RANK(F154,$U$19:$U$165,0)</f>
        <v>#N/A</v>
      </c>
      <c r="G155" s="76" t="e">
        <f>RANK(G154,$V$19:$V$165,0)</f>
        <v>#N/A</v>
      </c>
      <c r="H155" s="76" t="e">
        <f>RANK(H154,$W$19:$W$165,0)</f>
        <v>#N/A</v>
      </c>
      <c r="I155" s="76" t="e">
        <f>RANK(I154,$X$19:$X$165,0)</f>
        <v>#N/A</v>
      </c>
      <c r="J155" s="76" t="e">
        <f>RANK(J154,$Y$19:$Y$165,0)</f>
        <v>#N/A</v>
      </c>
      <c r="K155" s="76" t="e">
        <f>RANK(K154,$Z$19:$Z$165,0)</f>
        <v>#N/A</v>
      </c>
      <c r="L155" s="76" t="e">
        <f>RANK(L154,$AA$19:$AA$165,0)</f>
        <v>#N/A</v>
      </c>
      <c r="M155" s="76" t="e">
        <f>RANK(M154,$AB$19:$AB$155,0)</f>
        <v>#N/A</v>
      </c>
      <c r="N155" s="76" t="e">
        <f>RANK(N154,$AC$19:$AC$165,0)</f>
        <v>#N/A</v>
      </c>
      <c r="O155" s="76" t="e">
        <f>RANK(O154,$AD$19:$AD$165,0)</f>
        <v>#N/A</v>
      </c>
      <c r="P155" s="98"/>
      <c r="Q155" s="50"/>
      <c r="R155" s="77"/>
      <c r="S155" s="31" t="e">
        <f>$A151</f>
        <v>#N/A</v>
      </c>
      <c r="T155" s="31">
        <v>5</v>
      </c>
      <c r="U155" s="83"/>
      <c r="V155" s="78"/>
      <c r="W155" s="78"/>
      <c r="X155" s="78"/>
      <c r="Y155" s="78"/>
      <c r="Z155" s="78"/>
      <c r="AA155" s="78"/>
      <c r="AB155" s="79"/>
      <c r="AC155" s="79"/>
      <c r="AD155" s="79"/>
      <c r="AF155" s="35"/>
      <c r="AG155" s="35"/>
      <c r="AI155" s="35"/>
    </row>
    <row r="156" spans="1:39" s="60" customFormat="1" ht="13.5" customHeight="1" thickTop="1" x14ac:dyDescent="0.3">
      <c r="A156" s="35" t="s">
        <v>105</v>
      </c>
      <c r="B156" s="35">
        <v>63</v>
      </c>
      <c r="C156" s="60" t="e">
        <f>VLOOKUP(B156,Уч!$A$2:$L$26,2,FALSE)</f>
        <v>#N/A</v>
      </c>
      <c r="D156" s="107" t="e">
        <f>VLOOKUP(B156,Уч!$A$2:$L$26,3,FALSE)</f>
        <v>#N/A</v>
      </c>
      <c r="E156" s="33" t="s">
        <v>28</v>
      </c>
      <c r="F156" s="61" t="s">
        <v>115</v>
      </c>
      <c r="G156" s="62"/>
      <c r="H156" s="62"/>
      <c r="I156" s="62"/>
      <c r="J156" s="62"/>
      <c r="K156" s="62"/>
      <c r="L156" s="62"/>
      <c r="M156" s="62"/>
      <c r="N156" s="62"/>
      <c r="O156" s="70"/>
      <c r="P156" s="97"/>
      <c r="Q156" s="104" t="str">
        <f>LOOKUP(P156,$V$1:$V$7,$W$1:$W$7)</f>
        <v>б/р</v>
      </c>
      <c r="R156" s="35"/>
      <c r="S156" s="31" t="str">
        <f>$A156</f>
        <v>бм</v>
      </c>
      <c r="T156" s="31">
        <v>1</v>
      </c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31"/>
      <c r="AF156" s="65" t="s">
        <v>37</v>
      </c>
      <c r="AG156" s="36" t="s">
        <v>77</v>
      </c>
      <c r="AH156" s="65" t="s">
        <v>76</v>
      </c>
      <c r="AI156" s="35" t="s">
        <v>77</v>
      </c>
      <c r="AJ156" s="31"/>
      <c r="AK156" s="31"/>
      <c r="AL156" s="31"/>
      <c r="AM156" s="31"/>
    </row>
    <row r="157" spans="1:39" s="60" customFormat="1" ht="13.5" customHeight="1" x14ac:dyDescent="0.3">
      <c r="A157" s="35"/>
      <c r="B157" s="35"/>
      <c r="C157" s="66" t="e">
        <f>VLOOKUP(B156,Уч!$A$2:$L$26,5,FALSE)</f>
        <v>#N/A</v>
      </c>
      <c r="D157" s="109" t="e">
        <f>VLOOKUP(B156,Уч!$A$2:$L$26,4,FALSE)</f>
        <v>#N/A</v>
      </c>
      <c r="E157" s="33" t="s">
        <v>97</v>
      </c>
      <c r="F157" s="68"/>
      <c r="G157" s="69"/>
      <c r="H157" s="70"/>
      <c r="I157" s="69"/>
      <c r="J157" s="69"/>
      <c r="K157" s="69"/>
      <c r="L157" s="69"/>
      <c r="M157" s="69"/>
      <c r="N157" s="70"/>
      <c r="O157" s="70"/>
      <c r="P157" s="97"/>
      <c r="Q157" s="36"/>
      <c r="R157" s="63"/>
      <c r="S157" s="31" t="str">
        <f>$A156</f>
        <v>бм</v>
      </c>
      <c r="T157" s="31">
        <v>2</v>
      </c>
      <c r="U157" s="64"/>
      <c r="V157" s="64"/>
      <c r="W157" s="64"/>
      <c r="X157" s="64"/>
      <c r="Y157" s="64"/>
      <c r="Z157" s="64"/>
      <c r="AA157" s="64"/>
      <c r="AB157" s="64"/>
      <c r="AC157" s="64"/>
      <c r="AD157" s="64"/>
      <c r="AE157" s="31"/>
      <c r="AF157" s="65">
        <v>1</v>
      </c>
      <c r="AG157" s="36">
        <v>20</v>
      </c>
      <c r="AH157" s="36" t="s">
        <v>78</v>
      </c>
      <c r="AI157" s="35"/>
      <c r="AJ157" s="31"/>
      <c r="AK157" s="31"/>
      <c r="AL157" s="31"/>
      <c r="AM157" s="31"/>
    </row>
    <row r="158" spans="1:39" s="60" customFormat="1" ht="13.5" customHeight="1" x14ac:dyDescent="0.3">
      <c r="A158" s="35"/>
      <c r="B158" s="35"/>
      <c r="C158" s="67" t="e">
        <f>VLOOKUP(B156,Уч!$A$2:$L$26,7,FALSE)</f>
        <v>#N/A</v>
      </c>
      <c r="D158" s="109"/>
      <c r="E158" s="33" t="s">
        <v>77</v>
      </c>
      <c r="F158" s="72"/>
      <c r="G158" s="70"/>
      <c r="H158" s="70"/>
      <c r="I158" s="70"/>
      <c r="J158" s="70"/>
      <c r="K158" s="70"/>
      <c r="L158" s="70"/>
      <c r="M158" s="70"/>
      <c r="N158" s="70"/>
      <c r="O158" s="70"/>
      <c r="P158" s="97"/>
      <c r="Q158" s="36"/>
      <c r="R158" s="63"/>
      <c r="S158" s="31" t="str">
        <f>$A156</f>
        <v>бм</v>
      </c>
      <c r="T158" s="31">
        <v>3</v>
      </c>
      <c r="U158" s="64"/>
      <c r="V158" s="64"/>
      <c r="W158" s="64"/>
      <c r="X158" s="64"/>
      <c r="Y158" s="64"/>
      <c r="Z158" s="64"/>
      <c r="AA158" s="64"/>
      <c r="AB158" s="64"/>
      <c r="AC158" s="64"/>
      <c r="AD158" s="64"/>
      <c r="AE158" s="31"/>
      <c r="AF158" s="65">
        <v>2</v>
      </c>
      <c r="AG158" s="36">
        <v>17</v>
      </c>
      <c r="AH158" s="65" t="s">
        <v>62</v>
      </c>
      <c r="AI158" s="35">
        <v>15</v>
      </c>
      <c r="AJ158" s="31"/>
      <c r="AK158" s="31"/>
      <c r="AL158" s="31"/>
      <c r="AM158" s="31"/>
    </row>
    <row r="159" spans="1:39" s="60" customFormat="1" ht="13.5" customHeight="1" x14ac:dyDescent="0.3">
      <c r="A159" s="35"/>
      <c r="B159" s="35"/>
      <c r="C159" s="66" t="e">
        <f>VLOOKUP(B156,Уч!$A$2:$L$26,11,FALSE)</f>
        <v>#N/A</v>
      </c>
      <c r="D159" s="109"/>
      <c r="E159" s="33" t="s">
        <v>98</v>
      </c>
      <c r="F159" s="72"/>
      <c r="G159" s="70"/>
      <c r="H159" s="70"/>
      <c r="I159" s="70"/>
      <c r="J159" s="70"/>
      <c r="K159" s="70"/>
      <c r="L159" s="70"/>
      <c r="M159" s="70"/>
      <c r="N159" s="70"/>
      <c r="O159" s="70"/>
      <c r="P159" s="97"/>
      <c r="Q159" s="36"/>
      <c r="R159" s="63"/>
      <c r="S159" s="31" t="str">
        <f>$A156</f>
        <v>бм</v>
      </c>
      <c r="T159" s="31">
        <v>4</v>
      </c>
      <c r="U159" s="63">
        <f t="shared" ref="U159:AD159" si="29">F159</f>
        <v>0</v>
      </c>
      <c r="V159" s="63">
        <f t="shared" si="29"/>
        <v>0</v>
      </c>
      <c r="W159" s="63">
        <f t="shared" si="29"/>
        <v>0</v>
      </c>
      <c r="X159" s="63">
        <f t="shared" si="29"/>
        <v>0</v>
      </c>
      <c r="Y159" s="63">
        <f t="shared" si="29"/>
        <v>0</v>
      </c>
      <c r="Z159" s="63">
        <f t="shared" si="29"/>
        <v>0</v>
      </c>
      <c r="AA159" s="63">
        <f t="shared" si="29"/>
        <v>0</v>
      </c>
      <c r="AB159" s="63">
        <f t="shared" si="29"/>
        <v>0</v>
      </c>
      <c r="AC159" s="63">
        <f t="shared" si="29"/>
        <v>0</v>
      </c>
      <c r="AD159" s="63">
        <f t="shared" si="29"/>
        <v>0</v>
      </c>
      <c r="AE159" s="31"/>
      <c r="AF159" s="65">
        <v>3</v>
      </c>
      <c r="AG159" s="36">
        <v>15</v>
      </c>
      <c r="AH159" s="65" t="s">
        <v>60</v>
      </c>
      <c r="AI159" s="35">
        <v>5</v>
      </c>
      <c r="AJ159" s="31"/>
      <c r="AK159" s="31"/>
      <c r="AL159" s="31"/>
      <c r="AM159" s="31"/>
    </row>
    <row r="160" spans="1:39" s="60" customFormat="1" ht="13.5" customHeight="1" thickBot="1" x14ac:dyDescent="0.35">
      <c r="A160" s="73"/>
      <c r="B160" s="73"/>
      <c r="C160" s="74" t="e">
        <f>VLOOKUP(B156,Уч!$A$2:$L$26,12,FALSE)</f>
        <v>#N/A</v>
      </c>
      <c r="D160" s="110"/>
      <c r="E160" s="43" t="s">
        <v>37</v>
      </c>
      <c r="F160" s="75"/>
      <c r="G160" s="76"/>
      <c r="H160" s="76"/>
      <c r="I160" s="76"/>
      <c r="J160" s="76"/>
      <c r="K160" s="76"/>
      <c r="L160" s="76"/>
      <c r="M160" s="76"/>
      <c r="N160" s="76"/>
      <c r="O160" s="76"/>
      <c r="P160" s="98"/>
      <c r="Q160" s="50"/>
      <c r="R160" s="77"/>
      <c r="S160" s="31" t="str">
        <f>$A156</f>
        <v>бм</v>
      </c>
      <c r="T160" s="31">
        <v>5</v>
      </c>
      <c r="U160" s="64"/>
      <c r="V160" s="64"/>
      <c r="W160" s="64"/>
      <c r="X160" s="64"/>
      <c r="Y160" s="64"/>
      <c r="Z160" s="64"/>
      <c r="AA160" s="64"/>
      <c r="AB160" s="64"/>
      <c r="AC160" s="64"/>
      <c r="AD160" s="64"/>
      <c r="AE160" s="31"/>
      <c r="AF160" s="65">
        <v>4</v>
      </c>
      <c r="AG160" s="36">
        <v>14</v>
      </c>
      <c r="AI160" s="35"/>
      <c r="AJ160" s="31"/>
      <c r="AK160" s="31"/>
      <c r="AL160" s="31"/>
      <c r="AM160" s="31"/>
    </row>
    <row r="161" spans="1:39" s="60" customFormat="1" ht="13.5" customHeight="1" thickTop="1" x14ac:dyDescent="0.3">
      <c r="A161" s="35"/>
      <c r="B161" s="35"/>
      <c r="C161" s="66"/>
      <c r="D161" s="71"/>
      <c r="E161" s="33"/>
      <c r="F161" s="70"/>
      <c r="G161" s="70"/>
      <c r="H161" s="70"/>
      <c r="I161" s="103"/>
      <c r="J161" s="103"/>
      <c r="K161" s="103"/>
      <c r="L161" s="103"/>
      <c r="M161" s="103"/>
      <c r="N161" s="103"/>
      <c r="O161" s="103"/>
      <c r="P161" s="63"/>
      <c r="Q161" s="36"/>
      <c r="R161" s="63"/>
      <c r="S161" s="31"/>
      <c r="T161" s="31"/>
      <c r="U161" s="64"/>
      <c r="V161" s="64"/>
      <c r="W161" s="64"/>
      <c r="X161" s="64"/>
      <c r="Y161" s="64"/>
      <c r="Z161" s="64"/>
      <c r="AA161" s="64"/>
      <c r="AB161" s="64"/>
      <c r="AC161" s="64"/>
      <c r="AD161" s="64"/>
      <c r="AE161" s="31"/>
      <c r="AF161" s="65"/>
      <c r="AG161" s="36"/>
      <c r="AI161" s="35"/>
      <c r="AJ161" s="31"/>
      <c r="AK161" s="31"/>
      <c r="AL161" s="31"/>
      <c r="AM161" s="31"/>
    </row>
    <row r="162" spans="1:39" s="60" customFormat="1" ht="13.5" customHeight="1" x14ac:dyDescent="0.3">
      <c r="B162" s="35"/>
      <c r="C162" s="60" t="s">
        <v>87</v>
      </c>
      <c r="D162" s="36"/>
      <c r="G162" s="35"/>
      <c r="H162" s="35"/>
      <c r="J162" s="36"/>
      <c r="K162" s="35" t="s">
        <v>108</v>
      </c>
      <c r="L162" s="35"/>
      <c r="M162" s="35"/>
      <c r="N162" s="35"/>
      <c r="O162" s="35"/>
      <c r="P162" s="80"/>
      <c r="Q162" s="80"/>
      <c r="R162" s="80"/>
      <c r="S162" s="80"/>
      <c r="T162" s="80"/>
      <c r="U162" s="78"/>
      <c r="V162" s="78"/>
      <c r="W162" s="78"/>
      <c r="X162" s="78"/>
      <c r="Y162" s="78"/>
      <c r="Z162" s="78"/>
      <c r="AA162" s="78"/>
      <c r="AB162" s="79"/>
      <c r="AC162" s="79"/>
      <c r="AD162" s="79"/>
      <c r="AF162" s="35"/>
      <c r="AG162" s="35"/>
      <c r="AI162" s="35"/>
    </row>
    <row r="163" spans="1:39" s="60" customFormat="1" ht="13.5" customHeight="1" x14ac:dyDescent="0.3">
      <c r="B163" s="35"/>
      <c r="D163" s="36"/>
      <c r="G163" s="35"/>
      <c r="H163" s="35"/>
      <c r="K163" s="35"/>
      <c r="L163" s="35"/>
      <c r="M163" s="35"/>
      <c r="N163" s="35"/>
      <c r="O163" s="35"/>
      <c r="P163" s="80"/>
      <c r="Q163" s="80"/>
      <c r="R163" s="80"/>
      <c r="S163" s="80"/>
      <c r="T163" s="80"/>
      <c r="U163" s="78"/>
      <c r="V163" s="78"/>
      <c r="W163" s="78"/>
      <c r="X163" s="78"/>
      <c r="Y163" s="78"/>
      <c r="Z163" s="78"/>
      <c r="AA163" s="78"/>
      <c r="AB163" s="79"/>
      <c r="AC163" s="79"/>
      <c r="AD163" s="79"/>
      <c r="AF163" s="35"/>
      <c r="AG163" s="35"/>
      <c r="AI163" s="35"/>
    </row>
    <row r="164" spans="1:39" s="60" customFormat="1" ht="13.5" customHeight="1" x14ac:dyDescent="0.3">
      <c r="B164" s="35"/>
      <c r="C164" s="60" t="s">
        <v>88</v>
      </c>
      <c r="D164" s="36"/>
      <c r="G164" s="35"/>
      <c r="H164" s="35"/>
      <c r="K164" s="35" t="s">
        <v>109</v>
      </c>
      <c r="L164" s="35"/>
      <c r="M164" s="35"/>
      <c r="N164" s="35"/>
      <c r="O164" s="35"/>
      <c r="P164" s="80"/>
      <c r="Q164" s="80"/>
      <c r="R164" s="80"/>
      <c r="S164" s="80"/>
      <c r="T164" s="80"/>
      <c r="U164" s="78"/>
      <c r="V164" s="78"/>
      <c r="W164" s="78"/>
      <c r="X164" s="78"/>
      <c r="Y164" s="78"/>
      <c r="Z164" s="78"/>
      <c r="AA164" s="78"/>
      <c r="AB164" s="79"/>
      <c r="AC164" s="79"/>
      <c r="AD164" s="79"/>
      <c r="AF164" s="35"/>
      <c r="AG164" s="35"/>
      <c r="AI164" s="35"/>
    </row>
  </sheetData>
  <printOptions horizontalCentered="1"/>
  <pageMargins left="0.39370078740157483" right="0.39370078740157483" top="0.39370078740157483" bottom="0.39370078740157483" header="0.59055118110236227" footer="0.39370078740157483"/>
  <pageSetup paperSize="9" scale="71" orientation="portrait" verticalDpi="300" r:id="rId1"/>
  <headerFooter alignWithMargins="0">
    <oddFooter>&amp;Lrybakov@rusathletics.com</oddFooter>
  </headerFooter>
  <rowBreaks count="2" manualBreakCount="2">
    <brk id="75" max="17" man="1"/>
    <brk id="160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M159"/>
  <sheetViews>
    <sheetView view="pageBreakPreview" topLeftCell="A46" zoomScale="85" zoomScaleNormal="85" zoomScaleSheetLayoutView="85" workbookViewId="0">
      <selection activeCell="X48" sqref="X48"/>
    </sheetView>
  </sheetViews>
  <sheetFormatPr defaultColWidth="9.140625" defaultRowHeight="12.75" outlineLevelCol="1" x14ac:dyDescent="0.2"/>
  <cols>
    <col min="1" max="1" width="6" style="7" customWidth="1"/>
    <col min="2" max="2" width="4" style="6" customWidth="1"/>
    <col min="3" max="3" width="23.85546875" style="7" customWidth="1"/>
    <col min="4" max="4" width="8.42578125" style="32" customWidth="1"/>
    <col min="5" max="5" width="3.140625" style="7" bestFit="1" customWidth="1"/>
    <col min="6" max="6" width="7" style="7" customWidth="1"/>
    <col min="7" max="7" width="7.140625" style="6" customWidth="1"/>
    <col min="8" max="8" width="5.7109375" style="6" bestFit="1" customWidth="1"/>
    <col min="9" max="9" width="7.28515625" style="7" bestFit="1" customWidth="1"/>
    <col min="10" max="10" width="6.5703125" style="7" customWidth="1"/>
    <col min="11" max="11" width="9" style="6" customWidth="1"/>
    <col min="12" max="12" width="7" style="6" customWidth="1"/>
    <col min="13" max="13" width="5.42578125" style="6" customWidth="1"/>
    <col min="14" max="14" width="6" style="6" customWidth="1" outlineLevel="1"/>
    <col min="15" max="15" width="7.140625" style="6" customWidth="1" outlineLevel="1"/>
    <col min="16" max="16" width="5.7109375" style="18" customWidth="1"/>
    <col min="17" max="18" width="7.42578125" style="18" customWidth="1"/>
    <col min="19" max="19" width="4.140625" style="18" customWidth="1"/>
    <col min="20" max="20" width="2" style="18" bestFit="1" customWidth="1"/>
    <col min="21" max="21" width="8" style="7" customWidth="1" outlineLevel="1"/>
    <col min="22" max="22" width="7.42578125" style="7" customWidth="1" outlineLevel="1"/>
    <col min="23" max="23" width="5.7109375" style="7" customWidth="1" outlineLevel="1"/>
    <col min="24" max="24" width="8" style="7" customWidth="1" outlineLevel="1"/>
    <col min="25" max="25" width="5.7109375" style="7" customWidth="1" outlineLevel="1"/>
    <col min="26" max="26" width="6" style="7" customWidth="1" outlineLevel="1"/>
    <col min="27" max="27" width="5" style="7" customWidth="1" outlineLevel="1"/>
    <col min="28" max="28" width="6" style="7" customWidth="1" outlineLevel="1"/>
    <col min="29" max="29" width="6.85546875" style="7" customWidth="1" outlineLevel="1"/>
    <col min="30" max="30" width="5.140625" style="7" customWidth="1" outlineLevel="1"/>
    <col min="31" max="31" width="9.140625" style="7"/>
    <col min="32" max="32" width="4.5703125" style="6" bestFit="1" customWidth="1"/>
    <col min="33" max="33" width="7" style="6" bestFit="1" customWidth="1"/>
    <col min="34" max="34" width="6.5703125" style="7" bestFit="1" customWidth="1"/>
    <col min="35" max="35" width="6.5703125" style="6" bestFit="1" customWidth="1"/>
    <col min="36" max="16384" width="9.140625" style="7"/>
  </cols>
  <sheetData>
    <row r="1" spans="1:39" x14ac:dyDescent="0.2">
      <c r="A1" s="15" t="str">
        <f>Расп!$A$21</f>
        <v>МИНИСТЕРСТВО СПОРТА РОССИЙСКОЙ ФЕДЕРАЦИИ</v>
      </c>
      <c r="U1" s="16"/>
      <c r="V1" s="20">
        <v>0</v>
      </c>
      <c r="W1" s="52" t="s">
        <v>66</v>
      </c>
      <c r="X1" s="20"/>
      <c r="Y1" s="20"/>
      <c r="Z1" s="20"/>
      <c r="AA1" s="20"/>
      <c r="AB1" s="55"/>
      <c r="AC1" s="55"/>
      <c r="AD1" s="55"/>
      <c r="AF1" s="7"/>
      <c r="AG1" s="7"/>
      <c r="AI1" s="7"/>
    </row>
    <row r="2" spans="1:39" x14ac:dyDescent="0.2">
      <c r="A2" s="15" t="str">
        <f>Расп!$A$22</f>
        <v>ВСЕРОССИЙСКАЯ ФЕДЕРАЦИЯ ЛЕГКОЙ АТЛЕТИКИ</v>
      </c>
      <c r="U2" s="16"/>
      <c r="V2" s="20">
        <v>3800</v>
      </c>
      <c r="W2" s="52">
        <v>3</v>
      </c>
      <c r="X2" s="20"/>
      <c r="Y2" s="53"/>
      <c r="Z2" s="20"/>
      <c r="AA2" s="20"/>
      <c r="AB2" s="55"/>
      <c r="AC2" s="55"/>
      <c r="AD2" s="55"/>
      <c r="AF2" s="7"/>
      <c r="AG2" s="7"/>
      <c r="AI2" s="7"/>
    </row>
    <row r="3" spans="1:39" x14ac:dyDescent="0.2">
      <c r="A3" s="15" t="str">
        <f>Расп!$A$23</f>
        <v xml:space="preserve"> </v>
      </c>
      <c r="U3" s="16"/>
      <c r="V3" s="20">
        <v>4600</v>
      </c>
      <c r="W3" s="52">
        <v>2</v>
      </c>
      <c r="X3" s="20"/>
      <c r="Y3" s="53"/>
      <c r="Z3" s="20"/>
      <c r="AA3" s="20"/>
      <c r="AB3" s="55"/>
      <c r="AC3" s="55"/>
      <c r="AD3" s="55"/>
      <c r="AF3" s="7"/>
      <c r="AG3" s="7"/>
      <c r="AI3" s="7"/>
    </row>
    <row r="4" spans="1:39" x14ac:dyDescent="0.2">
      <c r="A4" s="6"/>
      <c r="U4" s="16"/>
      <c r="V4" s="20">
        <v>5500</v>
      </c>
      <c r="W4" s="52">
        <v>1</v>
      </c>
      <c r="X4" s="20"/>
      <c r="Y4" s="20"/>
      <c r="Z4" s="20"/>
      <c r="AA4" s="20"/>
      <c r="AB4" s="55"/>
      <c r="AC4" s="55"/>
      <c r="AD4" s="55"/>
      <c r="AF4" s="7"/>
      <c r="AG4" s="7"/>
      <c r="AI4" s="7"/>
    </row>
    <row r="5" spans="1:39" ht="15.75" x14ac:dyDescent="0.25">
      <c r="A5" s="8" t="str">
        <f>Расп!$A$25</f>
        <v>Командный чемпионат России</v>
      </c>
      <c r="C5" s="6"/>
      <c r="U5" s="16"/>
      <c r="V5" s="20">
        <v>6200</v>
      </c>
      <c r="W5" s="52" t="s">
        <v>61</v>
      </c>
      <c r="X5" s="20"/>
      <c r="Y5" s="20"/>
      <c r="Z5" s="20"/>
      <c r="AA5" s="20"/>
      <c r="AB5" s="55"/>
      <c r="AC5" s="55"/>
      <c r="AD5" s="55"/>
      <c r="AF5" s="7"/>
      <c r="AG5" s="7"/>
      <c r="AI5" s="7"/>
    </row>
    <row r="6" spans="1:39" x14ac:dyDescent="0.2">
      <c r="A6" s="9" t="str">
        <f>Расп!$A$26</f>
        <v>г.Сочи, Адлерский район, стадион "Юность"</v>
      </c>
      <c r="C6" s="6"/>
      <c r="F6" s="9" t="str">
        <f>Расп!$A$1</f>
        <v>04.09.2019 г.</v>
      </c>
      <c r="K6" s="9" t="str">
        <f>Расп!$A$7</f>
        <v>05.09.2019 г.</v>
      </c>
      <c r="L6" s="9"/>
      <c r="M6" s="9"/>
      <c r="O6" s="32" t="str">
        <f>Расп!C13</f>
        <v>До 23 лет</v>
      </c>
      <c r="P6" s="7"/>
      <c r="U6" s="16"/>
      <c r="V6" s="20">
        <v>7000</v>
      </c>
      <c r="W6" s="52" t="s">
        <v>60</v>
      </c>
      <c r="X6" s="20"/>
      <c r="Y6" s="20"/>
      <c r="Z6" s="20"/>
      <c r="AA6" s="20"/>
      <c r="AB6" s="55"/>
      <c r="AC6" s="55"/>
      <c r="AD6" s="55"/>
      <c r="AF6" s="7"/>
      <c r="AG6" s="7"/>
      <c r="AI6" s="7"/>
    </row>
    <row r="7" spans="1:39" x14ac:dyDescent="0.2">
      <c r="C7" s="6"/>
      <c r="E7" s="10"/>
      <c r="F7" s="45" t="str">
        <f>Расп!A2</f>
        <v>бег 100 м</v>
      </c>
      <c r="G7" s="51">
        <f>Расп!B2</f>
        <v>0.39583333333333331</v>
      </c>
      <c r="K7" s="45" t="str">
        <f>Расп!A8</f>
        <v>бег с барьерами 110 м (1,067 м)</v>
      </c>
      <c r="L7" s="51">
        <f>Расп!B8</f>
        <v>0.41666666666666669</v>
      </c>
      <c r="M7" s="7"/>
      <c r="N7" s="45" t="str">
        <f>Расп!$A$14</f>
        <v>РМ</v>
      </c>
      <c r="O7" s="6">
        <f>Расп!C14</f>
        <v>8617</v>
      </c>
      <c r="P7" s="7"/>
      <c r="R7" s="6"/>
      <c r="S7" s="6"/>
      <c r="U7" s="16"/>
      <c r="V7" s="20">
        <v>8100</v>
      </c>
      <c r="W7" s="52" t="s">
        <v>62</v>
      </c>
      <c r="X7" s="20"/>
      <c r="Y7" s="20"/>
      <c r="Z7" s="20"/>
      <c r="AA7" s="20"/>
      <c r="AB7" s="55"/>
      <c r="AC7" s="55"/>
      <c r="AD7" s="55"/>
      <c r="AF7" s="7"/>
      <c r="AG7" s="7"/>
      <c r="AI7" s="7"/>
    </row>
    <row r="8" spans="1:39" ht="15.75" x14ac:dyDescent="0.25">
      <c r="B8" s="7"/>
      <c r="C8" s="8" t="str">
        <f>Расп!$A$27</f>
        <v>по многоборью</v>
      </c>
      <c r="E8" s="10"/>
      <c r="F8" s="45" t="str">
        <f>Расп!A3</f>
        <v>прыжок в длину</v>
      </c>
      <c r="G8" s="51">
        <f>Расп!B3</f>
        <v>0.42708333333333331</v>
      </c>
      <c r="H8" s="22"/>
      <c r="I8" s="10"/>
      <c r="J8" s="10"/>
      <c r="K8" s="45" t="str">
        <f>Расп!A9</f>
        <v>метание диска (2,0 кг)</v>
      </c>
      <c r="L8" s="51">
        <f>Расп!B9</f>
        <v>0.43402777777777773</v>
      </c>
      <c r="M8" s="7"/>
      <c r="N8" s="45" t="str">
        <f>Расп!$A$15</f>
        <v>РЕ</v>
      </c>
      <c r="O8" s="6">
        <f>Расп!C15</f>
        <v>8617</v>
      </c>
      <c r="P8" s="7"/>
      <c r="R8" s="6"/>
      <c r="S8" s="6"/>
      <c r="U8" s="17" t="s">
        <v>22</v>
      </c>
      <c r="V8" s="20"/>
      <c r="W8" s="20"/>
      <c r="X8" s="20"/>
      <c r="Y8" s="20"/>
      <c r="Z8" s="20"/>
      <c r="AA8" s="20"/>
      <c r="AB8" s="55"/>
      <c r="AC8" s="55"/>
      <c r="AD8" s="55"/>
      <c r="AF8" s="7"/>
      <c r="AG8" s="7"/>
      <c r="AI8" s="7"/>
    </row>
    <row r="9" spans="1:39" ht="15.75" x14ac:dyDescent="0.25">
      <c r="B9" s="8"/>
      <c r="C9" s="44" t="s">
        <v>117</v>
      </c>
      <c r="F9" s="45" t="str">
        <f>Расп!A4</f>
        <v>толкание ядра (7,26 кг)</v>
      </c>
      <c r="G9" s="51">
        <f>Расп!B4</f>
        <v>0.46875</v>
      </c>
      <c r="K9" s="45" t="str">
        <f>Расп!A10</f>
        <v>прыжок с шестом</v>
      </c>
      <c r="L9" s="51">
        <f>Расп!B10</f>
        <v>0.48958333333333331</v>
      </c>
      <c r="M9" s="7"/>
      <c r="N9" s="45" t="str">
        <f>Расп!$A$16</f>
        <v>РР</v>
      </c>
      <c r="O9" s="6">
        <f>Расп!C16</f>
        <v>8365</v>
      </c>
      <c r="P9" s="7"/>
      <c r="R9" s="6"/>
      <c r="S9" s="6"/>
      <c r="U9" s="17" t="s">
        <v>23</v>
      </c>
      <c r="V9" s="20"/>
      <c r="W9" s="20"/>
      <c r="X9" s="20"/>
      <c r="Y9" s="20"/>
      <c r="Z9" s="20"/>
      <c r="AA9" s="20"/>
      <c r="AB9" s="55"/>
      <c r="AC9" s="55"/>
      <c r="AD9" s="55"/>
      <c r="AF9" s="7"/>
      <c r="AG9" s="7"/>
      <c r="AI9" s="7"/>
    </row>
    <row r="10" spans="1:39" ht="15.75" x14ac:dyDescent="0.25">
      <c r="C10" s="44"/>
      <c r="F10" s="45" t="str">
        <f>Расп!A5</f>
        <v>прыжок в высоту</v>
      </c>
      <c r="G10" s="51">
        <f>Расп!B5</f>
        <v>0.625</v>
      </c>
      <c r="H10" s="11"/>
      <c r="K10" s="45" t="str">
        <f>Расп!A11</f>
        <v>метание копья (800 г)</v>
      </c>
      <c r="L10" s="51">
        <f>Расп!B11</f>
        <v>0.625</v>
      </c>
      <c r="M10" s="7"/>
      <c r="O10" s="14"/>
      <c r="U10" s="17" t="s">
        <v>24</v>
      </c>
      <c r="V10" s="20"/>
      <c r="W10" s="20"/>
      <c r="X10" s="20"/>
      <c r="Y10" s="20"/>
      <c r="Z10" s="20"/>
      <c r="AA10" s="20"/>
      <c r="AB10" s="55"/>
      <c r="AC10" s="55"/>
      <c r="AD10" s="55"/>
      <c r="AF10" s="7"/>
      <c r="AG10" s="7"/>
      <c r="AI10" s="7"/>
    </row>
    <row r="11" spans="1:39" ht="15.75" x14ac:dyDescent="0.25">
      <c r="C11" s="111" t="s">
        <v>11</v>
      </c>
      <c r="F11" s="45" t="str">
        <f>Расп!A6</f>
        <v>бег 400 м</v>
      </c>
      <c r="G11" s="51">
        <f>Расп!B6</f>
        <v>0.78125</v>
      </c>
      <c r="H11" s="11"/>
      <c r="K11" s="45" t="str">
        <f>Расп!A12</f>
        <v>бег 1500 м</v>
      </c>
      <c r="L11" s="51">
        <f>Расп!B12</f>
        <v>0.76388888888888884</v>
      </c>
      <c r="M11" s="7"/>
      <c r="O11" s="14"/>
      <c r="U11" s="17"/>
      <c r="V11" s="20"/>
      <c r="W11" s="20"/>
      <c r="X11" s="20"/>
      <c r="Y11" s="20"/>
      <c r="Z11" s="20"/>
      <c r="AA11" s="20"/>
      <c r="AB11" s="55"/>
      <c r="AC11" s="55"/>
      <c r="AD11" s="55"/>
      <c r="AF11" s="7"/>
      <c r="AG11" s="7"/>
      <c r="AI11" s="7"/>
    </row>
    <row r="12" spans="1:39" ht="18" customHeight="1" x14ac:dyDescent="0.25">
      <c r="C12" s="8" t="s">
        <v>104</v>
      </c>
      <c r="U12" s="57"/>
      <c r="V12" s="20"/>
      <c r="W12" s="20"/>
      <c r="X12" s="20"/>
      <c r="Y12" s="20"/>
      <c r="Z12" s="20"/>
      <c r="AA12" s="20"/>
      <c r="AB12" s="55"/>
      <c r="AC12" s="55"/>
      <c r="AD12" s="55"/>
      <c r="AF12" s="7"/>
      <c r="AG12" s="7"/>
      <c r="AI12" s="7"/>
    </row>
    <row r="13" spans="1:39" s="95" customFormat="1" thickBot="1" x14ac:dyDescent="0.25">
      <c r="A13" s="89" t="s">
        <v>37</v>
      </c>
      <c r="B13" s="89" t="s">
        <v>20</v>
      </c>
      <c r="C13" s="89" t="s">
        <v>16</v>
      </c>
      <c r="D13" s="89" t="s">
        <v>85</v>
      </c>
      <c r="E13" s="90"/>
      <c r="F13" s="89" t="s">
        <v>71</v>
      </c>
      <c r="G13" s="89" t="s">
        <v>26</v>
      </c>
      <c r="H13" s="89" t="s">
        <v>27</v>
      </c>
      <c r="I13" s="89" t="s">
        <v>17</v>
      </c>
      <c r="J13" s="89" t="s">
        <v>72</v>
      </c>
      <c r="K13" s="89" t="s">
        <v>73</v>
      </c>
      <c r="L13" s="89" t="s">
        <v>69</v>
      </c>
      <c r="M13" s="89" t="s">
        <v>70</v>
      </c>
      <c r="N13" s="89" t="s">
        <v>18</v>
      </c>
      <c r="O13" s="89" t="s">
        <v>74</v>
      </c>
      <c r="P13" s="91" t="s">
        <v>29</v>
      </c>
      <c r="Q13" s="91" t="s">
        <v>1</v>
      </c>
      <c r="R13" s="91" t="s">
        <v>65</v>
      </c>
      <c r="S13" s="92"/>
      <c r="T13" s="92"/>
      <c r="U13" s="93">
        <v>100</v>
      </c>
      <c r="V13" s="93" t="s">
        <v>26</v>
      </c>
      <c r="W13" s="93" t="s">
        <v>27</v>
      </c>
      <c r="X13" s="93" t="s">
        <v>17</v>
      </c>
      <c r="Y13" s="93">
        <v>400</v>
      </c>
      <c r="Z13" s="93" t="s">
        <v>75</v>
      </c>
      <c r="AA13" s="93" t="s">
        <v>69</v>
      </c>
      <c r="AB13" s="94" t="s">
        <v>70</v>
      </c>
      <c r="AC13" s="94" t="s">
        <v>18</v>
      </c>
      <c r="AD13" s="94">
        <v>1500</v>
      </c>
    </row>
    <row r="14" spans="1:39" s="11" customFormat="1" ht="6" customHeight="1" thickTop="1" x14ac:dyDescent="0.2">
      <c r="D14" s="44"/>
      <c r="P14" s="19"/>
      <c r="Q14" s="19"/>
      <c r="R14" s="19"/>
      <c r="S14" s="19"/>
      <c r="T14" s="19"/>
      <c r="U14" s="58"/>
      <c r="V14" s="21"/>
      <c r="W14" s="21"/>
      <c r="X14" s="21"/>
      <c r="Y14" s="21"/>
      <c r="Z14" s="21"/>
      <c r="AA14" s="21"/>
      <c r="AB14" s="56"/>
      <c r="AC14" s="56"/>
      <c r="AD14" s="56"/>
    </row>
    <row r="15" spans="1:39" s="11" customFormat="1" ht="6" customHeight="1" thickBot="1" x14ac:dyDescent="0.25">
      <c r="A15" s="42"/>
      <c r="B15" s="42"/>
      <c r="C15" s="42"/>
      <c r="D15" s="48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9"/>
      <c r="Q15" s="49"/>
      <c r="R15" s="49"/>
      <c r="S15" s="19"/>
      <c r="T15" s="19"/>
      <c r="U15" s="17"/>
      <c r="V15" s="21"/>
      <c r="W15" s="21"/>
      <c r="X15" s="21"/>
      <c r="Y15" s="21"/>
      <c r="Z15" s="21"/>
      <c r="AA15" s="21"/>
      <c r="AB15" s="56"/>
      <c r="AC15" s="56"/>
      <c r="AD15" s="56"/>
    </row>
    <row r="16" spans="1:39" s="31" customFormat="1" ht="13.5" customHeight="1" thickTop="1" x14ac:dyDescent="0.3">
      <c r="A16" s="35" t="e">
        <f>RANK(P16,$P$16:$P$160,0)</f>
        <v>#N/A</v>
      </c>
      <c r="B16" s="35">
        <v>34</v>
      </c>
      <c r="C16" s="60" t="e">
        <f>VLOOKUP(B16,Уч!$A$2:$L$26,2,FALSE)</f>
        <v>#N/A</v>
      </c>
      <c r="D16" s="107" t="e">
        <f>VLOOKUP(B16,Уч!$A$2:$L$26,3,FALSE)</f>
        <v>#N/A</v>
      </c>
      <c r="E16" s="33" t="s">
        <v>28</v>
      </c>
      <c r="F16" s="61" t="e">
        <f>VLOOKUP($B16,'1_р'!$C$18:$I$85,5,FALSE)</f>
        <v>#N/A</v>
      </c>
      <c r="G16" s="62" t="e">
        <f>VLOOKUP($B16,Дл_р!$C$16:$O$54,11,FALSE)</f>
        <v>#N/A</v>
      </c>
      <c r="H16" s="62" t="e">
        <f>VLOOKUP($B16,Я_р!$C$16:$K$60,8,FALSE)</f>
        <v>#N/A</v>
      </c>
      <c r="I16" s="62" t="e">
        <f>VLOOKUP($B16,В_р!$C$16:$AF$57,13,FALSE)</f>
        <v>#N/A</v>
      </c>
      <c r="J16" s="62" t="e">
        <f>VLOOKUP($B16,'4_р'!$C$17:$H$73,5,FALSE)</f>
        <v>#N/A</v>
      </c>
      <c r="K16" s="62" t="e">
        <f>VLOOKUP($B16,#REF!,5,FALSE)</f>
        <v>#REF!</v>
      </c>
      <c r="L16" s="62" t="e">
        <f>VLOOKUP($B16,#REF!,8,FALSE)</f>
        <v>#REF!</v>
      </c>
      <c r="M16" s="62" t="e">
        <f>VLOOKUP($B16,#REF!,17,FALSE)</f>
        <v>#REF!</v>
      </c>
      <c r="N16" s="62" t="e">
        <f>VLOOKUP($B16,К_р!$C$15:$K$68,8,FALSE)</f>
        <v>#N/A</v>
      </c>
      <c r="O16" s="70" t="e">
        <f>VLOOKUP($B16,'15_р'!$C$17:$H$86,5,FALSE)</f>
        <v>#N/A</v>
      </c>
      <c r="P16" s="97" t="e">
        <f>SUM(F18:O18)</f>
        <v>#N/A</v>
      </c>
      <c r="Q16" s="35" t="e">
        <f>LOOKUP(P16,$V$1:$V$7,$W$1:$W$7)</f>
        <v>#N/A</v>
      </c>
      <c r="R16" s="35"/>
      <c r="S16" s="31" t="e">
        <f>$A16</f>
        <v>#N/A</v>
      </c>
      <c r="T16" s="31">
        <v>1</v>
      </c>
      <c r="U16" s="83"/>
      <c r="V16" s="78"/>
      <c r="W16" s="78"/>
      <c r="X16" s="78"/>
      <c r="Y16" s="78"/>
      <c r="Z16" s="78"/>
      <c r="AA16" s="78"/>
      <c r="AB16" s="79"/>
      <c r="AC16" s="79"/>
      <c r="AD16" s="79"/>
      <c r="AE16" s="60"/>
      <c r="AF16" s="35"/>
      <c r="AG16" s="35"/>
      <c r="AH16" s="60"/>
      <c r="AI16" s="35"/>
      <c r="AJ16" s="60"/>
      <c r="AK16" s="60"/>
      <c r="AL16" s="60"/>
      <c r="AM16" s="60"/>
    </row>
    <row r="17" spans="1:39" s="31" customFormat="1" ht="13.5" customHeight="1" x14ac:dyDescent="0.3">
      <c r="A17" s="35"/>
      <c r="B17" s="35"/>
      <c r="C17" s="66" t="e">
        <f>VLOOKUP(B16,Уч!$A$2:$L$26,5,FALSE)</f>
        <v>#N/A</v>
      </c>
      <c r="D17" s="107" t="e">
        <f>VLOOKUP(B16,Уч!$A$2:$L$26,4,FALSE)</f>
        <v>#N/A</v>
      </c>
      <c r="E17" s="33" t="s">
        <v>97</v>
      </c>
      <c r="F17" s="68" t="e">
        <f>VLOOKUP($B16,'1_р'!$C$18:$I$85,6,FALSE)</f>
        <v>#N/A</v>
      </c>
      <c r="G17" s="69" t="e">
        <f>VLOOKUP($B16,Дл_р!$C$16:$O$54,12,FALSE)</f>
        <v>#N/A</v>
      </c>
      <c r="H17" s="70"/>
      <c r="I17" s="69"/>
      <c r="J17" s="69"/>
      <c r="K17" s="69" t="e">
        <f>VLOOKUP($B16,#REF!,6,FALSE)</f>
        <v>#REF!</v>
      </c>
      <c r="L17" s="69"/>
      <c r="M17" s="69"/>
      <c r="N17" s="70"/>
      <c r="O17" s="70"/>
      <c r="P17" s="97"/>
      <c r="Q17" s="80"/>
      <c r="R17" s="63"/>
      <c r="S17" s="31" t="e">
        <f>$A16</f>
        <v>#N/A</v>
      </c>
      <c r="T17" s="31">
        <v>2</v>
      </c>
      <c r="U17" s="83"/>
      <c r="V17" s="78"/>
      <c r="W17" s="78"/>
      <c r="X17" s="78"/>
      <c r="Y17" s="78"/>
      <c r="Z17" s="78"/>
      <c r="AA17" s="78"/>
      <c r="AB17" s="79"/>
      <c r="AC17" s="79"/>
      <c r="AD17" s="79"/>
      <c r="AE17" s="60"/>
      <c r="AF17" s="35"/>
      <c r="AG17" s="35"/>
      <c r="AH17" s="60"/>
      <c r="AI17" s="35"/>
      <c r="AJ17" s="60"/>
      <c r="AK17" s="60"/>
      <c r="AL17" s="60"/>
      <c r="AM17" s="60"/>
    </row>
    <row r="18" spans="1:39" s="31" customFormat="1" ht="13.5" customHeight="1" x14ac:dyDescent="0.3">
      <c r="A18" s="35"/>
      <c r="B18" s="35"/>
      <c r="C18" s="67" t="e">
        <f>VLOOKUP(B16,Уч!$A$2:$L$26,7)</f>
        <v>#N/A</v>
      </c>
      <c r="D18" s="107"/>
      <c r="E18" s="33" t="s">
        <v>77</v>
      </c>
      <c r="F18" s="72" t="e">
        <f>VLOOKUP($B16,'1_р'!$C$18:$I$85,7,FALSE)</f>
        <v>#N/A</v>
      </c>
      <c r="G18" s="70" t="e">
        <f>VLOOKUP($B16,Дл_р!$C$16:$O$54,13,FALSE)</f>
        <v>#N/A</v>
      </c>
      <c r="H18" s="70" t="e">
        <f>VLOOKUP($B16,Я_р!$C$16:$K$60,9,FALSE)</f>
        <v>#N/A</v>
      </c>
      <c r="I18" s="70" t="e">
        <f>VLOOKUP($B16,В_р!$C$16:$AF$57,14,FALSE)</f>
        <v>#N/A</v>
      </c>
      <c r="J18" s="70" t="e">
        <f>VLOOKUP($B16,'4_р'!$C$17:$H$73,6,FALSE)</f>
        <v>#N/A</v>
      </c>
      <c r="K18" s="70" t="e">
        <f>VLOOKUP($B16,#REF!,7,FALSE)</f>
        <v>#REF!</v>
      </c>
      <c r="L18" s="70" t="e">
        <f>VLOOKUP($B16,#REF!,9,FALSE)</f>
        <v>#REF!</v>
      </c>
      <c r="M18" s="70" t="e">
        <f>VLOOKUP($B16,#REF!,18,FALSE)</f>
        <v>#REF!</v>
      </c>
      <c r="N18" s="70" t="e">
        <f>VLOOKUP($B16,К_р!$C$15:$K$68,9,FALSE)</f>
        <v>#N/A</v>
      </c>
      <c r="O18" s="70" t="e">
        <f>VLOOKUP($B16,'15_р'!$C$17:$H$86,6,FALSE)</f>
        <v>#N/A</v>
      </c>
      <c r="P18" s="97"/>
      <c r="Q18" s="80"/>
      <c r="R18" s="63"/>
      <c r="S18" s="31" t="e">
        <f>$A16</f>
        <v>#N/A</v>
      </c>
      <c r="T18" s="31">
        <v>3</v>
      </c>
      <c r="U18" s="83"/>
      <c r="V18" s="78"/>
      <c r="W18" s="78"/>
      <c r="X18" s="78"/>
      <c r="Y18" s="78"/>
      <c r="Z18" s="78"/>
      <c r="AA18" s="78"/>
      <c r="AB18" s="79"/>
      <c r="AC18" s="79"/>
      <c r="AD18" s="79"/>
      <c r="AE18" s="60"/>
      <c r="AF18" s="35"/>
      <c r="AG18" s="35"/>
      <c r="AH18" s="60"/>
      <c r="AI18" s="35"/>
      <c r="AJ18" s="60"/>
      <c r="AK18" s="60"/>
      <c r="AL18" s="60"/>
      <c r="AM18" s="60"/>
    </row>
    <row r="19" spans="1:39" s="31" customFormat="1" ht="13.5" customHeight="1" x14ac:dyDescent="0.3">
      <c r="A19" s="35"/>
      <c r="B19" s="35"/>
      <c r="C19" s="66" t="e">
        <f>VLOOKUP(B16,Уч!$A$2:$L$26,11,FALSE)</f>
        <v>#N/A</v>
      </c>
      <c r="D19" s="107"/>
      <c r="E19" s="33" t="s">
        <v>98</v>
      </c>
      <c r="F19" s="72" t="e">
        <f>F18</f>
        <v>#N/A</v>
      </c>
      <c r="G19" s="70" t="e">
        <f>F19+G18</f>
        <v>#N/A</v>
      </c>
      <c r="H19" s="70" t="e">
        <f>G19+H18</f>
        <v>#N/A</v>
      </c>
      <c r="I19" s="70" t="e">
        <f>H19+I18</f>
        <v>#N/A</v>
      </c>
      <c r="J19" s="70" t="e">
        <f>SUM($F18:J18)</f>
        <v>#N/A</v>
      </c>
      <c r="K19" s="70" t="e">
        <f>SUM($F18:$K18)</f>
        <v>#N/A</v>
      </c>
      <c r="L19" s="70" t="e">
        <f>K19+L18</f>
        <v>#N/A</v>
      </c>
      <c r="M19" s="70" t="e">
        <f>L19+M18</f>
        <v>#N/A</v>
      </c>
      <c r="N19" s="70" t="e">
        <f>SUM($F18:$N18)</f>
        <v>#N/A</v>
      </c>
      <c r="O19" s="70" t="e">
        <f>SUM($F18:$O18)</f>
        <v>#N/A</v>
      </c>
      <c r="P19" s="97"/>
      <c r="Q19" s="80"/>
      <c r="R19" s="63"/>
      <c r="S19" s="31" t="e">
        <f>$A16</f>
        <v>#N/A</v>
      </c>
      <c r="T19" s="31">
        <v>4</v>
      </c>
      <c r="U19" s="63" t="e">
        <f t="shared" ref="U19:AD19" si="0">F19</f>
        <v>#N/A</v>
      </c>
      <c r="V19" s="63" t="e">
        <f t="shared" si="0"/>
        <v>#N/A</v>
      </c>
      <c r="W19" s="63" t="e">
        <f t="shared" si="0"/>
        <v>#N/A</v>
      </c>
      <c r="X19" s="63" t="e">
        <f t="shared" si="0"/>
        <v>#N/A</v>
      </c>
      <c r="Y19" s="63" t="e">
        <f t="shared" si="0"/>
        <v>#N/A</v>
      </c>
      <c r="Z19" s="63" t="e">
        <f t="shared" si="0"/>
        <v>#N/A</v>
      </c>
      <c r="AA19" s="63" t="e">
        <f t="shared" si="0"/>
        <v>#N/A</v>
      </c>
      <c r="AB19" s="63" t="e">
        <f t="shared" si="0"/>
        <v>#N/A</v>
      </c>
      <c r="AC19" s="63" t="e">
        <f t="shared" si="0"/>
        <v>#N/A</v>
      </c>
      <c r="AD19" s="63" t="e">
        <f t="shared" si="0"/>
        <v>#N/A</v>
      </c>
      <c r="AE19" s="60"/>
      <c r="AF19" s="35"/>
      <c r="AG19" s="35"/>
      <c r="AH19" s="60"/>
      <c r="AI19" s="35"/>
      <c r="AJ19" s="60"/>
      <c r="AK19" s="60"/>
      <c r="AL19" s="60"/>
      <c r="AM19" s="60"/>
    </row>
    <row r="20" spans="1:39" s="31" customFormat="1" ht="13.5" customHeight="1" thickBot="1" x14ac:dyDescent="0.35">
      <c r="A20" s="73"/>
      <c r="B20" s="73"/>
      <c r="C20" s="74" t="e">
        <f>VLOOKUP(B16,Уч!$A$2:$L$26,12,FALSE)</f>
        <v>#N/A</v>
      </c>
      <c r="D20" s="108"/>
      <c r="E20" s="43" t="s">
        <v>37</v>
      </c>
      <c r="F20" s="75" t="e">
        <f>RANK(F19,$U$19:$U$160,0)</f>
        <v>#N/A</v>
      </c>
      <c r="G20" s="76" t="e">
        <f>RANK(G19,$V$19:$V$160,0)</f>
        <v>#N/A</v>
      </c>
      <c r="H20" s="76" t="e">
        <f>RANK(H19,$W$19:$W$160,0)</f>
        <v>#N/A</v>
      </c>
      <c r="I20" s="76" t="e">
        <f>RANK(I19,$X$19:$X$160,0)</f>
        <v>#N/A</v>
      </c>
      <c r="J20" s="76" t="e">
        <f>RANK(J19,$Y$19:$Y$160,0)</f>
        <v>#N/A</v>
      </c>
      <c r="K20" s="76" t="e">
        <f>RANK(K19,$Z$19:$Z$160,0)</f>
        <v>#N/A</v>
      </c>
      <c r="L20" s="76" t="e">
        <f>RANK(L19,$AA$19:$AA$160,0)</f>
        <v>#N/A</v>
      </c>
      <c r="M20" s="76" t="e">
        <f>RANK(M19,$AB$19:$AB$150,0)</f>
        <v>#N/A</v>
      </c>
      <c r="N20" s="76" t="e">
        <f>RANK(N19,$AC$19:$AC$160,0)</f>
        <v>#N/A</v>
      </c>
      <c r="O20" s="76" t="e">
        <f>RANK(O19,$AD$19:$AD$160,0)</f>
        <v>#N/A</v>
      </c>
      <c r="P20" s="98"/>
      <c r="Q20" s="77"/>
      <c r="R20" s="77"/>
      <c r="S20" s="31" t="e">
        <f>$A16</f>
        <v>#N/A</v>
      </c>
      <c r="T20" s="31">
        <v>5</v>
      </c>
      <c r="U20" s="83"/>
      <c r="V20" s="78"/>
      <c r="W20" s="78"/>
      <c r="X20" s="78"/>
      <c r="Y20" s="78"/>
      <c r="Z20" s="78"/>
      <c r="AA20" s="78"/>
      <c r="AB20" s="79"/>
      <c r="AC20" s="79"/>
      <c r="AD20" s="79"/>
      <c r="AE20" s="60"/>
      <c r="AF20" s="35"/>
      <c r="AG20" s="35"/>
      <c r="AH20" s="60"/>
      <c r="AI20" s="35"/>
      <c r="AJ20" s="60"/>
      <c r="AK20" s="60"/>
      <c r="AL20" s="60"/>
      <c r="AM20" s="60"/>
    </row>
    <row r="21" spans="1:39" s="60" customFormat="1" ht="13.5" customHeight="1" thickTop="1" x14ac:dyDescent="0.3">
      <c r="A21" s="35" t="e">
        <f>RANK(P21,$P$16:$P$160,0)</f>
        <v>#N/A</v>
      </c>
      <c r="B21" s="35">
        <v>17</v>
      </c>
      <c r="C21" s="60" t="e">
        <f>VLOOKUP(B21,Уч!$A$2:$L$26,2,FALSE)</f>
        <v>#N/A</v>
      </c>
      <c r="D21" s="107" t="e">
        <f>VLOOKUP(B21,Уч!$A$2:$L$26,3,FALSE)</f>
        <v>#N/A</v>
      </c>
      <c r="E21" s="33" t="s">
        <v>28</v>
      </c>
      <c r="F21" s="61" t="e">
        <f>VLOOKUP($B21,'1_р'!$C$18:$I$85,5,FALSE)</f>
        <v>#N/A</v>
      </c>
      <c r="G21" s="62" t="e">
        <f>VLOOKUP($B21,Дл_р!$C$16:$O$54,11,FALSE)</f>
        <v>#N/A</v>
      </c>
      <c r="H21" s="62" t="e">
        <f>VLOOKUP($B21,Я_р!$C$16:$K$60,8,FALSE)</f>
        <v>#N/A</v>
      </c>
      <c r="I21" s="62" t="e">
        <f>VLOOKUP($B21,В_р!$C$16:$AF$57,13,FALSE)</f>
        <v>#N/A</v>
      </c>
      <c r="J21" s="62" t="e">
        <f>VLOOKUP($B21,'4_р'!$C$17:$H$73,5,FALSE)</f>
        <v>#N/A</v>
      </c>
      <c r="K21" s="62" t="e">
        <f>VLOOKUP($B21,#REF!,5,FALSE)</f>
        <v>#REF!</v>
      </c>
      <c r="L21" s="62" t="e">
        <f>VLOOKUP($B21,#REF!,8,FALSE)</f>
        <v>#REF!</v>
      </c>
      <c r="M21" s="62" t="e">
        <f>VLOOKUP($B21,#REF!,17,FALSE)</f>
        <v>#REF!</v>
      </c>
      <c r="N21" s="62" t="e">
        <f>VLOOKUP($B21,К_р!$C$15:$K$68,8,FALSE)</f>
        <v>#N/A</v>
      </c>
      <c r="O21" s="70" t="e">
        <f>VLOOKUP($B21,'15_р'!$C$17:$H$86,5,FALSE)</f>
        <v>#N/A</v>
      </c>
      <c r="P21" s="97" t="e">
        <f>SUM(F23:O23)</f>
        <v>#N/A</v>
      </c>
      <c r="Q21" s="35" t="e">
        <f>LOOKUP(P21,$V$1:$V$7,$W$1:$W$7)</f>
        <v>#N/A</v>
      </c>
      <c r="R21" s="35"/>
      <c r="S21" s="31" t="e">
        <f>$A21</f>
        <v>#N/A</v>
      </c>
      <c r="T21" s="31">
        <v>1</v>
      </c>
      <c r="U21" s="78"/>
      <c r="V21" s="78"/>
      <c r="W21" s="78"/>
      <c r="X21" s="78"/>
      <c r="Y21" s="78"/>
      <c r="Z21" s="78"/>
      <c r="AA21" s="78"/>
      <c r="AB21" s="79"/>
      <c r="AC21" s="79"/>
      <c r="AD21" s="79"/>
      <c r="AF21" s="65">
        <v>15</v>
      </c>
      <c r="AG21" s="36">
        <v>3</v>
      </c>
      <c r="AH21" s="82"/>
      <c r="AI21" s="31"/>
    </row>
    <row r="22" spans="1:39" s="60" customFormat="1" ht="13.5" customHeight="1" x14ac:dyDescent="0.3">
      <c r="A22" s="35"/>
      <c r="B22" s="35"/>
      <c r="C22" s="66" t="e">
        <f>VLOOKUP(B21,Уч!$A$2:$L$26,5,FALSE)</f>
        <v>#N/A</v>
      </c>
      <c r="D22" s="109" t="e">
        <f>VLOOKUP(B21,Уч!$A$2:$L$26,4,FALSE)</f>
        <v>#N/A</v>
      </c>
      <c r="E22" s="33" t="s">
        <v>97</v>
      </c>
      <c r="F22" s="68" t="e">
        <f>VLOOKUP($B21,'1_р'!$C$18:$I$85,6,FALSE)</f>
        <v>#N/A</v>
      </c>
      <c r="G22" s="69" t="e">
        <f>VLOOKUP($B21,Дл_р!$C$16:$O$54,12,FALSE)</f>
        <v>#N/A</v>
      </c>
      <c r="H22" s="70"/>
      <c r="I22" s="69"/>
      <c r="J22" s="69"/>
      <c r="K22" s="69" t="e">
        <f>VLOOKUP($B21,#REF!,6,FALSE)</f>
        <v>#REF!</v>
      </c>
      <c r="L22" s="69"/>
      <c r="M22" s="69"/>
      <c r="N22" s="70"/>
      <c r="O22" s="70"/>
      <c r="P22" s="97"/>
      <c r="Q22" s="80"/>
      <c r="R22" s="63"/>
      <c r="S22" s="31" t="e">
        <f>$A21</f>
        <v>#N/A</v>
      </c>
      <c r="T22" s="31">
        <v>2</v>
      </c>
      <c r="U22" s="78"/>
      <c r="V22" s="78"/>
      <c r="W22" s="78"/>
      <c r="X22" s="78"/>
      <c r="Y22" s="78"/>
      <c r="Z22" s="78"/>
      <c r="AA22" s="78"/>
      <c r="AB22" s="79"/>
      <c r="AC22" s="79"/>
      <c r="AD22" s="79"/>
      <c r="AF22" s="65">
        <v>16</v>
      </c>
      <c r="AG22" s="36">
        <v>2</v>
      </c>
      <c r="AH22" s="82"/>
      <c r="AI22" s="31"/>
    </row>
    <row r="23" spans="1:39" s="60" customFormat="1" ht="13.5" customHeight="1" x14ac:dyDescent="0.3">
      <c r="A23" s="35"/>
      <c r="B23" s="35"/>
      <c r="C23" s="67" t="e">
        <f>VLOOKUP(B21,Уч!$A$2:$L$26,7)</f>
        <v>#N/A</v>
      </c>
      <c r="D23" s="109"/>
      <c r="E23" s="33" t="s">
        <v>77</v>
      </c>
      <c r="F23" s="72" t="e">
        <f>VLOOKUP($B21,'1_р'!$C$18:$I$85,7,FALSE)</f>
        <v>#N/A</v>
      </c>
      <c r="G23" s="70" t="e">
        <f>VLOOKUP($B21,Дл_р!$C$16:$O$54,13,FALSE)</f>
        <v>#N/A</v>
      </c>
      <c r="H23" s="70" t="e">
        <f>VLOOKUP($B21,Я_р!$C$16:$K$60,9,FALSE)</f>
        <v>#N/A</v>
      </c>
      <c r="I23" s="70" t="e">
        <f>VLOOKUP($B21,В_р!$C$16:$AF$57,14,FALSE)</f>
        <v>#N/A</v>
      </c>
      <c r="J23" s="70" t="e">
        <f>VLOOKUP($B21,'4_р'!$C$17:$H$73,6,FALSE)</f>
        <v>#N/A</v>
      </c>
      <c r="K23" s="70" t="e">
        <f>VLOOKUP($B21,#REF!,7,FALSE)</f>
        <v>#REF!</v>
      </c>
      <c r="L23" s="70" t="e">
        <f>VLOOKUP($B21,#REF!,9,FALSE)</f>
        <v>#REF!</v>
      </c>
      <c r="M23" s="70" t="e">
        <f>VLOOKUP($B21,#REF!,18,FALSE)</f>
        <v>#REF!</v>
      </c>
      <c r="N23" s="70" t="e">
        <f>VLOOKUP($B21,К_р!$C$15:$K$68,9,FALSE)</f>
        <v>#N/A</v>
      </c>
      <c r="O23" s="70" t="e">
        <f>VLOOKUP($B21,'15_р'!$C$17:$H$86,6,FALSE)</f>
        <v>#N/A</v>
      </c>
      <c r="P23" s="97"/>
      <c r="Q23" s="80"/>
      <c r="R23" s="63"/>
      <c r="S23" s="31" t="e">
        <f>$A21</f>
        <v>#N/A</v>
      </c>
      <c r="T23" s="31">
        <v>3</v>
      </c>
      <c r="U23" s="78"/>
      <c r="V23" s="78"/>
      <c r="W23" s="78"/>
      <c r="X23" s="78"/>
      <c r="Y23" s="78"/>
      <c r="Z23" s="78"/>
      <c r="AA23" s="78"/>
      <c r="AB23" s="79"/>
      <c r="AC23" s="79"/>
      <c r="AD23" s="79"/>
      <c r="AF23" s="35" t="s">
        <v>61</v>
      </c>
      <c r="AG23" s="35">
        <v>1</v>
      </c>
      <c r="AH23" s="36" t="s">
        <v>81</v>
      </c>
      <c r="AI23" s="31"/>
    </row>
    <row r="24" spans="1:39" s="60" customFormat="1" ht="13.5" customHeight="1" x14ac:dyDescent="0.3">
      <c r="A24" s="35"/>
      <c r="B24" s="35"/>
      <c r="C24" s="66" t="e">
        <f>VLOOKUP(B21,Уч!$A$2:$L$26,11,FALSE)</f>
        <v>#N/A</v>
      </c>
      <c r="D24" s="109"/>
      <c r="E24" s="33" t="s">
        <v>98</v>
      </c>
      <c r="F24" s="72" t="e">
        <f>F23</f>
        <v>#N/A</v>
      </c>
      <c r="G24" s="70" t="e">
        <f>F24+G23</f>
        <v>#N/A</v>
      </c>
      <c r="H24" s="70" t="e">
        <f>G24+H23</f>
        <v>#N/A</v>
      </c>
      <c r="I24" s="70" t="e">
        <f>H24+I23</f>
        <v>#N/A</v>
      </c>
      <c r="J24" s="70" t="e">
        <f>SUM($F23:J23)</f>
        <v>#N/A</v>
      </c>
      <c r="K24" s="70" t="e">
        <f>SUM($F23:$K23)</f>
        <v>#N/A</v>
      </c>
      <c r="L24" s="70" t="e">
        <f>K24+L23</f>
        <v>#N/A</v>
      </c>
      <c r="M24" s="70" t="e">
        <f>L24+M23</f>
        <v>#N/A</v>
      </c>
      <c r="N24" s="70" t="e">
        <f>SUM($F23:$N23)</f>
        <v>#N/A</v>
      </c>
      <c r="O24" s="70" t="e">
        <f>SUM($F23:$O23)</f>
        <v>#N/A</v>
      </c>
      <c r="P24" s="97"/>
      <c r="Q24" s="80"/>
      <c r="R24" s="63"/>
      <c r="S24" s="31" t="e">
        <f>$A21</f>
        <v>#N/A</v>
      </c>
      <c r="T24" s="31">
        <v>4</v>
      </c>
      <c r="U24" s="63" t="e">
        <f t="shared" ref="U24:AD24" si="1">F24</f>
        <v>#N/A</v>
      </c>
      <c r="V24" s="63" t="e">
        <f t="shared" si="1"/>
        <v>#N/A</v>
      </c>
      <c r="W24" s="63" t="e">
        <f t="shared" si="1"/>
        <v>#N/A</v>
      </c>
      <c r="X24" s="63" t="e">
        <f t="shared" si="1"/>
        <v>#N/A</v>
      </c>
      <c r="Y24" s="63" t="e">
        <f t="shared" si="1"/>
        <v>#N/A</v>
      </c>
      <c r="Z24" s="63" t="e">
        <f t="shared" si="1"/>
        <v>#N/A</v>
      </c>
      <c r="AA24" s="63" t="e">
        <f t="shared" si="1"/>
        <v>#N/A</v>
      </c>
      <c r="AB24" s="63" t="e">
        <f t="shared" si="1"/>
        <v>#N/A</v>
      </c>
      <c r="AC24" s="63" t="e">
        <f t="shared" si="1"/>
        <v>#N/A</v>
      </c>
      <c r="AD24" s="63" t="e">
        <f t="shared" si="1"/>
        <v>#N/A</v>
      </c>
      <c r="AF24" s="65" t="s">
        <v>82</v>
      </c>
      <c r="AG24" s="35">
        <v>1</v>
      </c>
      <c r="AH24" s="36" t="s">
        <v>83</v>
      </c>
      <c r="AI24" s="31"/>
    </row>
    <row r="25" spans="1:39" s="60" customFormat="1" ht="13.5" customHeight="1" thickBot="1" x14ac:dyDescent="0.35">
      <c r="A25" s="73"/>
      <c r="B25" s="73"/>
      <c r="C25" s="74" t="e">
        <f>VLOOKUP(B21,Уч!$A$2:$L$26,12,FALSE)</f>
        <v>#N/A</v>
      </c>
      <c r="D25" s="110"/>
      <c r="E25" s="43" t="s">
        <v>37</v>
      </c>
      <c r="F25" s="75" t="e">
        <f>RANK(F24,$U$19:$U$160,0)</f>
        <v>#N/A</v>
      </c>
      <c r="G25" s="76" t="e">
        <f>RANK(G24,$V$19:$V$160,0)</f>
        <v>#N/A</v>
      </c>
      <c r="H25" s="76" t="e">
        <f>RANK(H24,$W$19:$W$160,0)</f>
        <v>#N/A</v>
      </c>
      <c r="I25" s="76" t="e">
        <f>RANK(I24,$X$19:$X$160,0)</f>
        <v>#N/A</v>
      </c>
      <c r="J25" s="76" t="e">
        <f>RANK(J24,$Y$19:$Y$160,0)</f>
        <v>#N/A</v>
      </c>
      <c r="K25" s="76" t="e">
        <f>RANK(K24,$Z$19:$Z$160,0)</f>
        <v>#N/A</v>
      </c>
      <c r="L25" s="76" t="e">
        <f>RANK(L24,$AA$19:$AA$160,0)</f>
        <v>#N/A</v>
      </c>
      <c r="M25" s="76" t="e">
        <f>RANK(M24,$AB$19:$AB$150,0)</f>
        <v>#N/A</v>
      </c>
      <c r="N25" s="76" t="e">
        <f>RANK(N24,$AC$19:$AC$160,0)</f>
        <v>#N/A</v>
      </c>
      <c r="O25" s="76" t="e">
        <f>RANK(O24,$AD$19:$AD$160,0)</f>
        <v>#N/A</v>
      </c>
      <c r="P25" s="98"/>
      <c r="Q25" s="81"/>
      <c r="R25" s="77"/>
      <c r="S25" s="31" t="e">
        <f>$A21</f>
        <v>#N/A</v>
      </c>
      <c r="T25" s="31">
        <v>5</v>
      </c>
      <c r="U25" s="78"/>
      <c r="V25" s="78"/>
      <c r="W25" s="78"/>
      <c r="X25" s="78"/>
      <c r="Y25" s="78"/>
      <c r="Z25" s="78"/>
      <c r="AA25" s="78"/>
      <c r="AB25" s="79"/>
      <c r="AC25" s="79"/>
      <c r="AD25" s="79"/>
      <c r="AF25" s="65" t="s">
        <v>84</v>
      </c>
      <c r="AG25" s="35">
        <v>1</v>
      </c>
      <c r="AH25" s="36" t="s">
        <v>79</v>
      </c>
      <c r="AI25" s="35"/>
    </row>
    <row r="26" spans="1:39" s="60" customFormat="1" ht="13.5" customHeight="1" thickTop="1" x14ac:dyDescent="0.3">
      <c r="A26" s="35" t="e">
        <f>RANK(P26,$P$16:$P$160,0)</f>
        <v>#N/A</v>
      </c>
      <c r="B26" s="35">
        <v>59</v>
      </c>
      <c r="C26" s="60" t="e">
        <f>VLOOKUP(B26,Уч!$A$2:$L$26,2,FALSE)</f>
        <v>#N/A</v>
      </c>
      <c r="D26" s="107" t="e">
        <f>VLOOKUP(B26,Уч!$A$2:$L$26,3,FALSE)</f>
        <v>#N/A</v>
      </c>
      <c r="E26" s="33" t="s">
        <v>28</v>
      </c>
      <c r="F26" s="61" t="e">
        <f>VLOOKUP($B26,'1_р'!$C$18:$I$85,5,FALSE)</f>
        <v>#N/A</v>
      </c>
      <c r="G26" s="62" t="e">
        <f>VLOOKUP($B26,Дл_р!$C$16:$O$54,11,FALSE)</f>
        <v>#N/A</v>
      </c>
      <c r="H26" s="62" t="e">
        <f>VLOOKUP($B26,Я_р!$C$16:$K$60,8,FALSE)</f>
        <v>#N/A</v>
      </c>
      <c r="I26" s="62" t="e">
        <f>VLOOKUP($B26,В_р!$C$16:$AF$57,13,FALSE)</f>
        <v>#N/A</v>
      </c>
      <c r="J26" s="62" t="e">
        <f>VLOOKUP($B26,'4_р'!$C$17:$H$73,5,FALSE)</f>
        <v>#N/A</v>
      </c>
      <c r="K26" s="62" t="e">
        <f>VLOOKUP($B26,#REF!,5,FALSE)</f>
        <v>#REF!</v>
      </c>
      <c r="L26" s="62" t="e">
        <f>VLOOKUP($B26,#REF!,8,FALSE)</f>
        <v>#REF!</v>
      </c>
      <c r="M26" s="62" t="e">
        <f>VLOOKUP($B26,#REF!,17,FALSE)</f>
        <v>#REF!</v>
      </c>
      <c r="N26" s="62" t="e">
        <f>VLOOKUP($B26,К_р!$C$15:$K$68,8,FALSE)</f>
        <v>#N/A</v>
      </c>
      <c r="O26" s="70" t="e">
        <f>VLOOKUP($B26,'15_р'!$C$17:$H$86,5,FALSE)</f>
        <v>#N/A</v>
      </c>
      <c r="P26" s="97" t="e">
        <f>SUM(F28:O28)</f>
        <v>#N/A</v>
      </c>
      <c r="Q26" s="35" t="e">
        <f>LOOKUP(P26,$V$1:$V$7,$W$1:$W$7)</f>
        <v>#N/A</v>
      </c>
      <c r="R26" s="35"/>
      <c r="S26" s="31" t="e">
        <f>$A26</f>
        <v>#N/A</v>
      </c>
      <c r="T26" s="31">
        <v>1</v>
      </c>
      <c r="U26" s="83"/>
      <c r="V26" s="78"/>
      <c r="W26" s="78"/>
      <c r="X26" s="78"/>
      <c r="Y26" s="78"/>
      <c r="Z26" s="78"/>
      <c r="AA26" s="78"/>
      <c r="AB26" s="79"/>
      <c r="AC26" s="79"/>
      <c r="AD26" s="79"/>
      <c r="AF26" s="35"/>
      <c r="AG26" s="35"/>
      <c r="AI26" s="35"/>
    </row>
    <row r="27" spans="1:39" s="60" customFormat="1" ht="13.5" customHeight="1" x14ac:dyDescent="0.3">
      <c r="A27" s="35"/>
      <c r="B27" s="35"/>
      <c r="C27" s="66" t="e">
        <f>VLOOKUP(B26,Уч!$A$2:$L$26,5,FALSE)</f>
        <v>#N/A</v>
      </c>
      <c r="D27" s="107" t="e">
        <f>VLOOKUP(B26,Уч!$A$2:$L$26,4,FALSE)</f>
        <v>#N/A</v>
      </c>
      <c r="E27" s="33" t="s">
        <v>97</v>
      </c>
      <c r="F27" s="68" t="e">
        <f>VLOOKUP($B26,'1_р'!$C$18:$I$85,6,FALSE)</f>
        <v>#N/A</v>
      </c>
      <c r="G27" s="69" t="e">
        <f>VLOOKUP($B26,Дл_р!$C$16:$O$54,12,FALSE)</f>
        <v>#N/A</v>
      </c>
      <c r="H27" s="70"/>
      <c r="I27" s="69"/>
      <c r="J27" s="69"/>
      <c r="K27" s="69" t="e">
        <f>VLOOKUP($B26,#REF!,6,FALSE)</f>
        <v>#REF!</v>
      </c>
      <c r="L27" s="69"/>
      <c r="M27" s="69"/>
      <c r="N27" s="70"/>
      <c r="O27" s="70"/>
      <c r="P27" s="97"/>
      <c r="Q27" s="80"/>
      <c r="R27" s="63"/>
      <c r="S27" s="31" t="e">
        <f>$A26</f>
        <v>#N/A</v>
      </c>
      <c r="T27" s="31">
        <v>2</v>
      </c>
      <c r="U27" s="83"/>
      <c r="V27" s="78"/>
      <c r="W27" s="78"/>
      <c r="X27" s="78"/>
      <c r="Y27" s="78"/>
      <c r="Z27" s="78"/>
      <c r="AA27" s="78"/>
      <c r="AB27" s="79"/>
      <c r="AC27" s="79"/>
      <c r="AD27" s="79"/>
      <c r="AF27" s="35"/>
      <c r="AG27" s="35"/>
      <c r="AI27" s="35"/>
    </row>
    <row r="28" spans="1:39" s="60" customFormat="1" ht="13.5" customHeight="1" x14ac:dyDescent="0.3">
      <c r="A28" s="35"/>
      <c r="B28" s="35"/>
      <c r="C28" s="67" t="str">
        <f>VLOOKUP(B26,Уч!$A$2:$L$26,7)</f>
        <v>МБУ ДО ДЮСШ №6</v>
      </c>
      <c r="D28" s="107"/>
      <c r="E28" s="33" t="s">
        <v>77</v>
      </c>
      <c r="F28" s="72" t="e">
        <f>VLOOKUP($B26,'1_р'!$C$18:$I$85,7,FALSE)</f>
        <v>#N/A</v>
      </c>
      <c r="G28" s="70" t="e">
        <f>VLOOKUP($B26,Дл_р!$C$16:$O$54,13,FALSE)</f>
        <v>#N/A</v>
      </c>
      <c r="H28" s="70" t="e">
        <f>VLOOKUP($B26,Я_р!$C$16:$K$60,9,FALSE)</f>
        <v>#N/A</v>
      </c>
      <c r="I28" s="70" t="e">
        <f>VLOOKUP($B26,В_р!$C$16:$AF$57,14,FALSE)</f>
        <v>#N/A</v>
      </c>
      <c r="J28" s="70" t="e">
        <f>VLOOKUP($B26,'4_р'!$C$17:$H$73,6,FALSE)</f>
        <v>#N/A</v>
      </c>
      <c r="K28" s="70" t="e">
        <f>VLOOKUP($B26,#REF!,7,FALSE)</f>
        <v>#REF!</v>
      </c>
      <c r="L28" s="70" t="e">
        <f>VLOOKUP($B26,#REF!,9,FALSE)</f>
        <v>#REF!</v>
      </c>
      <c r="M28" s="70" t="e">
        <f>VLOOKUP($B26,#REF!,18,FALSE)</f>
        <v>#REF!</v>
      </c>
      <c r="N28" s="70" t="e">
        <f>VLOOKUP($B26,К_р!$C$15:$K$68,9,FALSE)</f>
        <v>#N/A</v>
      </c>
      <c r="O28" s="70" t="e">
        <f>VLOOKUP($B26,'15_р'!$C$17:$H$86,6,FALSE)</f>
        <v>#N/A</v>
      </c>
      <c r="P28" s="97"/>
      <c r="Q28" s="63"/>
      <c r="R28" s="63"/>
      <c r="S28" s="31" t="e">
        <f>$A26</f>
        <v>#N/A</v>
      </c>
      <c r="T28" s="31">
        <v>3</v>
      </c>
      <c r="U28" s="83"/>
      <c r="V28" s="78"/>
      <c r="W28" s="78"/>
      <c r="X28" s="78"/>
      <c r="Y28" s="78"/>
      <c r="Z28" s="78"/>
      <c r="AA28" s="78"/>
      <c r="AB28" s="79"/>
      <c r="AC28" s="79"/>
      <c r="AD28" s="79"/>
      <c r="AF28" s="35"/>
      <c r="AG28" s="35"/>
      <c r="AI28" s="35"/>
    </row>
    <row r="29" spans="1:39" s="60" customFormat="1" ht="13.5" customHeight="1" x14ac:dyDescent="0.3">
      <c r="A29" s="35"/>
      <c r="B29" s="35"/>
      <c r="C29" s="66" t="e">
        <f>VLOOKUP(B26,Уч!$A$2:$L$26,11,FALSE)</f>
        <v>#N/A</v>
      </c>
      <c r="D29" s="107"/>
      <c r="E29" s="33" t="s">
        <v>98</v>
      </c>
      <c r="F29" s="72" t="e">
        <f>F28</f>
        <v>#N/A</v>
      </c>
      <c r="G29" s="70" t="e">
        <f>F29+G28</f>
        <v>#N/A</v>
      </c>
      <c r="H29" s="70" t="e">
        <f>G29+H28</f>
        <v>#N/A</v>
      </c>
      <c r="I29" s="70" t="e">
        <f>H29+I28</f>
        <v>#N/A</v>
      </c>
      <c r="J29" s="70" t="e">
        <f>SUM($F28:J28)</f>
        <v>#N/A</v>
      </c>
      <c r="K29" s="70" t="e">
        <f>SUM($F28:$K28)</f>
        <v>#N/A</v>
      </c>
      <c r="L29" s="70" t="e">
        <f>K29+L28</f>
        <v>#N/A</v>
      </c>
      <c r="M29" s="70" t="e">
        <f>L29+M28</f>
        <v>#N/A</v>
      </c>
      <c r="N29" s="70" t="e">
        <f>SUM($F28:$N28)</f>
        <v>#N/A</v>
      </c>
      <c r="O29" s="70" t="e">
        <f>SUM($F28:$O28)</f>
        <v>#N/A</v>
      </c>
      <c r="P29" s="97"/>
      <c r="Q29" s="63"/>
      <c r="R29" s="63"/>
      <c r="S29" s="31" t="e">
        <f>$A26</f>
        <v>#N/A</v>
      </c>
      <c r="T29" s="31">
        <v>4</v>
      </c>
      <c r="U29" s="63" t="e">
        <f t="shared" ref="U29:AD29" si="2">F29</f>
        <v>#N/A</v>
      </c>
      <c r="V29" s="63" t="e">
        <f t="shared" si="2"/>
        <v>#N/A</v>
      </c>
      <c r="W29" s="63" t="e">
        <f t="shared" si="2"/>
        <v>#N/A</v>
      </c>
      <c r="X29" s="63" t="e">
        <f t="shared" si="2"/>
        <v>#N/A</v>
      </c>
      <c r="Y29" s="63" t="e">
        <f t="shared" si="2"/>
        <v>#N/A</v>
      </c>
      <c r="Z29" s="63" t="e">
        <f t="shared" si="2"/>
        <v>#N/A</v>
      </c>
      <c r="AA29" s="63" t="e">
        <f t="shared" si="2"/>
        <v>#N/A</v>
      </c>
      <c r="AB29" s="63" t="e">
        <f t="shared" si="2"/>
        <v>#N/A</v>
      </c>
      <c r="AC29" s="63" t="e">
        <f t="shared" si="2"/>
        <v>#N/A</v>
      </c>
      <c r="AD29" s="63" t="e">
        <f t="shared" si="2"/>
        <v>#N/A</v>
      </c>
      <c r="AF29" s="35"/>
      <c r="AG29" s="35"/>
      <c r="AI29" s="35"/>
    </row>
    <row r="30" spans="1:39" s="60" customFormat="1" ht="13.5" customHeight="1" thickBot="1" x14ac:dyDescent="0.35">
      <c r="A30" s="73"/>
      <c r="B30" s="73"/>
      <c r="C30" s="74" t="e">
        <f>VLOOKUP(B26,Уч!$A$2:$L$26,12,FALSE)</f>
        <v>#N/A</v>
      </c>
      <c r="D30" s="108"/>
      <c r="E30" s="43" t="s">
        <v>37</v>
      </c>
      <c r="F30" s="75" t="e">
        <f>RANK(F29,$U$19:$U$160,0)</f>
        <v>#N/A</v>
      </c>
      <c r="G30" s="76" t="e">
        <f>RANK(G29,$V$19:$V$160,0)</f>
        <v>#N/A</v>
      </c>
      <c r="H30" s="76" t="e">
        <f>RANK(H29,$W$19:$W$160,0)</f>
        <v>#N/A</v>
      </c>
      <c r="I30" s="76" t="e">
        <f>RANK(I29,$X$19:$X$160,0)</f>
        <v>#N/A</v>
      </c>
      <c r="J30" s="76" t="e">
        <f>RANK(J29,$Y$19:$Y$160,0)</f>
        <v>#N/A</v>
      </c>
      <c r="K30" s="76" t="e">
        <f>RANK(K29,$Z$19:$Z$160,0)</f>
        <v>#N/A</v>
      </c>
      <c r="L30" s="76" t="e">
        <f>RANK(L29,$AA$19:$AA$160,0)</f>
        <v>#N/A</v>
      </c>
      <c r="M30" s="76" t="e">
        <f>RANK(M29,$AB$19:$AB$150,0)</f>
        <v>#N/A</v>
      </c>
      <c r="N30" s="76" t="e">
        <f>RANK(N29,$AC$19:$AC$160,0)</f>
        <v>#N/A</v>
      </c>
      <c r="O30" s="76" t="e">
        <f>RANK(O29,$AD$19:$AD$160,0)</f>
        <v>#N/A</v>
      </c>
      <c r="P30" s="98"/>
      <c r="Q30" s="77"/>
      <c r="R30" s="77"/>
      <c r="S30" s="31" t="e">
        <f>$A26</f>
        <v>#N/A</v>
      </c>
      <c r="T30" s="31">
        <v>5</v>
      </c>
      <c r="U30" s="83"/>
      <c r="V30" s="78"/>
      <c r="W30" s="78"/>
      <c r="X30" s="78"/>
      <c r="Y30" s="78"/>
      <c r="Z30" s="78"/>
      <c r="AA30" s="78"/>
      <c r="AB30" s="79"/>
      <c r="AC30" s="79"/>
      <c r="AD30" s="79"/>
      <c r="AF30" s="35"/>
      <c r="AG30" s="35"/>
      <c r="AI30" s="35"/>
    </row>
    <row r="31" spans="1:39" s="60" customFormat="1" ht="13.5" customHeight="1" thickTop="1" x14ac:dyDescent="0.3">
      <c r="A31" s="35" t="e">
        <f>RANK(P31,$P$16:$P$160,0)</f>
        <v>#N/A</v>
      </c>
      <c r="B31" s="35">
        <v>37</v>
      </c>
      <c r="C31" s="60" t="str">
        <f>VLOOKUP(B31,Уч!$A$2:$L$26,2,FALSE)</f>
        <v>Гончарук Артём</v>
      </c>
      <c r="D31" s="107" t="str">
        <f>VLOOKUP(B31,Уч!$A$2:$L$26,3,FALSE)</f>
        <v>07.01.1992</v>
      </c>
      <c r="E31" s="33" t="s">
        <v>28</v>
      </c>
      <c r="F31" s="61">
        <f>VLOOKUP($B31,'1_р'!$C$18:$I$85,5,FALSE)</f>
        <v>11.71</v>
      </c>
      <c r="G31" s="62" t="e">
        <f>VLOOKUP($B31,Дл_р!$C$16:$O$54,11,FALSE)</f>
        <v>#N/A</v>
      </c>
      <c r="H31" s="62" t="e">
        <f>VLOOKUP($B31,Я_р!$C$16:$K$60,8,FALSE)</f>
        <v>#N/A</v>
      </c>
      <c r="I31" s="62" t="e">
        <f>VLOOKUP($B31,В_р!$C$16:$AF$57,13,FALSE)</f>
        <v>#N/A</v>
      </c>
      <c r="J31" s="62">
        <f>VLOOKUP($B31,'4_р'!$C$17:$H$73,5,FALSE)</f>
        <v>49.97</v>
      </c>
      <c r="K31" s="62" t="e">
        <f>VLOOKUP($B31,#REF!,5,FALSE)</f>
        <v>#REF!</v>
      </c>
      <c r="L31" s="62" t="e">
        <f>VLOOKUP($B31,#REF!,8,FALSE)</f>
        <v>#REF!</v>
      </c>
      <c r="M31" s="62" t="e">
        <f>VLOOKUP($B31,#REF!,17,FALSE)</f>
        <v>#REF!</v>
      </c>
      <c r="N31" s="62" t="e">
        <f>VLOOKUP($B31,К_р!$C$15:$K$68,8,FALSE)</f>
        <v>#N/A</v>
      </c>
      <c r="O31" s="70" t="e">
        <f>VLOOKUP($B31,'15_р'!$C$17:$H$86,5,FALSE)</f>
        <v>#N/A</v>
      </c>
      <c r="P31" s="97" t="e">
        <f>SUM(F33:O33)</f>
        <v>#N/A</v>
      </c>
      <c r="Q31" s="35" t="e">
        <f>LOOKUP(P31,$V$1:$V$7,$W$1:$W$7)</f>
        <v>#N/A</v>
      </c>
      <c r="R31" s="35"/>
      <c r="S31" s="31" t="e">
        <f>$A31</f>
        <v>#N/A</v>
      </c>
      <c r="T31" s="31">
        <v>1</v>
      </c>
      <c r="U31" s="83"/>
      <c r="V31" s="78"/>
      <c r="W31" s="78"/>
      <c r="X31" s="78"/>
      <c r="Y31" s="78"/>
      <c r="Z31" s="78"/>
      <c r="AA31" s="78"/>
      <c r="AB31" s="79"/>
      <c r="AC31" s="79"/>
      <c r="AD31" s="79"/>
      <c r="AF31" s="35"/>
      <c r="AG31" s="35"/>
      <c r="AI31" s="35"/>
    </row>
    <row r="32" spans="1:39" s="60" customFormat="1" ht="13.5" customHeight="1" x14ac:dyDescent="0.3">
      <c r="A32" s="35"/>
      <c r="B32" s="35"/>
      <c r="C32" s="66" t="str">
        <f>VLOOKUP(B31,Уч!$A$2:$L$26,5,FALSE)</f>
        <v xml:space="preserve">Ульяновская область  </v>
      </c>
      <c r="D32" s="109" t="str">
        <f>VLOOKUP(B31,Уч!$A$2:$L$26,4,FALSE)</f>
        <v>МС</v>
      </c>
      <c r="E32" s="33" t="s">
        <v>97</v>
      </c>
      <c r="F32" s="68">
        <f>VLOOKUP($B31,'1_р'!$C$18:$I$85,6,FALSE)</f>
        <v>-0.9</v>
      </c>
      <c r="G32" s="69" t="e">
        <f>VLOOKUP($B31,Дл_р!$C$16:$O$54,12,FALSE)</f>
        <v>#N/A</v>
      </c>
      <c r="H32" s="70"/>
      <c r="I32" s="69"/>
      <c r="J32" s="69"/>
      <c r="K32" s="69" t="e">
        <f>VLOOKUP($B31,#REF!,6,FALSE)</f>
        <v>#REF!</v>
      </c>
      <c r="L32" s="69"/>
      <c r="M32" s="69"/>
      <c r="N32" s="70"/>
      <c r="O32" s="70"/>
      <c r="P32" s="97"/>
      <c r="Q32" s="36"/>
      <c r="R32" s="63"/>
      <c r="S32" s="31" t="e">
        <f>$A31</f>
        <v>#N/A</v>
      </c>
      <c r="T32" s="31">
        <v>2</v>
      </c>
      <c r="U32" s="83"/>
      <c r="V32" s="78"/>
      <c r="W32" s="78"/>
      <c r="X32" s="78"/>
      <c r="Y32" s="78"/>
      <c r="Z32" s="78"/>
      <c r="AA32" s="78"/>
      <c r="AB32" s="79"/>
      <c r="AC32" s="79"/>
      <c r="AD32" s="79"/>
      <c r="AF32" s="35"/>
      <c r="AG32" s="35"/>
      <c r="AI32" s="35"/>
    </row>
    <row r="33" spans="1:35" s="60" customFormat="1" ht="13.5" customHeight="1" x14ac:dyDescent="0.3">
      <c r="A33" s="35"/>
      <c r="B33" s="35"/>
      <c r="C33" s="67" t="str">
        <f>VLOOKUP(B31,Уч!$A$2:$L$26,7)</f>
        <v>МБУ ДО ДЮСШ №6</v>
      </c>
      <c r="D33" s="109"/>
      <c r="E33" s="33" t="s">
        <v>77</v>
      </c>
      <c r="F33" s="72">
        <f>VLOOKUP($B31,'1_р'!$C$18:$I$85,7,FALSE)</f>
        <v>709</v>
      </c>
      <c r="G33" s="70" t="e">
        <f>VLOOKUP($B31,Дл_р!$C$16:$O$54,13,FALSE)</f>
        <v>#N/A</v>
      </c>
      <c r="H33" s="70" t="e">
        <f>VLOOKUP($B31,Я_р!$C$16:$K$60,9,FALSE)</f>
        <v>#N/A</v>
      </c>
      <c r="I33" s="70" t="e">
        <f>VLOOKUP($B31,В_р!$C$16:$AF$57,14,FALSE)</f>
        <v>#N/A</v>
      </c>
      <c r="J33" s="70">
        <f>VLOOKUP($B31,'4_р'!$C$17:$H$73,6,FALSE)</f>
        <v>816</v>
      </c>
      <c r="K33" s="70" t="e">
        <f>VLOOKUP($B31,#REF!,7,FALSE)</f>
        <v>#REF!</v>
      </c>
      <c r="L33" s="70" t="e">
        <f>VLOOKUP($B31,#REF!,9,FALSE)</f>
        <v>#REF!</v>
      </c>
      <c r="M33" s="70" t="e">
        <f>VLOOKUP($B31,#REF!,18,FALSE)</f>
        <v>#REF!</v>
      </c>
      <c r="N33" s="70" t="e">
        <f>VLOOKUP($B31,К_р!$C$15:$K$68,9,FALSE)</f>
        <v>#N/A</v>
      </c>
      <c r="O33" s="70" t="e">
        <f>VLOOKUP($B31,'15_р'!$C$17:$H$86,6,FALSE)</f>
        <v>#N/A</v>
      </c>
      <c r="P33" s="97"/>
      <c r="Q33" s="36"/>
      <c r="R33" s="63"/>
      <c r="S33" s="31" t="e">
        <f>$A31</f>
        <v>#N/A</v>
      </c>
      <c r="T33" s="31">
        <v>3</v>
      </c>
      <c r="U33" s="83"/>
      <c r="V33" s="78"/>
      <c r="W33" s="78"/>
      <c r="X33" s="78"/>
      <c r="Y33" s="78"/>
      <c r="Z33" s="78"/>
      <c r="AA33" s="78"/>
      <c r="AB33" s="79"/>
      <c r="AC33" s="79"/>
      <c r="AD33" s="79"/>
      <c r="AF33" s="35"/>
      <c r="AG33" s="35"/>
      <c r="AI33" s="35"/>
    </row>
    <row r="34" spans="1:35" s="60" customFormat="1" ht="13.5" customHeight="1" x14ac:dyDescent="0.3">
      <c r="A34" s="35"/>
      <c r="B34" s="35"/>
      <c r="C34" s="66" t="str">
        <f>VLOOKUP(B31,Уч!$A$2:$L$26,11,FALSE)</f>
        <v>Жульков Ю.А.</v>
      </c>
      <c r="D34" s="109"/>
      <c r="E34" s="33" t="s">
        <v>98</v>
      </c>
      <c r="F34" s="72">
        <f>F33</f>
        <v>709</v>
      </c>
      <c r="G34" s="70" t="e">
        <f>F34+G33</f>
        <v>#N/A</v>
      </c>
      <c r="H34" s="70" t="e">
        <f>G34+H33</f>
        <v>#N/A</v>
      </c>
      <c r="I34" s="70" t="e">
        <f>H34+I33</f>
        <v>#N/A</v>
      </c>
      <c r="J34" s="70" t="e">
        <f>SUM($F33:J33)</f>
        <v>#N/A</v>
      </c>
      <c r="K34" s="70" t="e">
        <f>SUM($F33:$K33)</f>
        <v>#N/A</v>
      </c>
      <c r="L34" s="70" t="e">
        <f>K34+L33</f>
        <v>#N/A</v>
      </c>
      <c r="M34" s="70" t="e">
        <f>L34+M33</f>
        <v>#N/A</v>
      </c>
      <c r="N34" s="70" t="e">
        <f>SUM($F33:$N33)</f>
        <v>#N/A</v>
      </c>
      <c r="O34" s="70" t="e">
        <f>SUM($F33:$O33)</f>
        <v>#N/A</v>
      </c>
      <c r="P34" s="97"/>
      <c r="Q34" s="36"/>
      <c r="R34" s="63"/>
      <c r="S34" s="31" t="e">
        <f>$A31</f>
        <v>#N/A</v>
      </c>
      <c r="T34" s="31">
        <v>4</v>
      </c>
      <c r="U34" s="63">
        <f t="shared" ref="U34:AD34" si="3">F34</f>
        <v>709</v>
      </c>
      <c r="V34" s="63" t="e">
        <f t="shared" si="3"/>
        <v>#N/A</v>
      </c>
      <c r="W34" s="63" t="e">
        <f t="shared" si="3"/>
        <v>#N/A</v>
      </c>
      <c r="X34" s="63" t="e">
        <f t="shared" si="3"/>
        <v>#N/A</v>
      </c>
      <c r="Y34" s="63" t="e">
        <f t="shared" si="3"/>
        <v>#N/A</v>
      </c>
      <c r="Z34" s="63" t="e">
        <f t="shared" si="3"/>
        <v>#N/A</v>
      </c>
      <c r="AA34" s="63" t="e">
        <f t="shared" si="3"/>
        <v>#N/A</v>
      </c>
      <c r="AB34" s="63" t="e">
        <f t="shared" si="3"/>
        <v>#N/A</v>
      </c>
      <c r="AC34" s="63" t="e">
        <f t="shared" si="3"/>
        <v>#N/A</v>
      </c>
      <c r="AD34" s="63" t="e">
        <f t="shared" si="3"/>
        <v>#N/A</v>
      </c>
      <c r="AF34" s="35"/>
      <c r="AG34" s="35"/>
      <c r="AI34" s="35"/>
    </row>
    <row r="35" spans="1:35" s="60" customFormat="1" ht="13.5" customHeight="1" thickBot="1" x14ac:dyDescent="0.35">
      <c r="A35" s="73"/>
      <c r="B35" s="73"/>
      <c r="C35" s="74">
        <f>VLOOKUP(B31,Уч!$A$2:$L$26,12,FALSE)</f>
        <v>0</v>
      </c>
      <c r="D35" s="110"/>
      <c r="E35" s="43" t="s">
        <v>37</v>
      </c>
      <c r="F35" s="75" t="e">
        <f>RANK(F34,$U$19:$U$160,0)</f>
        <v>#N/A</v>
      </c>
      <c r="G35" s="76" t="e">
        <f>RANK(G34,$V$19:$V$160,0)</f>
        <v>#N/A</v>
      </c>
      <c r="H35" s="76" t="e">
        <f>RANK(H34,$W$19:$W$160,0)</f>
        <v>#N/A</v>
      </c>
      <c r="I35" s="76" t="e">
        <f>RANK(I34,$X$19:$X$160,0)</f>
        <v>#N/A</v>
      </c>
      <c r="J35" s="76" t="e">
        <f>RANK(J34,$Y$19:$Y$160,0)</f>
        <v>#N/A</v>
      </c>
      <c r="K35" s="76" t="e">
        <f>RANK(K34,$Z$19:$Z$160,0)</f>
        <v>#N/A</v>
      </c>
      <c r="L35" s="76" t="e">
        <f>RANK(L34,$AA$19:$AA$160,0)</f>
        <v>#N/A</v>
      </c>
      <c r="M35" s="76" t="e">
        <f>RANK(M34,$AB$19:$AB$150,0)</f>
        <v>#N/A</v>
      </c>
      <c r="N35" s="76" t="e">
        <f>RANK(N34,$AC$19:$AC$160,0)</f>
        <v>#N/A</v>
      </c>
      <c r="O35" s="76" t="e">
        <f>RANK(O34,$AD$19:$AD$160,0)</f>
        <v>#N/A</v>
      </c>
      <c r="P35" s="98"/>
      <c r="Q35" s="50"/>
      <c r="R35" s="77"/>
      <c r="S35" s="31" t="e">
        <f>$A31</f>
        <v>#N/A</v>
      </c>
      <c r="T35" s="31">
        <v>5</v>
      </c>
      <c r="U35" s="83"/>
      <c r="V35" s="78"/>
      <c r="W35" s="78"/>
      <c r="X35" s="78"/>
      <c r="Y35" s="78"/>
      <c r="Z35" s="78"/>
      <c r="AA35" s="78"/>
      <c r="AB35" s="79"/>
      <c r="AC35" s="79"/>
      <c r="AD35" s="79"/>
      <c r="AF35" s="35"/>
      <c r="AG35" s="35"/>
      <c r="AI35" s="35"/>
    </row>
    <row r="36" spans="1:35" s="60" customFormat="1" ht="13.5" customHeight="1" thickTop="1" x14ac:dyDescent="0.3">
      <c r="A36" s="35" t="e">
        <f>RANK(P36,$P$16:$P$160,0)</f>
        <v>#N/A</v>
      </c>
      <c r="B36" s="35">
        <v>18</v>
      </c>
      <c r="C36" s="60" t="e">
        <f>VLOOKUP(B36,Уч!$A$2:$L$26,2,FALSE)</f>
        <v>#N/A</v>
      </c>
      <c r="D36" s="107" t="e">
        <f>VLOOKUP(B36,Уч!$A$2:$L$26,3,FALSE)</f>
        <v>#N/A</v>
      </c>
      <c r="E36" s="33" t="s">
        <v>28</v>
      </c>
      <c r="F36" s="61" t="e">
        <f>VLOOKUP($B36,'1_р'!$C$18:$I$85,5,FALSE)</f>
        <v>#N/A</v>
      </c>
      <c r="G36" s="62" t="e">
        <f>VLOOKUP($B36,Дл_р!$C$16:$O$54,11,FALSE)</f>
        <v>#N/A</v>
      </c>
      <c r="H36" s="62" t="e">
        <f>VLOOKUP($B36,Я_р!$C$16:$K$60,8,FALSE)</f>
        <v>#N/A</v>
      </c>
      <c r="I36" s="62" t="e">
        <f>VLOOKUP($B36,В_р!$C$16:$AF$57,13,FALSE)</f>
        <v>#N/A</v>
      </c>
      <c r="J36" s="62" t="e">
        <f>VLOOKUP($B36,'4_р'!$C$17:$H$73,5,FALSE)</f>
        <v>#N/A</v>
      </c>
      <c r="K36" s="62" t="e">
        <f>VLOOKUP($B36,#REF!,5,FALSE)</f>
        <v>#REF!</v>
      </c>
      <c r="L36" s="62" t="e">
        <f>VLOOKUP($B36,#REF!,8,FALSE)</f>
        <v>#REF!</v>
      </c>
      <c r="M36" s="62" t="e">
        <f>VLOOKUP($B36,#REF!,17,FALSE)</f>
        <v>#REF!</v>
      </c>
      <c r="N36" s="62" t="e">
        <f>VLOOKUP($B36,К_р!$C$15:$K$68,8,FALSE)</f>
        <v>#N/A</v>
      </c>
      <c r="O36" s="70" t="e">
        <f>VLOOKUP($B36,'15_р'!$C$17:$H$86,5,FALSE)</f>
        <v>#N/A</v>
      </c>
      <c r="P36" s="97" t="e">
        <f>SUM(F38:O38)</f>
        <v>#N/A</v>
      </c>
      <c r="Q36" s="35" t="e">
        <f>LOOKUP(P36,$V$1:$V$7,$W$1:$W$7)</f>
        <v>#N/A</v>
      </c>
      <c r="R36" s="35"/>
      <c r="S36" s="31" t="e">
        <f>$A36</f>
        <v>#N/A</v>
      </c>
      <c r="T36" s="31">
        <v>1</v>
      </c>
      <c r="U36" s="83"/>
      <c r="V36" s="78"/>
      <c r="W36" s="78"/>
      <c r="X36" s="78"/>
      <c r="Y36" s="78"/>
      <c r="Z36" s="78"/>
      <c r="AA36" s="78"/>
      <c r="AB36" s="79"/>
      <c r="AC36" s="79"/>
      <c r="AD36" s="79"/>
      <c r="AF36" s="35"/>
      <c r="AG36" s="35"/>
      <c r="AI36" s="35"/>
    </row>
    <row r="37" spans="1:35" s="60" customFormat="1" ht="13.5" customHeight="1" x14ac:dyDescent="0.3">
      <c r="A37" s="35"/>
      <c r="B37" s="35"/>
      <c r="C37" s="66" t="e">
        <f>VLOOKUP(B36,Уч!$A$2:$L$26,5,FALSE)</f>
        <v>#N/A</v>
      </c>
      <c r="D37" s="109" t="e">
        <f>VLOOKUP(B36,Уч!$A$2:$L$26,4,FALSE)</f>
        <v>#N/A</v>
      </c>
      <c r="E37" s="33" t="s">
        <v>97</v>
      </c>
      <c r="F37" s="68" t="e">
        <f>VLOOKUP($B36,'1_р'!$C$18:$I$85,6,FALSE)</f>
        <v>#N/A</v>
      </c>
      <c r="G37" s="69" t="e">
        <f>VLOOKUP($B36,Дл_р!$C$16:$O$54,12,FALSE)</f>
        <v>#N/A</v>
      </c>
      <c r="H37" s="70"/>
      <c r="I37" s="69"/>
      <c r="J37" s="69"/>
      <c r="K37" s="69" t="e">
        <f>VLOOKUP($B36,#REF!,6,FALSE)</f>
        <v>#REF!</v>
      </c>
      <c r="L37" s="69"/>
      <c r="M37" s="69"/>
      <c r="N37" s="70"/>
      <c r="O37" s="70"/>
      <c r="P37" s="97"/>
      <c r="Q37" s="34"/>
      <c r="R37" s="63"/>
      <c r="S37" s="31" t="e">
        <f>$A36</f>
        <v>#N/A</v>
      </c>
      <c r="T37" s="31">
        <v>2</v>
      </c>
      <c r="U37" s="83"/>
      <c r="V37" s="78"/>
      <c r="W37" s="78"/>
      <c r="X37" s="78"/>
      <c r="Y37" s="78"/>
      <c r="Z37" s="78"/>
      <c r="AA37" s="78"/>
      <c r="AB37" s="79"/>
      <c r="AC37" s="79"/>
      <c r="AD37" s="79"/>
      <c r="AF37" s="35"/>
      <c r="AG37" s="35"/>
      <c r="AI37" s="35"/>
    </row>
    <row r="38" spans="1:35" s="60" customFormat="1" ht="13.5" customHeight="1" x14ac:dyDescent="0.3">
      <c r="A38" s="35"/>
      <c r="B38" s="35"/>
      <c r="C38" s="67" t="e">
        <f>VLOOKUP(B36,Уч!$A$2:$L$26,7)</f>
        <v>#N/A</v>
      </c>
      <c r="D38" s="109"/>
      <c r="E38" s="33" t="s">
        <v>77</v>
      </c>
      <c r="F38" s="72" t="e">
        <f>VLOOKUP($B36,'1_р'!$C$18:$I$85,7,FALSE)</f>
        <v>#N/A</v>
      </c>
      <c r="G38" s="70" t="e">
        <f>VLOOKUP($B36,Дл_р!$C$16:$O$54,13,FALSE)</f>
        <v>#N/A</v>
      </c>
      <c r="H38" s="70" t="e">
        <f>VLOOKUP($B36,Я_р!$C$16:$K$60,9,FALSE)</f>
        <v>#N/A</v>
      </c>
      <c r="I38" s="70" t="e">
        <f>VLOOKUP($B36,В_р!$C$16:$AF$57,14,FALSE)</f>
        <v>#N/A</v>
      </c>
      <c r="J38" s="70" t="e">
        <f>VLOOKUP($B36,'4_р'!$C$17:$H$73,6,FALSE)</f>
        <v>#N/A</v>
      </c>
      <c r="K38" s="70" t="e">
        <f>VLOOKUP($B36,#REF!,7,FALSE)</f>
        <v>#REF!</v>
      </c>
      <c r="L38" s="70" t="e">
        <f>VLOOKUP($B36,#REF!,9,FALSE)</f>
        <v>#REF!</v>
      </c>
      <c r="M38" s="70" t="e">
        <f>VLOOKUP($B36,#REF!,18,FALSE)</f>
        <v>#REF!</v>
      </c>
      <c r="N38" s="70" t="e">
        <f>VLOOKUP($B36,К_р!$C$15:$K$68,9,FALSE)</f>
        <v>#N/A</v>
      </c>
      <c r="O38" s="70" t="e">
        <f>VLOOKUP($B36,'15_р'!$C$17:$H$86,6,FALSE)</f>
        <v>#N/A</v>
      </c>
      <c r="P38" s="97"/>
      <c r="Q38" s="34"/>
      <c r="R38" s="63"/>
      <c r="S38" s="31" t="e">
        <f>$A36</f>
        <v>#N/A</v>
      </c>
      <c r="T38" s="31">
        <v>3</v>
      </c>
      <c r="U38" s="83"/>
      <c r="V38" s="78"/>
      <c r="W38" s="78"/>
      <c r="X38" s="78"/>
      <c r="Y38" s="78"/>
      <c r="Z38" s="78"/>
      <c r="AA38" s="78"/>
      <c r="AB38" s="79"/>
      <c r="AC38" s="79"/>
      <c r="AD38" s="79"/>
      <c r="AF38" s="35"/>
      <c r="AG38" s="35"/>
      <c r="AI38" s="35"/>
    </row>
    <row r="39" spans="1:35" s="60" customFormat="1" ht="13.5" customHeight="1" x14ac:dyDescent="0.3">
      <c r="A39" s="35"/>
      <c r="B39" s="35"/>
      <c r="C39" s="66" t="e">
        <f>VLOOKUP(B36,Уч!$A$2:$L$26,11,FALSE)</f>
        <v>#N/A</v>
      </c>
      <c r="D39" s="109"/>
      <c r="E39" s="33" t="s">
        <v>98</v>
      </c>
      <c r="F39" s="72" t="e">
        <f>F38</f>
        <v>#N/A</v>
      </c>
      <c r="G39" s="70" t="e">
        <f>F39+G38</f>
        <v>#N/A</v>
      </c>
      <c r="H39" s="70" t="e">
        <f>G39+H38</f>
        <v>#N/A</v>
      </c>
      <c r="I39" s="70" t="e">
        <f>H39+I38</f>
        <v>#N/A</v>
      </c>
      <c r="J39" s="70" t="e">
        <f>SUM($F38:J38)</f>
        <v>#N/A</v>
      </c>
      <c r="K39" s="70" t="e">
        <f>SUM($F38:$K38)</f>
        <v>#N/A</v>
      </c>
      <c r="L39" s="70" t="e">
        <f>K39+L38</f>
        <v>#N/A</v>
      </c>
      <c r="M39" s="70" t="e">
        <f>L39+M38</f>
        <v>#N/A</v>
      </c>
      <c r="N39" s="70" t="e">
        <f>SUM($F38:$N38)</f>
        <v>#N/A</v>
      </c>
      <c r="O39" s="70" t="e">
        <f>SUM($F38:$O38)</f>
        <v>#N/A</v>
      </c>
      <c r="P39" s="97"/>
      <c r="Q39" s="34"/>
      <c r="R39" s="63"/>
      <c r="S39" s="31" t="e">
        <f>$A36</f>
        <v>#N/A</v>
      </c>
      <c r="T39" s="31">
        <v>4</v>
      </c>
      <c r="U39" s="63" t="e">
        <f t="shared" ref="U39:AD39" si="4">F39</f>
        <v>#N/A</v>
      </c>
      <c r="V39" s="63" t="e">
        <f t="shared" si="4"/>
        <v>#N/A</v>
      </c>
      <c r="W39" s="63" t="e">
        <f t="shared" si="4"/>
        <v>#N/A</v>
      </c>
      <c r="X39" s="63" t="e">
        <f t="shared" si="4"/>
        <v>#N/A</v>
      </c>
      <c r="Y39" s="63" t="e">
        <f t="shared" si="4"/>
        <v>#N/A</v>
      </c>
      <c r="Z39" s="63" t="e">
        <f t="shared" si="4"/>
        <v>#N/A</v>
      </c>
      <c r="AA39" s="63" t="e">
        <f t="shared" si="4"/>
        <v>#N/A</v>
      </c>
      <c r="AB39" s="63" t="e">
        <f t="shared" si="4"/>
        <v>#N/A</v>
      </c>
      <c r="AC39" s="63" t="e">
        <f t="shared" si="4"/>
        <v>#N/A</v>
      </c>
      <c r="AD39" s="63" t="e">
        <f t="shared" si="4"/>
        <v>#N/A</v>
      </c>
      <c r="AF39" s="35"/>
      <c r="AG39" s="35"/>
      <c r="AI39" s="35"/>
    </row>
    <row r="40" spans="1:35" s="60" customFormat="1" ht="13.5" customHeight="1" thickBot="1" x14ac:dyDescent="0.35">
      <c r="A40" s="73"/>
      <c r="B40" s="73"/>
      <c r="C40" s="74" t="e">
        <f>VLOOKUP(B36,Уч!$A$2:$L$26,12,FALSE)</f>
        <v>#N/A</v>
      </c>
      <c r="D40" s="110"/>
      <c r="E40" s="43" t="s">
        <v>37</v>
      </c>
      <c r="F40" s="75" t="e">
        <f>RANK(F39,$U$19:$U$160,0)</f>
        <v>#N/A</v>
      </c>
      <c r="G40" s="76" t="e">
        <f>RANK(G39,$V$19:$V$160,0)</f>
        <v>#N/A</v>
      </c>
      <c r="H40" s="76" t="e">
        <f>RANK(H39,$W$19:$W$160,0)</f>
        <v>#N/A</v>
      </c>
      <c r="I40" s="76" t="e">
        <f>RANK(I39,$X$19:$X$160,0)</f>
        <v>#N/A</v>
      </c>
      <c r="J40" s="76" t="e">
        <f>RANK(J39,$Y$19:$Y$160,0)</f>
        <v>#N/A</v>
      </c>
      <c r="K40" s="76" t="e">
        <f>RANK(K39,$Z$19:$Z$160,0)</f>
        <v>#N/A</v>
      </c>
      <c r="L40" s="76" t="e">
        <f>RANK(L39,$AA$19:$AA$160,0)</f>
        <v>#N/A</v>
      </c>
      <c r="M40" s="76" t="e">
        <f>RANK(M39,$AB$19:$AB$150,0)</f>
        <v>#N/A</v>
      </c>
      <c r="N40" s="76" t="e">
        <f>RANK(N39,$AC$19:$AC$160,0)</f>
        <v>#N/A</v>
      </c>
      <c r="O40" s="76" t="e">
        <f>RANK(O39,$AD$19:$AD$160,0)</f>
        <v>#N/A</v>
      </c>
      <c r="P40" s="98"/>
      <c r="Q40" s="81"/>
      <c r="R40" s="77"/>
      <c r="S40" s="31" t="e">
        <f>$A36</f>
        <v>#N/A</v>
      </c>
      <c r="T40" s="31">
        <v>5</v>
      </c>
      <c r="U40" s="83"/>
      <c r="V40" s="78"/>
      <c r="W40" s="78"/>
      <c r="X40" s="78"/>
      <c r="Y40" s="78"/>
      <c r="Z40" s="78"/>
      <c r="AA40" s="78"/>
      <c r="AB40" s="79"/>
      <c r="AC40" s="79"/>
      <c r="AD40" s="79"/>
      <c r="AF40" s="35"/>
      <c r="AG40" s="35"/>
      <c r="AI40" s="35"/>
    </row>
    <row r="41" spans="1:35" s="60" customFormat="1" ht="13.5" customHeight="1" thickTop="1" x14ac:dyDescent="0.3">
      <c r="A41" s="35" t="e">
        <f>RANK(P41,$P$16:$P$160,0)</f>
        <v>#N/A</v>
      </c>
      <c r="B41" s="35">
        <v>16</v>
      </c>
      <c r="C41" s="60" t="e">
        <f>VLOOKUP(B41,Уч!$A$2:$L$26,2,FALSE)</f>
        <v>#N/A</v>
      </c>
      <c r="D41" s="107">
        <v>32964</v>
      </c>
      <c r="E41" s="33" t="s">
        <v>28</v>
      </c>
      <c r="F41" s="61" t="e">
        <f>VLOOKUP($B41,'1_р'!$C$18:$I$85,5,FALSE)</f>
        <v>#N/A</v>
      </c>
      <c r="G41" s="62" t="e">
        <f>VLOOKUP($B41,Дл_р!$C$16:$O$54,11,FALSE)</f>
        <v>#N/A</v>
      </c>
      <c r="H41" s="62">
        <f>VLOOKUP($B41,Я_р!$C$16:$K$60,8,FALSE)</f>
        <v>13.57</v>
      </c>
      <c r="I41" s="62" t="e">
        <f>VLOOKUP($B41,В_р!$C$16:$AF$57,13,FALSE)</f>
        <v>#N/A</v>
      </c>
      <c r="J41" s="62" t="e">
        <f>VLOOKUP($B41,'4_р'!$C$17:$H$73,5,FALSE)</f>
        <v>#N/A</v>
      </c>
      <c r="K41" s="62" t="e">
        <f>VLOOKUP($B41,#REF!,5,FALSE)</f>
        <v>#REF!</v>
      </c>
      <c r="L41" s="62" t="e">
        <f>VLOOKUP($B41,#REF!,8,FALSE)</f>
        <v>#REF!</v>
      </c>
      <c r="M41" s="62" t="e">
        <f>VLOOKUP($B41,#REF!,17,FALSE)</f>
        <v>#REF!</v>
      </c>
      <c r="N41" s="62" t="e">
        <f>VLOOKUP($B41,К_р!$C$15:$K$68,8,FALSE)</f>
        <v>#N/A</v>
      </c>
      <c r="O41" s="70" t="e">
        <f>VLOOKUP($B41,'15_р'!$C$17:$H$86,5,FALSE)</f>
        <v>#N/A</v>
      </c>
      <c r="P41" s="97" t="e">
        <f>SUM(F43:O43)</f>
        <v>#N/A</v>
      </c>
      <c r="Q41" s="35" t="e">
        <f>LOOKUP(P41,$V$1:$V$7,$W$1:$W$7)</f>
        <v>#N/A</v>
      </c>
      <c r="R41" s="35"/>
      <c r="S41" s="31" t="e">
        <f>$A41</f>
        <v>#N/A</v>
      </c>
      <c r="T41" s="31">
        <v>1</v>
      </c>
      <c r="U41" s="83"/>
      <c r="V41" s="78"/>
      <c r="W41" s="78"/>
      <c r="X41" s="78"/>
      <c r="Y41" s="78"/>
      <c r="Z41" s="78"/>
      <c r="AA41" s="78"/>
      <c r="AB41" s="79"/>
      <c r="AC41" s="79"/>
      <c r="AD41" s="79"/>
      <c r="AF41" s="35"/>
      <c r="AG41" s="35"/>
      <c r="AI41" s="35"/>
    </row>
    <row r="42" spans="1:35" s="60" customFormat="1" ht="13.5" customHeight="1" x14ac:dyDescent="0.3">
      <c r="A42" s="35"/>
      <c r="B42" s="35"/>
      <c r="C42" s="66" t="e">
        <f>VLOOKUP(B41,Уч!$A$2:$L$26,5,FALSE)</f>
        <v>#N/A</v>
      </c>
      <c r="D42" s="109" t="e">
        <f>VLOOKUP(B41,Уч!$A$2:$L$26,4,FALSE)</f>
        <v>#N/A</v>
      </c>
      <c r="E42" s="33" t="s">
        <v>97</v>
      </c>
      <c r="F42" s="68" t="e">
        <f>VLOOKUP($B41,'1_р'!$C$18:$I$85,6,FALSE)</f>
        <v>#N/A</v>
      </c>
      <c r="G42" s="69" t="e">
        <f>VLOOKUP($B41,Дл_р!$C$16:$O$54,12,FALSE)</f>
        <v>#N/A</v>
      </c>
      <c r="H42" s="70"/>
      <c r="I42" s="69"/>
      <c r="J42" s="69"/>
      <c r="K42" s="69" t="e">
        <f>VLOOKUP($B41,#REF!,6,FALSE)</f>
        <v>#REF!</v>
      </c>
      <c r="L42" s="69"/>
      <c r="M42" s="69"/>
      <c r="N42" s="70"/>
      <c r="O42" s="70"/>
      <c r="P42" s="97"/>
      <c r="Q42" s="63"/>
      <c r="R42" s="63"/>
      <c r="S42" s="31" t="e">
        <f>$A41</f>
        <v>#N/A</v>
      </c>
      <c r="T42" s="31">
        <v>2</v>
      </c>
      <c r="U42" s="83"/>
      <c r="V42" s="78"/>
      <c r="W42" s="78"/>
      <c r="X42" s="78"/>
      <c r="Y42" s="78"/>
      <c r="Z42" s="78"/>
      <c r="AA42" s="78"/>
      <c r="AB42" s="79"/>
      <c r="AC42" s="79"/>
      <c r="AD42" s="79"/>
      <c r="AF42" s="35"/>
      <c r="AG42" s="35"/>
      <c r="AI42" s="35"/>
    </row>
    <row r="43" spans="1:35" s="60" customFormat="1" ht="13.5" customHeight="1" x14ac:dyDescent="0.3">
      <c r="A43" s="35"/>
      <c r="B43" s="35"/>
      <c r="C43" s="67" t="e">
        <f>VLOOKUP(B41,Уч!$A$2:$L$26,7)</f>
        <v>#N/A</v>
      </c>
      <c r="D43" s="109"/>
      <c r="E43" s="33" t="s">
        <v>77</v>
      </c>
      <c r="F43" s="72" t="e">
        <f>VLOOKUP($B41,'1_р'!$C$18:$I$85,7,FALSE)</f>
        <v>#N/A</v>
      </c>
      <c r="G43" s="70" t="e">
        <f>VLOOKUP($B41,Дл_р!$C$16:$O$54,13,FALSE)</f>
        <v>#N/A</v>
      </c>
      <c r="H43" s="70">
        <f>VLOOKUP($B41,Я_р!$C$16:$K$60,9,FALSE)</f>
        <v>702</v>
      </c>
      <c r="I43" s="70" t="e">
        <f>VLOOKUP($B41,В_р!$C$16:$AF$57,14,FALSE)</f>
        <v>#N/A</v>
      </c>
      <c r="J43" s="70" t="e">
        <f>VLOOKUP($B41,'4_р'!$C$17:$H$73,6,FALSE)</f>
        <v>#N/A</v>
      </c>
      <c r="K43" s="70" t="e">
        <f>VLOOKUP($B41,#REF!,7,FALSE)</f>
        <v>#REF!</v>
      </c>
      <c r="L43" s="70" t="e">
        <f>VLOOKUP($B41,#REF!,9,FALSE)</f>
        <v>#REF!</v>
      </c>
      <c r="M43" s="70" t="e">
        <f>VLOOKUP($B41,#REF!,18,FALSE)</f>
        <v>#REF!</v>
      </c>
      <c r="N43" s="70" t="e">
        <f>VLOOKUP($B41,К_р!$C$15:$K$68,9,FALSE)</f>
        <v>#N/A</v>
      </c>
      <c r="O43" s="70" t="e">
        <f>VLOOKUP($B41,'15_р'!$C$17:$H$86,6,FALSE)</f>
        <v>#N/A</v>
      </c>
      <c r="P43" s="97"/>
      <c r="Q43" s="63"/>
      <c r="R43" s="63"/>
      <c r="S43" s="31" t="e">
        <f>$A41</f>
        <v>#N/A</v>
      </c>
      <c r="T43" s="31">
        <v>3</v>
      </c>
      <c r="U43" s="83"/>
      <c r="V43" s="78"/>
      <c r="W43" s="78"/>
      <c r="X43" s="78"/>
      <c r="Y43" s="78"/>
      <c r="Z43" s="78"/>
      <c r="AA43" s="78"/>
      <c r="AB43" s="79"/>
      <c r="AC43" s="79"/>
      <c r="AD43" s="79"/>
      <c r="AF43" s="35"/>
      <c r="AG43" s="35"/>
      <c r="AI43" s="35"/>
    </row>
    <row r="44" spans="1:35" s="60" customFormat="1" ht="13.5" customHeight="1" x14ac:dyDescent="0.3">
      <c r="A44" s="35"/>
      <c r="B44" s="35"/>
      <c r="C44" s="66" t="e">
        <f>VLOOKUP(B41,Уч!$A$2:$L$26,11,FALSE)</f>
        <v>#N/A</v>
      </c>
      <c r="D44" s="109"/>
      <c r="E44" s="33" t="s">
        <v>98</v>
      </c>
      <c r="F44" s="72" t="e">
        <f>F43</f>
        <v>#N/A</v>
      </c>
      <c r="G44" s="70" t="e">
        <f>F44+G43</f>
        <v>#N/A</v>
      </c>
      <c r="H44" s="70" t="e">
        <f>G44+H43</f>
        <v>#N/A</v>
      </c>
      <c r="I44" s="70" t="e">
        <f>H44+I43</f>
        <v>#N/A</v>
      </c>
      <c r="J44" s="70" t="e">
        <f>SUM($F43:J43)</f>
        <v>#N/A</v>
      </c>
      <c r="K44" s="70" t="e">
        <f>SUM($F43:$K43)</f>
        <v>#N/A</v>
      </c>
      <c r="L44" s="70" t="e">
        <f>K44+L43</f>
        <v>#N/A</v>
      </c>
      <c r="M44" s="70" t="e">
        <f>L44+M43</f>
        <v>#N/A</v>
      </c>
      <c r="N44" s="70" t="e">
        <f>SUM($F43:$N43)</f>
        <v>#N/A</v>
      </c>
      <c r="O44" s="70" t="e">
        <f>SUM($F43:$O43)</f>
        <v>#N/A</v>
      </c>
      <c r="P44" s="97"/>
      <c r="Q44" s="63"/>
      <c r="R44" s="63"/>
      <c r="S44" s="31" t="e">
        <f>$A41</f>
        <v>#N/A</v>
      </c>
      <c r="T44" s="31">
        <v>4</v>
      </c>
      <c r="U44" s="63" t="e">
        <f t="shared" ref="U44:AD44" si="5">F44</f>
        <v>#N/A</v>
      </c>
      <c r="V44" s="63" t="e">
        <f t="shared" si="5"/>
        <v>#N/A</v>
      </c>
      <c r="W44" s="63" t="e">
        <f t="shared" si="5"/>
        <v>#N/A</v>
      </c>
      <c r="X44" s="63" t="e">
        <f t="shared" si="5"/>
        <v>#N/A</v>
      </c>
      <c r="Y44" s="63" t="e">
        <f t="shared" si="5"/>
        <v>#N/A</v>
      </c>
      <c r="Z44" s="63" t="e">
        <f t="shared" si="5"/>
        <v>#N/A</v>
      </c>
      <c r="AA44" s="63" t="e">
        <f t="shared" si="5"/>
        <v>#N/A</v>
      </c>
      <c r="AB44" s="63" t="e">
        <f t="shared" si="5"/>
        <v>#N/A</v>
      </c>
      <c r="AC44" s="63" t="e">
        <f t="shared" si="5"/>
        <v>#N/A</v>
      </c>
      <c r="AD44" s="63" t="e">
        <f t="shared" si="5"/>
        <v>#N/A</v>
      </c>
      <c r="AF44" s="35"/>
      <c r="AG44" s="35"/>
      <c r="AI44" s="35"/>
    </row>
    <row r="45" spans="1:35" s="60" customFormat="1" ht="13.5" customHeight="1" thickBot="1" x14ac:dyDescent="0.35">
      <c r="A45" s="73"/>
      <c r="B45" s="73"/>
      <c r="C45" s="74" t="e">
        <f>VLOOKUP(B41,Уч!$A$2:$L$26,12,FALSE)</f>
        <v>#N/A</v>
      </c>
      <c r="D45" s="110"/>
      <c r="E45" s="43" t="s">
        <v>37</v>
      </c>
      <c r="F45" s="75" t="e">
        <f>RANK(F44,$U$19:$U$160,0)</f>
        <v>#N/A</v>
      </c>
      <c r="G45" s="76" t="e">
        <f>RANK(G44,$V$19:$V$160,0)</f>
        <v>#N/A</v>
      </c>
      <c r="H45" s="76" t="e">
        <f>RANK(H44,$W$19:$W$160,0)</f>
        <v>#N/A</v>
      </c>
      <c r="I45" s="76" t="e">
        <f>RANK(I44,$X$19:$X$160,0)</f>
        <v>#N/A</v>
      </c>
      <c r="J45" s="76" t="e">
        <f>RANK(J44,$Y$19:$Y$160,0)</f>
        <v>#N/A</v>
      </c>
      <c r="K45" s="76" t="e">
        <f>RANK(K44,$Z$19:$Z$160,0)</f>
        <v>#N/A</v>
      </c>
      <c r="L45" s="76" t="e">
        <f>RANK(L44,$AA$19:$AA$160,0)</f>
        <v>#N/A</v>
      </c>
      <c r="M45" s="76" t="e">
        <f>RANK(M44,$AB$19:$AB$150,0)</f>
        <v>#N/A</v>
      </c>
      <c r="N45" s="76" t="e">
        <f>RANK(N44,$AC$19:$AC$160,0)</f>
        <v>#N/A</v>
      </c>
      <c r="O45" s="76" t="e">
        <f>RANK(O44,$AD$19:$AD$160,0)</f>
        <v>#N/A</v>
      </c>
      <c r="P45" s="98"/>
      <c r="Q45" s="77"/>
      <c r="R45" s="77"/>
      <c r="S45" s="31" t="e">
        <f>$A41</f>
        <v>#N/A</v>
      </c>
      <c r="T45" s="31">
        <v>5</v>
      </c>
      <c r="U45" s="83"/>
      <c r="V45" s="78"/>
      <c r="W45" s="78"/>
      <c r="X45" s="78"/>
      <c r="Y45" s="78"/>
      <c r="Z45" s="78"/>
      <c r="AA45" s="78"/>
      <c r="AB45" s="79"/>
      <c r="AC45" s="79"/>
      <c r="AD45" s="79"/>
      <c r="AF45" s="35"/>
      <c r="AG45" s="35"/>
      <c r="AI45" s="35"/>
    </row>
    <row r="46" spans="1:35" s="60" customFormat="1" ht="13.5" customHeight="1" thickTop="1" x14ac:dyDescent="0.3">
      <c r="A46" s="35" t="e">
        <f>RANK(P46,$P$16:$P$160,0)</f>
        <v>#N/A</v>
      </c>
      <c r="B46" s="35">
        <v>52</v>
      </c>
      <c r="C46" s="60" t="e">
        <f>VLOOKUP(B46,Уч!$A$2:$L$26,2,FALSE)</f>
        <v>#N/A</v>
      </c>
      <c r="D46" s="107" t="e">
        <f>VLOOKUP(B46,Уч!$A$2:$L$26,3,FALSE)</f>
        <v>#N/A</v>
      </c>
      <c r="E46" s="33" t="s">
        <v>28</v>
      </c>
      <c r="F46" s="61">
        <f>VLOOKUP($B46,'1_р'!$C$18:$I$85,5,FALSE)</f>
        <v>10.93</v>
      </c>
      <c r="G46" s="62" t="e">
        <f>VLOOKUP($B46,Дл_р!$C$16:$O$54,11,FALSE)</f>
        <v>#N/A</v>
      </c>
      <c r="H46" s="62">
        <f>VLOOKUP($B46,Я_р!$C$16:$K$60,8,FALSE)</f>
        <v>12.64</v>
      </c>
      <c r="I46" s="62" t="e">
        <f>VLOOKUP($B46,В_р!$C$16:$AF$57,13,FALSE)</f>
        <v>#N/A</v>
      </c>
      <c r="J46" s="62">
        <f>VLOOKUP($B46,'4_р'!$C$17:$H$73,5,FALSE)</f>
        <v>0</v>
      </c>
      <c r="K46" s="62" t="e">
        <f>VLOOKUP($B46,#REF!,5,FALSE)</f>
        <v>#REF!</v>
      </c>
      <c r="L46" s="62" t="e">
        <f>VLOOKUP($B46,#REF!,8,FALSE)</f>
        <v>#REF!</v>
      </c>
      <c r="M46" s="62" t="e">
        <f>VLOOKUP($B46,#REF!,17,FALSE)</f>
        <v>#REF!</v>
      </c>
      <c r="N46" s="62" t="e">
        <f>VLOOKUP($B46,К_р!$C$15:$K$68,8,FALSE)</f>
        <v>#N/A</v>
      </c>
      <c r="O46" s="70">
        <f>VLOOKUP($B46,'15_р'!$C$17:$H$86,5,FALSE)</f>
        <v>0</v>
      </c>
      <c r="P46" s="97" t="e">
        <f>SUM(F48:O48)</f>
        <v>#N/A</v>
      </c>
      <c r="Q46" s="35" t="e">
        <f>LOOKUP(P46,$V$1:$V$7,$W$1:$W$7)</f>
        <v>#N/A</v>
      </c>
      <c r="R46" s="35"/>
      <c r="S46" s="31" t="e">
        <f>$A46</f>
        <v>#N/A</v>
      </c>
      <c r="T46" s="31">
        <v>1</v>
      </c>
      <c r="U46" s="83"/>
      <c r="V46" s="78"/>
      <c r="W46" s="78"/>
      <c r="X46" s="78"/>
      <c r="Y46" s="78"/>
      <c r="Z46" s="78"/>
      <c r="AA46" s="78"/>
      <c r="AB46" s="79"/>
      <c r="AC46" s="79"/>
      <c r="AD46" s="79"/>
      <c r="AF46" s="35"/>
      <c r="AG46" s="35"/>
      <c r="AI46" s="35"/>
    </row>
    <row r="47" spans="1:35" s="60" customFormat="1" ht="13.5" customHeight="1" x14ac:dyDescent="0.3">
      <c r="A47" s="35"/>
      <c r="B47" s="35"/>
      <c r="C47" s="66" t="e">
        <f>VLOOKUP(B46,Уч!$A$2:$L$26,5,FALSE)</f>
        <v>#N/A</v>
      </c>
      <c r="D47" s="107" t="e">
        <f>VLOOKUP(B46,Уч!$A$2:$L$26,4,FALSE)</f>
        <v>#N/A</v>
      </c>
      <c r="E47" s="33" t="s">
        <v>97</v>
      </c>
      <c r="F47" s="68">
        <f>VLOOKUP($B46,'1_р'!$C$18:$I$85,6,FALSE)</f>
        <v>1</v>
      </c>
      <c r="G47" s="69" t="e">
        <f>VLOOKUP($B46,Дл_р!$C$16:$O$54,12,FALSE)</f>
        <v>#N/A</v>
      </c>
      <c r="H47" s="70"/>
      <c r="I47" s="69"/>
      <c r="J47" s="69"/>
      <c r="K47" s="69" t="e">
        <f>VLOOKUP($B46,#REF!,6,FALSE)</f>
        <v>#REF!</v>
      </c>
      <c r="L47" s="69"/>
      <c r="M47" s="69"/>
      <c r="N47" s="70"/>
      <c r="O47" s="70"/>
      <c r="P47" s="97"/>
      <c r="Q47" s="80"/>
      <c r="R47" s="63"/>
      <c r="S47" s="31" t="e">
        <f>$A46</f>
        <v>#N/A</v>
      </c>
      <c r="T47" s="31">
        <v>2</v>
      </c>
      <c r="U47" s="83"/>
      <c r="V47" s="78"/>
      <c r="W47" s="78"/>
      <c r="X47" s="78"/>
      <c r="Y47" s="78"/>
      <c r="Z47" s="78"/>
      <c r="AA47" s="78"/>
      <c r="AB47" s="79"/>
      <c r="AC47" s="79"/>
      <c r="AD47" s="79"/>
      <c r="AF47" s="35"/>
      <c r="AG47" s="35"/>
      <c r="AI47" s="35"/>
    </row>
    <row r="48" spans="1:35" s="60" customFormat="1" ht="13.5" customHeight="1" x14ac:dyDescent="0.3">
      <c r="A48" s="35"/>
      <c r="B48" s="35"/>
      <c r="C48" s="67" t="e">
        <f>VLOOKUP(B46,Уч!$A$2:$L$26,7,FALSE)</f>
        <v>#N/A</v>
      </c>
      <c r="D48" s="107"/>
      <c r="E48" s="33" t="s">
        <v>77</v>
      </c>
      <c r="F48" s="72">
        <f>VLOOKUP($B46,'1_р'!$C$18:$I$85,7,FALSE)</f>
        <v>876</v>
      </c>
      <c r="G48" s="70" t="e">
        <f>VLOOKUP($B46,Дл_р!$C$16:$O$54,13,FALSE)</f>
        <v>#N/A</v>
      </c>
      <c r="H48" s="70">
        <f>VLOOKUP($B46,Я_р!$C$16:$K$60,9,FALSE)</f>
        <v>645</v>
      </c>
      <c r="I48" s="70" t="e">
        <f>VLOOKUP($B46,В_р!$C$16:$AF$57,14,FALSE)</f>
        <v>#N/A</v>
      </c>
      <c r="J48" s="70">
        <f>VLOOKUP($B46,'4_р'!$C$17:$H$73,6,FALSE)</f>
        <v>0</v>
      </c>
      <c r="K48" s="70" t="e">
        <f>VLOOKUP($B46,#REF!,7,FALSE)</f>
        <v>#REF!</v>
      </c>
      <c r="L48" s="70" t="e">
        <f>VLOOKUP($B46,#REF!,9,FALSE)</f>
        <v>#REF!</v>
      </c>
      <c r="M48" s="70" t="e">
        <f>VLOOKUP($B46,#REF!,18,FALSE)</f>
        <v>#REF!</v>
      </c>
      <c r="N48" s="70" t="e">
        <f>VLOOKUP($B46,К_р!$C$15:$K$68,9,FALSE)</f>
        <v>#N/A</v>
      </c>
      <c r="O48" s="70">
        <f>VLOOKUP($B46,'15_р'!$C$17:$H$86,6,FALSE)</f>
        <v>0</v>
      </c>
      <c r="P48" s="97"/>
      <c r="Q48" s="80"/>
      <c r="R48" s="63"/>
      <c r="S48" s="31" t="e">
        <f>$A46</f>
        <v>#N/A</v>
      </c>
      <c r="T48" s="31">
        <v>3</v>
      </c>
      <c r="U48" s="83"/>
      <c r="V48" s="78"/>
      <c r="W48" s="78"/>
      <c r="X48" s="78"/>
      <c r="Y48" s="78"/>
      <c r="Z48" s="78"/>
      <c r="AA48" s="78"/>
      <c r="AB48" s="79"/>
      <c r="AC48" s="79"/>
      <c r="AD48" s="79"/>
      <c r="AF48" s="35"/>
      <c r="AG48" s="35"/>
      <c r="AI48" s="35"/>
    </row>
    <row r="49" spans="1:39" s="60" customFormat="1" ht="13.5" customHeight="1" x14ac:dyDescent="0.3">
      <c r="A49" s="35"/>
      <c r="B49" s="35"/>
      <c r="C49" s="66" t="e">
        <f>VLOOKUP(B46,Уч!$A$2:$L$26,11,FALSE)</f>
        <v>#N/A</v>
      </c>
      <c r="D49" s="107"/>
      <c r="E49" s="33" t="s">
        <v>98</v>
      </c>
      <c r="F49" s="72">
        <f>F48</f>
        <v>876</v>
      </c>
      <c r="G49" s="70" t="e">
        <f>F49+G48</f>
        <v>#N/A</v>
      </c>
      <c r="H49" s="70" t="e">
        <f>G49+H48</f>
        <v>#N/A</v>
      </c>
      <c r="I49" s="70" t="e">
        <f>H49+I48</f>
        <v>#N/A</v>
      </c>
      <c r="J49" s="70" t="e">
        <f>SUM($F48:J48)</f>
        <v>#N/A</v>
      </c>
      <c r="K49" s="70" t="e">
        <f>SUM($F48:$K48)</f>
        <v>#N/A</v>
      </c>
      <c r="L49" s="70" t="e">
        <f>K49+L48</f>
        <v>#N/A</v>
      </c>
      <c r="M49" s="70" t="e">
        <f>L49+M48</f>
        <v>#N/A</v>
      </c>
      <c r="N49" s="70" t="e">
        <f>SUM($F48:$N48)</f>
        <v>#N/A</v>
      </c>
      <c r="O49" s="70" t="e">
        <f>SUM($F48:$O48)</f>
        <v>#N/A</v>
      </c>
      <c r="P49" s="97"/>
      <c r="Q49" s="80"/>
      <c r="R49" s="63"/>
      <c r="S49" s="31" t="e">
        <f>$A46</f>
        <v>#N/A</v>
      </c>
      <c r="T49" s="31">
        <v>4</v>
      </c>
      <c r="U49" s="63">
        <f t="shared" ref="U49:AD49" si="6">F49</f>
        <v>876</v>
      </c>
      <c r="V49" s="63" t="e">
        <f t="shared" si="6"/>
        <v>#N/A</v>
      </c>
      <c r="W49" s="63" t="e">
        <f t="shared" si="6"/>
        <v>#N/A</v>
      </c>
      <c r="X49" s="63" t="e">
        <f t="shared" si="6"/>
        <v>#N/A</v>
      </c>
      <c r="Y49" s="63" t="e">
        <f t="shared" si="6"/>
        <v>#N/A</v>
      </c>
      <c r="Z49" s="63" t="e">
        <f t="shared" si="6"/>
        <v>#N/A</v>
      </c>
      <c r="AA49" s="63" t="e">
        <f t="shared" si="6"/>
        <v>#N/A</v>
      </c>
      <c r="AB49" s="63" t="e">
        <f t="shared" si="6"/>
        <v>#N/A</v>
      </c>
      <c r="AC49" s="63" t="e">
        <f t="shared" si="6"/>
        <v>#N/A</v>
      </c>
      <c r="AD49" s="63" t="e">
        <f t="shared" si="6"/>
        <v>#N/A</v>
      </c>
      <c r="AF49" s="35"/>
      <c r="AG49" s="35"/>
      <c r="AI49" s="35"/>
    </row>
    <row r="50" spans="1:39" s="60" customFormat="1" ht="13.5" customHeight="1" thickBot="1" x14ac:dyDescent="0.35">
      <c r="A50" s="73"/>
      <c r="B50" s="73"/>
      <c r="C50" s="74" t="e">
        <f>VLOOKUP(B46,Уч!$A$2:$L$26,12,FALSE)</f>
        <v>#N/A</v>
      </c>
      <c r="D50" s="108"/>
      <c r="E50" s="43" t="s">
        <v>37</v>
      </c>
      <c r="F50" s="75" t="e">
        <f>RANK(F49,$U$19:$U$160,0)</f>
        <v>#N/A</v>
      </c>
      <c r="G50" s="76" t="e">
        <f>RANK(G49,$V$19:$V$160,0)</f>
        <v>#N/A</v>
      </c>
      <c r="H50" s="76" t="e">
        <f>RANK(H49,$W$19:$W$160,0)</f>
        <v>#N/A</v>
      </c>
      <c r="I50" s="76" t="e">
        <f>RANK(I49,$X$19:$X$160,0)</f>
        <v>#N/A</v>
      </c>
      <c r="J50" s="76" t="e">
        <f>RANK(J49,$Y$19:$Y$160,0)</f>
        <v>#N/A</v>
      </c>
      <c r="K50" s="76" t="e">
        <f>RANK(K49,$Z$19:$Z$160,0)</f>
        <v>#N/A</v>
      </c>
      <c r="L50" s="76" t="e">
        <f>RANK(L49,$AA$19:$AA$160,0)</f>
        <v>#N/A</v>
      </c>
      <c r="M50" s="76" t="e">
        <f>RANK(M49,$AB$19:$AB$150,0)</f>
        <v>#N/A</v>
      </c>
      <c r="N50" s="76" t="e">
        <f>RANK(N49,$AC$19:$AC$160,0)</f>
        <v>#N/A</v>
      </c>
      <c r="O50" s="76" t="e">
        <f>RANK(O49,$AD$19:$AD$160,0)</f>
        <v>#N/A</v>
      </c>
      <c r="P50" s="98"/>
      <c r="Q50" s="81"/>
      <c r="R50" s="77"/>
      <c r="S50" s="31" t="e">
        <f>$A46</f>
        <v>#N/A</v>
      </c>
      <c r="T50" s="31">
        <v>5</v>
      </c>
      <c r="U50" s="83"/>
      <c r="V50" s="78"/>
      <c r="W50" s="78"/>
      <c r="X50" s="78"/>
      <c r="Y50" s="78"/>
      <c r="Z50" s="78"/>
      <c r="AA50" s="78"/>
      <c r="AB50" s="79"/>
      <c r="AC50" s="79"/>
      <c r="AD50" s="79"/>
      <c r="AF50" s="35"/>
      <c r="AG50" s="35"/>
      <c r="AI50" s="35"/>
    </row>
    <row r="51" spans="1:39" s="60" customFormat="1" ht="13.5" customHeight="1" thickTop="1" x14ac:dyDescent="0.3">
      <c r="A51" s="35" t="e">
        <f>RANK(P51,$P$16:$P$160,0)</f>
        <v>#N/A</v>
      </c>
      <c r="B51" s="35">
        <v>98</v>
      </c>
      <c r="C51" s="60" t="str">
        <f>VLOOKUP(B51,Уч!$A$2:$L$26,2,FALSE)</f>
        <v>Недригайло Данил</v>
      </c>
      <c r="D51" s="107" t="str">
        <f>VLOOKUP(B51,Уч!$A$2:$L$26,3,FALSE)</f>
        <v>21.09.1999</v>
      </c>
      <c r="E51" s="33" t="s">
        <v>28</v>
      </c>
      <c r="F51" s="61">
        <f>VLOOKUP($B51,'1_р'!$C$18:$I$85,5,FALSE)</f>
        <v>11.53</v>
      </c>
      <c r="G51" s="62" t="e">
        <f>VLOOKUP($B51,Дл_р!$C$16:$O$54,11,FALSE)</f>
        <v>#N/A</v>
      </c>
      <c r="H51" s="62" t="e">
        <f>VLOOKUP($B51,Я_р!$C$16:$K$60,8,FALSE)</f>
        <v>#N/A</v>
      </c>
      <c r="I51" s="62" t="e">
        <f>VLOOKUP($B51,В_р!$C$16:$AF$57,13,FALSE)</f>
        <v>#N/A</v>
      </c>
      <c r="J51" s="62">
        <f>VLOOKUP($B51,'4_р'!$C$17:$H$73,5,FALSE)</f>
        <v>55.56</v>
      </c>
      <c r="K51" s="62" t="e">
        <f>VLOOKUP($B51,#REF!,5,FALSE)</f>
        <v>#REF!</v>
      </c>
      <c r="L51" s="62" t="e">
        <f>VLOOKUP($B51,#REF!,8,FALSE)</f>
        <v>#REF!</v>
      </c>
      <c r="M51" s="62" t="e">
        <f>VLOOKUP($B51,#REF!,17,FALSE)</f>
        <v>#REF!</v>
      </c>
      <c r="N51" s="62" t="e">
        <f>VLOOKUP($B51,К_р!$C$15:$K$68,8,FALSE)</f>
        <v>#N/A</v>
      </c>
      <c r="O51" s="70" t="e">
        <f>VLOOKUP($B51,'15_р'!$C$17:$H$86,5,FALSE)</f>
        <v>#N/A</v>
      </c>
      <c r="P51" s="97" t="e">
        <f>SUM(F53:O53)</f>
        <v>#N/A</v>
      </c>
      <c r="Q51" s="35" t="e">
        <f>LOOKUP(P51,$V$1:$V$7,$W$1:$W$7)</f>
        <v>#N/A</v>
      </c>
      <c r="R51" s="35"/>
      <c r="S51" s="31" t="e">
        <f>$A51</f>
        <v>#N/A</v>
      </c>
      <c r="T51" s="31">
        <v>1</v>
      </c>
      <c r="U51" s="83"/>
      <c r="V51" s="78"/>
      <c r="W51" s="78"/>
      <c r="X51" s="78"/>
      <c r="Y51" s="78"/>
      <c r="Z51" s="78"/>
      <c r="AA51" s="78"/>
      <c r="AB51" s="79"/>
      <c r="AC51" s="79"/>
      <c r="AD51" s="79"/>
      <c r="AF51" s="65">
        <v>10</v>
      </c>
      <c r="AG51" s="36">
        <v>8</v>
      </c>
      <c r="AH51" s="65" t="s">
        <v>80</v>
      </c>
      <c r="AI51" s="35">
        <v>5</v>
      </c>
    </row>
    <row r="52" spans="1:39" s="60" customFormat="1" ht="13.5" customHeight="1" x14ac:dyDescent="0.3">
      <c r="A52" s="35"/>
      <c r="B52" s="35"/>
      <c r="C52" s="66" t="str">
        <f>VLOOKUP(B51,Уч!$A$2:$L$26,5,FALSE)</f>
        <v xml:space="preserve">Волгоградская область  </v>
      </c>
      <c r="D52" s="107" t="str">
        <f>VLOOKUP(B51,Уч!$A$2:$L$26,4,FALSE)</f>
        <v>КМС</v>
      </c>
      <c r="E52" s="33" t="s">
        <v>97</v>
      </c>
      <c r="F52" s="68">
        <f>VLOOKUP($B51,'1_р'!$C$18:$I$85,6,FALSE)</f>
        <v>-0.9</v>
      </c>
      <c r="G52" s="69" t="e">
        <f>VLOOKUP($B51,Дл_р!$C$16:$O$54,12,FALSE)</f>
        <v>#N/A</v>
      </c>
      <c r="H52" s="70"/>
      <c r="I52" s="69"/>
      <c r="J52" s="69"/>
      <c r="K52" s="69" t="e">
        <f>VLOOKUP($B51,#REF!,6,FALSE)</f>
        <v>#REF!</v>
      </c>
      <c r="L52" s="69"/>
      <c r="M52" s="69"/>
      <c r="N52" s="70"/>
      <c r="O52" s="70"/>
      <c r="P52" s="97"/>
      <c r="Q52" s="80"/>
      <c r="R52" s="63"/>
      <c r="S52" s="31" t="e">
        <f>$A51</f>
        <v>#N/A</v>
      </c>
      <c r="T52" s="31">
        <v>2</v>
      </c>
      <c r="U52" s="83"/>
      <c r="V52" s="78"/>
      <c r="W52" s="78"/>
      <c r="X52" s="78"/>
      <c r="Y52" s="78"/>
      <c r="Z52" s="78"/>
      <c r="AA52" s="78"/>
      <c r="AB52" s="79"/>
      <c r="AC52" s="79"/>
      <c r="AD52" s="79"/>
      <c r="AF52" s="65">
        <v>11</v>
      </c>
      <c r="AG52" s="36">
        <v>7</v>
      </c>
      <c r="AH52" s="65"/>
      <c r="AI52" s="35"/>
    </row>
    <row r="53" spans="1:39" s="60" customFormat="1" ht="13.5" customHeight="1" x14ac:dyDescent="0.3">
      <c r="A53" s="35"/>
      <c r="B53" s="35"/>
      <c r="C53" s="67" t="str">
        <f>VLOOKUP(B51,Уч!$A$2:$L$26,7,FALSE)</f>
        <v>ГБУ ВО "СШОР по легкой атлетике", ГАПОУ ВО "УОР имени дважды Героя Советского Союза А.И.Родимцева"</v>
      </c>
      <c r="D53" s="107"/>
      <c r="E53" s="33" t="s">
        <v>77</v>
      </c>
      <c r="F53" s="72">
        <f>VLOOKUP($B51,'1_р'!$C$18:$I$85,7,FALSE)</f>
        <v>746</v>
      </c>
      <c r="G53" s="70" t="e">
        <f>VLOOKUP($B51,Дл_р!$C$16:$O$54,13,FALSE)</f>
        <v>#N/A</v>
      </c>
      <c r="H53" s="70" t="e">
        <f>VLOOKUP($B51,Я_р!$C$16:$K$60,9,FALSE)</f>
        <v>#N/A</v>
      </c>
      <c r="I53" s="70" t="e">
        <f>VLOOKUP($B51,В_р!$C$16:$AF$57,14,FALSE)</f>
        <v>#N/A</v>
      </c>
      <c r="J53" s="70">
        <f>VLOOKUP($B51,'4_р'!$C$17:$H$73,6,FALSE)</f>
        <v>577</v>
      </c>
      <c r="K53" s="70" t="e">
        <f>VLOOKUP($B51,#REF!,7,FALSE)</f>
        <v>#REF!</v>
      </c>
      <c r="L53" s="70" t="e">
        <f>VLOOKUP($B51,#REF!,9,FALSE)</f>
        <v>#REF!</v>
      </c>
      <c r="M53" s="70" t="e">
        <f>VLOOKUP($B51,#REF!,18,FALSE)</f>
        <v>#REF!</v>
      </c>
      <c r="N53" s="70" t="e">
        <f>VLOOKUP($B51,К_р!$C$15:$K$68,9,FALSE)</f>
        <v>#N/A</v>
      </c>
      <c r="O53" s="70" t="e">
        <f>VLOOKUP($B51,'15_р'!$C$17:$H$86,6,FALSE)</f>
        <v>#N/A</v>
      </c>
      <c r="P53" s="97"/>
      <c r="Q53" s="80"/>
      <c r="R53" s="63"/>
      <c r="S53" s="31" t="e">
        <f>$A51</f>
        <v>#N/A</v>
      </c>
      <c r="T53" s="31">
        <v>3</v>
      </c>
      <c r="U53" s="83"/>
      <c r="V53" s="78"/>
      <c r="W53" s="78"/>
      <c r="X53" s="78"/>
      <c r="Y53" s="78"/>
      <c r="Z53" s="78"/>
      <c r="AA53" s="78"/>
      <c r="AB53" s="79"/>
      <c r="AC53" s="79"/>
      <c r="AD53" s="79"/>
      <c r="AF53" s="65">
        <v>12</v>
      </c>
      <c r="AG53" s="36">
        <v>6</v>
      </c>
      <c r="AH53" s="65"/>
      <c r="AI53" s="35"/>
    </row>
    <row r="54" spans="1:39" s="60" customFormat="1" ht="13.5" customHeight="1" x14ac:dyDescent="0.3">
      <c r="A54" s="35"/>
      <c r="B54" s="35"/>
      <c r="C54" s="66" t="str">
        <f>VLOOKUP(B51,Уч!$A$2:$L$26,11,FALSE)</f>
        <v>Зацеляпин М.И., Мельников Е.С., Кайдалин В.С., Трофимов Е.В.</v>
      </c>
      <c r="D54" s="107"/>
      <c r="E54" s="33" t="s">
        <v>98</v>
      </c>
      <c r="F54" s="72">
        <f>F53</f>
        <v>746</v>
      </c>
      <c r="G54" s="70" t="e">
        <f>F54+G53</f>
        <v>#N/A</v>
      </c>
      <c r="H54" s="70" t="e">
        <f>G54+H53</f>
        <v>#N/A</v>
      </c>
      <c r="I54" s="70" t="e">
        <f>H54+I53</f>
        <v>#N/A</v>
      </c>
      <c r="J54" s="70" t="e">
        <f>SUM($F53:J53)</f>
        <v>#N/A</v>
      </c>
      <c r="K54" s="70" t="e">
        <f>SUM($F53:$K53)</f>
        <v>#N/A</v>
      </c>
      <c r="L54" s="70" t="e">
        <f>K54+L53</f>
        <v>#N/A</v>
      </c>
      <c r="M54" s="70" t="e">
        <f>L54+M53</f>
        <v>#N/A</v>
      </c>
      <c r="N54" s="70" t="e">
        <f>SUM($F53:$N53)</f>
        <v>#N/A</v>
      </c>
      <c r="O54" s="70" t="e">
        <f>SUM($F53:$O53)</f>
        <v>#N/A</v>
      </c>
      <c r="P54" s="97"/>
      <c r="Q54" s="80"/>
      <c r="R54" s="63"/>
      <c r="S54" s="31" t="e">
        <f>$A51</f>
        <v>#N/A</v>
      </c>
      <c r="T54" s="31">
        <v>4</v>
      </c>
      <c r="U54" s="63">
        <f t="shared" ref="U54:AD54" si="7">F54</f>
        <v>746</v>
      </c>
      <c r="V54" s="63" t="e">
        <f t="shared" si="7"/>
        <v>#N/A</v>
      </c>
      <c r="W54" s="63" t="e">
        <f t="shared" si="7"/>
        <v>#N/A</v>
      </c>
      <c r="X54" s="63" t="e">
        <f t="shared" si="7"/>
        <v>#N/A</v>
      </c>
      <c r="Y54" s="63" t="e">
        <f t="shared" si="7"/>
        <v>#N/A</v>
      </c>
      <c r="Z54" s="63" t="e">
        <f t="shared" si="7"/>
        <v>#N/A</v>
      </c>
      <c r="AA54" s="63" t="e">
        <f t="shared" si="7"/>
        <v>#N/A</v>
      </c>
      <c r="AB54" s="63" t="e">
        <f t="shared" si="7"/>
        <v>#N/A</v>
      </c>
      <c r="AC54" s="63" t="e">
        <f t="shared" si="7"/>
        <v>#N/A</v>
      </c>
      <c r="AD54" s="63" t="e">
        <f t="shared" si="7"/>
        <v>#N/A</v>
      </c>
      <c r="AF54" s="65">
        <v>13</v>
      </c>
      <c r="AG54" s="36">
        <v>5</v>
      </c>
      <c r="AH54" s="82"/>
      <c r="AI54" s="31"/>
    </row>
    <row r="55" spans="1:39" s="60" customFormat="1" ht="13.5" customHeight="1" thickBot="1" x14ac:dyDescent="0.35">
      <c r="A55" s="73"/>
      <c r="B55" s="73"/>
      <c r="C55" s="74">
        <f>VLOOKUP(B51,Уч!$A$2:$L$26,12,FALSE)</f>
        <v>0</v>
      </c>
      <c r="D55" s="108"/>
      <c r="E55" s="43" t="s">
        <v>37</v>
      </c>
      <c r="F55" s="75" t="e">
        <f>RANK(F54,$U$19:$U$160,0)</f>
        <v>#N/A</v>
      </c>
      <c r="G55" s="76" t="e">
        <f>RANK(G54,$V$19:$V$160,0)</f>
        <v>#N/A</v>
      </c>
      <c r="H55" s="76" t="e">
        <f>RANK(H54,$W$19:$W$160,0)</f>
        <v>#N/A</v>
      </c>
      <c r="I55" s="76" t="e">
        <f>RANK(I54,$X$19:$X$160,0)</f>
        <v>#N/A</v>
      </c>
      <c r="J55" s="76" t="e">
        <f>RANK(J54,$Y$19:$Y$160,0)</f>
        <v>#N/A</v>
      </c>
      <c r="K55" s="76" t="e">
        <f>RANK(K54,$Z$19:$Z$160,0)</f>
        <v>#N/A</v>
      </c>
      <c r="L55" s="76" t="e">
        <f>RANK(L54,$AA$19:$AA$160,0)</f>
        <v>#N/A</v>
      </c>
      <c r="M55" s="76" t="e">
        <f>RANK(M54,$AB$19:$AB$150,0)</f>
        <v>#N/A</v>
      </c>
      <c r="N55" s="76" t="e">
        <f>RANK(N54,$AC$19:$AC$160,0)</f>
        <v>#N/A</v>
      </c>
      <c r="O55" s="76" t="e">
        <f>RANK(O54,$AD$19:$AD$160,0)</f>
        <v>#N/A</v>
      </c>
      <c r="P55" s="98"/>
      <c r="Q55" s="81"/>
      <c r="R55" s="77"/>
      <c r="S55" s="31" t="e">
        <f>$A51</f>
        <v>#N/A</v>
      </c>
      <c r="T55" s="31">
        <v>5</v>
      </c>
      <c r="U55" s="83"/>
      <c r="V55" s="78"/>
      <c r="W55" s="78"/>
      <c r="X55" s="78"/>
      <c r="Y55" s="78"/>
      <c r="Z55" s="78"/>
      <c r="AA55" s="78"/>
      <c r="AB55" s="79"/>
      <c r="AC55" s="79"/>
      <c r="AD55" s="79"/>
      <c r="AF55" s="65">
        <v>14</v>
      </c>
      <c r="AG55" s="36">
        <v>4</v>
      </c>
      <c r="AH55" s="82"/>
      <c r="AI55" s="31"/>
    </row>
    <row r="56" spans="1:39" s="60" customFormat="1" ht="13.5" customHeight="1" thickTop="1" x14ac:dyDescent="0.3">
      <c r="A56" s="35" t="e">
        <f>RANK(P56,$P$16:$P$160,0)</f>
        <v>#N/A</v>
      </c>
      <c r="B56" s="35">
        <v>29</v>
      </c>
      <c r="C56" s="60" t="e">
        <f>VLOOKUP(B56,Уч!$A$2:$L$26,2,FALSE)</f>
        <v>#N/A</v>
      </c>
      <c r="D56" s="107" t="e">
        <f>VLOOKUP(B56,Уч!$A$2:$L$26,3,FALSE)</f>
        <v>#N/A</v>
      </c>
      <c r="E56" s="33" t="s">
        <v>28</v>
      </c>
      <c r="F56" s="61" t="e">
        <f>VLOOKUP($B56,'1_р'!$C$18:$I$85,5,FALSE)</f>
        <v>#N/A</v>
      </c>
      <c r="G56" s="62" t="e">
        <f>VLOOKUP($B56,Дл_р!$C$16:$O$54,11,FALSE)</f>
        <v>#N/A</v>
      </c>
      <c r="H56" s="62" t="e">
        <f>VLOOKUP($B56,Я_р!$C$16:$K$60,8,FALSE)</f>
        <v>#N/A</v>
      </c>
      <c r="I56" s="62" t="e">
        <f>VLOOKUP($B56,В_р!$C$16:$AF$57,13,FALSE)</f>
        <v>#N/A</v>
      </c>
      <c r="J56" s="62" t="e">
        <f>VLOOKUP($B56,'4_р'!$C$17:$H$73,5,FALSE)</f>
        <v>#N/A</v>
      </c>
      <c r="K56" s="62" t="e">
        <f>VLOOKUP($B56,#REF!,5,FALSE)</f>
        <v>#REF!</v>
      </c>
      <c r="L56" s="62" t="e">
        <f>VLOOKUP($B56,#REF!,8,FALSE)</f>
        <v>#REF!</v>
      </c>
      <c r="M56" s="62" t="e">
        <f>VLOOKUP($B56,#REF!,17,FALSE)</f>
        <v>#REF!</v>
      </c>
      <c r="N56" s="62">
        <f>VLOOKUP($B56,К_р!$C$15:$K$68,8,FALSE)</f>
        <v>0</v>
      </c>
      <c r="O56" s="70" t="e">
        <f>VLOOKUP($B56,'15_р'!$C$17:$H$86,5,FALSE)</f>
        <v>#N/A</v>
      </c>
      <c r="P56" s="97" t="e">
        <f>SUM(F58:O58)</f>
        <v>#N/A</v>
      </c>
      <c r="Q56" s="35" t="e">
        <f>LOOKUP(P56,$V$1:$V$7,$W$1:$W$7)</f>
        <v>#N/A</v>
      </c>
      <c r="R56" s="35"/>
      <c r="S56" s="31" t="e">
        <f>$A56</f>
        <v>#N/A</v>
      </c>
      <c r="T56" s="31">
        <v>1</v>
      </c>
      <c r="U56" s="83"/>
      <c r="V56" s="78"/>
      <c r="W56" s="78"/>
      <c r="X56" s="78"/>
      <c r="Y56" s="78"/>
      <c r="Z56" s="78"/>
      <c r="AA56" s="78"/>
      <c r="AB56" s="79"/>
      <c r="AC56" s="79"/>
      <c r="AD56" s="79"/>
      <c r="AE56" s="31"/>
      <c r="AF56" s="65" t="s">
        <v>37</v>
      </c>
      <c r="AG56" s="36" t="s">
        <v>77</v>
      </c>
      <c r="AH56" s="65" t="s">
        <v>76</v>
      </c>
      <c r="AI56" s="35" t="s">
        <v>77</v>
      </c>
      <c r="AJ56" s="31"/>
      <c r="AK56" s="31"/>
      <c r="AL56" s="31"/>
      <c r="AM56" s="31"/>
    </row>
    <row r="57" spans="1:39" s="60" customFormat="1" ht="13.5" customHeight="1" x14ac:dyDescent="0.3">
      <c r="A57" s="35"/>
      <c r="B57" s="35"/>
      <c r="C57" s="66" t="e">
        <f>VLOOKUP(B56,Уч!$A$2:$L$26,5,FALSE)</f>
        <v>#N/A</v>
      </c>
      <c r="D57" s="109" t="e">
        <f>VLOOKUP(B56,Уч!$A$2:$L$26,4,FALSE)</f>
        <v>#N/A</v>
      </c>
      <c r="E57" s="33" t="s">
        <v>97</v>
      </c>
      <c r="F57" s="68" t="e">
        <f>VLOOKUP($B56,'1_р'!$C$18:$I$85,6,FALSE)</f>
        <v>#N/A</v>
      </c>
      <c r="G57" s="69" t="e">
        <f>VLOOKUP($B56,Дл_р!$C$16:$O$54,12,FALSE)</f>
        <v>#N/A</v>
      </c>
      <c r="H57" s="70"/>
      <c r="I57" s="69"/>
      <c r="J57" s="69"/>
      <c r="K57" s="69" t="e">
        <f>VLOOKUP($B56,#REF!,6,FALSE)</f>
        <v>#REF!</v>
      </c>
      <c r="L57" s="69"/>
      <c r="M57" s="69"/>
      <c r="N57" s="70"/>
      <c r="O57" s="70"/>
      <c r="P57" s="97"/>
      <c r="Q57" s="34"/>
      <c r="R57" s="63"/>
      <c r="S57" s="31" t="e">
        <f>$A56</f>
        <v>#N/A</v>
      </c>
      <c r="T57" s="31">
        <v>2</v>
      </c>
      <c r="U57" s="83"/>
      <c r="V57" s="78"/>
      <c r="W57" s="78"/>
      <c r="X57" s="78"/>
      <c r="Y57" s="78"/>
      <c r="Z57" s="78"/>
      <c r="AA57" s="78"/>
      <c r="AB57" s="79"/>
      <c r="AC57" s="79"/>
      <c r="AD57" s="79"/>
      <c r="AE57" s="31"/>
      <c r="AF57" s="65">
        <v>1</v>
      </c>
      <c r="AG57" s="36">
        <v>20</v>
      </c>
      <c r="AH57" s="36" t="s">
        <v>78</v>
      </c>
      <c r="AI57" s="35"/>
      <c r="AJ57" s="31"/>
      <c r="AK57" s="31"/>
      <c r="AL57" s="31"/>
      <c r="AM57" s="31"/>
    </row>
    <row r="58" spans="1:39" s="60" customFormat="1" ht="13.5" customHeight="1" x14ac:dyDescent="0.3">
      <c r="A58" s="35"/>
      <c r="B58" s="35"/>
      <c r="C58" s="67" t="e">
        <f>VLOOKUP(B56,Уч!$A$2:$L$26,7)</f>
        <v>#N/A</v>
      </c>
      <c r="D58" s="109"/>
      <c r="E58" s="33" t="s">
        <v>77</v>
      </c>
      <c r="F58" s="72" t="e">
        <f>VLOOKUP($B56,'1_р'!$C$18:$I$85,7,FALSE)</f>
        <v>#N/A</v>
      </c>
      <c r="G58" s="70" t="e">
        <f>VLOOKUP($B56,Дл_р!$C$16:$O$54,13,FALSE)</f>
        <v>#N/A</v>
      </c>
      <c r="H58" s="70" t="e">
        <f>VLOOKUP($B56,Я_р!$C$16:$K$60,9,FALSE)</f>
        <v>#N/A</v>
      </c>
      <c r="I58" s="70" t="e">
        <f>VLOOKUP($B56,В_р!$C$16:$AF$57,14,FALSE)</f>
        <v>#N/A</v>
      </c>
      <c r="J58" s="70" t="e">
        <f>VLOOKUP($B56,'4_р'!$C$17:$H$73,6,FALSE)</f>
        <v>#N/A</v>
      </c>
      <c r="K58" s="70" t="e">
        <f>VLOOKUP($B56,#REF!,7,FALSE)</f>
        <v>#REF!</v>
      </c>
      <c r="L58" s="70" t="e">
        <f>VLOOKUP($B56,#REF!,9,FALSE)</f>
        <v>#REF!</v>
      </c>
      <c r="M58" s="70" t="e">
        <f>VLOOKUP($B56,#REF!,18,FALSE)</f>
        <v>#REF!</v>
      </c>
      <c r="N58" s="70">
        <f>VLOOKUP($B56,К_р!$C$15:$K$68,9,FALSE)</f>
        <v>0</v>
      </c>
      <c r="O58" s="70" t="e">
        <f>VLOOKUP($B56,'15_р'!$C$17:$H$86,6,FALSE)</f>
        <v>#N/A</v>
      </c>
      <c r="P58" s="97"/>
      <c r="Q58" s="34"/>
      <c r="R58" s="63"/>
      <c r="S58" s="31" t="e">
        <f>$A56</f>
        <v>#N/A</v>
      </c>
      <c r="T58" s="31">
        <v>3</v>
      </c>
      <c r="U58" s="83"/>
      <c r="V58" s="78"/>
      <c r="W58" s="78"/>
      <c r="X58" s="78"/>
      <c r="Y58" s="78"/>
      <c r="Z58" s="78"/>
      <c r="AA58" s="78"/>
      <c r="AB58" s="79"/>
      <c r="AC58" s="79"/>
      <c r="AD58" s="79"/>
      <c r="AE58" s="31"/>
      <c r="AF58" s="65">
        <v>2</v>
      </c>
      <c r="AG58" s="36">
        <v>17</v>
      </c>
      <c r="AH58" s="65" t="s">
        <v>62</v>
      </c>
      <c r="AI58" s="35">
        <v>15</v>
      </c>
      <c r="AJ58" s="31"/>
      <c r="AK58" s="31"/>
      <c r="AL58" s="31"/>
      <c r="AM58" s="31"/>
    </row>
    <row r="59" spans="1:39" s="60" customFormat="1" ht="13.5" customHeight="1" x14ac:dyDescent="0.3">
      <c r="A59" s="35"/>
      <c r="B59" s="35"/>
      <c r="C59" s="66" t="e">
        <f>VLOOKUP(B56,Уч!$A$2:$L$26,11,FALSE)</f>
        <v>#N/A</v>
      </c>
      <c r="D59" s="109"/>
      <c r="E59" s="33" t="s">
        <v>98</v>
      </c>
      <c r="F59" s="72" t="e">
        <f>F58</f>
        <v>#N/A</v>
      </c>
      <c r="G59" s="70" t="e">
        <f>F59+G58</f>
        <v>#N/A</v>
      </c>
      <c r="H59" s="70" t="e">
        <f>G59+H58</f>
        <v>#N/A</v>
      </c>
      <c r="I59" s="70" t="e">
        <f>H59+I58</f>
        <v>#N/A</v>
      </c>
      <c r="J59" s="70" t="e">
        <f>SUM($F58:J58)</f>
        <v>#N/A</v>
      </c>
      <c r="K59" s="70" t="e">
        <f>SUM($F58:$K58)</f>
        <v>#N/A</v>
      </c>
      <c r="L59" s="70" t="e">
        <f>K59+L58</f>
        <v>#N/A</v>
      </c>
      <c r="M59" s="70" t="e">
        <f>L59+M58</f>
        <v>#N/A</v>
      </c>
      <c r="N59" s="70" t="e">
        <f>SUM($F58:$N58)</f>
        <v>#N/A</v>
      </c>
      <c r="O59" s="70" t="e">
        <f>SUM($F58:$O58)</f>
        <v>#N/A</v>
      </c>
      <c r="P59" s="97"/>
      <c r="Q59" s="34"/>
      <c r="R59" s="63"/>
      <c r="S59" s="31" t="e">
        <f>$A56</f>
        <v>#N/A</v>
      </c>
      <c r="T59" s="31">
        <v>4</v>
      </c>
      <c r="U59" s="63" t="e">
        <f t="shared" ref="U59:AD59" si="8">F59</f>
        <v>#N/A</v>
      </c>
      <c r="V59" s="63" t="e">
        <f t="shared" si="8"/>
        <v>#N/A</v>
      </c>
      <c r="W59" s="63" t="e">
        <f t="shared" si="8"/>
        <v>#N/A</v>
      </c>
      <c r="X59" s="63" t="e">
        <f t="shared" si="8"/>
        <v>#N/A</v>
      </c>
      <c r="Y59" s="63" t="e">
        <f t="shared" si="8"/>
        <v>#N/A</v>
      </c>
      <c r="Z59" s="63" t="e">
        <f t="shared" si="8"/>
        <v>#N/A</v>
      </c>
      <c r="AA59" s="63" t="e">
        <f t="shared" si="8"/>
        <v>#N/A</v>
      </c>
      <c r="AB59" s="63" t="e">
        <f t="shared" si="8"/>
        <v>#N/A</v>
      </c>
      <c r="AC59" s="63" t="e">
        <f t="shared" si="8"/>
        <v>#N/A</v>
      </c>
      <c r="AD59" s="63" t="e">
        <f t="shared" si="8"/>
        <v>#N/A</v>
      </c>
      <c r="AE59" s="31"/>
      <c r="AF59" s="65">
        <v>3</v>
      </c>
      <c r="AG59" s="36">
        <v>15</v>
      </c>
      <c r="AH59" s="65" t="s">
        <v>60</v>
      </c>
      <c r="AI59" s="35">
        <v>5</v>
      </c>
      <c r="AJ59" s="31"/>
      <c r="AK59" s="31"/>
      <c r="AL59" s="31"/>
      <c r="AM59" s="31"/>
    </row>
    <row r="60" spans="1:39" s="60" customFormat="1" ht="13.5" customHeight="1" thickBot="1" x14ac:dyDescent="0.35">
      <c r="A60" s="73"/>
      <c r="B60" s="73"/>
      <c r="C60" s="74" t="e">
        <f>VLOOKUP(B56,Уч!$A$2:$L$26,12,FALSE)</f>
        <v>#N/A</v>
      </c>
      <c r="D60" s="110"/>
      <c r="E60" s="43" t="s">
        <v>37</v>
      </c>
      <c r="F60" s="75" t="e">
        <f>RANK(F59,$U$19:$U$160,0)</f>
        <v>#N/A</v>
      </c>
      <c r="G60" s="76" t="e">
        <f>RANK(G59,$V$19:$V$160,0)</f>
        <v>#N/A</v>
      </c>
      <c r="H60" s="76" t="e">
        <f>RANK(H59,$W$19:$W$160,0)</f>
        <v>#N/A</v>
      </c>
      <c r="I60" s="76" t="e">
        <f>RANK(I59,$X$19:$X$160,0)</f>
        <v>#N/A</v>
      </c>
      <c r="J60" s="76" t="e">
        <f>RANK(J59,$Y$19:$Y$160,0)</f>
        <v>#N/A</v>
      </c>
      <c r="K60" s="76" t="e">
        <f>RANK(K59,$Z$19:$Z$160,0)</f>
        <v>#N/A</v>
      </c>
      <c r="L60" s="76" t="e">
        <f>RANK(L59,$AA$19:$AA$160,0)</f>
        <v>#N/A</v>
      </c>
      <c r="M60" s="76" t="e">
        <f>RANK(M59,$AB$19:$AB$150,0)</f>
        <v>#N/A</v>
      </c>
      <c r="N60" s="76" t="e">
        <f>RANK(N59,$AC$19:$AC$160,0)</f>
        <v>#N/A</v>
      </c>
      <c r="O60" s="76" t="e">
        <f>RANK(O59,$AD$19:$AD$160,0)</f>
        <v>#N/A</v>
      </c>
      <c r="P60" s="98"/>
      <c r="Q60" s="81"/>
      <c r="R60" s="77"/>
      <c r="S60" s="31" t="e">
        <f>$A56</f>
        <v>#N/A</v>
      </c>
      <c r="T60" s="31">
        <v>5</v>
      </c>
      <c r="U60" s="83"/>
      <c r="V60" s="78"/>
      <c r="W60" s="78"/>
      <c r="X60" s="78"/>
      <c r="Y60" s="78"/>
      <c r="Z60" s="78"/>
      <c r="AA60" s="78"/>
      <c r="AB60" s="79"/>
      <c r="AC60" s="79"/>
      <c r="AD60" s="79"/>
      <c r="AE60" s="31"/>
      <c r="AF60" s="65">
        <v>4</v>
      </c>
      <c r="AG60" s="36">
        <v>14</v>
      </c>
      <c r="AI60" s="35"/>
      <c r="AJ60" s="31"/>
      <c r="AK60" s="31"/>
      <c r="AL60" s="31"/>
      <c r="AM60" s="31"/>
    </row>
    <row r="61" spans="1:39" s="60" customFormat="1" ht="13.5" customHeight="1" thickTop="1" x14ac:dyDescent="0.3">
      <c r="A61" s="35" t="e">
        <f>RANK(P61,$P$16:$P$160,0)</f>
        <v>#REF!</v>
      </c>
      <c r="B61" s="35">
        <v>88</v>
      </c>
      <c r="C61" s="60" t="str">
        <f>VLOOKUP(B61,Уч!$A$2:$L$26,2,FALSE)</f>
        <v>Башаев Никита</v>
      </c>
      <c r="D61" s="107" t="str">
        <f>VLOOKUP(B61,Уч!$A$2:$L$26,3,FALSE)</f>
        <v>19.07.1997</v>
      </c>
      <c r="E61" s="33" t="s">
        <v>28</v>
      </c>
      <c r="F61" s="61">
        <f>VLOOKUP($B61,'1_р'!$C$18:$I$85,5,FALSE)</f>
        <v>11.22</v>
      </c>
      <c r="G61" s="62">
        <f>VLOOKUP($B61,Дл_р!$C$16:$O$54,11,FALSE)</f>
        <v>5.75</v>
      </c>
      <c r="H61" s="62">
        <f>VLOOKUP($B61,Я_р!$C$16:$K$60,8,FALSE)</f>
        <v>11.41</v>
      </c>
      <c r="I61" s="62">
        <f>VLOOKUP($B61,В_р!$C$16:$AF$57,13,FALSE)</f>
        <v>0</v>
      </c>
      <c r="J61" s="62">
        <f>VLOOKUP($B61,'4_р'!$C$17:$H$73,5,FALSE)</f>
        <v>56.61</v>
      </c>
      <c r="K61" s="62" t="e">
        <f>VLOOKUP($B61,#REF!,5,FALSE)</f>
        <v>#REF!</v>
      </c>
      <c r="L61" s="62" t="e">
        <f>VLOOKUP($B61,#REF!,8,FALSE)</f>
        <v>#REF!</v>
      </c>
      <c r="M61" s="62" t="e">
        <f>VLOOKUP($B61,#REF!,17,FALSE)</f>
        <v>#REF!</v>
      </c>
      <c r="N61" s="62" t="e">
        <f>VLOOKUP($B61,К_р!$C$15:$K$68,8,FALSE)</f>
        <v>#N/A</v>
      </c>
      <c r="O61" s="70" t="e">
        <f>VLOOKUP($B61,'15_р'!$C$17:$H$86,5,FALSE)</f>
        <v>#N/A</v>
      </c>
      <c r="P61" s="97" t="e">
        <f>SUM(F63:O63)</f>
        <v>#REF!</v>
      </c>
      <c r="Q61" s="35" t="e">
        <f>LOOKUP(P61,$V$1:$V$7,$W$1:$W$7)</f>
        <v>#REF!</v>
      </c>
      <c r="R61" s="35"/>
      <c r="S61" s="31" t="e">
        <f>$A61</f>
        <v>#REF!</v>
      </c>
      <c r="T61" s="31">
        <v>1</v>
      </c>
      <c r="U61" s="83"/>
      <c r="V61" s="78"/>
      <c r="W61" s="78"/>
      <c r="X61" s="78"/>
      <c r="Y61" s="78"/>
      <c r="Z61" s="78"/>
      <c r="AA61" s="78"/>
      <c r="AB61" s="79"/>
      <c r="AC61" s="79"/>
      <c r="AD61" s="79"/>
    </row>
    <row r="62" spans="1:39" s="60" customFormat="1" ht="13.5" customHeight="1" x14ac:dyDescent="0.3">
      <c r="A62" s="35"/>
      <c r="B62" s="35"/>
      <c r="C62" s="66" t="str">
        <f>VLOOKUP(B61,Уч!$A$2:$L$26,5,FALSE)</f>
        <v xml:space="preserve">Челябинская область  </v>
      </c>
      <c r="D62" s="107" t="str">
        <f>VLOOKUP(B61,Уч!$A$2:$L$26,4,FALSE)</f>
        <v>КМС</v>
      </c>
      <c r="E62" s="33" t="s">
        <v>97</v>
      </c>
      <c r="F62" s="68">
        <f>VLOOKUP($B61,'1_р'!$C$18:$I$85,6,FALSE)</f>
        <v>0.8</v>
      </c>
      <c r="G62" s="69">
        <f>VLOOKUP($B61,Дл_р!$C$16:$O$54,12,FALSE)</f>
        <v>-1.5</v>
      </c>
      <c r="H62" s="70"/>
      <c r="I62" s="69"/>
      <c r="J62" s="69"/>
      <c r="K62" s="69" t="e">
        <f>VLOOKUP($B61,#REF!,6,FALSE)</f>
        <v>#REF!</v>
      </c>
      <c r="L62" s="69"/>
      <c r="M62" s="69"/>
      <c r="N62" s="70"/>
      <c r="O62" s="70"/>
      <c r="P62" s="97"/>
      <c r="Q62" s="80"/>
      <c r="R62" s="63"/>
      <c r="S62" s="31" t="e">
        <f>$A61</f>
        <v>#REF!</v>
      </c>
      <c r="T62" s="31">
        <v>2</v>
      </c>
      <c r="U62" s="83"/>
      <c r="V62" s="78"/>
      <c r="W62" s="78"/>
      <c r="X62" s="78"/>
      <c r="Y62" s="78"/>
      <c r="Z62" s="78"/>
      <c r="AA62" s="78"/>
      <c r="AB62" s="79"/>
      <c r="AC62" s="79"/>
      <c r="AD62" s="79"/>
      <c r="AF62" s="35"/>
      <c r="AG62" s="35"/>
      <c r="AI62" s="35"/>
    </row>
    <row r="63" spans="1:39" s="60" customFormat="1" ht="13.5" customHeight="1" x14ac:dyDescent="0.3">
      <c r="A63" s="35"/>
      <c r="B63" s="35"/>
      <c r="C63" s="67" t="str">
        <f>VLOOKUP(B61,Уч!$A$2:$L$26,7)</f>
        <v>ГБФСУ КО "СШОР по легкой атлетике им. В.А.Савенкова", ГАУ КО "ЦП ССК"</v>
      </c>
      <c r="D63" s="107"/>
      <c r="E63" s="33" t="s">
        <v>77</v>
      </c>
      <c r="F63" s="72">
        <f>VLOOKUP($B61,'1_р'!$C$18:$I$85,7,FALSE)</f>
        <v>812</v>
      </c>
      <c r="G63" s="70">
        <f>VLOOKUP($B61,Дл_р!$C$16:$O$54,13,FALSE)</f>
        <v>533</v>
      </c>
      <c r="H63" s="70">
        <f>VLOOKUP($B61,Я_р!$C$16:$K$60,9,FALSE)</f>
        <v>571</v>
      </c>
      <c r="I63" s="70">
        <f>VLOOKUP($B61,В_р!$C$16:$AF$57,14,FALSE)</f>
        <v>0</v>
      </c>
      <c r="J63" s="70">
        <f>VLOOKUP($B61,'4_р'!$C$17:$H$73,6,FALSE)</f>
        <v>536</v>
      </c>
      <c r="K63" s="70" t="e">
        <f>VLOOKUP($B61,#REF!,7,FALSE)</f>
        <v>#REF!</v>
      </c>
      <c r="L63" s="70" t="e">
        <f>VLOOKUP($B61,#REF!,9,FALSE)</f>
        <v>#REF!</v>
      </c>
      <c r="M63" s="70" t="e">
        <f>VLOOKUP($B61,#REF!,18,FALSE)</f>
        <v>#REF!</v>
      </c>
      <c r="N63" s="70" t="e">
        <f>VLOOKUP($B61,К_р!$C$15:$K$68,9,FALSE)</f>
        <v>#N/A</v>
      </c>
      <c r="O63" s="70" t="e">
        <f>VLOOKUP($B61,'15_р'!$C$17:$H$86,6,FALSE)</f>
        <v>#N/A</v>
      </c>
      <c r="P63" s="97"/>
      <c r="Q63" s="80"/>
      <c r="R63" s="63"/>
      <c r="S63" s="31" t="e">
        <f>$A61</f>
        <v>#REF!</v>
      </c>
      <c r="T63" s="31">
        <v>3</v>
      </c>
      <c r="U63" s="83"/>
      <c r="V63" s="78"/>
      <c r="W63" s="78"/>
      <c r="X63" s="78"/>
      <c r="Y63" s="78"/>
      <c r="Z63" s="78"/>
      <c r="AA63" s="78"/>
      <c r="AB63" s="79"/>
      <c r="AC63" s="79"/>
      <c r="AD63" s="79"/>
      <c r="AF63" s="35"/>
      <c r="AG63" s="35"/>
      <c r="AI63" s="35"/>
    </row>
    <row r="64" spans="1:39" s="60" customFormat="1" ht="13.5" customHeight="1" x14ac:dyDescent="0.3">
      <c r="A64" s="35"/>
      <c r="B64" s="35"/>
      <c r="C64" s="66" t="str">
        <f>VLOOKUP(B61,Уч!$A$2:$L$26,11,FALSE)</f>
        <v>Пугач С.В., Свистун В.В.</v>
      </c>
      <c r="D64" s="107"/>
      <c r="E64" s="33" t="s">
        <v>98</v>
      </c>
      <c r="F64" s="72">
        <f>F63</f>
        <v>812</v>
      </c>
      <c r="G64" s="70">
        <f>F64+G63</f>
        <v>1345</v>
      </c>
      <c r="H64" s="70">
        <f>G64+H63</f>
        <v>1916</v>
      </c>
      <c r="I64" s="70">
        <f>H64+I63</f>
        <v>1916</v>
      </c>
      <c r="J64" s="70">
        <f>SUM($F63:J63)</f>
        <v>2452</v>
      </c>
      <c r="K64" s="70" t="e">
        <f>SUM($F63:$K63)</f>
        <v>#REF!</v>
      </c>
      <c r="L64" s="70" t="e">
        <f>K64+L63</f>
        <v>#REF!</v>
      </c>
      <c r="M64" s="70" t="e">
        <f>L64+M63</f>
        <v>#REF!</v>
      </c>
      <c r="N64" s="70" t="e">
        <f>SUM($F63:$N63)</f>
        <v>#REF!</v>
      </c>
      <c r="O64" s="70" t="e">
        <f>SUM($F63:$O63)</f>
        <v>#REF!</v>
      </c>
      <c r="P64" s="97"/>
      <c r="Q64" s="80"/>
      <c r="R64" s="63"/>
      <c r="S64" s="31" t="e">
        <f>$A61</f>
        <v>#REF!</v>
      </c>
      <c r="T64" s="31">
        <v>4</v>
      </c>
      <c r="U64" s="63">
        <f t="shared" ref="U64:AD64" si="9">F64</f>
        <v>812</v>
      </c>
      <c r="V64" s="63">
        <f t="shared" si="9"/>
        <v>1345</v>
      </c>
      <c r="W64" s="63">
        <f t="shared" si="9"/>
        <v>1916</v>
      </c>
      <c r="X64" s="63">
        <f t="shared" si="9"/>
        <v>1916</v>
      </c>
      <c r="Y64" s="63">
        <f t="shared" si="9"/>
        <v>2452</v>
      </c>
      <c r="Z64" s="63" t="e">
        <f t="shared" si="9"/>
        <v>#REF!</v>
      </c>
      <c r="AA64" s="63" t="e">
        <f t="shared" si="9"/>
        <v>#REF!</v>
      </c>
      <c r="AB64" s="63" t="e">
        <f t="shared" si="9"/>
        <v>#REF!</v>
      </c>
      <c r="AC64" s="63" t="e">
        <f t="shared" si="9"/>
        <v>#REF!</v>
      </c>
      <c r="AD64" s="63" t="e">
        <f t="shared" si="9"/>
        <v>#REF!</v>
      </c>
      <c r="AF64" s="35"/>
      <c r="AG64" s="35"/>
      <c r="AI64" s="35"/>
    </row>
    <row r="65" spans="1:35" s="60" customFormat="1" ht="13.5" customHeight="1" thickBot="1" x14ac:dyDescent="0.35">
      <c r="A65" s="73"/>
      <c r="B65" s="73"/>
      <c r="C65" s="74">
        <f>VLOOKUP(B61,Уч!$A$2:$L$26,12,FALSE)</f>
        <v>0</v>
      </c>
      <c r="D65" s="108"/>
      <c r="E65" s="43" t="s">
        <v>37</v>
      </c>
      <c r="F65" s="75" t="e">
        <f>RANK(F64,$U$19:$U$160,0)</f>
        <v>#N/A</v>
      </c>
      <c r="G65" s="76" t="e">
        <f>RANK(G64,$V$19:$V$160,0)</f>
        <v>#N/A</v>
      </c>
      <c r="H65" s="76" t="e">
        <f>RANK(H64,$W$19:$W$160,0)</f>
        <v>#N/A</v>
      </c>
      <c r="I65" s="76" t="e">
        <f>RANK(I64,$X$19:$X$160,0)</f>
        <v>#N/A</v>
      </c>
      <c r="J65" s="76" t="e">
        <f>RANK(J64,$Y$19:$Y$160,0)</f>
        <v>#N/A</v>
      </c>
      <c r="K65" s="76" t="e">
        <f>RANK(K64,$Z$19:$Z$160,0)</f>
        <v>#REF!</v>
      </c>
      <c r="L65" s="76" t="e">
        <f>RANK(L64,$AA$19:$AA$160,0)</f>
        <v>#REF!</v>
      </c>
      <c r="M65" s="76" t="e">
        <f>RANK(M64,$AB$19:$AB$150,0)</f>
        <v>#REF!</v>
      </c>
      <c r="N65" s="76" t="e">
        <f>RANK(N64,$AC$19:$AC$160,0)</f>
        <v>#REF!</v>
      </c>
      <c r="O65" s="76" t="e">
        <f>RANK(O64,$AD$19:$AD$160,0)</f>
        <v>#REF!</v>
      </c>
      <c r="P65" s="98"/>
      <c r="Q65" s="81"/>
      <c r="R65" s="77"/>
      <c r="S65" s="31" t="e">
        <f>$A61</f>
        <v>#REF!</v>
      </c>
      <c r="T65" s="31">
        <v>5</v>
      </c>
      <c r="U65" s="83"/>
      <c r="V65" s="78"/>
      <c r="W65" s="78"/>
      <c r="X65" s="78"/>
      <c r="Y65" s="78"/>
      <c r="Z65" s="78"/>
      <c r="AA65" s="78"/>
      <c r="AB65" s="79"/>
      <c r="AC65" s="79"/>
      <c r="AD65" s="79"/>
      <c r="AF65" s="35"/>
      <c r="AG65" s="35"/>
      <c r="AI65" s="35"/>
    </row>
    <row r="66" spans="1:35" s="60" customFormat="1" ht="13.5" customHeight="1" thickTop="1" x14ac:dyDescent="0.3">
      <c r="A66" s="35" t="e">
        <f>RANK(P66,$P$16:$P$160,0)</f>
        <v>#N/A</v>
      </c>
      <c r="B66" s="35">
        <v>15</v>
      </c>
      <c r="C66" s="60" t="e">
        <f>VLOOKUP(B66,Уч!$A$2:$L$26,2,FALSE)</f>
        <v>#N/A</v>
      </c>
      <c r="D66" s="107" t="e">
        <f>VLOOKUP(B66,Уч!$A$2:$L$26,3,FALSE)</f>
        <v>#N/A</v>
      </c>
      <c r="E66" s="33" t="s">
        <v>28</v>
      </c>
      <c r="F66" s="61" t="e">
        <f>VLOOKUP($B66,'1_р'!$C$18:$I$85,5,FALSE)</f>
        <v>#N/A</v>
      </c>
      <c r="G66" s="62" t="e">
        <f>VLOOKUP($B66,Дл_р!$C$16:$O$54,11,FALSE)</f>
        <v>#N/A</v>
      </c>
      <c r="H66" s="62" t="e">
        <f>VLOOKUP($B66,Я_р!$C$16:$K$60,8,FALSE)</f>
        <v>#N/A</v>
      </c>
      <c r="I66" s="62" t="e">
        <f>VLOOKUP($B66,В_р!$C$16:$AF$57,13,FALSE)</f>
        <v>#N/A</v>
      </c>
      <c r="J66" s="62" t="e">
        <f>VLOOKUP($B66,'4_р'!$C$17:$H$73,5,FALSE)</f>
        <v>#N/A</v>
      </c>
      <c r="K66" s="62" t="e">
        <f>VLOOKUP($B66,#REF!,5,FALSE)</f>
        <v>#REF!</v>
      </c>
      <c r="L66" s="62" t="e">
        <f>VLOOKUP($B66,#REF!,8,FALSE)</f>
        <v>#REF!</v>
      </c>
      <c r="M66" s="62" t="e">
        <f>VLOOKUP($B66,#REF!,17,FALSE)</f>
        <v>#REF!</v>
      </c>
      <c r="N66" s="62" t="e">
        <f>VLOOKUP($B66,К_р!$C$15:$K$68,8,FALSE)</f>
        <v>#N/A</v>
      </c>
      <c r="O66" s="70">
        <f>VLOOKUP($B66,'15_р'!$C$17:$H$86,5,FALSE)</f>
        <v>0</v>
      </c>
      <c r="P66" s="97" t="e">
        <f>SUM(F68:O68)</f>
        <v>#N/A</v>
      </c>
      <c r="Q66" s="35" t="e">
        <f>LOOKUP(P66,$V$1:$V$7,$W$1:$W$7)</f>
        <v>#N/A</v>
      </c>
      <c r="R66" s="35"/>
      <c r="S66" s="31" t="e">
        <f>$A66</f>
        <v>#N/A</v>
      </c>
      <c r="T66" s="31">
        <v>1</v>
      </c>
      <c r="U66" s="83"/>
      <c r="V66" s="78"/>
      <c r="W66" s="78"/>
      <c r="X66" s="78"/>
      <c r="Y66" s="78"/>
      <c r="Z66" s="78"/>
      <c r="AA66" s="78"/>
      <c r="AB66" s="79"/>
      <c r="AC66" s="79"/>
      <c r="AD66" s="79"/>
    </row>
    <row r="67" spans="1:35" s="60" customFormat="1" ht="13.5" customHeight="1" x14ac:dyDescent="0.3">
      <c r="A67" s="35"/>
      <c r="B67" s="35"/>
      <c r="C67" s="66" t="e">
        <f>VLOOKUP(B66,Уч!$A$2:$L$26,5,FALSE)</f>
        <v>#N/A</v>
      </c>
      <c r="D67" s="107" t="e">
        <f>VLOOKUP(B66,Уч!$A$2:$L$26,4,FALSE)</f>
        <v>#N/A</v>
      </c>
      <c r="E67" s="33" t="s">
        <v>97</v>
      </c>
      <c r="F67" s="68" t="e">
        <f>VLOOKUP($B66,'1_р'!$C$18:$I$85,6,FALSE)</f>
        <v>#N/A</v>
      </c>
      <c r="G67" s="69" t="e">
        <f>VLOOKUP($B66,Дл_р!$C$16:$O$54,12,FALSE)</f>
        <v>#N/A</v>
      </c>
      <c r="H67" s="70"/>
      <c r="I67" s="69"/>
      <c r="J67" s="69"/>
      <c r="K67" s="69" t="e">
        <f>VLOOKUP($B66,#REF!,6,FALSE)</f>
        <v>#REF!</v>
      </c>
      <c r="L67" s="69"/>
      <c r="M67" s="69"/>
      <c r="N67" s="70"/>
      <c r="O67" s="70"/>
      <c r="P67" s="97"/>
      <c r="Q67" s="80"/>
      <c r="R67" s="63"/>
      <c r="S67" s="31" t="e">
        <f>$A66</f>
        <v>#N/A</v>
      </c>
      <c r="T67" s="31">
        <v>2</v>
      </c>
      <c r="U67" s="83"/>
      <c r="V67" s="78"/>
      <c r="W67" s="78"/>
      <c r="X67" s="78"/>
      <c r="Y67" s="78"/>
      <c r="Z67" s="78"/>
      <c r="AA67" s="78"/>
      <c r="AB67" s="79"/>
      <c r="AC67" s="79"/>
      <c r="AD67" s="79"/>
      <c r="AF67" s="35"/>
      <c r="AG67" s="35"/>
      <c r="AI67" s="35"/>
    </row>
    <row r="68" spans="1:35" s="60" customFormat="1" ht="13.5" customHeight="1" x14ac:dyDescent="0.3">
      <c r="A68" s="35"/>
      <c r="B68" s="35"/>
      <c r="C68" s="67" t="e">
        <f>VLOOKUP(B66,Уч!$A$2:$L$26,7)</f>
        <v>#N/A</v>
      </c>
      <c r="D68" s="107"/>
      <c r="E68" s="33" t="s">
        <v>77</v>
      </c>
      <c r="F68" s="72" t="e">
        <f>VLOOKUP($B66,'1_р'!$C$18:$I$85,7,FALSE)</f>
        <v>#N/A</v>
      </c>
      <c r="G68" s="70" t="e">
        <f>VLOOKUP($B66,Дл_р!$C$16:$O$54,13,FALSE)</f>
        <v>#N/A</v>
      </c>
      <c r="H68" s="70" t="e">
        <f>VLOOKUP($B66,Я_р!$C$16:$K$60,9,FALSE)</f>
        <v>#N/A</v>
      </c>
      <c r="I68" s="70" t="e">
        <f>VLOOKUP($B66,В_р!$C$16:$AF$57,14,FALSE)</f>
        <v>#N/A</v>
      </c>
      <c r="J68" s="70" t="e">
        <f>VLOOKUP($B66,'4_р'!$C$17:$H$73,6,FALSE)</f>
        <v>#N/A</v>
      </c>
      <c r="K68" s="70" t="e">
        <f>VLOOKUP($B66,#REF!,7,FALSE)</f>
        <v>#REF!</v>
      </c>
      <c r="L68" s="70" t="e">
        <f>VLOOKUP($B66,#REF!,9,FALSE)</f>
        <v>#REF!</v>
      </c>
      <c r="M68" s="70" t="e">
        <f>VLOOKUP($B66,#REF!,18,FALSE)</f>
        <v>#REF!</v>
      </c>
      <c r="N68" s="70" t="e">
        <f>VLOOKUP($B66,К_р!$C$15:$K$68,9,FALSE)</f>
        <v>#N/A</v>
      </c>
      <c r="O68" s="70">
        <f>VLOOKUP($B66,'15_р'!$C$17:$H$86,6,FALSE)</f>
        <v>0</v>
      </c>
      <c r="P68" s="97"/>
      <c r="Q68" s="80"/>
      <c r="R68" s="63"/>
      <c r="S68" s="31" t="e">
        <f>$A66</f>
        <v>#N/A</v>
      </c>
      <c r="T68" s="31">
        <v>3</v>
      </c>
      <c r="U68" s="83"/>
      <c r="V68" s="78"/>
      <c r="W68" s="78"/>
      <c r="X68" s="78"/>
      <c r="Y68" s="78"/>
      <c r="Z68" s="78"/>
      <c r="AA68" s="78"/>
      <c r="AB68" s="79"/>
      <c r="AC68" s="79"/>
      <c r="AD68" s="79"/>
      <c r="AF68" s="35"/>
      <c r="AG68" s="35"/>
      <c r="AI68" s="35"/>
    </row>
    <row r="69" spans="1:35" s="60" customFormat="1" ht="13.5" customHeight="1" x14ac:dyDescent="0.3">
      <c r="A69" s="35"/>
      <c r="B69" s="35"/>
      <c r="C69" s="66" t="e">
        <f>VLOOKUP(B66,Уч!$A$2:$L$26,11,FALSE)</f>
        <v>#N/A</v>
      </c>
      <c r="D69" s="107"/>
      <c r="E69" s="33" t="s">
        <v>98</v>
      </c>
      <c r="F69" s="72" t="e">
        <f>F68</f>
        <v>#N/A</v>
      </c>
      <c r="G69" s="70" t="e">
        <f>F69+G68</f>
        <v>#N/A</v>
      </c>
      <c r="H69" s="70" t="e">
        <f>G69+H68</f>
        <v>#N/A</v>
      </c>
      <c r="I69" s="70" t="e">
        <f>H69+I68</f>
        <v>#N/A</v>
      </c>
      <c r="J69" s="70" t="e">
        <f>SUM($F68:J68)</f>
        <v>#N/A</v>
      </c>
      <c r="K69" s="70" t="e">
        <f>SUM($F68:$K68)</f>
        <v>#N/A</v>
      </c>
      <c r="L69" s="70" t="e">
        <f>K69+L68</f>
        <v>#N/A</v>
      </c>
      <c r="M69" s="70" t="e">
        <f>L69+M68</f>
        <v>#N/A</v>
      </c>
      <c r="N69" s="70" t="e">
        <f>SUM($F68:$N68)</f>
        <v>#N/A</v>
      </c>
      <c r="O69" s="70" t="e">
        <f>SUM($F68:$O68)</f>
        <v>#N/A</v>
      </c>
      <c r="P69" s="97"/>
      <c r="Q69" s="80"/>
      <c r="R69" s="63"/>
      <c r="S69" s="31" t="e">
        <f>$A66</f>
        <v>#N/A</v>
      </c>
      <c r="T69" s="31">
        <v>4</v>
      </c>
      <c r="U69" s="63" t="e">
        <f t="shared" ref="U69:AD69" si="10">F69</f>
        <v>#N/A</v>
      </c>
      <c r="V69" s="63" t="e">
        <f t="shared" si="10"/>
        <v>#N/A</v>
      </c>
      <c r="W69" s="63" t="e">
        <f t="shared" si="10"/>
        <v>#N/A</v>
      </c>
      <c r="X69" s="63" t="e">
        <f t="shared" si="10"/>
        <v>#N/A</v>
      </c>
      <c r="Y69" s="63" t="e">
        <f t="shared" si="10"/>
        <v>#N/A</v>
      </c>
      <c r="Z69" s="63" t="e">
        <f t="shared" si="10"/>
        <v>#N/A</v>
      </c>
      <c r="AA69" s="63" t="e">
        <f t="shared" si="10"/>
        <v>#N/A</v>
      </c>
      <c r="AB69" s="63" t="e">
        <f t="shared" si="10"/>
        <v>#N/A</v>
      </c>
      <c r="AC69" s="63" t="e">
        <f t="shared" si="10"/>
        <v>#N/A</v>
      </c>
      <c r="AD69" s="63" t="e">
        <f t="shared" si="10"/>
        <v>#N/A</v>
      </c>
      <c r="AF69" s="35"/>
      <c r="AG69" s="35"/>
      <c r="AI69" s="35"/>
    </row>
    <row r="70" spans="1:35" s="60" customFormat="1" ht="13.5" customHeight="1" thickBot="1" x14ac:dyDescent="0.35">
      <c r="A70" s="73"/>
      <c r="B70" s="73"/>
      <c r="C70" s="74" t="e">
        <f>VLOOKUP(B66,Уч!$A$2:$L$26,12,FALSE)</f>
        <v>#N/A</v>
      </c>
      <c r="D70" s="108"/>
      <c r="E70" s="43" t="s">
        <v>37</v>
      </c>
      <c r="F70" s="75" t="e">
        <f>RANK(F69,$U$19:$U$160,0)</f>
        <v>#N/A</v>
      </c>
      <c r="G70" s="76" t="e">
        <f>RANK(G69,$V$19:$V$160,0)</f>
        <v>#N/A</v>
      </c>
      <c r="H70" s="76" t="e">
        <f>RANK(H69,$W$19:$W$160,0)</f>
        <v>#N/A</v>
      </c>
      <c r="I70" s="76" t="e">
        <f>RANK(I69,$X$19:$X$160,0)</f>
        <v>#N/A</v>
      </c>
      <c r="J70" s="76" t="e">
        <f>RANK(J69,$Y$19:$Y$160,0)</f>
        <v>#N/A</v>
      </c>
      <c r="K70" s="76" t="e">
        <f>RANK(K69,$Z$19:$Z$160,0)</f>
        <v>#N/A</v>
      </c>
      <c r="L70" s="76" t="e">
        <f>RANK(L69,$AA$19:$AA$160,0)</f>
        <v>#N/A</v>
      </c>
      <c r="M70" s="76" t="e">
        <f>RANK(M69,$AB$19:$AB$150,0)</f>
        <v>#N/A</v>
      </c>
      <c r="N70" s="76" t="e">
        <f>RANK(N69,$AC$19:$AC$160,0)</f>
        <v>#N/A</v>
      </c>
      <c r="O70" s="76" t="e">
        <f>RANK(O69,$AD$19:$AD$160,0)</f>
        <v>#N/A</v>
      </c>
      <c r="P70" s="98"/>
      <c r="Q70" s="77"/>
      <c r="R70" s="77"/>
      <c r="S70" s="31" t="e">
        <f>$A66</f>
        <v>#N/A</v>
      </c>
      <c r="T70" s="31">
        <v>5</v>
      </c>
      <c r="U70" s="83"/>
      <c r="V70" s="78"/>
      <c r="W70" s="78"/>
      <c r="X70" s="78"/>
      <c r="Y70" s="78"/>
      <c r="Z70" s="78"/>
      <c r="AA70" s="78"/>
      <c r="AB70" s="79"/>
      <c r="AC70" s="79"/>
      <c r="AD70" s="79"/>
      <c r="AF70" s="35"/>
      <c r="AG70" s="35"/>
      <c r="AI70" s="35"/>
    </row>
    <row r="71" spans="1:35" s="60" customFormat="1" ht="13.5" customHeight="1" thickTop="1" x14ac:dyDescent="0.3">
      <c r="A71" s="35" t="e">
        <f>RANK(P71,$P$16:$P$160,0)</f>
        <v>#REF!</v>
      </c>
      <c r="B71" s="35">
        <v>89</v>
      </c>
      <c r="C71" s="60" t="e">
        <f>VLOOKUP(B71,Уч!$A$2:$L$26,2,FALSE)</f>
        <v>#N/A</v>
      </c>
      <c r="D71" s="107" t="e">
        <f>VLOOKUP(B71,Уч!$A$2:$L$26,3,FALSE)</f>
        <v>#N/A</v>
      </c>
      <c r="E71" s="33" t="s">
        <v>28</v>
      </c>
      <c r="F71" s="61">
        <f>VLOOKUP($B71,'1_р'!$C$18:$I$85,5,FALSE)</f>
        <v>11.89</v>
      </c>
      <c r="G71" s="62">
        <f>VLOOKUP($B71,Дл_р!$C$16:$O$54,11,FALSE)</f>
        <v>6.37</v>
      </c>
      <c r="H71" s="62">
        <f>VLOOKUP($B71,Я_р!$C$16:$K$60,8,FALSE)</f>
        <v>9.1999999999999993</v>
      </c>
      <c r="I71" s="62">
        <f>VLOOKUP($B71,В_р!$C$16:$AF$57,13,FALSE)</f>
        <v>0</v>
      </c>
      <c r="J71" s="62">
        <f>VLOOKUP($B71,'4_р'!$C$17:$H$73,5,FALSE)</f>
        <v>55.69</v>
      </c>
      <c r="K71" s="62" t="e">
        <f>VLOOKUP($B71,#REF!,5,FALSE)</f>
        <v>#REF!</v>
      </c>
      <c r="L71" s="62" t="e">
        <f>VLOOKUP($B71,#REF!,8,FALSE)</f>
        <v>#REF!</v>
      </c>
      <c r="M71" s="62" t="e">
        <f>VLOOKUP($B71,#REF!,17,FALSE)</f>
        <v>#REF!</v>
      </c>
      <c r="N71" s="62" t="e">
        <f>VLOOKUP($B71,К_р!$C$15:$K$68,8,FALSE)</f>
        <v>#N/A</v>
      </c>
      <c r="O71" s="70" t="e">
        <f>VLOOKUP($B71,'15_р'!$C$17:$H$86,5,FALSE)</f>
        <v>#N/A</v>
      </c>
      <c r="P71" s="97" t="e">
        <f>SUM(F73:O73)</f>
        <v>#REF!</v>
      </c>
      <c r="Q71" s="35" t="e">
        <f>LOOKUP(P71,$V$1:$V$7,$W$1:$W$7)</f>
        <v>#REF!</v>
      </c>
      <c r="R71" s="35" t="s">
        <v>116</v>
      </c>
      <c r="S71" s="31" t="e">
        <f>$A71</f>
        <v>#REF!</v>
      </c>
      <c r="T71" s="31">
        <v>1</v>
      </c>
      <c r="U71" s="83"/>
      <c r="V71" s="78"/>
      <c r="W71" s="78"/>
      <c r="X71" s="78"/>
      <c r="Y71" s="78"/>
      <c r="Z71" s="78"/>
      <c r="AA71" s="78"/>
      <c r="AB71" s="79"/>
      <c r="AC71" s="79"/>
      <c r="AD71" s="79"/>
      <c r="AF71" s="35"/>
      <c r="AG71" s="35"/>
      <c r="AI71" s="35"/>
    </row>
    <row r="72" spans="1:35" s="60" customFormat="1" ht="13.5" customHeight="1" x14ac:dyDescent="0.3">
      <c r="A72" s="35"/>
      <c r="B72" s="35"/>
      <c r="C72" s="66" t="e">
        <f>VLOOKUP(B71,Уч!$A$2:$L$26,5,FALSE)</f>
        <v>#N/A</v>
      </c>
      <c r="D72" s="107" t="e">
        <f>VLOOKUP(B71,Уч!$A$2:$L$26,4,FALSE)</f>
        <v>#N/A</v>
      </c>
      <c r="E72" s="33" t="s">
        <v>97</v>
      </c>
      <c r="F72" s="68">
        <f>VLOOKUP($B71,'1_р'!$C$18:$I$85,6,FALSE)</f>
        <v>2</v>
      </c>
      <c r="G72" s="69">
        <f>VLOOKUP($B71,Дл_р!$C$16:$O$54,12,FALSE)</f>
        <v>0</v>
      </c>
      <c r="H72" s="70"/>
      <c r="I72" s="69"/>
      <c r="J72" s="69"/>
      <c r="K72" s="69" t="e">
        <f>VLOOKUP($B71,#REF!,6,FALSE)</f>
        <v>#REF!</v>
      </c>
      <c r="L72" s="69"/>
      <c r="M72" s="69"/>
      <c r="N72" s="70"/>
      <c r="O72" s="70"/>
      <c r="P72" s="97"/>
      <c r="Q72" s="63"/>
      <c r="R72" s="63"/>
      <c r="S72" s="31" t="e">
        <f>$A71</f>
        <v>#REF!</v>
      </c>
      <c r="T72" s="31">
        <v>2</v>
      </c>
      <c r="U72" s="83"/>
      <c r="V72" s="78"/>
      <c r="W72" s="78"/>
      <c r="X72" s="78"/>
      <c r="Y72" s="78"/>
      <c r="Z72" s="78"/>
      <c r="AA72" s="78"/>
      <c r="AB72" s="79"/>
      <c r="AC72" s="79"/>
      <c r="AD72" s="79"/>
      <c r="AF72" s="35"/>
      <c r="AG72" s="35"/>
      <c r="AI72" s="35"/>
    </row>
    <row r="73" spans="1:35" s="60" customFormat="1" ht="13.5" customHeight="1" x14ac:dyDescent="0.3">
      <c r="A73" s="35"/>
      <c r="B73" s="35"/>
      <c r="C73" s="67" t="str">
        <f>VLOOKUP(B71,Уч!$A$2:$L$26,7)</f>
        <v>ГБФСУ КО "СШОР по легкой атлетике им. В.А.Савенкова", ГАУ КО "ЦП ССК"</v>
      </c>
      <c r="D73" s="107"/>
      <c r="E73" s="33" t="s">
        <v>77</v>
      </c>
      <c r="F73" s="72">
        <f>VLOOKUP($B71,'1_р'!$C$18:$I$85,7,FALSE)</f>
        <v>673</v>
      </c>
      <c r="G73" s="70">
        <f>VLOOKUP($B71,Дл_р!$C$16:$O$54,13,FALSE)</f>
        <v>668</v>
      </c>
      <c r="H73" s="70">
        <f>VLOOKUP($B71,Я_р!$C$16:$K$60,9,FALSE)</f>
        <v>438</v>
      </c>
      <c r="I73" s="70">
        <f>VLOOKUP($B71,В_р!$C$16:$AF$57,14,FALSE)</f>
        <v>0</v>
      </c>
      <c r="J73" s="70">
        <f>VLOOKUP($B71,'4_р'!$C$17:$H$73,6,FALSE)</f>
        <v>571</v>
      </c>
      <c r="K73" s="70" t="e">
        <f>VLOOKUP($B71,#REF!,7,FALSE)</f>
        <v>#REF!</v>
      </c>
      <c r="L73" s="70" t="e">
        <f>VLOOKUP($B71,#REF!,9,FALSE)</f>
        <v>#REF!</v>
      </c>
      <c r="M73" s="70" t="e">
        <f>VLOOKUP($B71,#REF!,18,FALSE)</f>
        <v>#REF!</v>
      </c>
      <c r="N73" s="70" t="e">
        <f>VLOOKUP($B71,К_р!$C$15:$K$68,9,FALSE)</f>
        <v>#N/A</v>
      </c>
      <c r="O73" s="70" t="e">
        <f>VLOOKUP($B71,'15_р'!$C$17:$H$86,6,FALSE)</f>
        <v>#N/A</v>
      </c>
      <c r="P73" s="97"/>
      <c r="Q73" s="63"/>
      <c r="R73" s="63"/>
      <c r="S73" s="31" t="e">
        <f>$A71</f>
        <v>#REF!</v>
      </c>
      <c r="T73" s="31">
        <v>3</v>
      </c>
      <c r="U73" s="83"/>
      <c r="V73" s="78"/>
      <c r="W73" s="78"/>
      <c r="X73" s="78"/>
      <c r="Y73" s="78"/>
      <c r="Z73" s="78"/>
      <c r="AA73" s="78"/>
      <c r="AB73" s="79"/>
      <c r="AC73" s="79"/>
      <c r="AD73" s="79"/>
      <c r="AF73" s="35"/>
      <c r="AG73" s="35"/>
      <c r="AI73" s="35"/>
    </row>
    <row r="74" spans="1:35" s="60" customFormat="1" ht="13.5" customHeight="1" x14ac:dyDescent="0.3">
      <c r="A74" s="35"/>
      <c r="B74" s="35"/>
      <c r="C74" s="66" t="e">
        <f>VLOOKUP(B71,Уч!$A$2:$L$26,11,FALSE)</f>
        <v>#N/A</v>
      </c>
      <c r="D74" s="107"/>
      <c r="E74" s="33" t="s">
        <v>98</v>
      </c>
      <c r="F74" s="72">
        <f>F73</f>
        <v>673</v>
      </c>
      <c r="G74" s="70">
        <f>F74+G73</f>
        <v>1341</v>
      </c>
      <c r="H74" s="70">
        <f>G74+H73</f>
        <v>1779</v>
      </c>
      <c r="I74" s="70">
        <f>H74+I73</f>
        <v>1779</v>
      </c>
      <c r="J74" s="70">
        <f>SUM($F73:J73)</f>
        <v>2350</v>
      </c>
      <c r="K74" s="70" t="e">
        <f>SUM($F73:$K73)</f>
        <v>#REF!</v>
      </c>
      <c r="L74" s="70" t="e">
        <f>K74+L73</f>
        <v>#REF!</v>
      </c>
      <c r="M74" s="70" t="e">
        <f>L74+M73</f>
        <v>#REF!</v>
      </c>
      <c r="N74" s="70" t="e">
        <f>SUM($F73:$N73)</f>
        <v>#REF!</v>
      </c>
      <c r="O74" s="70" t="e">
        <f>SUM($F73:$O73)</f>
        <v>#REF!</v>
      </c>
      <c r="P74" s="97"/>
      <c r="Q74" s="63"/>
      <c r="R74" s="63"/>
      <c r="S74" s="31" t="e">
        <f>$A71</f>
        <v>#REF!</v>
      </c>
      <c r="T74" s="31">
        <v>4</v>
      </c>
      <c r="U74" s="63">
        <f t="shared" ref="U74:AD74" si="11">F74</f>
        <v>673</v>
      </c>
      <c r="V74" s="63">
        <f t="shared" si="11"/>
        <v>1341</v>
      </c>
      <c r="W74" s="63">
        <f t="shared" si="11"/>
        <v>1779</v>
      </c>
      <c r="X74" s="63">
        <f t="shared" si="11"/>
        <v>1779</v>
      </c>
      <c r="Y74" s="63">
        <f t="shared" si="11"/>
        <v>2350</v>
      </c>
      <c r="Z74" s="63" t="e">
        <f t="shared" si="11"/>
        <v>#REF!</v>
      </c>
      <c r="AA74" s="63" t="e">
        <f t="shared" si="11"/>
        <v>#REF!</v>
      </c>
      <c r="AB74" s="63" t="e">
        <f t="shared" si="11"/>
        <v>#REF!</v>
      </c>
      <c r="AC74" s="63" t="e">
        <f t="shared" si="11"/>
        <v>#REF!</v>
      </c>
      <c r="AD74" s="63" t="e">
        <f t="shared" si="11"/>
        <v>#REF!</v>
      </c>
      <c r="AF74" s="35"/>
      <c r="AG74" s="35"/>
      <c r="AI74" s="35"/>
    </row>
    <row r="75" spans="1:35" s="60" customFormat="1" ht="13.5" customHeight="1" thickBot="1" x14ac:dyDescent="0.35">
      <c r="A75" s="73"/>
      <c r="B75" s="73"/>
      <c r="C75" s="74" t="e">
        <f>VLOOKUP(B71,Уч!$A$2:$L$26,12,FALSE)</f>
        <v>#N/A</v>
      </c>
      <c r="D75" s="108"/>
      <c r="E75" s="43" t="s">
        <v>37</v>
      </c>
      <c r="F75" s="75" t="e">
        <f>RANK(F74,$U$19:$U$160,0)</f>
        <v>#N/A</v>
      </c>
      <c r="G75" s="76" t="e">
        <f>RANK(G74,$V$19:$V$160,0)</f>
        <v>#N/A</v>
      </c>
      <c r="H75" s="76" t="e">
        <f>RANK(H74,$W$19:$W$160,0)</f>
        <v>#N/A</v>
      </c>
      <c r="I75" s="76" t="e">
        <f>RANK(I74,$X$19:$X$160,0)</f>
        <v>#N/A</v>
      </c>
      <c r="J75" s="76" t="e">
        <f>RANK(J74,$Y$19:$Y$160,0)</f>
        <v>#N/A</v>
      </c>
      <c r="K75" s="76" t="e">
        <f>RANK(K74,$Z$19:$Z$160,0)</f>
        <v>#REF!</v>
      </c>
      <c r="L75" s="76" t="e">
        <f>RANK(L74,$AA$19:$AA$160,0)</f>
        <v>#REF!</v>
      </c>
      <c r="M75" s="76" t="e">
        <f>RANK(M74,$AB$19:$AB$150,0)</f>
        <v>#REF!</v>
      </c>
      <c r="N75" s="76" t="e">
        <f>RANK(N74,$AC$19:$AC$160,0)</f>
        <v>#REF!</v>
      </c>
      <c r="O75" s="76" t="e">
        <f>RANK(O74,$AD$19:$AD$160,0)</f>
        <v>#REF!</v>
      </c>
      <c r="P75" s="98"/>
      <c r="Q75" s="77"/>
      <c r="R75" s="77"/>
      <c r="S75" s="31" t="e">
        <f>$A71</f>
        <v>#REF!</v>
      </c>
      <c r="T75" s="31">
        <v>5</v>
      </c>
      <c r="U75" s="83"/>
      <c r="V75" s="78"/>
      <c r="W75" s="78"/>
      <c r="X75" s="78"/>
      <c r="Y75" s="78"/>
      <c r="Z75" s="78"/>
      <c r="AA75" s="78"/>
      <c r="AB75" s="79"/>
      <c r="AC75" s="79"/>
      <c r="AD75" s="79"/>
      <c r="AF75" s="35"/>
      <c r="AG75" s="35"/>
      <c r="AI75" s="35"/>
    </row>
    <row r="76" spans="1:35" s="60" customFormat="1" ht="13.5" customHeight="1" thickTop="1" x14ac:dyDescent="0.3">
      <c r="A76" s="35" t="e">
        <f>RANK(P76,$P$16:$P$160,0)</f>
        <v>#N/A</v>
      </c>
      <c r="B76" s="35">
        <v>36</v>
      </c>
      <c r="C76" s="60" t="str">
        <f>VLOOKUP(B76,Уч!$A$2:$L$26,2,FALSE)</f>
        <v>Королёв Максим</v>
      </c>
      <c r="D76" s="107" t="str">
        <f>VLOOKUP(B76,Уч!$A$2:$L$26,3,FALSE)</f>
        <v>06.01.1988</v>
      </c>
      <c r="E76" s="33" t="s">
        <v>28</v>
      </c>
      <c r="F76" s="61">
        <f>VLOOKUP($B76,'1_р'!$C$18:$I$85,5,FALSE)</f>
        <v>11.76</v>
      </c>
      <c r="G76" s="62" t="e">
        <f>VLOOKUP($B76,Дл_р!$C$16:$O$54,11,FALSE)</f>
        <v>#N/A</v>
      </c>
      <c r="H76" s="62" t="e">
        <f>VLOOKUP($B76,Я_р!$C$16:$K$60,8,FALSE)</f>
        <v>#N/A</v>
      </c>
      <c r="I76" s="62" t="e">
        <f>VLOOKUP($B76,В_р!$C$16:$AF$57,13,FALSE)</f>
        <v>#N/A</v>
      </c>
      <c r="J76" s="62">
        <f>VLOOKUP($B76,'4_р'!$C$17:$H$73,5,FALSE)</f>
        <v>0</v>
      </c>
      <c r="K76" s="62" t="e">
        <f>VLOOKUP($B76,#REF!,5,FALSE)</f>
        <v>#REF!</v>
      </c>
      <c r="L76" s="62" t="e">
        <f>VLOOKUP($B76,#REF!,8,FALSE)</f>
        <v>#REF!</v>
      </c>
      <c r="M76" s="62" t="e">
        <f>VLOOKUP($B76,#REF!,17,FALSE)</f>
        <v>#REF!</v>
      </c>
      <c r="N76" s="62" t="e">
        <f>VLOOKUP($B76,К_р!$C$15:$K$68,8,FALSE)</f>
        <v>#N/A</v>
      </c>
      <c r="O76" s="70" t="e">
        <f>VLOOKUP($B76,'15_р'!$C$17:$H$86,5,FALSE)</f>
        <v>#N/A</v>
      </c>
      <c r="P76" s="97" t="e">
        <f>SUM(F78:O78)</f>
        <v>#N/A</v>
      </c>
      <c r="Q76" s="35" t="e">
        <f>LOOKUP(P76,$V$1:$V$7,$W$1:$W$7)</f>
        <v>#N/A</v>
      </c>
      <c r="R76" s="35"/>
      <c r="S76" s="31" t="e">
        <f>$A76</f>
        <v>#N/A</v>
      </c>
      <c r="T76" s="31">
        <v>1</v>
      </c>
      <c r="U76" s="78"/>
      <c r="V76" s="78"/>
      <c r="W76" s="78"/>
      <c r="X76" s="78"/>
      <c r="Y76" s="78"/>
      <c r="Z76" s="78"/>
      <c r="AA76" s="78"/>
      <c r="AB76" s="79"/>
      <c r="AC76" s="79"/>
      <c r="AD76" s="79"/>
      <c r="AF76" s="35"/>
      <c r="AG76" s="35"/>
      <c r="AI76" s="35"/>
    </row>
    <row r="77" spans="1:35" s="60" customFormat="1" ht="13.5" customHeight="1" x14ac:dyDescent="0.3">
      <c r="A77" s="35"/>
      <c r="B77" s="35"/>
      <c r="C77" s="66" t="str">
        <f>VLOOKUP(B76,Уч!$A$2:$L$26,5,FALSE)</f>
        <v xml:space="preserve">Липецкая область  </v>
      </c>
      <c r="D77" s="109" t="str">
        <f>VLOOKUP(B76,Уч!$A$2:$L$26,4,FALSE)</f>
        <v>МС</v>
      </c>
      <c r="E77" s="33" t="s">
        <v>97</v>
      </c>
      <c r="F77" s="68">
        <f>VLOOKUP($B76,'1_р'!$C$18:$I$85,6,FALSE)</f>
        <v>-0.9</v>
      </c>
      <c r="G77" s="69" t="e">
        <f>VLOOKUP($B76,Дл_р!$C$16:$O$54,12,FALSE)</f>
        <v>#N/A</v>
      </c>
      <c r="H77" s="70"/>
      <c r="I77" s="69"/>
      <c r="J77" s="69"/>
      <c r="K77" s="69" t="e">
        <f>VLOOKUP($B76,#REF!,6,FALSE)</f>
        <v>#REF!</v>
      </c>
      <c r="L77" s="69"/>
      <c r="M77" s="69"/>
      <c r="N77" s="70"/>
      <c r="O77" s="70"/>
      <c r="P77" s="97"/>
      <c r="Q77" s="80"/>
      <c r="R77" s="63"/>
      <c r="S77" s="31" t="e">
        <f>$A76</f>
        <v>#N/A</v>
      </c>
      <c r="T77" s="31">
        <v>2</v>
      </c>
      <c r="U77" s="78"/>
      <c r="V77" s="78"/>
      <c r="W77" s="78"/>
      <c r="X77" s="78"/>
      <c r="Y77" s="78"/>
      <c r="Z77" s="78"/>
      <c r="AA77" s="78"/>
      <c r="AB77" s="79"/>
      <c r="AC77" s="79"/>
      <c r="AD77" s="79"/>
      <c r="AF77" s="35"/>
      <c r="AG77" s="35"/>
      <c r="AI77" s="35"/>
    </row>
    <row r="78" spans="1:35" s="60" customFormat="1" ht="13.5" customHeight="1" x14ac:dyDescent="0.3">
      <c r="A78" s="35"/>
      <c r="B78" s="35"/>
      <c r="C78" s="67" t="str">
        <f>VLOOKUP(B76,Уч!$A$2:$L$26,7)</f>
        <v>ГБУ ЛО ОК СШОР</v>
      </c>
      <c r="D78" s="109"/>
      <c r="E78" s="33" t="s">
        <v>77</v>
      </c>
      <c r="F78" s="72">
        <f>VLOOKUP($B76,'1_р'!$C$18:$I$85,7,FALSE)</f>
        <v>699</v>
      </c>
      <c r="G78" s="70" t="e">
        <f>VLOOKUP($B76,Дл_р!$C$16:$O$54,13,FALSE)</f>
        <v>#N/A</v>
      </c>
      <c r="H78" s="70" t="e">
        <f>VLOOKUP($B76,Я_р!$C$16:$K$60,9,FALSE)</f>
        <v>#N/A</v>
      </c>
      <c r="I78" s="70" t="e">
        <f>VLOOKUP($B76,В_р!$C$16:$AF$57,14,FALSE)</f>
        <v>#N/A</v>
      </c>
      <c r="J78" s="70">
        <f>VLOOKUP($B76,'4_р'!$C$17:$H$73,6,FALSE)</f>
        <v>0</v>
      </c>
      <c r="K78" s="70" t="e">
        <f>VLOOKUP($B76,#REF!,7,FALSE)</f>
        <v>#REF!</v>
      </c>
      <c r="L78" s="70" t="e">
        <f>VLOOKUP($B76,#REF!,9,FALSE)</f>
        <v>#REF!</v>
      </c>
      <c r="M78" s="70" t="e">
        <f>VLOOKUP($B76,#REF!,18,FALSE)</f>
        <v>#REF!</v>
      </c>
      <c r="N78" s="70" t="e">
        <f>VLOOKUP($B76,К_р!$C$15:$K$68,9,FALSE)</f>
        <v>#N/A</v>
      </c>
      <c r="O78" s="70" t="e">
        <f>VLOOKUP($B76,'15_р'!$C$17:$H$86,6,FALSE)</f>
        <v>#N/A</v>
      </c>
      <c r="P78" s="97"/>
      <c r="Q78" s="80"/>
      <c r="R78" s="63"/>
      <c r="S78" s="31" t="e">
        <f>$A76</f>
        <v>#N/A</v>
      </c>
      <c r="T78" s="31">
        <v>3</v>
      </c>
      <c r="U78" s="78"/>
      <c r="V78" s="78"/>
      <c r="W78" s="78"/>
      <c r="X78" s="78"/>
      <c r="Y78" s="78"/>
      <c r="Z78" s="78"/>
      <c r="AA78" s="78"/>
      <c r="AB78" s="79"/>
      <c r="AC78" s="79"/>
      <c r="AD78" s="79"/>
      <c r="AF78" s="35"/>
      <c r="AG78" s="35"/>
      <c r="AI78" s="35"/>
    </row>
    <row r="79" spans="1:35" s="60" customFormat="1" ht="13.5" customHeight="1" x14ac:dyDescent="0.3">
      <c r="A79" s="35"/>
      <c r="B79" s="35"/>
      <c r="C79" s="66" t="str">
        <f>VLOOKUP(B76,Уч!$A$2:$L$26,11,FALSE)</f>
        <v>Стегачёв И.Н., Королева К.В., Фролов С.В.</v>
      </c>
      <c r="D79" s="109"/>
      <c r="E79" s="33" t="s">
        <v>98</v>
      </c>
      <c r="F79" s="72">
        <f>F78</f>
        <v>699</v>
      </c>
      <c r="G79" s="70" t="e">
        <f>F79+G78</f>
        <v>#N/A</v>
      </c>
      <c r="H79" s="70" t="e">
        <f>G79+H78</f>
        <v>#N/A</v>
      </c>
      <c r="I79" s="70" t="e">
        <f>H79+I78</f>
        <v>#N/A</v>
      </c>
      <c r="J79" s="70" t="e">
        <f>SUM($F78:J78)</f>
        <v>#N/A</v>
      </c>
      <c r="K79" s="70" t="e">
        <f>SUM($F78:$K78)</f>
        <v>#N/A</v>
      </c>
      <c r="L79" s="70" t="e">
        <f>K79+L78</f>
        <v>#N/A</v>
      </c>
      <c r="M79" s="70" t="e">
        <f>L79+M78</f>
        <v>#N/A</v>
      </c>
      <c r="N79" s="70" t="e">
        <f>SUM($F78:$N78)</f>
        <v>#N/A</v>
      </c>
      <c r="O79" s="70" t="e">
        <f>SUM($F78:$O78)</f>
        <v>#N/A</v>
      </c>
      <c r="P79" s="97"/>
      <c r="Q79" s="63"/>
      <c r="R79" s="63"/>
      <c r="S79" s="31" t="e">
        <f>$A76</f>
        <v>#N/A</v>
      </c>
      <c r="T79" s="31">
        <v>4</v>
      </c>
      <c r="U79" s="63">
        <f t="shared" ref="U79:AD79" si="12">F79</f>
        <v>699</v>
      </c>
      <c r="V79" s="63" t="e">
        <f t="shared" si="12"/>
        <v>#N/A</v>
      </c>
      <c r="W79" s="63" t="e">
        <f t="shared" si="12"/>
        <v>#N/A</v>
      </c>
      <c r="X79" s="63" t="e">
        <f t="shared" si="12"/>
        <v>#N/A</v>
      </c>
      <c r="Y79" s="63" t="e">
        <f t="shared" si="12"/>
        <v>#N/A</v>
      </c>
      <c r="Z79" s="63" t="e">
        <f t="shared" si="12"/>
        <v>#N/A</v>
      </c>
      <c r="AA79" s="63" t="e">
        <f t="shared" si="12"/>
        <v>#N/A</v>
      </c>
      <c r="AB79" s="63" t="e">
        <f t="shared" si="12"/>
        <v>#N/A</v>
      </c>
      <c r="AC79" s="63" t="e">
        <f t="shared" si="12"/>
        <v>#N/A</v>
      </c>
      <c r="AD79" s="63" t="e">
        <f t="shared" si="12"/>
        <v>#N/A</v>
      </c>
      <c r="AF79" s="35"/>
      <c r="AG79" s="35"/>
      <c r="AI79" s="35"/>
    </row>
    <row r="80" spans="1:35" s="60" customFormat="1" ht="13.5" customHeight="1" thickBot="1" x14ac:dyDescent="0.35">
      <c r="A80" s="73"/>
      <c r="B80" s="73"/>
      <c r="C80" s="74">
        <f>VLOOKUP(B76,Уч!$A$2:$L$26,12,FALSE)</f>
        <v>0</v>
      </c>
      <c r="D80" s="110"/>
      <c r="E80" s="43" t="s">
        <v>37</v>
      </c>
      <c r="F80" s="75" t="e">
        <f>RANK(F79,$U$19:$U$160,0)</f>
        <v>#N/A</v>
      </c>
      <c r="G80" s="76" t="e">
        <f>RANK(G79,$V$19:$V$160,0)</f>
        <v>#N/A</v>
      </c>
      <c r="H80" s="76" t="e">
        <f>RANK(H79,$W$19:$W$160,0)</f>
        <v>#N/A</v>
      </c>
      <c r="I80" s="76" t="e">
        <f>RANK(I79,$X$19:$X$160,0)</f>
        <v>#N/A</v>
      </c>
      <c r="J80" s="76" t="e">
        <f>RANK(J79,$Y$19:$Y$160,0)</f>
        <v>#N/A</v>
      </c>
      <c r="K80" s="76" t="e">
        <f>RANK(K79,$Z$19:$Z$160,0)</f>
        <v>#N/A</v>
      </c>
      <c r="L80" s="76" t="e">
        <f>RANK(L79,$AA$19:$AA$160,0)</f>
        <v>#N/A</v>
      </c>
      <c r="M80" s="76" t="e">
        <f>RANK(M79,$AB$19:$AB$150,0)</f>
        <v>#N/A</v>
      </c>
      <c r="N80" s="76" t="e">
        <f>RANK(N79,$AC$19:$AC$160,0)</f>
        <v>#N/A</v>
      </c>
      <c r="O80" s="76" t="e">
        <f>RANK(O79,$AD$19:$AD$160,0)</f>
        <v>#N/A</v>
      </c>
      <c r="P80" s="98"/>
      <c r="Q80" s="77"/>
      <c r="R80" s="77"/>
      <c r="S80" s="31" t="e">
        <f>$A76</f>
        <v>#N/A</v>
      </c>
      <c r="T80" s="31">
        <v>5</v>
      </c>
      <c r="U80" s="83"/>
      <c r="V80" s="78"/>
      <c r="W80" s="78"/>
      <c r="X80" s="78"/>
      <c r="Y80" s="78"/>
      <c r="Z80" s="78"/>
      <c r="AA80" s="78"/>
      <c r="AB80" s="79"/>
      <c r="AC80" s="79"/>
      <c r="AD80" s="79"/>
      <c r="AF80" s="35"/>
      <c r="AG80" s="35"/>
      <c r="AI80" s="35"/>
    </row>
    <row r="81" spans="1:39" s="60" customFormat="1" ht="13.5" customHeight="1" thickTop="1" x14ac:dyDescent="0.3">
      <c r="A81" s="35" t="e">
        <f>RANK(P81,$P$16:$P$160,0)</f>
        <v>#N/A</v>
      </c>
      <c r="B81" s="35">
        <v>22</v>
      </c>
      <c r="C81" s="60" t="str">
        <f>VLOOKUP(B81,Уч!$A$2:$L$26,2,FALSE)</f>
        <v>Чернов Евгений</v>
      </c>
      <c r="D81" s="107">
        <v>32964</v>
      </c>
      <c r="E81" s="33" t="s">
        <v>28</v>
      </c>
      <c r="F81" s="61">
        <f>VLOOKUP($B81,'1_р'!$C$18:$I$85,5,FALSE)</f>
        <v>11.3</v>
      </c>
      <c r="G81" s="62">
        <f>VLOOKUP($B81,Дл_р!$C$16:$O$54,11,FALSE)</f>
        <v>0</v>
      </c>
      <c r="H81" s="62" t="e">
        <f>VLOOKUP($B81,Я_р!$C$16:$K$60,8,FALSE)</f>
        <v>#N/A</v>
      </c>
      <c r="I81" s="62">
        <f>VLOOKUP($B81,В_р!$C$16:$AF$57,13,FALSE)</f>
        <v>0</v>
      </c>
      <c r="J81" s="62">
        <f>VLOOKUP($B81,'4_р'!$C$17:$H$73,5,FALSE)</f>
        <v>49.91</v>
      </c>
      <c r="K81" s="62" t="e">
        <f>VLOOKUP($B81,#REF!,5,FALSE)</f>
        <v>#REF!</v>
      </c>
      <c r="L81" s="62" t="e">
        <f>VLOOKUP($B81,#REF!,8,FALSE)</f>
        <v>#REF!</v>
      </c>
      <c r="M81" s="62" t="e">
        <f>VLOOKUP($B81,#REF!,17,FALSE)</f>
        <v>#REF!</v>
      </c>
      <c r="N81" s="62" t="e">
        <f>VLOOKUP($B81,К_р!$C$15:$K$68,8,FALSE)</f>
        <v>#N/A</v>
      </c>
      <c r="O81" s="70">
        <f>VLOOKUP($B81,'15_р'!$C$17:$H$86,5,FALSE)</f>
        <v>0</v>
      </c>
      <c r="P81" s="97" t="e">
        <f>SUM(F83:O83)</f>
        <v>#N/A</v>
      </c>
      <c r="Q81" s="35" t="e">
        <f>LOOKUP(P81,$V$1:$V$7,$W$1:$W$7)</f>
        <v>#N/A</v>
      </c>
      <c r="R81" s="35"/>
      <c r="S81" s="31" t="e">
        <f>$A81</f>
        <v>#N/A</v>
      </c>
      <c r="T81" s="31">
        <v>1</v>
      </c>
      <c r="U81" s="83"/>
      <c r="V81" s="78"/>
      <c r="W81" s="78"/>
      <c r="X81" s="78"/>
      <c r="Y81" s="78"/>
      <c r="Z81" s="78"/>
      <c r="AA81" s="78"/>
      <c r="AB81" s="79"/>
      <c r="AC81" s="79"/>
      <c r="AD81" s="79"/>
      <c r="AF81" s="35"/>
      <c r="AG81" s="35"/>
      <c r="AI81" s="35"/>
    </row>
    <row r="82" spans="1:39" s="60" customFormat="1" ht="13.5" customHeight="1" x14ac:dyDescent="0.3">
      <c r="A82" s="35"/>
      <c r="B82" s="35"/>
      <c r="C82" s="66" t="str">
        <f>VLOOKUP(B81,Уч!$A$2:$L$26,5,FALSE)</f>
        <v xml:space="preserve">Краснодарский край  </v>
      </c>
      <c r="D82" s="109" t="str">
        <f>VLOOKUP(B81,Уч!$A$2:$L$26,4,FALSE)</f>
        <v>МС</v>
      </c>
      <c r="E82" s="33" t="s">
        <v>97</v>
      </c>
      <c r="F82" s="68">
        <f>VLOOKUP($B81,'1_р'!$C$18:$I$85,6,FALSE)</f>
        <v>-0.9</v>
      </c>
      <c r="G82" s="69">
        <f>VLOOKUP($B81,Дл_р!$C$16:$O$54,12,FALSE)</f>
        <v>0</v>
      </c>
      <c r="H82" s="70"/>
      <c r="I82" s="69"/>
      <c r="J82" s="69"/>
      <c r="K82" s="69" t="e">
        <f>VLOOKUP($B81,#REF!,6,FALSE)</f>
        <v>#REF!</v>
      </c>
      <c r="L82" s="69"/>
      <c r="M82" s="69"/>
      <c r="N82" s="70"/>
      <c r="O82" s="70"/>
      <c r="P82" s="97"/>
      <c r="Q82" s="63"/>
      <c r="R82" s="63"/>
      <c r="S82" s="31" t="e">
        <f>$A81</f>
        <v>#N/A</v>
      </c>
      <c r="T82" s="31">
        <v>2</v>
      </c>
      <c r="U82" s="83"/>
      <c r="V82" s="78"/>
      <c r="W82" s="78"/>
      <c r="X82" s="78"/>
      <c r="Y82" s="78"/>
      <c r="Z82" s="78"/>
      <c r="AA82" s="78"/>
      <c r="AB82" s="79"/>
      <c r="AC82" s="79"/>
      <c r="AD82" s="79"/>
      <c r="AF82" s="35"/>
      <c r="AG82" s="35"/>
      <c r="AI82" s="35"/>
    </row>
    <row r="83" spans="1:39" s="60" customFormat="1" ht="13.5" customHeight="1" x14ac:dyDescent="0.3">
      <c r="A83" s="35"/>
      <c r="B83" s="35"/>
      <c r="C83" s="67" t="e">
        <f>VLOOKUP(B81,Уч!$A$2:$L$26,7)</f>
        <v>#N/A</v>
      </c>
      <c r="D83" s="109"/>
      <c r="E83" s="33" t="s">
        <v>77</v>
      </c>
      <c r="F83" s="72">
        <f>VLOOKUP($B81,'1_р'!$C$18:$I$85,7,FALSE)</f>
        <v>795</v>
      </c>
      <c r="G83" s="70">
        <f>VLOOKUP($B81,Дл_р!$C$16:$O$54,13,FALSE)</f>
        <v>0</v>
      </c>
      <c r="H83" s="70" t="e">
        <f>VLOOKUP($B81,Я_р!$C$16:$K$60,9,FALSE)</f>
        <v>#N/A</v>
      </c>
      <c r="I83" s="70">
        <f>VLOOKUP($B81,В_р!$C$16:$AF$57,14,FALSE)</f>
        <v>0</v>
      </c>
      <c r="J83" s="70">
        <f>VLOOKUP($B81,'4_р'!$C$17:$H$73,6,FALSE)</f>
        <v>819</v>
      </c>
      <c r="K83" s="70" t="e">
        <f>VLOOKUP($B81,#REF!,7,FALSE)</f>
        <v>#REF!</v>
      </c>
      <c r="L83" s="70" t="e">
        <f>VLOOKUP($B81,#REF!,9,FALSE)</f>
        <v>#REF!</v>
      </c>
      <c r="M83" s="70" t="e">
        <f>VLOOKUP($B81,#REF!,18,FALSE)</f>
        <v>#REF!</v>
      </c>
      <c r="N83" s="70" t="e">
        <f>VLOOKUP($B81,К_р!$C$15:$K$68,9,FALSE)</f>
        <v>#N/A</v>
      </c>
      <c r="O83" s="70">
        <f>VLOOKUP($B81,'15_р'!$C$17:$H$86,6,FALSE)</f>
        <v>0</v>
      </c>
      <c r="P83" s="97"/>
      <c r="Q83" s="63"/>
      <c r="R83" s="63"/>
      <c r="S83" s="31" t="e">
        <f>$A81</f>
        <v>#N/A</v>
      </c>
      <c r="T83" s="31">
        <v>3</v>
      </c>
      <c r="U83" s="83"/>
      <c r="V83" s="78"/>
      <c r="W83" s="78"/>
      <c r="X83" s="78"/>
      <c r="Y83" s="78"/>
      <c r="Z83" s="78"/>
      <c r="AA83" s="78"/>
      <c r="AB83" s="79"/>
      <c r="AC83" s="79"/>
      <c r="AD83" s="79"/>
      <c r="AF83" s="35"/>
      <c r="AG83" s="35"/>
      <c r="AI83" s="35"/>
    </row>
    <row r="84" spans="1:39" s="60" customFormat="1" ht="13.5" customHeight="1" x14ac:dyDescent="0.3">
      <c r="A84" s="35"/>
      <c r="B84" s="35"/>
      <c r="C84" s="66" t="str">
        <f>VLOOKUP(B81,Уч!$A$2:$L$26,11,FALSE)</f>
        <v>Чернов С.А., Мирошниченко В.И., Чернова Т.С.</v>
      </c>
      <c r="D84" s="109"/>
      <c r="E84" s="33" t="s">
        <v>98</v>
      </c>
      <c r="F84" s="72">
        <f>F83</f>
        <v>795</v>
      </c>
      <c r="G84" s="70">
        <f>F84+G83</f>
        <v>795</v>
      </c>
      <c r="H84" s="70" t="e">
        <f>G84+H83</f>
        <v>#N/A</v>
      </c>
      <c r="I84" s="70" t="e">
        <f>H84+I83</f>
        <v>#N/A</v>
      </c>
      <c r="J84" s="70" t="e">
        <f>SUM($F83:J83)</f>
        <v>#N/A</v>
      </c>
      <c r="K84" s="70" t="e">
        <f>SUM($F83:$K83)</f>
        <v>#N/A</v>
      </c>
      <c r="L84" s="70" t="e">
        <f>K84+L83</f>
        <v>#N/A</v>
      </c>
      <c r="M84" s="70" t="e">
        <f>L84+M83</f>
        <v>#N/A</v>
      </c>
      <c r="N84" s="70" t="e">
        <f>SUM($F83:$N83)</f>
        <v>#N/A</v>
      </c>
      <c r="O84" s="70" t="e">
        <f>SUM($F83:$O83)</f>
        <v>#N/A</v>
      </c>
      <c r="P84" s="97"/>
      <c r="Q84" s="63"/>
      <c r="R84" s="63"/>
      <c r="S84" s="31" t="e">
        <f>$A81</f>
        <v>#N/A</v>
      </c>
      <c r="T84" s="31">
        <v>4</v>
      </c>
      <c r="U84" s="63">
        <f t="shared" ref="U84:AD84" si="13">F84</f>
        <v>795</v>
      </c>
      <c r="V84" s="63">
        <f t="shared" si="13"/>
        <v>795</v>
      </c>
      <c r="W84" s="63" t="e">
        <f t="shared" si="13"/>
        <v>#N/A</v>
      </c>
      <c r="X84" s="63" t="e">
        <f t="shared" si="13"/>
        <v>#N/A</v>
      </c>
      <c r="Y84" s="63" t="e">
        <f t="shared" si="13"/>
        <v>#N/A</v>
      </c>
      <c r="Z84" s="63" t="e">
        <f t="shared" si="13"/>
        <v>#N/A</v>
      </c>
      <c r="AA84" s="63" t="e">
        <f t="shared" si="13"/>
        <v>#N/A</v>
      </c>
      <c r="AB84" s="63" t="e">
        <f t="shared" si="13"/>
        <v>#N/A</v>
      </c>
      <c r="AC84" s="63" t="e">
        <f t="shared" si="13"/>
        <v>#N/A</v>
      </c>
      <c r="AD84" s="63" t="e">
        <f t="shared" si="13"/>
        <v>#N/A</v>
      </c>
      <c r="AF84" s="35"/>
      <c r="AG84" s="35"/>
      <c r="AI84" s="35"/>
    </row>
    <row r="85" spans="1:39" s="60" customFormat="1" ht="13.5" customHeight="1" thickBot="1" x14ac:dyDescent="0.35">
      <c r="A85" s="73"/>
      <c r="B85" s="73"/>
      <c r="C85" s="74">
        <f>VLOOKUP(B81,Уч!$A$2:$L$26,12,FALSE)</f>
        <v>0</v>
      </c>
      <c r="D85" s="110"/>
      <c r="E85" s="43" t="s">
        <v>37</v>
      </c>
      <c r="F85" s="75" t="e">
        <f>RANK(F84,$U$19:$U$160,0)</f>
        <v>#N/A</v>
      </c>
      <c r="G85" s="76" t="e">
        <f>RANK(G84,$V$19:$V$160,0)</f>
        <v>#N/A</v>
      </c>
      <c r="H85" s="76" t="e">
        <f>RANK(H84,$W$19:$W$160,0)</f>
        <v>#N/A</v>
      </c>
      <c r="I85" s="76" t="e">
        <f>RANK(I84,$X$19:$X$160,0)</f>
        <v>#N/A</v>
      </c>
      <c r="J85" s="76" t="e">
        <f>RANK(J84,$Y$19:$Y$160,0)</f>
        <v>#N/A</v>
      </c>
      <c r="K85" s="76" t="e">
        <f>RANK(K84,$Z$19:$Z$160,0)</f>
        <v>#N/A</v>
      </c>
      <c r="L85" s="76" t="e">
        <f>RANK(L84,$AA$19:$AA$160,0)</f>
        <v>#N/A</v>
      </c>
      <c r="M85" s="76" t="e">
        <f>RANK(M84,$AB$19:$AB$150,0)</f>
        <v>#N/A</v>
      </c>
      <c r="N85" s="76" t="e">
        <f>RANK(N84,$AC$19:$AC$160,0)</f>
        <v>#N/A</v>
      </c>
      <c r="O85" s="76" t="e">
        <f>RANK(O84,$AD$19:$AD$160,0)</f>
        <v>#N/A</v>
      </c>
      <c r="P85" s="98"/>
      <c r="Q85" s="77"/>
      <c r="R85" s="77"/>
      <c r="S85" s="31" t="e">
        <f>$A81</f>
        <v>#N/A</v>
      </c>
      <c r="T85" s="31">
        <v>5</v>
      </c>
      <c r="U85" s="83"/>
      <c r="V85" s="78"/>
      <c r="W85" s="78"/>
      <c r="X85" s="78"/>
      <c r="Y85" s="78"/>
      <c r="Z85" s="78"/>
      <c r="AA85" s="78"/>
      <c r="AB85" s="79"/>
      <c r="AC85" s="79"/>
      <c r="AD85" s="79"/>
      <c r="AF85" s="35"/>
      <c r="AG85" s="35"/>
      <c r="AI85" s="35"/>
    </row>
    <row r="86" spans="1:39" s="60" customFormat="1" ht="13.5" customHeight="1" thickTop="1" x14ac:dyDescent="0.3">
      <c r="A86" s="35" t="e">
        <f>RANK(P86,$P$16:$P$160,0)</f>
        <v>#N/A</v>
      </c>
      <c r="B86" s="35">
        <v>105</v>
      </c>
      <c r="C86" s="60" t="e">
        <f>VLOOKUP(B86,Уч!$A$2:$L$26,2,FALSE)</f>
        <v>#N/A</v>
      </c>
      <c r="D86" s="107" t="e">
        <f>VLOOKUP(B86,Уч!$A$2:$L$26,3,FALSE)</f>
        <v>#N/A</v>
      </c>
      <c r="E86" s="33" t="s">
        <v>28</v>
      </c>
      <c r="F86" s="61" t="e">
        <f>VLOOKUP($B86,'1_р'!$C$18:$I$85,5,FALSE)</f>
        <v>#N/A</v>
      </c>
      <c r="G86" s="62" t="e">
        <f>VLOOKUP($B86,Дл_р!$C$16:$O$54,11,FALSE)</f>
        <v>#N/A</v>
      </c>
      <c r="H86" s="62" t="e">
        <f>VLOOKUP($B86,Я_р!$C$16:$K$60,8,FALSE)</f>
        <v>#N/A</v>
      </c>
      <c r="I86" s="62" t="e">
        <f>VLOOKUP($B86,В_р!$C$16:$AF$57,13,FALSE)</f>
        <v>#N/A</v>
      </c>
      <c r="J86" s="62" t="e">
        <f>VLOOKUP($B86,'4_р'!$C$17:$H$73,5,FALSE)</f>
        <v>#N/A</v>
      </c>
      <c r="K86" s="62" t="e">
        <f>VLOOKUP($B86,#REF!,5,FALSE)</f>
        <v>#REF!</v>
      </c>
      <c r="L86" s="62" t="e">
        <f>VLOOKUP($B86,#REF!,8,FALSE)</f>
        <v>#REF!</v>
      </c>
      <c r="M86" s="62" t="e">
        <f>VLOOKUP($B86,#REF!,17,FALSE)</f>
        <v>#REF!</v>
      </c>
      <c r="N86" s="62" t="e">
        <f>VLOOKUP($B86,К_р!$C$15:$K$68,8,FALSE)</f>
        <v>#N/A</v>
      </c>
      <c r="O86" s="70" t="e">
        <f>VLOOKUP($B86,'15_р'!$C$17:$H$86,5,FALSE)</f>
        <v>#N/A</v>
      </c>
      <c r="P86" s="97" t="e">
        <f>SUM(F88:O88)</f>
        <v>#N/A</v>
      </c>
      <c r="Q86" s="35" t="e">
        <f>LOOKUP(P86,$V$1:$V$7,$W$1:$W$7)</f>
        <v>#N/A</v>
      </c>
      <c r="R86" s="35"/>
      <c r="S86" s="31" t="e">
        <f>$A86</f>
        <v>#N/A</v>
      </c>
      <c r="T86" s="31">
        <v>1</v>
      </c>
      <c r="U86" s="83"/>
      <c r="V86" s="78"/>
      <c r="W86" s="78"/>
      <c r="X86" s="78"/>
      <c r="Y86" s="78"/>
      <c r="Z86" s="78"/>
      <c r="AA86" s="78"/>
      <c r="AB86" s="79"/>
      <c r="AC86" s="79"/>
      <c r="AD86" s="79"/>
      <c r="AF86" s="35"/>
      <c r="AG86" s="35"/>
      <c r="AI86" s="35"/>
    </row>
    <row r="87" spans="1:39" s="60" customFormat="1" ht="13.5" customHeight="1" x14ac:dyDescent="0.3">
      <c r="A87" s="35"/>
      <c r="B87" s="35"/>
      <c r="C87" s="66" t="e">
        <f>VLOOKUP(B86,Уч!$A$2:$L$26,5,FALSE)</f>
        <v>#N/A</v>
      </c>
      <c r="D87" s="107" t="e">
        <f>VLOOKUP(B86,Уч!$A$2:$L$26,4,FALSE)</f>
        <v>#N/A</v>
      </c>
      <c r="E87" s="33" t="s">
        <v>97</v>
      </c>
      <c r="F87" s="68" t="e">
        <f>VLOOKUP($B86,'1_р'!$C$18:$I$85,6,FALSE)</f>
        <v>#N/A</v>
      </c>
      <c r="G87" s="69" t="e">
        <f>VLOOKUP($B86,Дл_р!$C$16:$O$54,12,FALSE)</f>
        <v>#N/A</v>
      </c>
      <c r="H87" s="70"/>
      <c r="I87" s="69"/>
      <c r="J87" s="69"/>
      <c r="K87" s="69" t="e">
        <f>VLOOKUP($B86,#REF!,6,FALSE)</f>
        <v>#REF!</v>
      </c>
      <c r="L87" s="69"/>
      <c r="M87" s="69"/>
      <c r="N87" s="70"/>
      <c r="O87" s="70"/>
      <c r="P87" s="97"/>
      <c r="Q87" s="63"/>
      <c r="R87" s="63"/>
      <c r="S87" s="31" t="e">
        <f>$A86</f>
        <v>#N/A</v>
      </c>
      <c r="T87" s="31">
        <v>2</v>
      </c>
      <c r="U87" s="83"/>
      <c r="V87" s="78"/>
      <c r="W87" s="78"/>
      <c r="X87" s="78"/>
      <c r="Y87" s="78"/>
      <c r="Z87" s="78"/>
      <c r="AA87" s="78"/>
      <c r="AB87" s="79"/>
      <c r="AC87" s="79"/>
      <c r="AD87" s="79"/>
      <c r="AF87" s="35"/>
      <c r="AG87" s="35"/>
      <c r="AI87" s="35"/>
    </row>
    <row r="88" spans="1:39" s="60" customFormat="1" ht="13.5" customHeight="1" x14ac:dyDescent="0.3">
      <c r="A88" s="35"/>
      <c r="B88" s="35"/>
      <c r="C88" s="67" t="str">
        <f>VLOOKUP(B86,Уч!$A$2:$L$26,7)</f>
        <v>ГБФСУ КО "СШОР по легкой атлетике им. В.А.Савенкова", ГАУ КО "ЦП ССК"</v>
      </c>
      <c r="D88" s="107"/>
      <c r="E88" s="33" t="s">
        <v>77</v>
      </c>
      <c r="F88" s="72" t="e">
        <f>VLOOKUP($B86,'1_р'!$C$18:$I$85,7,FALSE)</f>
        <v>#N/A</v>
      </c>
      <c r="G88" s="70" t="e">
        <f>VLOOKUP($B86,Дл_р!$C$16:$O$54,13,FALSE)</f>
        <v>#N/A</v>
      </c>
      <c r="H88" s="70" t="e">
        <f>VLOOKUP($B86,Я_р!$C$16:$K$60,9,FALSE)</f>
        <v>#N/A</v>
      </c>
      <c r="I88" s="70" t="e">
        <f>VLOOKUP($B86,В_р!$C$16:$AF$57,14,FALSE)</f>
        <v>#N/A</v>
      </c>
      <c r="J88" s="70" t="e">
        <f>VLOOKUP($B86,'4_р'!$C$17:$H$73,6,FALSE)</f>
        <v>#N/A</v>
      </c>
      <c r="K88" s="70" t="e">
        <f>VLOOKUP($B86,#REF!,7,FALSE)</f>
        <v>#REF!</v>
      </c>
      <c r="L88" s="70" t="e">
        <f>VLOOKUP($B86,#REF!,9,FALSE)</f>
        <v>#REF!</v>
      </c>
      <c r="M88" s="70" t="e">
        <f>VLOOKUP($B86,#REF!,18,FALSE)</f>
        <v>#REF!</v>
      </c>
      <c r="N88" s="70" t="e">
        <f>VLOOKUP($B86,К_р!$C$15:$K$68,9,FALSE)</f>
        <v>#N/A</v>
      </c>
      <c r="O88" s="70" t="e">
        <f>VLOOKUP($B86,'15_р'!$C$17:$H$86,6,FALSE)</f>
        <v>#N/A</v>
      </c>
      <c r="P88" s="97"/>
      <c r="Q88" s="63"/>
      <c r="R88" s="63"/>
      <c r="S88" s="31" t="e">
        <f>$A86</f>
        <v>#N/A</v>
      </c>
      <c r="T88" s="31">
        <v>3</v>
      </c>
      <c r="U88" s="83"/>
      <c r="V88" s="78"/>
      <c r="W88" s="78"/>
      <c r="X88" s="78"/>
      <c r="Y88" s="78"/>
      <c r="Z88" s="78"/>
      <c r="AA88" s="78"/>
      <c r="AB88" s="79"/>
      <c r="AC88" s="79"/>
      <c r="AD88" s="79"/>
      <c r="AF88" s="35"/>
      <c r="AG88" s="35"/>
      <c r="AI88" s="35"/>
    </row>
    <row r="89" spans="1:39" s="60" customFormat="1" ht="13.5" customHeight="1" x14ac:dyDescent="0.3">
      <c r="A89" s="35"/>
      <c r="B89" s="35"/>
      <c r="C89" s="66" t="e">
        <f>VLOOKUP(B86,Уч!$A$2:$L$26,11,FALSE)</f>
        <v>#N/A</v>
      </c>
      <c r="D89" s="107"/>
      <c r="E89" s="33" t="s">
        <v>98</v>
      </c>
      <c r="F89" s="72" t="e">
        <f>F88</f>
        <v>#N/A</v>
      </c>
      <c r="G89" s="70" t="e">
        <f>F89+G88</f>
        <v>#N/A</v>
      </c>
      <c r="H89" s="70" t="e">
        <f>G89+H88</f>
        <v>#N/A</v>
      </c>
      <c r="I89" s="70" t="e">
        <f>H89+I88</f>
        <v>#N/A</v>
      </c>
      <c r="J89" s="70" t="e">
        <f>SUM($F88:J88)</f>
        <v>#N/A</v>
      </c>
      <c r="K89" s="70" t="e">
        <f>SUM($F88:$K88)</f>
        <v>#N/A</v>
      </c>
      <c r="L89" s="70" t="e">
        <f>K89+L88</f>
        <v>#N/A</v>
      </c>
      <c r="M89" s="70" t="e">
        <f>L89+M88</f>
        <v>#N/A</v>
      </c>
      <c r="N89" s="70" t="e">
        <f>SUM($F88:$N88)</f>
        <v>#N/A</v>
      </c>
      <c r="O89" s="70" t="e">
        <f>SUM($F88:$O88)</f>
        <v>#N/A</v>
      </c>
      <c r="P89" s="97"/>
      <c r="Q89" s="63"/>
      <c r="R89" s="63"/>
      <c r="S89" s="31" t="e">
        <f>$A86</f>
        <v>#N/A</v>
      </c>
      <c r="T89" s="31">
        <v>4</v>
      </c>
      <c r="U89" s="63" t="e">
        <f t="shared" ref="U89:AD89" si="14">F89</f>
        <v>#N/A</v>
      </c>
      <c r="V89" s="63" t="e">
        <f t="shared" si="14"/>
        <v>#N/A</v>
      </c>
      <c r="W89" s="63" t="e">
        <f t="shared" si="14"/>
        <v>#N/A</v>
      </c>
      <c r="X89" s="63" t="e">
        <f t="shared" si="14"/>
        <v>#N/A</v>
      </c>
      <c r="Y89" s="63" t="e">
        <f t="shared" si="14"/>
        <v>#N/A</v>
      </c>
      <c r="Z89" s="63" t="e">
        <f t="shared" si="14"/>
        <v>#N/A</v>
      </c>
      <c r="AA89" s="63" t="e">
        <f t="shared" si="14"/>
        <v>#N/A</v>
      </c>
      <c r="AB89" s="63" t="e">
        <f t="shared" si="14"/>
        <v>#N/A</v>
      </c>
      <c r="AC89" s="63" t="e">
        <f t="shared" si="14"/>
        <v>#N/A</v>
      </c>
      <c r="AD89" s="63" t="e">
        <f t="shared" si="14"/>
        <v>#N/A</v>
      </c>
      <c r="AF89" s="35"/>
      <c r="AG89" s="35"/>
      <c r="AI89" s="35"/>
    </row>
    <row r="90" spans="1:39" s="60" customFormat="1" ht="13.5" customHeight="1" thickBot="1" x14ac:dyDescent="0.35">
      <c r="A90" s="73"/>
      <c r="B90" s="73"/>
      <c r="C90" s="74" t="e">
        <f>VLOOKUP(B86,Уч!$A$2:$L$26,12,FALSE)</f>
        <v>#N/A</v>
      </c>
      <c r="D90" s="108"/>
      <c r="E90" s="43" t="s">
        <v>37</v>
      </c>
      <c r="F90" s="75" t="e">
        <f>RANK(F89,$U$19:$U$160,0)</f>
        <v>#N/A</v>
      </c>
      <c r="G90" s="76" t="e">
        <f>RANK(G89,$V$19:$V$160,0)</f>
        <v>#N/A</v>
      </c>
      <c r="H90" s="76" t="e">
        <f>RANK(H89,$W$19:$W$160,0)</f>
        <v>#N/A</v>
      </c>
      <c r="I90" s="76" t="e">
        <f>RANK(I89,$X$19:$X$160,0)</f>
        <v>#N/A</v>
      </c>
      <c r="J90" s="76" t="e">
        <f>RANK(J89,$Y$19:$Y$160,0)</f>
        <v>#N/A</v>
      </c>
      <c r="K90" s="76" t="e">
        <f>RANK(K89,$Z$19:$Z$160,0)</f>
        <v>#N/A</v>
      </c>
      <c r="L90" s="76" t="e">
        <f>RANK(L89,$AA$19:$AA$160,0)</f>
        <v>#N/A</v>
      </c>
      <c r="M90" s="76" t="e">
        <f>RANK(M89,$AB$19:$AB$150,0)</f>
        <v>#N/A</v>
      </c>
      <c r="N90" s="76" t="e">
        <f>RANK(N89,$AC$19:$AC$160,0)</f>
        <v>#N/A</v>
      </c>
      <c r="O90" s="76" t="e">
        <f>RANK(O89,$AD$19:$AD$160,0)</f>
        <v>#N/A</v>
      </c>
      <c r="P90" s="98"/>
      <c r="Q90" s="77"/>
      <c r="R90" s="77"/>
      <c r="S90" s="31" t="e">
        <f>$A86</f>
        <v>#N/A</v>
      </c>
      <c r="T90" s="31">
        <v>5</v>
      </c>
      <c r="U90" s="83"/>
      <c r="V90" s="78"/>
      <c r="W90" s="78"/>
      <c r="X90" s="78"/>
      <c r="Y90" s="78"/>
      <c r="Z90" s="78"/>
      <c r="AA90" s="78"/>
      <c r="AB90" s="79"/>
      <c r="AC90" s="79"/>
      <c r="AD90" s="79"/>
      <c r="AF90" s="35"/>
      <c r="AG90" s="35"/>
      <c r="AI90" s="35"/>
    </row>
    <row r="91" spans="1:39" s="31" customFormat="1" ht="13.5" customHeight="1" thickTop="1" x14ac:dyDescent="0.3">
      <c r="A91" s="35" t="e">
        <f>RANK(P91,$P$16:$P$160,0)</f>
        <v>#N/A</v>
      </c>
      <c r="B91" s="35">
        <v>24</v>
      </c>
      <c r="C91" s="60" t="e">
        <f>VLOOKUP(B91,Уч!$A$2:$L$26,2,FALSE)</f>
        <v>#N/A</v>
      </c>
      <c r="D91" s="107" t="e">
        <f>VLOOKUP(B91,Уч!$A$2:$L$26,3,FALSE)</f>
        <v>#N/A</v>
      </c>
      <c r="E91" s="33" t="s">
        <v>28</v>
      </c>
      <c r="F91" s="61">
        <f>VLOOKUP($B91,'1_р'!$C$18:$I$85,5,FALSE)</f>
        <v>11.15</v>
      </c>
      <c r="G91" s="62" t="e">
        <f>VLOOKUP($B91,Дл_р!$C$16:$O$54,11,FALSE)</f>
        <v>#N/A</v>
      </c>
      <c r="H91" s="62" t="e">
        <f>VLOOKUP($B91,Я_р!$C$16:$K$60,8,FALSE)</f>
        <v>#N/A</v>
      </c>
      <c r="I91" s="62" t="e">
        <f>VLOOKUP($B91,В_р!$C$16:$AF$57,13,FALSE)</f>
        <v>#N/A</v>
      </c>
      <c r="J91" s="62" t="e">
        <f>VLOOKUP($B91,'4_р'!$C$17:$H$73,5,FALSE)</f>
        <v>#N/A</v>
      </c>
      <c r="K91" s="62" t="e">
        <f>VLOOKUP($B91,#REF!,5,FALSE)</f>
        <v>#REF!</v>
      </c>
      <c r="L91" s="62" t="e">
        <f>VLOOKUP($B91,#REF!,8,FALSE)</f>
        <v>#REF!</v>
      </c>
      <c r="M91" s="62" t="e">
        <f>VLOOKUP($B91,#REF!,17,FALSE)</f>
        <v>#REF!</v>
      </c>
      <c r="N91" s="62">
        <f>VLOOKUP($B91,К_р!$C$15:$K$68,8,FALSE)</f>
        <v>45.16</v>
      </c>
      <c r="O91" s="70" t="str">
        <f>VLOOKUP($B91,'15_р'!$C$17:$H$86,5,FALSE)</f>
        <v>4:51.71</v>
      </c>
      <c r="P91" s="96" t="e">
        <f>SUM(F93:O93)</f>
        <v>#N/A</v>
      </c>
      <c r="Q91" s="35" t="e">
        <f>LOOKUP(P91,$V$1:$V$7,$W$1:$W$7)</f>
        <v>#N/A</v>
      </c>
      <c r="R91" s="35"/>
      <c r="S91" s="31" t="e">
        <f>$A91</f>
        <v>#N/A</v>
      </c>
      <c r="T91" s="31">
        <v>1</v>
      </c>
      <c r="U91" s="83"/>
      <c r="V91" s="78"/>
      <c r="W91" s="78"/>
      <c r="X91" s="78"/>
      <c r="Y91" s="78"/>
      <c r="Z91" s="78"/>
      <c r="AA91" s="78"/>
      <c r="AB91" s="79"/>
      <c r="AC91" s="79"/>
      <c r="AD91" s="79"/>
      <c r="AE91" s="60"/>
      <c r="AF91" s="35"/>
      <c r="AG91" s="35"/>
      <c r="AH91" s="60"/>
      <c r="AI91" s="35"/>
      <c r="AJ91" s="60"/>
      <c r="AK91" s="60"/>
      <c r="AL91" s="60"/>
      <c r="AM91" s="60"/>
    </row>
    <row r="92" spans="1:39" s="31" customFormat="1" ht="13.5" customHeight="1" x14ac:dyDescent="0.3">
      <c r="A92" s="35"/>
      <c r="B92" s="35"/>
      <c r="C92" s="66" t="e">
        <f>VLOOKUP(B91,Уч!$A$2:$L$26,5,FALSE)</f>
        <v>#N/A</v>
      </c>
      <c r="D92" s="107" t="e">
        <f>VLOOKUP(B91,Уч!$A$2:$L$26,4,FALSE)</f>
        <v>#N/A</v>
      </c>
      <c r="E92" s="33" t="s">
        <v>97</v>
      </c>
      <c r="F92" s="68">
        <f>VLOOKUP($B91,'1_р'!$C$18:$I$85,6,FALSE)</f>
        <v>1</v>
      </c>
      <c r="G92" s="69" t="e">
        <f>VLOOKUP($B91,Дл_р!$C$16:$O$54,12,FALSE)</f>
        <v>#N/A</v>
      </c>
      <c r="H92" s="70"/>
      <c r="I92" s="69"/>
      <c r="J92" s="69"/>
      <c r="K92" s="69" t="e">
        <f>VLOOKUP($B91,#REF!,6,FALSE)</f>
        <v>#REF!</v>
      </c>
      <c r="L92" s="69"/>
      <c r="M92" s="69"/>
      <c r="N92" s="70"/>
      <c r="O92" s="70"/>
      <c r="P92" s="97"/>
      <c r="Q92" s="63"/>
      <c r="R92" s="63"/>
      <c r="S92" s="31" t="e">
        <f>$A91</f>
        <v>#N/A</v>
      </c>
      <c r="T92" s="31">
        <v>2</v>
      </c>
      <c r="U92" s="83"/>
      <c r="V92" s="78"/>
      <c r="W92" s="78"/>
      <c r="X92" s="78"/>
      <c r="Y92" s="78"/>
      <c r="Z92" s="78"/>
      <c r="AA92" s="78"/>
      <c r="AB92" s="79"/>
      <c r="AC92" s="79"/>
      <c r="AD92" s="79"/>
      <c r="AE92" s="60"/>
      <c r="AF92" s="35"/>
      <c r="AG92" s="35"/>
      <c r="AH92" s="60"/>
      <c r="AI92" s="35"/>
      <c r="AJ92" s="60"/>
      <c r="AK92" s="60"/>
      <c r="AL92" s="60"/>
      <c r="AM92" s="60"/>
    </row>
    <row r="93" spans="1:39" s="31" customFormat="1" ht="13.5" customHeight="1" x14ac:dyDescent="0.3">
      <c r="A93" s="35"/>
      <c r="B93" s="35"/>
      <c r="C93" s="67" t="e">
        <f>VLOOKUP(B91,Уч!$A$2:$L$26,7)</f>
        <v>#N/A</v>
      </c>
      <c r="D93" s="107"/>
      <c r="E93" s="33" t="s">
        <v>77</v>
      </c>
      <c r="F93" s="72">
        <f>VLOOKUP($B91,'1_р'!$C$18:$I$85,7,FALSE)</f>
        <v>827</v>
      </c>
      <c r="G93" s="70" t="e">
        <f>VLOOKUP($B91,Дл_р!$C$16:$O$54,13,FALSE)</f>
        <v>#N/A</v>
      </c>
      <c r="H93" s="70" t="e">
        <f>VLOOKUP($B91,Я_р!$C$16:$K$60,9,FALSE)</f>
        <v>#N/A</v>
      </c>
      <c r="I93" s="70" t="e">
        <f>VLOOKUP($B91,В_р!$C$16:$AF$57,14,FALSE)</f>
        <v>#N/A</v>
      </c>
      <c r="J93" s="70" t="e">
        <f>VLOOKUP($B91,'4_р'!$C$17:$H$73,6,FALSE)</f>
        <v>#N/A</v>
      </c>
      <c r="K93" s="70" t="e">
        <f>VLOOKUP($B91,#REF!,7,FALSE)</f>
        <v>#REF!</v>
      </c>
      <c r="L93" s="70" t="e">
        <f>VLOOKUP($B91,#REF!,9,FALSE)</f>
        <v>#REF!</v>
      </c>
      <c r="M93" s="70" t="e">
        <f>VLOOKUP($B91,#REF!,18,FALSE)</f>
        <v>#REF!</v>
      </c>
      <c r="N93" s="70">
        <f>VLOOKUP($B91,К_р!$C$15:$K$68,9,FALSE)</f>
        <v>517</v>
      </c>
      <c r="O93" s="70">
        <f>VLOOKUP($B91,'15_р'!$C$17:$H$86,6,FALSE)</f>
        <v>608</v>
      </c>
      <c r="P93" s="97"/>
      <c r="Q93" s="63"/>
      <c r="R93" s="63"/>
      <c r="S93" s="31" t="e">
        <f>$A91</f>
        <v>#N/A</v>
      </c>
      <c r="T93" s="31">
        <v>3</v>
      </c>
      <c r="U93" s="83"/>
      <c r="V93" s="78"/>
      <c r="W93" s="78"/>
      <c r="X93" s="78"/>
      <c r="Y93" s="78"/>
      <c r="Z93" s="78"/>
      <c r="AA93" s="78"/>
      <c r="AB93" s="79"/>
      <c r="AC93" s="79"/>
      <c r="AD93" s="79"/>
      <c r="AE93" s="60"/>
      <c r="AF93" s="35"/>
      <c r="AG93" s="35"/>
      <c r="AH93" s="60"/>
      <c r="AI93" s="35"/>
      <c r="AJ93" s="60"/>
      <c r="AK93" s="60"/>
      <c r="AL93" s="60"/>
      <c r="AM93" s="60"/>
    </row>
    <row r="94" spans="1:39" s="31" customFormat="1" ht="13.5" customHeight="1" x14ac:dyDescent="0.3">
      <c r="A94" s="35"/>
      <c r="B94" s="35"/>
      <c r="C94" s="66" t="e">
        <f>VLOOKUP(B91,Уч!$A$2:$L$26,11,FALSE)</f>
        <v>#N/A</v>
      </c>
      <c r="D94" s="107"/>
      <c r="E94" s="33" t="s">
        <v>98</v>
      </c>
      <c r="F94" s="72">
        <f>F93</f>
        <v>827</v>
      </c>
      <c r="G94" s="70" t="e">
        <f>F94+G93</f>
        <v>#N/A</v>
      </c>
      <c r="H94" s="70" t="e">
        <f>G94+H93</f>
        <v>#N/A</v>
      </c>
      <c r="I94" s="70" t="e">
        <f>H94+I93</f>
        <v>#N/A</v>
      </c>
      <c r="J94" s="70" t="e">
        <f>SUM($F93:J93)</f>
        <v>#N/A</v>
      </c>
      <c r="K94" s="70" t="e">
        <f>SUM($F93:$K93)</f>
        <v>#N/A</v>
      </c>
      <c r="L94" s="70" t="e">
        <f>K94+L93</f>
        <v>#N/A</v>
      </c>
      <c r="M94" s="70" t="e">
        <f>L94+M93</f>
        <v>#N/A</v>
      </c>
      <c r="N94" s="70" t="e">
        <f>SUM($F93:$N93)</f>
        <v>#N/A</v>
      </c>
      <c r="O94" s="70" t="e">
        <f>SUM($F93:$O93)</f>
        <v>#N/A</v>
      </c>
      <c r="P94" s="97"/>
      <c r="Q94" s="63"/>
      <c r="R94" s="63"/>
      <c r="S94" s="31" t="e">
        <f>$A91</f>
        <v>#N/A</v>
      </c>
      <c r="T94" s="31">
        <v>4</v>
      </c>
      <c r="U94" s="63">
        <f t="shared" ref="U94:AD94" si="15">F94</f>
        <v>827</v>
      </c>
      <c r="V94" s="63" t="e">
        <f t="shared" si="15"/>
        <v>#N/A</v>
      </c>
      <c r="W94" s="63" t="e">
        <f t="shared" si="15"/>
        <v>#N/A</v>
      </c>
      <c r="X94" s="63" t="e">
        <f t="shared" si="15"/>
        <v>#N/A</v>
      </c>
      <c r="Y94" s="63" t="e">
        <f t="shared" si="15"/>
        <v>#N/A</v>
      </c>
      <c r="Z94" s="63" t="e">
        <f t="shared" si="15"/>
        <v>#N/A</v>
      </c>
      <c r="AA94" s="63" t="e">
        <f t="shared" si="15"/>
        <v>#N/A</v>
      </c>
      <c r="AB94" s="63" t="e">
        <f t="shared" si="15"/>
        <v>#N/A</v>
      </c>
      <c r="AC94" s="63" t="e">
        <f t="shared" si="15"/>
        <v>#N/A</v>
      </c>
      <c r="AD94" s="63" t="e">
        <f t="shared" si="15"/>
        <v>#N/A</v>
      </c>
      <c r="AE94" s="60"/>
      <c r="AF94" s="35"/>
      <c r="AG94" s="35"/>
      <c r="AH94" s="60"/>
      <c r="AI94" s="35"/>
      <c r="AJ94" s="60"/>
      <c r="AK94" s="60"/>
      <c r="AL94" s="60"/>
      <c r="AM94" s="60"/>
    </row>
    <row r="95" spans="1:39" s="31" customFormat="1" ht="13.5" customHeight="1" thickBot="1" x14ac:dyDescent="0.35">
      <c r="A95" s="73"/>
      <c r="B95" s="73"/>
      <c r="C95" s="74" t="e">
        <f>VLOOKUP(B91,Уч!$A$2:$L$26,12,FALSE)</f>
        <v>#N/A</v>
      </c>
      <c r="D95" s="108"/>
      <c r="E95" s="43" t="s">
        <v>37</v>
      </c>
      <c r="F95" s="75" t="e">
        <f>RANK(F94,$U$19:$U$160,0)</f>
        <v>#N/A</v>
      </c>
      <c r="G95" s="76" t="e">
        <f>RANK(G94,$V$19:$V$160,0)</f>
        <v>#N/A</v>
      </c>
      <c r="H95" s="76" t="e">
        <f>RANK(H94,$W$19:$W$160,0)</f>
        <v>#N/A</v>
      </c>
      <c r="I95" s="76" t="e">
        <f>RANK(I94,$X$19:$X$160,0)</f>
        <v>#N/A</v>
      </c>
      <c r="J95" s="76" t="e">
        <f>RANK(J94,$Y$19:$Y$160,0)</f>
        <v>#N/A</v>
      </c>
      <c r="K95" s="76" t="e">
        <f>RANK(K94,$Z$19:$Z$160,0)</f>
        <v>#N/A</v>
      </c>
      <c r="L95" s="76" t="e">
        <f>RANK(L94,$AA$19:$AA$160,0)</f>
        <v>#N/A</v>
      </c>
      <c r="M95" s="76" t="e">
        <f>RANK(M94,$AB$19:$AB$150,0)</f>
        <v>#N/A</v>
      </c>
      <c r="N95" s="76" t="e">
        <f>RANK(N94,$AC$19:$AC$160,0)</f>
        <v>#N/A</v>
      </c>
      <c r="O95" s="76" t="e">
        <f>RANK(O94,$AD$19:$AD$160,0)</f>
        <v>#N/A</v>
      </c>
      <c r="P95" s="98"/>
      <c r="Q95" s="77"/>
      <c r="R95" s="77"/>
      <c r="S95" s="31" t="e">
        <f>$A91</f>
        <v>#N/A</v>
      </c>
      <c r="T95" s="31">
        <v>5</v>
      </c>
      <c r="U95" s="83"/>
      <c r="V95" s="78"/>
      <c r="W95" s="78"/>
      <c r="X95" s="78"/>
      <c r="Y95" s="78"/>
      <c r="Z95" s="78"/>
      <c r="AA95" s="78"/>
      <c r="AB95" s="79"/>
      <c r="AC95" s="79"/>
      <c r="AD95" s="79"/>
      <c r="AE95" s="60"/>
      <c r="AF95" s="35"/>
      <c r="AG95" s="35"/>
      <c r="AH95" s="60"/>
      <c r="AI95" s="35"/>
      <c r="AJ95" s="60"/>
      <c r="AK95" s="60"/>
      <c r="AL95" s="60"/>
      <c r="AM95" s="60"/>
    </row>
    <row r="96" spans="1:39" s="60" customFormat="1" ht="13.5" customHeight="1" thickTop="1" x14ac:dyDescent="0.3">
      <c r="A96" s="35" t="e">
        <f>RANK(P96,$P$16:$P$160,0)</f>
        <v>#N/A</v>
      </c>
      <c r="B96" s="35">
        <v>84</v>
      </c>
      <c r="C96" s="60" t="e">
        <f>VLOOKUP(B96,Уч!$A$2:$L$26,2,FALSE)</f>
        <v>#N/A</v>
      </c>
      <c r="D96" s="107" t="e">
        <f>VLOOKUP(B96,Уч!$A$2:$L$26,3,FALSE)</f>
        <v>#N/A</v>
      </c>
      <c r="E96" s="33" t="s">
        <v>28</v>
      </c>
      <c r="F96" s="61" t="e">
        <f>VLOOKUP($B96,'1_р'!$C$18:$I$85,5,FALSE)</f>
        <v>#N/A</v>
      </c>
      <c r="G96" s="62" t="e">
        <f>VLOOKUP($B96,Дл_р!$C$16:$O$54,11,FALSE)</f>
        <v>#N/A</v>
      </c>
      <c r="H96" s="62" t="e">
        <f>VLOOKUP($B96,Я_р!$C$16:$K$60,8,FALSE)</f>
        <v>#N/A</v>
      </c>
      <c r="I96" s="62" t="e">
        <f>VLOOKUP($B96,В_р!$C$16:$AF$57,13,FALSE)</f>
        <v>#N/A</v>
      </c>
      <c r="J96" s="62" t="e">
        <f>VLOOKUP($B96,'4_р'!$C$17:$H$73,5,FALSE)</f>
        <v>#N/A</v>
      </c>
      <c r="K96" s="62" t="e">
        <f>VLOOKUP($B96,#REF!,5,FALSE)</f>
        <v>#REF!</v>
      </c>
      <c r="L96" s="62" t="e">
        <f>VLOOKUP($B96,#REF!,8,FALSE)</f>
        <v>#REF!</v>
      </c>
      <c r="M96" s="62" t="e">
        <f>VLOOKUP($B96,#REF!,17,FALSE)</f>
        <v>#REF!</v>
      </c>
      <c r="N96" s="62" t="e">
        <f>VLOOKUP($B96,К_р!$C$15:$K$68,8,FALSE)</f>
        <v>#N/A</v>
      </c>
      <c r="O96" s="70" t="e">
        <f>VLOOKUP($B96,'15_р'!$C$17:$H$86,5,FALSE)</f>
        <v>#N/A</v>
      </c>
      <c r="P96" s="97" t="e">
        <f>SUM(F98:O98)</f>
        <v>#N/A</v>
      </c>
      <c r="Q96" s="35" t="e">
        <f>LOOKUP(P96,$V$1:$V$7,$W$1:$W$7)</f>
        <v>#N/A</v>
      </c>
      <c r="R96" s="35"/>
      <c r="S96" s="31" t="e">
        <f>$A96</f>
        <v>#N/A</v>
      </c>
      <c r="T96" s="31">
        <v>1</v>
      </c>
      <c r="U96" s="83"/>
      <c r="V96" s="78"/>
      <c r="W96" s="78"/>
      <c r="X96" s="78"/>
      <c r="Y96" s="78"/>
      <c r="Z96" s="78"/>
      <c r="AA96" s="78"/>
      <c r="AB96" s="79"/>
      <c r="AC96" s="79"/>
      <c r="AD96" s="79"/>
      <c r="AF96" s="35"/>
      <c r="AG96" s="35"/>
      <c r="AI96" s="35"/>
    </row>
    <row r="97" spans="1:35" s="60" customFormat="1" ht="13.5" customHeight="1" x14ac:dyDescent="0.3">
      <c r="A97" s="35"/>
      <c r="B97" s="35"/>
      <c r="C97" s="66" t="e">
        <f>VLOOKUP(B96,Уч!$A$2:$L$26,5,FALSE)</f>
        <v>#N/A</v>
      </c>
      <c r="D97" s="109" t="e">
        <f>VLOOKUP(B96,Уч!$A$2:$L$26,4,FALSE)</f>
        <v>#N/A</v>
      </c>
      <c r="E97" s="33" t="s">
        <v>97</v>
      </c>
      <c r="F97" s="68" t="e">
        <f>VLOOKUP($B96,'1_р'!$C$18:$I$85,6,FALSE)</f>
        <v>#N/A</v>
      </c>
      <c r="G97" s="69" t="e">
        <f>VLOOKUP($B96,Дл_р!$C$16:$O$54,12,FALSE)</f>
        <v>#N/A</v>
      </c>
      <c r="H97" s="70"/>
      <c r="I97" s="69"/>
      <c r="J97" s="69"/>
      <c r="K97" s="69" t="e">
        <f>VLOOKUP($B96,#REF!,6,FALSE)</f>
        <v>#REF!</v>
      </c>
      <c r="L97" s="69"/>
      <c r="M97" s="69"/>
      <c r="N97" s="70"/>
      <c r="O97" s="70"/>
      <c r="P97" s="97"/>
      <c r="Q97" s="36"/>
      <c r="R97" s="63"/>
      <c r="S97" s="31" t="e">
        <f>$A96</f>
        <v>#N/A</v>
      </c>
      <c r="T97" s="31">
        <v>2</v>
      </c>
      <c r="U97" s="83"/>
      <c r="V97" s="78"/>
      <c r="W97" s="78"/>
      <c r="X97" s="78"/>
      <c r="Y97" s="78"/>
      <c r="Z97" s="78"/>
      <c r="AA97" s="78"/>
      <c r="AB97" s="79"/>
      <c r="AC97" s="79"/>
      <c r="AD97" s="79"/>
      <c r="AF97" s="35"/>
      <c r="AG97" s="35"/>
      <c r="AI97" s="35"/>
    </row>
    <row r="98" spans="1:35" s="60" customFormat="1" ht="13.5" customHeight="1" x14ac:dyDescent="0.3">
      <c r="A98" s="35"/>
      <c r="B98" s="35"/>
      <c r="C98" s="67" t="str">
        <f>VLOOKUP(B96,Уч!$A$2:$L$26,7)</f>
        <v>ГБФСУ КО "СШОР по легкой атлетике им. В.А.Савенкова", ГАУ КО "ЦП ССК"</v>
      </c>
      <c r="D98" s="109"/>
      <c r="E98" s="33" t="s">
        <v>77</v>
      </c>
      <c r="F98" s="72" t="e">
        <f>VLOOKUP($B96,'1_р'!$C$18:$I$85,7,FALSE)</f>
        <v>#N/A</v>
      </c>
      <c r="G98" s="70" t="e">
        <f>VLOOKUP($B96,Дл_р!$C$16:$O$54,13,FALSE)</f>
        <v>#N/A</v>
      </c>
      <c r="H98" s="70" t="e">
        <f>VLOOKUP($B96,Я_р!$C$16:$K$60,9,FALSE)</f>
        <v>#N/A</v>
      </c>
      <c r="I98" s="70" t="e">
        <f>VLOOKUP($B96,В_р!$C$16:$AF$57,14,FALSE)</f>
        <v>#N/A</v>
      </c>
      <c r="J98" s="70" t="e">
        <f>VLOOKUP($B96,'4_р'!$C$17:$H$73,6,FALSE)</f>
        <v>#N/A</v>
      </c>
      <c r="K98" s="70" t="e">
        <f>VLOOKUP($B96,#REF!,7,FALSE)</f>
        <v>#REF!</v>
      </c>
      <c r="L98" s="70" t="e">
        <f>VLOOKUP($B96,#REF!,9,FALSE)</f>
        <v>#REF!</v>
      </c>
      <c r="M98" s="70" t="e">
        <f>VLOOKUP($B96,#REF!,18,FALSE)</f>
        <v>#REF!</v>
      </c>
      <c r="N98" s="70" t="e">
        <f>VLOOKUP($B96,К_р!$C$15:$K$68,9,FALSE)</f>
        <v>#N/A</v>
      </c>
      <c r="O98" s="70" t="e">
        <f>VLOOKUP($B96,'15_р'!$C$17:$H$86,6,FALSE)</f>
        <v>#N/A</v>
      </c>
      <c r="P98" s="97"/>
      <c r="Q98" s="36"/>
      <c r="R98" s="63"/>
      <c r="S98" s="31" t="e">
        <f>$A96</f>
        <v>#N/A</v>
      </c>
      <c r="T98" s="31">
        <v>3</v>
      </c>
      <c r="U98" s="83"/>
      <c r="V98" s="78"/>
      <c r="W98" s="78"/>
      <c r="X98" s="78"/>
      <c r="Y98" s="78"/>
      <c r="Z98" s="78"/>
      <c r="AA98" s="78"/>
      <c r="AB98" s="79"/>
      <c r="AC98" s="79"/>
      <c r="AD98" s="79"/>
      <c r="AF98" s="35"/>
      <c r="AG98" s="35"/>
      <c r="AI98" s="35"/>
    </row>
    <row r="99" spans="1:35" s="60" customFormat="1" ht="13.5" customHeight="1" x14ac:dyDescent="0.3">
      <c r="A99" s="35"/>
      <c r="B99" s="35"/>
      <c r="C99" s="66" t="e">
        <f>VLOOKUP(B96,Уч!$A$2:$L$26,11,FALSE)</f>
        <v>#N/A</v>
      </c>
      <c r="D99" s="109"/>
      <c r="E99" s="33" t="s">
        <v>98</v>
      </c>
      <c r="F99" s="72" t="e">
        <f>F98</f>
        <v>#N/A</v>
      </c>
      <c r="G99" s="70" t="e">
        <f>F99+G98</f>
        <v>#N/A</v>
      </c>
      <c r="H99" s="70" t="e">
        <f>G99+H98</f>
        <v>#N/A</v>
      </c>
      <c r="I99" s="70" t="e">
        <f>H99+I98</f>
        <v>#N/A</v>
      </c>
      <c r="J99" s="70" t="e">
        <f>SUM($F98:J98)</f>
        <v>#N/A</v>
      </c>
      <c r="K99" s="70" t="e">
        <f>SUM($F98:$K98)</f>
        <v>#N/A</v>
      </c>
      <c r="L99" s="70" t="e">
        <f>K99+L98</f>
        <v>#N/A</v>
      </c>
      <c r="M99" s="70" t="e">
        <f>L99+M98</f>
        <v>#N/A</v>
      </c>
      <c r="N99" s="70" t="e">
        <f>SUM($F98:$N98)</f>
        <v>#N/A</v>
      </c>
      <c r="O99" s="70" t="e">
        <f>SUM($F98:$O98)</f>
        <v>#N/A</v>
      </c>
      <c r="P99" s="97"/>
      <c r="Q99" s="36"/>
      <c r="R99" s="63"/>
      <c r="S99" s="31" t="e">
        <f>$A96</f>
        <v>#N/A</v>
      </c>
      <c r="T99" s="31">
        <v>4</v>
      </c>
      <c r="U99" s="63" t="e">
        <f t="shared" ref="U99:AD99" si="16">F99</f>
        <v>#N/A</v>
      </c>
      <c r="V99" s="63" t="e">
        <f t="shared" si="16"/>
        <v>#N/A</v>
      </c>
      <c r="W99" s="63" t="e">
        <f t="shared" si="16"/>
        <v>#N/A</v>
      </c>
      <c r="X99" s="63" t="e">
        <f t="shared" si="16"/>
        <v>#N/A</v>
      </c>
      <c r="Y99" s="63" t="e">
        <f t="shared" si="16"/>
        <v>#N/A</v>
      </c>
      <c r="Z99" s="63" t="e">
        <f t="shared" si="16"/>
        <v>#N/A</v>
      </c>
      <c r="AA99" s="63" t="e">
        <f t="shared" si="16"/>
        <v>#N/A</v>
      </c>
      <c r="AB99" s="63" t="e">
        <f t="shared" si="16"/>
        <v>#N/A</v>
      </c>
      <c r="AC99" s="63" t="e">
        <f t="shared" si="16"/>
        <v>#N/A</v>
      </c>
      <c r="AD99" s="63" t="e">
        <f t="shared" si="16"/>
        <v>#N/A</v>
      </c>
      <c r="AF99" s="35"/>
      <c r="AG99" s="35"/>
      <c r="AI99" s="35"/>
    </row>
    <row r="100" spans="1:35" s="60" customFormat="1" ht="13.5" customHeight="1" thickBot="1" x14ac:dyDescent="0.35">
      <c r="A100" s="73"/>
      <c r="B100" s="73"/>
      <c r="C100" s="74"/>
      <c r="D100" s="110"/>
      <c r="E100" s="43" t="s">
        <v>37</v>
      </c>
      <c r="F100" s="75" t="e">
        <f>RANK(F99,$U$19:$U$160,0)</f>
        <v>#N/A</v>
      </c>
      <c r="G100" s="76" t="e">
        <f>RANK(G99,$V$19:$V$160,0)</f>
        <v>#N/A</v>
      </c>
      <c r="H100" s="76" t="e">
        <f>RANK(H99,$W$19:$W$160,0)</f>
        <v>#N/A</v>
      </c>
      <c r="I100" s="76" t="e">
        <f>RANK(I99,$X$19:$X$160,0)</f>
        <v>#N/A</v>
      </c>
      <c r="J100" s="76" t="e">
        <f>RANK(J99,$Y$19:$Y$160,0)</f>
        <v>#N/A</v>
      </c>
      <c r="K100" s="76" t="e">
        <f>RANK(K99,$Z$19:$Z$160,0)</f>
        <v>#N/A</v>
      </c>
      <c r="L100" s="76" t="e">
        <f>RANK(L99,$AA$19:$AA$160,0)</f>
        <v>#N/A</v>
      </c>
      <c r="M100" s="76" t="e">
        <f>RANK(M99,$AB$19:$AB$150,0)</f>
        <v>#N/A</v>
      </c>
      <c r="N100" s="76" t="e">
        <f>RANK(N99,$AC$19:$AC$160,0)</f>
        <v>#N/A</v>
      </c>
      <c r="O100" s="76" t="e">
        <f>RANK(O99,$AD$19:$AD$160,0)</f>
        <v>#N/A</v>
      </c>
      <c r="P100" s="98"/>
      <c r="Q100" s="50"/>
      <c r="R100" s="77"/>
      <c r="S100" s="31" t="e">
        <f>$A96</f>
        <v>#N/A</v>
      </c>
      <c r="T100" s="31">
        <v>5</v>
      </c>
      <c r="U100" s="83"/>
      <c r="V100" s="78"/>
      <c r="W100" s="78"/>
      <c r="X100" s="78"/>
      <c r="Y100" s="78"/>
      <c r="Z100" s="78"/>
      <c r="AA100" s="78"/>
      <c r="AB100" s="79"/>
      <c r="AC100" s="79"/>
      <c r="AD100" s="79"/>
      <c r="AF100" s="35"/>
      <c r="AG100" s="35"/>
      <c r="AI100" s="35"/>
    </row>
    <row r="101" spans="1:35" s="60" customFormat="1" ht="13.5" customHeight="1" thickTop="1" x14ac:dyDescent="0.3">
      <c r="A101" s="35" t="e">
        <f>RANK(P101,$P$16:$P$160,0)</f>
        <v>#N/A</v>
      </c>
      <c r="B101" s="35">
        <v>106</v>
      </c>
      <c r="C101" s="60" t="e">
        <f>VLOOKUP(B101,Уч!$A$2:$L$26,2,FALSE)</f>
        <v>#N/A</v>
      </c>
      <c r="D101" s="107" t="e">
        <f>VLOOKUP(B101,Уч!$A$2:$L$26,3,FALSE)</f>
        <v>#N/A</v>
      </c>
      <c r="E101" s="33" t="s">
        <v>28</v>
      </c>
      <c r="F101" s="61" t="e">
        <f>VLOOKUP($B101,'1_р'!$C$18:$I$85,5,FALSE)</f>
        <v>#N/A</v>
      </c>
      <c r="G101" s="62" t="e">
        <f>VLOOKUP($B101,Дл_р!$C$16:$O$54,11,FALSE)</f>
        <v>#N/A</v>
      </c>
      <c r="H101" s="62" t="e">
        <f>VLOOKUP($B101,Я_р!$C$16:$K$60,8,FALSE)</f>
        <v>#N/A</v>
      </c>
      <c r="I101" s="62" t="e">
        <f>VLOOKUP($B101,В_р!$C$16:$AF$57,13,FALSE)</f>
        <v>#N/A</v>
      </c>
      <c r="J101" s="62" t="e">
        <f>VLOOKUP($B101,'4_р'!$C$17:$H$73,5,FALSE)</f>
        <v>#N/A</v>
      </c>
      <c r="K101" s="62" t="e">
        <f>VLOOKUP($B101,#REF!,5,FALSE)</f>
        <v>#REF!</v>
      </c>
      <c r="L101" s="62" t="e">
        <f>VLOOKUP($B101,#REF!,8,FALSE)</f>
        <v>#REF!</v>
      </c>
      <c r="M101" s="62" t="e">
        <f>VLOOKUP($B101,#REF!,17,FALSE)</f>
        <v>#REF!</v>
      </c>
      <c r="N101" s="62" t="e">
        <f>VLOOKUP($B101,К_р!$C$15:$K$68,8,FALSE)</f>
        <v>#N/A</v>
      </c>
      <c r="O101" s="70" t="e">
        <f>VLOOKUP($B101,'15_р'!$C$17:$H$86,5,FALSE)</f>
        <v>#N/A</v>
      </c>
      <c r="P101" s="97" t="e">
        <f>SUM(F103:O103)</f>
        <v>#N/A</v>
      </c>
      <c r="Q101" s="35" t="e">
        <f>LOOKUP(P101,$V$1:$V$7,$W$1:$W$7)</f>
        <v>#N/A</v>
      </c>
      <c r="R101" s="35"/>
      <c r="S101" s="31" t="e">
        <f>$A101</f>
        <v>#N/A</v>
      </c>
      <c r="T101" s="31">
        <v>1</v>
      </c>
      <c r="U101" s="83"/>
      <c r="V101" s="78"/>
      <c r="W101" s="78"/>
      <c r="X101" s="78"/>
      <c r="Y101" s="78"/>
      <c r="Z101" s="78"/>
      <c r="AA101" s="78"/>
      <c r="AB101" s="79"/>
      <c r="AC101" s="79"/>
      <c r="AD101" s="79"/>
      <c r="AF101" s="35"/>
      <c r="AG101" s="35"/>
      <c r="AI101" s="35"/>
    </row>
    <row r="102" spans="1:35" s="60" customFormat="1" ht="13.5" customHeight="1" x14ac:dyDescent="0.3">
      <c r="A102" s="35"/>
      <c r="B102" s="35"/>
      <c r="C102" s="66" t="e">
        <f>VLOOKUP(B101,Уч!$A$2:$L$26,5,FALSE)</f>
        <v>#N/A</v>
      </c>
      <c r="D102" s="107" t="e">
        <f>VLOOKUP(B101,Уч!$A$2:$L$26,4,FALSE)</f>
        <v>#N/A</v>
      </c>
      <c r="E102" s="33" t="s">
        <v>97</v>
      </c>
      <c r="F102" s="68" t="e">
        <f>VLOOKUP($B101,'1_р'!$C$18:$I$85,6,FALSE)</f>
        <v>#N/A</v>
      </c>
      <c r="G102" s="69" t="e">
        <f>VLOOKUP($B101,Дл_р!$C$16:$O$54,12,FALSE)</f>
        <v>#N/A</v>
      </c>
      <c r="H102" s="70"/>
      <c r="I102" s="69"/>
      <c r="J102" s="69"/>
      <c r="K102" s="69" t="e">
        <f>VLOOKUP($B101,#REF!,6,FALSE)</f>
        <v>#REF!</v>
      </c>
      <c r="L102" s="69"/>
      <c r="M102" s="69"/>
      <c r="N102" s="70"/>
      <c r="O102" s="70"/>
      <c r="P102" s="97"/>
      <c r="Q102" s="80"/>
      <c r="R102" s="63"/>
      <c r="S102" s="31" t="e">
        <f>$A101</f>
        <v>#N/A</v>
      </c>
      <c r="T102" s="31">
        <v>2</v>
      </c>
      <c r="U102" s="83"/>
      <c r="V102" s="78"/>
      <c r="W102" s="78"/>
      <c r="X102" s="78"/>
      <c r="Y102" s="78"/>
      <c r="Z102" s="78"/>
      <c r="AA102" s="78"/>
      <c r="AB102" s="79"/>
      <c r="AC102" s="79"/>
      <c r="AD102" s="79"/>
      <c r="AF102" s="35"/>
      <c r="AG102" s="35"/>
      <c r="AI102" s="35"/>
    </row>
    <row r="103" spans="1:35" s="60" customFormat="1" ht="13.5" customHeight="1" x14ac:dyDescent="0.3">
      <c r="A103" s="35"/>
      <c r="B103" s="35"/>
      <c r="C103" s="67" t="str">
        <f>VLOOKUP(B101,Уч!$A$2:$L$26,7)</f>
        <v>ГБФСУ КО "СШОР по легкой атлетике им. В.А.Савенкова", ГАУ КО "ЦП ССК"</v>
      </c>
      <c r="D103" s="107"/>
      <c r="E103" s="33" t="s">
        <v>77</v>
      </c>
      <c r="F103" s="72" t="e">
        <f>VLOOKUP($B101,'1_р'!$C$18:$I$85,7,FALSE)</f>
        <v>#N/A</v>
      </c>
      <c r="G103" s="70" t="e">
        <f>VLOOKUP($B101,Дл_р!$C$16:$O$54,13,FALSE)</f>
        <v>#N/A</v>
      </c>
      <c r="H103" s="70" t="e">
        <f>VLOOKUP($B101,Я_р!$C$16:$K$60,9,FALSE)</f>
        <v>#N/A</v>
      </c>
      <c r="I103" s="70" t="e">
        <f>VLOOKUP($B101,В_р!$C$16:$AF$57,14,FALSE)</f>
        <v>#N/A</v>
      </c>
      <c r="J103" s="70" t="e">
        <f>VLOOKUP($B101,'4_р'!$C$17:$H$73,6,FALSE)</f>
        <v>#N/A</v>
      </c>
      <c r="K103" s="70" t="e">
        <f>VLOOKUP($B101,#REF!,7,FALSE)</f>
        <v>#REF!</v>
      </c>
      <c r="L103" s="70" t="e">
        <f>VLOOKUP($B101,#REF!,9,FALSE)</f>
        <v>#REF!</v>
      </c>
      <c r="M103" s="70" t="e">
        <f>VLOOKUP($B101,#REF!,18,FALSE)</f>
        <v>#REF!</v>
      </c>
      <c r="N103" s="70" t="e">
        <f>VLOOKUP($B101,К_р!$C$15:$K$68,9,FALSE)</f>
        <v>#N/A</v>
      </c>
      <c r="O103" s="70" t="e">
        <f>VLOOKUP($B101,'15_р'!$C$17:$H$86,6,FALSE)</f>
        <v>#N/A</v>
      </c>
      <c r="P103" s="97"/>
      <c r="Q103" s="80"/>
      <c r="R103" s="63"/>
      <c r="S103" s="31" t="e">
        <f>$A101</f>
        <v>#N/A</v>
      </c>
      <c r="T103" s="31">
        <v>3</v>
      </c>
      <c r="U103" s="83"/>
      <c r="V103" s="78"/>
      <c r="W103" s="78"/>
      <c r="X103" s="78"/>
      <c r="Y103" s="78"/>
      <c r="Z103" s="78"/>
      <c r="AA103" s="78"/>
      <c r="AB103" s="79"/>
      <c r="AC103" s="79"/>
      <c r="AD103" s="79"/>
      <c r="AF103" s="35"/>
      <c r="AG103" s="35"/>
      <c r="AI103" s="35"/>
    </row>
    <row r="104" spans="1:35" s="60" customFormat="1" ht="13.5" customHeight="1" x14ac:dyDescent="0.3">
      <c r="A104" s="35"/>
      <c r="B104" s="35"/>
      <c r="C104" s="66" t="e">
        <f>VLOOKUP(B101,Уч!$A$2:$L$26,11,FALSE)</f>
        <v>#N/A</v>
      </c>
      <c r="D104" s="107"/>
      <c r="E104" s="33" t="s">
        <v>98</v>
      </c>
      <c r="F104" s="72" t="e">
        <f>F103</f>
        <v>#N/A</v>
      </c>
      <c r="G104" s="70" t="e">
        <f>F104+G103</f>
        <v>#N/A</v>
      </c>
      <c r="H104" s="70" t="e">
        <f>G104+H103</f>
        <v>#N/A</v>
      </c>
      <c r="I104" s="70" t="e">
        <f>H104+I103</f>
        <v>#N/A</v>
      </c>
      <c r="J104" s="70" t="e">
        <f>SUM($F103:J103)</f>
        <v>#N/A</v>
      </c>
      <c r="K104" s="70" t="e">
        <f>SUM($F103:$K103)</f>
        <v>#N/A</v>
      </c>
      <c r="L104" s="70" t="e">
        <f>K104+L103</f>
        <v>#N/A</v>
      </c>
      <c r="M104" s="70" t="e">
        <f>L104+M103</f>
        <v>#N/A</v>
      </c>
      <c r="N104" s="70" t="e">
        <f>SUM($F103:$N103)</f>
        <v>#N/A</v>
      </c>
      <c r="O104" s="70" t="e">
        <f>SUM($F103:$O103)</f>
        <v>#N/A</v>
      </c>
      <c r="P104" s="97"/>
      <c r="Q104" s="80"/>
      <c r="R104" s="63"/>
      <c r="S104" s="31" t="e">
        <f>$A101</f>
        <v>#N/A</v>
      </c>
      <c r="T104" s="31">
        <v>4</v>
      </c>
      <c r="U104" s="63" t="e">
        <f t="shared" ref="U104:AD104" si="17">F104</f>
        <v>#N/A</v>
      </c>
      <c r="V104" s="63" t="e">
        <f t="shared" si="17"/>
        <v>#N/A</v>
      </c>
      <c r="W104" s="63" t="e">
        <f t="shared" si="17"/>
        <v>#N/A</v>
      </c>
      <c r="X104" s="63" t="e">
        <f t="shared" si="17"/>
        <v>#N/A</v>
      </c>
      <c r="Y104" s="63" t="e">
        <f t="shared" si="17"/>
        <v>#N/A</v>
      </c>
      <c r="Z104" s="63" t="e">
        <f t="shared" si="17"/>
        <v>#N/A</v>
      </c>
      <c r="AA104" s="63" t="e">
        <f t="shared" si="17"/>
        <v>#N/A</v>
      </c>
      <c r="AB104" s="63" t="e">
        <f t="shared" si="17"/>
        <v>#N/A</v>
      </c>
      <c r="AC104" s="63" t="e">
        <f t="shared" si="17"/>
        <v>#N/A</v>
      </c>
      <c r="AD104" s="63" t="e">
        <f t="shared" si="17"/>
        <v>#N/A</v>
      </c>
      <c r="AF104" s="35"/>
      <c r="AG104" s="35"/>
      <c r="AI104" s="35"/>
    </row>
    <row r="105" spans="1:35" s="60" customFormat="1" ht="13.5" customHeight="1" thickBot="1" x14ac:dyDescent="0.35">
      <c r="A105" s="73"/>
      <c r="B105" s="73"/>
      <c r="C105" s="74" t="e">
        <f>VLOOKUP(B101,Уч!$A$2:$L$26,12,FALSE)</f>
        <v>#N/A</v>
      </c>
      <c r="D105" s="108"/>
      <c r="E105" s="43" t="s">
        <v>37</v>
      </c>
      <c r="F105" s="75" t="e">
        <f>RANK(F104,$U$19:$U$160,0)</f>
        <v>#N/A</v>
      </c>
      <c r="G105" s="76" t="e">
        <f>RANK(G104,$V$19:$V$160,0)</f>
        <v>#N/A</v>
      </c>
      <c r="H105" s="76" t="e">
        <f>RANK(H104,$W$19:$W$160,0)</f>
        <v>#N/A</v>
      </c>
      <c r="I105" s="76" t="e">
        <f>RANK(I104,$X$19:$X$160,0)</f>
        <v>#N/A</v>
      </c>
      <c r="J105" s="76" t="e">
        <f>RANK(J104,$Y$19:$Y$160,0)</f>
        <v>#N/A</v>
      </c>
      <c r="K105" s="76" t="e">
        <f>RANK(K104,$Z$19:$Z$160,0)</f>
        <v>#N/A</v>
      </c>
      <c r="L105" s="76" t="e">
        <f>RANK(L104,$AA$19:$AA$160,0)</f>
        <v>#N/A</v>
      </c>
      <c r="M105" s="76" t="e">
        <f>RANK(M104,$AB$19:$AB$150,0)</f>
        <v>#N/A</v>
      </c>
      <c r="N105" s="76" t="e">
        <f>RANK(N104,$AC$19:$AC$160,0)</f>
        <v>#N/A</v>
      </c>
      <c r="O105" s="76" t="e">
        <f>RANK(O104,$AD$19:$AD$160,0)</f>
        <v>#N/A</v>
      </c>
      <c r="P105" s="98"/>
      <c r="Q105" s="81"/>
      <c r="R105" s="77"/>
      <c r="S105" s="31" t="e">
        <f>$A101</f>
        <v>#N/A</v>
      </c>
      <c r="T105" s="31">
        <v>5</v>
      </c>
      <c r="U105" s="83"/>
      <c r="V105" s="78"/>
      <c r="W105" s="78"/>
      <c r="X105" s="78"/>
      <c r="Y105" s="78"/>
      <c r="Z105" s="78"/>
      <c r="AA105" s="78"/>
      <c r="AB105" s="79"/>
      <c r="AC105" s="79"/>
      <c r="AD105" s="79"/>
      <c r="AF105" s="35"/>
      <c r="AG105" s="35"/>
      <c r="AI105" s="35"/>
    </row>
    <row r="106" spans="1:35" s="60" customFormat="1" ht="13.5" customHeight="1" thickTop="1" x14ac:dyDescent="0.3">
      <c r="A106" s="35" t="e">
        <f>RANK(P106,$P$16:$P$160,0)</f>
        <v>#N/A</v>
      </c>
      <c r="B106" s="35">
        <v>56</v>
      </c>
      <c r="C106" s="60" t="e">
        <f>VLOOKUP(B106,Уч!$A$2:$L$26,2,FALSE)</f>
        <v>#N/A</v>
      </c>
      <c r="D106" s="107" t="e">
        <f>VLOOKUP(B106,Уч!$A$2:$L$26,3,FALSE)</f>
        <v>#N/A</v>
      </c>
      <c r="E106" s="33" t="s">
        <v>28</v>
      </c>
      <c r="F106" s="61" t="e">
        <f>VLOOKUP($B106,'1_р'!$C$18:$I$85,5,FALSE)</f>
        <v>#N/A</v>
      </c>
      <c r="G106" s="62" t="e">
        <f>VLOOKUP($B106,Дл_р!$C$16:$O$54,11,FALSE)</f>
        <v>#N/A</v>
      </c>
      <c r="H106" s="62">
        <f>VLOOKUP($B106,Я_р!$C$16:$K$60,8,FALSE)</f>
        <v>13.38</v>
      </c>
      <c r="I106" s="62" t="e">
        <f>VLOOKUP($B106,В_р!$C$16:$AF$42,13,FALSE)</f>
        <v>#N/A</v>
      </c>
      <c r="J106" s="62" t="e">
        <f>VLOOKUP($B106,'4_р'!$C$17:$H$73,5,FALSE)</f>
        <v>#N/A</v>
      </c>
      <c r="K106" s="62" t="e">
        <f>VLOOKUP($B106,#REF!,5,FALSE)</f>
        <v>#REF!</v>
      </c>
      <c r="L106" s="62" t="e">
        <f>VLOOKUP($B106,#REF!,8,FALSE)</f>
        <v>#REF!</v>
      </c>
      <c r="M106" s="62" t="e">
        <f>VLOOKUP($B106,#REF!,17,FALSE)</f>
        <v>#REF!</v>
      </c>
      <c r="N106" s="62">
        <f>VLOOKUP($B106,К_р!$C$15:$K$68,8,FALSE)</f>
        <v>46.68</v>
      </c>
      <c r="O106" s="70">
        <f>VLOOKUP($B106,'15_р'!$C$17:$H$86,5,FALSE)</f>
        <v>0</v>
      </c>
      <c r="P106" s="97" t="e">
        <f>SUM(F108:O108)</f>
        <v>#N/A</v>
      </c>
      <c r="Q106" s="35" t="e">
        <f>LOOKUP(P106,$V$1:$V$7,$W$1:$W$7)</f>
        <v>#N/A</v>
      </c>
      <c r="R106" s="35"/>
      <c r="S106" s="31" t="e">
        <f>$A106</f>
        <v>#N/A</v>
      </c>
      <c r="T106" s="31">
        <v>1</v>
      </c>
      <c r="U106" s="83"/>
      <c r="V106" s="78"/>
      <c r="W106" s="78"/>
      <c r="X106" s="78"/>
      <c r="Y106" s="78"/>
      <c r="Z106" s="78"/>
      <c r="AA106" s="78"/>
      <c r="AB106" s="79"/>
      <c r="AC106" s="79"/>
      <c r="AD106" s="79"/>
      <c r="AF106" s="35"/>
      <c r="AG106" s="35"/>
      <c r="AI106" s="35"/>
    </row>
    <row r="107" spans="1:35" s="60" customFormat="1" ht="13.5" customHeight="1" x14ac:dyDescent="0.3">
      <c r="A107" s="35"/>
      <c r="B107" s="35"/>
      <c r="C107" s="66" t="e">
        <f>VLOOKUP(B106,Уч!$A$2:$L$26,5,FALSE)</f>
        <v>#N/A</v>
      </c>
      <c r="D107" s="107" t="e">
        <f>VLOOKUP(B106,Уч!$A$2:$L$26,4,FALSE)</f>
        <v>#N/A</v>
      </c>
      <c r="E107" s="33" t="s">
        <v>97</v>
      </c>
      <c r="F107" s="68" t="e">
        <f>VLOOKUP($B106,'1_р'!$C$18:$I$85,6,FALSE)</f>
        <v>#N/A</v>
      </c>
      <c r="G107" s="69" t="e">
        <f>VLOOKUP($B106,Дл_р!$C$16:$O$54,12,FALSE)</f>
        <v>#N/A</v>
      </c>
      <c r="H107" s="70"/>
      <c r="I107" s="69"/>
      <c r="J107" s="69"/>
      <c r="K107" s="69" t="e">
        <f>VLOOKUP($B106,#REF!,6,FALSE)</f>
        <v>#REF!</v>
      </c>
      <c r="L107" s="69"/>
      <c r="M107" s="69"/>
      <c r="N107" s="70"/>
      <c r="O107" s="70"/>
      <c r="P107" s="97"/>
      <c r="Q107" s="34"/>
      <c r="R107" s="63"/>
      <c r="S107" s="31" t="e">
        <f>$A106</f>
        <v>#N/A</v>
      </c>
      <c r="T107" s="31">
        <v>2</v>
      </c>
      <c r="U107" s="83"/>
      <c r="V107" s="78"/>
      <c r="W107" s="78"/>
      <c r="X107" s="78"/>
      <c r="Y107" s="78"/>
      <c r="Z107" s="78"/>
      <c r="AA107" s="78"/>
      <c r="AB107" s="79"/>
      <c r="AC107" s="79"/>
      <c r="AD107" s="79"/>
      <c r="AF107" s="35"/>
      <c r="AG107" s="35"/>
      <c r="AI107" s="35"/>
    </row>
    <row r="108" spans="1:35" s="60" customFormat="1" ht="13.5" customHeight="1" x14ac:dyDescent="0.3">
      <c r="A108" s="35"/>
      <c r="B108" s="35"/>
      <c r="C108" s="67" t="str">
        <f>VLOOKUP(B106,Уч!$A$2:$L$26,7)</f>
        <v>МБУ ДО ДЮСШ №6</v>
      </c>
      <c r="D108" s="107"/>
      <c r="E108" s="33" t="s">
        <v>77</v>
      </c>
      <c r="F108" s="72" t="e">
        <f>VLOOKUP($B106,'1_р'!$C$18:$I$85,7,FALSE)</f>
        <v>#N/A</v>
      </c>
      <c r="G108" s="70" t="e">
        <f>VLOOKUP($B106,Дл_р!$C$16:$O$54,13,FALSE)</f>
        <v>#N/A</v>
      </c>
      <c r="H108" s="70">
        <f>VLOOKUP($B106,Я_р!$C$16:$K$60,9,FALSE)</f>
        <v>690</v>
      </c>
      <c r="I108" s="70" t="e">
        <f>VLOOKUP($B106,В_р!$C$16:$AF$42,14,FALSE)</f>
        <v>#N/A</v>
      </c>
      <c r="J108" s="70" t="e">
        <f>VLOOKUP($B106,'4_р'!$C$17:$H$73,6,FALSE)</f>
        <v>#N/A</v>
      </c>
      <c r="K108" s="70" t="e">
        <f>VLOOKUP($B106,#REF!,7,FALSE)</f>
        <v>#REF!</v>
      </c>
      <c r="L108" s="70" t="e">
        <f>VLOOKUP($B106,#REF!,9,FALSE)</f>
        <v>#REF!</v>
      </c>
      <c r="M108" s="70" t="e">
        <f>VLOOKUP($B106,#REF!,18,FALSE)</f>
        <v>#REF!</v>
      </c>
      <c r="N108" s="70">
        <f>VLOOKUP($B106,К_р!$C$15:$K$68,9,FALSE)</f>
        <v>540</v>
      </c>
      <c r="O108" s="70">
        <f>VLOOKUP($B106,'15_р'!$C$17:$H$86,6,FALSE)</f>
        <v>0</v>
      </c>
      <c r="P108" s="97"/>
      <c r="Q108" s="34"/>
      <c r="R108" s="63"/>
      <c r="S108" s="31" t="e">
        <f>$A106</f>
        <v>#N/A</v>
      </c>
      <c r="T108" s="31">
        <v>3</v>
      </c>
      <c r="U108" s="83"/>
      <c r="V108" s="78"/>
      <c r="W108" s="78"/>
      <c r="X108" s="78"/>
      <c r="Y108" s="78"/>
      <c r="Z108" s="78"/>
      <c r="AA108" s="78"/>
      <c r="AB108" s="79"/>
      <c r="AC108" s="79"/>
      <c r="AD108" s="79"/>
      <c r="AF108" s="35"/>
      <c r="AG108" s="35"/>
      <c r="AI108" s="35"/>
    </row>
    <row r="109" spans="1:35" s="60" customFormat="1" ht="13.5" customHeight="1" x14ac:dyDescent="0.3">
      <c r="A109" s="35"/>
      <c r="B109" s="35"/>
      <c r="C109" s="66" t="e">
        <f>VLOOKUP(B106,Уч!$A$2:$L$26,11,FALSE)</f>
        <v>#N/A</v>
      </c>
      <c r="D109" s="107"/>
      <c r="E109" s="33" t="s">
        <v>98</v>
      </c>
      <c r="F109" s="72" t="e">
        <f>F108</f>
        <v>#N/A</v>
      </c>
      <c r="G109" s="70" t="e">
        <f>F109+G108</f>
        <v>#N/A</v>
      </c>
      <c r="H109" s="70" t="e">
        <f>G109+H108</f>
        <v>#N/A</v>
      </c>
      <c r="I109" s="70" t="e">
        <f>H109+I108</f>
        <v>#N/A</v>
      </c>
      <c r="J109" s="70" t="e">
        <f>SUM($F108:J108)</f>
        <v>#N/A</v>
      </c>
      <c r="K109" s="70" t="e">
        <f>SUM($F108:$K108)</f>
        <v>#N/A</v>
      </c>
      <c r="L109" s="70" t="e">
        <f>K109+L108</f>
        <v>#N/A</v>
      </c>
      <c r="M109" s="70" t="e">
        <f>L109+M108</f>
        <v>#N/A</v>
      </c>
      <c r="N109" s="70" t="e">
        <f>SUM($F108:$N108)</f>
        <v>#N/A</v>
      </c>
      <c r="O109" s="70" t="e">
        <f>SUM($F108:$O108)</f>
        <v>#N/A</v>
      </c>
      <c r="P109" s="97"/>
      <c r="Q109" s="80"/>
      <c r="R109" s="63"/>
      <c r="S109" s="31" t="e">
        <f>$A106</f>
        <v>#N/A</v>
      </c>
      <c r="T109" s="31">
        <v>4</v>
      </c>
      <c r="U109" s="63" t="e">
        <f t="shared" ref="U109:AD109" si="18">F109</f>
        <v>#N/A</v>
      </c>
      <c r="V109" s="63" t="e">
        <f t="shared" si="18"/>
        <v>#N/A</v>
      </c>
      <c r="W109" s="63" t="e">
        <f t="shared" si="18"/>
        <v>#N/A</v>
      </c>
      <c r="X109" s="63" t="e">
        <f t="shared" si="18"/>
        <v>#N/A</v>
      </c>
      <c r="Y109" s="63" t="e">
        <f t="shared" si="18"/>
        <v>#N/A</v>
      </c>
      <c r="Z109" s="63" t="e">
        <f t="shared" si="18"/>
        <v>#N/A</v>
      </c>
      <c r="AA109" s="63" t="e">
        <f t="shared" si="18"/>
        <v>#N/A</v>
      </c>
      <c r="AB109" s="63" t="e">
        <f t="shared" si="18"/>
        <v>#N/A</v>
      </c>
      <c r="AC109" s="63" t="e">
        <f t="shared" si="18"/>
        <v>#N/A</v>
      </c>
      <c r="AD109" s="63" t="e">
        <f t="shared" si="18"/>
        <v>#N/A</v>
      </c>
      <c r="AF109" s="35"/>
      <c r="AG109" s="35"/>
      <c r="AI109" s="35"/>
    </row>
    <row r="110" spans="1:35" s="60" customFormat="1" ht="13.5" customHeight="1" thickBot="1" x14ac:dyDescent="0.35">
      <c r="A110" s="73"/>
      <c r="B110" s="73"/>
      <c r="C110" s="74" t="e">
        <f>VLOOKUP(B106,Уч!$A$2:$L$26,12,FALSE)</f>
        <v>#N/A</v>
      </c>
      <c r="D110" s="108"/>
      <c r="E110" s="43" t="s">
        <v>37</v>
      </c>
      <c r="F110" s="75" t="e">
        <f>RANK(F109,$U$19:$U$160,0)</f>
        <v>#N/A</v>
      </c>
      <c r="G110" s="76" t="e">
        <f>RANK(G109,$V$19:$V$160,0)</f>
        <v>#N/A</v>
      </c>
      <c r="H110" s="76" t="e">
        <f>RANK(H109,$W$19:$W$160,0)</f>
        <v>#N/A</v>
      </c>
      <c r="I110" s="76" t="e">
        <f>RANK(I109,$X$19:$X$160,0)</f>
        <v>#N/A</v>
      </c>
      <c r="J110" s="76" t="e">
        <f>RANK(J109,$Y$19:$Y$160,0)</f>
        <v>#N/A</v>
      </c>
      <c r="K110" s="76" t="e">
        <f>RANK(K109,$Z$19:$Z$160,0)</f>
        <v>#N/A</v>
      </c>
      <c r="L110" s="76" t="e">
        <f>RANK(L109,$AA$19:$AA$160,0)</f>
        <v>#N/A</v>
      </c>
      <c r="M110" s="76" t="e">
        <f>RANK(M109,$AB$19:$AB$150,0)</f>
        <v>#N/A</v>
      </c>
      <c r="N110" s="76" t="e">
        <f>RANK(N109,$AC$19:$AC$160,0)</f>
        <v>#N/A</v>
      </c>
      <c r="O110" s="76" t="e">
        <f>RANK(O109,$AD$19:$AD$160,0)</f>
        <v>#N/A</v>
      </c>
      <c r="P110" s="98"/>
      <c r="Q110" s="81"/>
      <c r="R110" s="77"/>
      <c r="S110" s="31" t="e">
        <f>$A106</f>
        <v>#N/A</v>
      </c>
      <c r="T110" s="31">
        <v>5</v>
      </c>
      <c r="U110" s="83"/>
      <c r="V110" s="78"/>
      <c r="W110" s="78"/>
      <c r="X110" s="78"/>
      <c r="Y110" s="78"/>
      <c r="Z110" s="78"/>
      <c r="AA110" s="78"/>
      <c r="AB110" s="79"/>
      <c r="AC110" s="79"/>
      <c r="AD110" s="79"/>
      <c r="AF110" s="35"/>
      <c r="AG110" s="35"/>
      <c r="AI110" s="35"/>
    </row>
    <row r="111" spans="1:35" s="60" customFormat="1" ht="13.5" customHeight="1" thickTop="1" x14ac:dyDescent="0.3">
      <c r="A111" s="35" t="e">
        <f>RANK(P111,$P$16:$P$160,0)</f>
        <v>#N/A</v>
      </c>
      <c r="B111" s="35">
        <v>55</v>
      </c>
      <c r="C111" s="60" t="e">
        <f>VLOOKUP(B111,Уч!$A$2:$L$26,2,FALSE)</f>
        <v>#N/A</v>
      </c>
      <c r="D111" s="107" t="e">
        <f>VLOOKUP(B111,Уч!$A$2:$L$26,3,FALSE)</f>
        <v>#N/A</v>
      </c>
      <c r="E111" s="33" t="s">
        <v>28</v>
      </c>
      <c r="F111" s="61" t="e">
        <f>VLOOKUP($B111,'1_р'!$C$18:$I$85,5,FALSE)</f>
        <v>#N/A</v>
      </c>
      <c r="G111" s="62" t="e">
        <f>VLOOKUP($B111,Дл_р!$C$16:$O$54,11,FALSE)</f>
        <v>#N/A</v>
      </c>
      <c r="H111" s="62" t="e">
        <f>VLOOKUP($B111,Я_р!$C$16:$K$60,8,FALSE)</f>
        <v>#N/A</v>
      </c>
      <c r="I111" s="62" t="e">
        <f>VLOOKUP($B111,В_р!$C$16:$AF$57,13,FALSE)</f>
        <v>#N/A</v>
      </c>
      <c r="J111" s="62" t="e">
        <f>VLOOKUP($B111,'4_р'!$C$17:$H$73,5,FALSE)</f>
        <v>#N/A</v>
      </c>
      <c r="K111" s="62" t="e">
        <f>VLOOKUP($B111,#REF!,5,FALSE)</f>
        <v>#REF!</v>
      </c>
      <c r="L111" s="62" t="e">
        <f>VLOOKUP($B111,#REF!,8,FALSE)</f>
        <v>#REF!</v>
      </c>
      <c r="M111" s="62" t="e">
        <f>VLOOKUP($B111,#REF!,17,FALSE)</f>
        <v>#REF!</v>
      </c>
      <c r="N111" s="62" t="e">
        <f>VLOOKUP($B111,К_р!$C$15:$K$68,8,FALSE)</f>
        <v>#N/A</v>
      </c>
      <c r="O111" s="70" t="e">
        <f>VLOOKUP($B111,'15_р'!$C$17:$H$86,5,FALSE)</f>
        <v>#N/A</v>
      </c>
      <c r="P111" s="97" t="e">
        <f>SUM(F113:O113)</f>
        <v>#N/A</v>
      </c>
      <c r="Q111" s="35" t="e">
        <f>LOOKUP(P111,$V$1:$V$7,$W$1:$W$7)</f>
        <v>#N/A</v>
      </c>
      <c r="R111" s="35"/>
      <c r="S111" s="31" t="e">
        <f>$A111</f>
        <v>#N/A</v>
      </c>
      <c r="T111" s="31">
        <v>1</v>
      </c>
      <c r="U111" s="83"/>
      <c r="V111" s="78"/>
      <c r="W111" s="78"/>
      <c r="X111" s="78"/>
      <c r="Y111" s="78"/>
      <c r="Z111" s="78"/>
      <c r="AA111" s="78"/>
      <c r="AB111" s="79"/>
      <c r="AC111" s="79"/>
      <c r="AD111" s="79"/>
      <c r="AF111" s="35"/>
      <c r="AG111" s="35"/>
      <c r="AI111" s="35"/>
    </row>
    <row r="112" spans="1:35" s="60" customFormat="1" ht="13.5" customHeight="1" x14ac:dyDescent="0.3">
      <c r="A112" s="35"/>
      <c r="B112" s="35"/>
      <c r="C112" s="66" t="e">
        <f>VLOOKUP(B111,Уч!$A$2:$L$26,5,FALSE)</f>
        <v>#N/A</v>
      </c>
      <c r="D112" s="107" t="e">
        <f>VLOOKUP(B111,Уч!$A$2:$L$26,4,FALSE)</f>
        <v>#N/A</v>
      </c>
      <c r="E112" s="33" t="s">
        <v>97</v>
      </c>
      <c r="F112" s="68" t="e">
        <f>VLOOKUP($B111,'1_р'!$C$18:$I$85,6,FALSE)</f>
        <v>#N/A</v>
      </c>
      <c r="G112" s="69" t="e">
        <f>VLOOKUP($B111,Дл_р!$C$16:$O$54,12,FALSE)</f>
        <v>#N/A</v>
      </c>
      <c r="H112" s="70"/>
      <c r="I112" s="69"/>
      <c r="J112" s="69"/>
      <c r="K112" s="69" t="e">
        <f>VLOOKUP($B111,#REF!,6,FALSE)</f>
        <v>#REF!</v>
      </c>
      <c r="L112" s="69"/>
      <c r="M112" s="69"/>
      <c r="N112" s="70"/>
      <c r="O112" s="70"/>
      <c r="P112" s="97"/>
      <c r="Q112" s="34"/>
      <c r="R112" s="63"/>
      <c r="S112" s="31" t="e">
        <f>$A111</f>
        <v>#N/A</v>
      </c>
      <c r="T112" s="31">
        <v>2</v>
      </c>
      <c r="U112" s="83"/>
      <c r="V112" s="78"/>
      <c r="W112" s="78"/>
      <c r="X112" s="78"/>
      <c r="Y112" s="78"/>
      <c r="Z112" s="78"/>
      <c r="AA112" s="78"/>
      <c r="AB112" s="79"/>
      <c r="AC112" s="79"/>
      <c r="AD112" s="79"/>
      <c r="AF112" s="35"/>
      <c r="AG112" s="35"/>
      <c r="AI112" s="35"/>
    </row>
    <row r="113" spans="1:35" s="60" customFormat="1" ht="13.5" customHeight="1" x14ac:dyDescent="0.3">
      <c r="A113" s="35"/>
      <c r="B113" s="35"/>
      <c r="C113" s="67" t="str">
        <f>VLOOKUP(B111,Уч!$A$2:$L$26,7)</f>
        <v>МБУ ДО ДЮСШ №6</v>
      </c>
      <c r="D113" s="107"/>
      <c r="E113" s="33" t="s">
        <v>77</v>
      </c>
      <c r="F113" s="72" t="e">
        <f>VLOOKUP($B111,'1_р'!$C$18:$I$85,7,FALSE)</f>
        <v>#N/A</v>
      </c>
      <c r="G113" s="70" t="e">
        <f>VLOOKUP($B111,Дл_р!$C$16:$O$54,13,FALSE)</f>
        <v>#N/A</v>
      </c>
      <c r="H113" s="70" t="e">
        <f>VLOOKUP($B111,Я_р!$C$16:$K$60,9,FALSE)</f>
        <v>#N/A</v>
      </c>
      <c r="I113" s="70" t="e">
        <f>VLOOKUP($B111,В_р!$C$16:$AF$57,14,FALSE)</f>
        <v>#N/A</v>
      </c>
      <c r="J113" s="70" t="e">
        <f>VLOOKUP($B111,'4_р'!$C$17:$H$73,6,FALSE)</f>
        <v>#N/A</v>
      </c>
      <c r="K113" s="70" t="e">
        <f>VLOOKUP($B111,#REF!,7,FALSE)</f>
        <v>#REF!</v>
      </c>
      <c r="L113" s="70" t="e">
        <f>VLOOKUP($B111,#REF!,9,FALSE)</f>
        <v>#REF!</v>
      </c>
      <c r="M113" s="70" t="e">
        <f>VLOOKUP($B111,#REF!,18,FALSE)</f>
        <v>#REF!</v>
      </c>
      <c r="N113" s="70" t="e">
        <f>VLOOKUP($B111,К_р!$C$15:$K$68,9,FALSE)</f>
        <v>#N/A</v>
      </c>
      <c r="O113" s="70" t="e">
        <f>VLOOKUP($B111,'15_р'!$C$17:$H$86,6,FALSE)</f>
        <v>#N/A</v>
      </c>
      <c r="P113" s="97"/>
      <c r="Q113" s="34"/>
      <c r="R113" s="63"/>
      <c r="S113" s="31" t="e">
        <f>$A111</f>
        <v>#N/A</v>
      </c>
      <c r="T113" s="31">
        <v>3</v>
      </c>
      <c r="U113" s="83"/>
      <c r="V113" s="78"/>
      <c r="W113" s="78"/>
      <c r="X113" s="78"/>
      <c r="Y113" s="78"/>
      <c r="Z113" s="78"/>
      <c r="AA113" s="78"/>
      <c r="AB113" s="79"/>
      <c r="AC113" s="79"/>
      <c r="AD113" s="79"/>
      <c r="AF113" s="35"/>
      <c r="AG113" s="35"/>
      <c r="AI113" s="35"/>
    </row>
    <row r="114" spans="1:35" s="60" customFormat="1" ht="13.5" customHeight="1" x14ac:dyDescent="0.3">
      <c r="A114" s="35"/>
      <c r="B114" s="35"/>
      <c r="C114" s="66" t="e">
        <f>VLOOKUP(B111,Уч!$A$2:$L$26,11,FALSE)</f>
        <v>#N/A</v>
      </c>
      <c r="D114" s="107"/>
      <c r="E114" s="33" t="s">
        <v>98</v>
      </c>
      <c r="F114" s="72" t="e">
        <f>F113</f>
        <v>#N/A</v>
      </c>
      <c r="G114" s="70" t="e">
        <f>F114+G113</f>
        <v>#N/A</v>
      </c>
      <c r="H114" s="70" t="e">
        <f>G114+H113</f>
        <v>#N/A</v>
      </c>
      <c r="I114" s="70" t="e">
        <f>H114+I113</f>
        <v>#N/A</v>
      </c>
      <c r="J114" s="70" t="e">
        <f>SUM($F113:J113)</f>
        <v>#N/A</v>
      </c>
      <c r="K114" s="70" t="e">
        <f>SUM($F113:$K113)</f>
        <v>#N/A</v>
      </c>
      <c r="L114" s="70" t="e">
        <f>K114+L113</f>
        <v>#N/A</v>
      </c>
      <c r="M114" s="70" t="e">
        <f>L114+M113</f>
        <v>#N/A</v>
      </c>
      <c r="N114" s="70" t="e">
        <f>SUM($F113:$N113)</f>
        <v>#N/A</v>
      </c>
      <c r="O114" s="70" t="e">
        <f>SUM($F113:$O113)</f>
        <v>#N/A</v>
      </c>
      <c r="P114" s="97"/>
      <c r="Q114" s="80"/>
      <c r="R114" s="63"/>
      <c r="S114" s="31" t="e">
        <f>$A111</f>
        <v>#N/A</v>
      </c>
      <c r="T114" s="31">
        <v>4</v>
      </c>
      <c r="U114" s="63" t="e">
        <f t="shared" ref="U114:AD114" si="19">F114</f>
        <v>#N/A</v>
      </c>
      <c r="V114" s="63" t="e">
        <f t="shared" si="19"/>
        <v>#N/A</v>
      </c>
      <c r="W114" s="63" t="e">
        <f t="shared" si="19"/>
        <v>#N/A</v>
      </c>
      <c r="X114" s="63" t="e">
        <f t="shared" si="19"/>
        <v>#N/A</v>
      </c>
      <c r="Y114" s="63" t="e">
        <f t="shared" si="19"/>
        <v>#N/A</v>
      </c>
      <c r="Z114" s="63" t="e">
        <f t="shared" si="19"/>
        <v>#N/A</v>
      </c>
      <c r="AA114" s="63" t="e">
        <f t="shared" si="19"/>
        <v>#N/A</v>
      </c>
      <c r="AB114" s="63" t="e">
        <f t="shared" si="19"/>
        <v>#N/A</v>
      </c>
      <c r="AC114" s="63" t="e">
        <f t="shared" si="19"/>
        <v>#N/A</v>
      </c>
      <c r="AD114" s="63" t="e">
        <f t="shared" si="19"/>
        <v>#N/A</v>
      </c>
      <c r="AF114" s="35"/>
      <c r="AG114" s="35"/>
      <c r="AI114" s="35"/>
    </row>
    <row r="115" spans="1:35" s="60" customFormat="1" ht="13.5" customHeight="1" thickBot="1" x14ac:dyDescent="0.35">
      <c r="A115" s="73"/>
      <c r="B115" s="73"/>
      <c r="C115" s="74" t="e">
        <f>VLOOKUP(B111,Уч!$A$2:$L$26,12,FALSE)</f>
        <v>#N/A</v>
      </c>
      <c r="D115" s="108"/>
      <c r="E115" s="43" t="s">
        <v>37</v>
      </c>
      <c r="F115" s="75" t="e">
        <f>RANK(F114,$U$19:$U$160,0)</f>
        <v>#N/A</v>
      </c>
      <c r="G115" s="76" t="e">
        <f>RANK(G114,$V$19:$V$160,0)</f>
        <v>#N/A</v>
      </c>
      <c r="H115" s="76" t="e">
        <f>RANK(H114,$W$19:$W$160,0)</f>
        <v>#N/A</v>
      </c>
      <c r="I115" s="76" t="e">
        <f>RANK(I114,$X$19:$X$160,0)</f>
        <v>#N/A</v>
      </c>
      <c r="J115" s="76" t="e">
        <f>RANK(J114,$Y$19:$Y$160,0)</f>
        <v>#N/A</v>
      </c>
      <c r="K115" s="76" t="e">
        <f>RANK(K114,$Z$19:$Z$160,0)</f>
        <v>#N/A</v>
      </c>
      <c r="L115" s="76" t="e">
        <f>RANK(L114,$AA$19:$AA$160,0)</f>
        <v>#N/A</v>
      </c>
      <c r="M115" s="76" t="e">
        <f>RANK(M114,$AB$19:$AB$150,0)</f>
        <v>#N/A</v>
      </c>
      <c r="N115" s="76" t="e">
        <f>RANK(N114,$AC$19:$AC$160,0)</f>
        <v>#N/A</v>
      </c>
      <c r="O115" s="76" t="e">
        <f>RANK(O114,$AD$19:$AD$160,0)</f>
        <v>#N/A</v>
      </c>
      <c r="P115" s="98"/>
      <c r="Q115" s="81"/>
      <c r="R115" s="77"/>
      <c r="S115" s="31" t="e">
        <f>$A111</f>
        <v>#N/A</v>
      </c>
      <c r="T115" s="31">
        <v>5</v>
      </c>
      <c r="U115" s="83"/>
      <c r="V115" s="78"/>
      <c r="W115" s="78"/>
      <c r="X115" s="78"/>
      <c r="Y115" s="78"/>
      <c r="Z115" s="78"/>
      <c r="AA115" s="78"/>
      <c r="AB115" s="79"/>
      <c r="AC115" s="79"/>
      <c r="AD115" s="79"/>
      <c r="AF115" s="35"/>
      <c r="AG115" s="35"/>
      <c r="AI115" s="35"/>
    </row>
    <row r="116" spans="1:35" s="60" customFormat="1" ht="13.5" customHeight="1" thickTop="1" x14ac:dyDescent="0.3">
      <c r="A116" s="35" t="e">
        <f>RANK(P116,$P$16:$P$160,0)</f>
        <v>#N/A</v>
      </c>
      <c r="B116" s="35">
        <v>35</v>
      </c>
      <c r="C116" s="60" t="e">
        <f>VLOOKUP(B116,Уч!$A$2:$L$26,2,FALSE)</f>
        <v>#N/A</v>
      </c>
      <c r="D116" s="107" t="e">
        <f>VLOOKUP(B116,Уч!$A$2:$L$26,3,FALSE)</f>
        <v>#N/A</v>
      </c>
      <c r="E116" s="33" t="s">
        <v>28</v>
      </c>
      <c r="F116" s="61" t="e">
        <f>VLOOKUP($B116,'1_р'!$C$18:$I$85,5,FALSE)</f>
        <v>#N/A</v>
      </c>
      <c r="G116" s="62" t="e">
        <f>VLOOKUP($B116,Дл_р!$C$16:$O$54,11,FALSE)</f>
        <v>#N/A</v>
      </c>
      <c r="H116" s="62" t="e">
        <f>VLOOKUP($B116,Я_р!$C$16:$K$60,8,FALSE)</f>
        <v>#N/A</v>
      </c>
      <c r="I116" s="62" t="e">
        <f>VLOOKUP($B116,В_р!$C$16:$AF$42,13,FALSE)</f>
        <v>#N/A</v>
      </c>
      <c r="J116" s="62" t="e">
        <f>VLOOKUP($B116,'4_р'!$C$17:$H$73,5,FALSE)</f>
        <v>#N/A</v>
      </c>
      <c r="K116" s="62" t="e">
        <f>VLOOKUP($B116,#REF!,5,FALSE)</f>
        <v>#REF!</v>
      </c>
      <c r="L116" s="62" t="e">
        <f>VLOOKUP($B116,#REF!,8,FALSE)</f>
        <v>#REF!</v>
      </c>
      <c r="M116" s="62" t="e">
        <f>VLOOKUP($B116,#REF!,17,FALSE)</f>
        <v>#REF!</v>
      </c>
      <c r="N116" s="62">
        <f>VLOOKUP($B116,К_р!$C$15:$K$68,8,FALSE)</f>
        <v>49</v>
      </c>
      <c r="O116" s="70" t="str">
        <f>VLOOKUP($B116,'15_р'!$C$17:$H$86,5,FALSE)</f>
        <v>4:36.19</v>
      </c>
      <c r="P116" s="97" t="e">
        <f>SUM(F118:O118)</f>
        <v>#N/A</v>
      </c>
      <c r="Q116" s="35" t="e">
        <f>LOOKUP(P116,$V$1:$V$7,$W$1:$W$7)</f>
        <v>#N/A</v>
      </c>
      <c r="R116" s="35"/>
      <c r="S116" s="31">
        <v>21</v>
      </c>
      <c r="T116" s="31">
        <v>1</v>
      </c>
      <c r="U116" s="64"/>
      <c r="V116" s="64"/>
      <c r="W116" s="64"/>
      <c r="X116" s="64"/>
      <c r="Y116" s="64"/>
      <c r="Z116" s="64"/>
      <c r="AA116" s="64"/>
      <c r="AB116" s="64"/>
      <c r="AC116" s="64"/>
      <c r="AD116" s="64"/>
      <c r="AF116" s="35"/>
      <c r="AG116" s="35"/>
      <c r="AI116" s="35"/>
    </row>
    <row r="117" spans="1:35" s="60" customFormat="1" ht="13.5" customHeight="1" x14ac:dyDescent="0.3">
      <c r="A117" s="35"/>
      <c r="B117" s="35"/>
      <c r="C117" s="66" t="e">
        <f>VLOOKUP(B116,Уч!$A$2:$L$26,5,FALSE)</f>
        <v>#N/A</v>
      </c>
      <c r="D117" s="109" t="e">
        <f>VLOOKUP(B116,Уч!$A$2:$L$26,4,FALSE)</f>
        <v>#N/A</v>
      </c>
      <c r="E117" s="33" t="s">
        <v>97</v>
      </c>
      <c r="F117" s="68" t="e">
        <f>VLOOKUP($B116,'1_р'!$C$18:$I$85,6,FALSE)</f>
        <v>#N/A</v>
      </c>
      <c r="G117" s="69" t="e">
        <f>VLOOKUP($B116,Дл_р!$C$16:$O$54,12,FALSE)</f>
        <v>#N/A</v>
      </c>
      <c r="H117" s="70"/>
      <c r="I117" s="69"/>
      <c r="J117" s="69"/>
      <c r="K117" s="69" t="e">
        <f>VLOOKUP($B116,#REF!,6,FALSE)</f>
        <v>#REF!</v>
      </c>
      <c r="L117" s="69"/>
      <c r="M117" s="69"/>
      <c r="N117" s="70"/>
      <c r="O117" s="70"/>
      <c r="P117" s="97"/>
      <c r="Q117" s="36"/>
      <c r="R117" s="63"/>
      <c r="S117" s="31">
        <v>21</v>
      </c>
      <c r="T117" s="31">
        <v>2</v>
      </c>
      <c r="U117" s="64"/>
      <c r="V117" s="64"/>
      <c r="W117" s="64"/>
      <c r="X117" s="64"/>
      <c r="Y117" s="64"/>
      <c r="Z117" s="64"/>
      <c r="AA117" s="64"/>
      <c r="AB117" s="64"/>
      <c r="AC117" s="64"/>
      <c r="AD117" s="64"/>
      <c r="AF117" s="35"/>
      <c r="AG117" s="35"/>
      <c r="AI117" s="35"/>
    </row>
    <row r="118" spans="1:35" s="60" customFormat="1" ht="13.5" customHeight="1" x14ac:dyDescent="0.3">
      <c r="A118" s="35"/>
      <c r="B118" s="35"/>
      <c r="C118" s="67" t="e">
        <f>VLOOKUP(B116,Уч!$A$2:$L$26,7)</f>
        <v>#N/A</v>
      </c>
      <c r="D118" s="109"/>
      <c r="E118" s="33" t="s">
        <v>77</v>
      </c>
      <c r="F118" s="72" t="e">
        <f>VLOOKUP($B116,'1_р'!$C$18:$I$85,7,FALSE)</f>
        <v>#N/A</v>
      </c>
      <c r="G118" s="70" t="e">
        <f>VLOOKUP($B116,Дл_р!$C$16:$O$54,13,FALSE)</f>
        <v>#N/A</v>
      </c>
      <c r="H118" s="70" t="e">
        <f>VLOOKUP($B116,Я_р!$C$16:$K$60,9,FALSE)</f>
        <v>#N/A</v>
      </c>
      <c r="I118" s="70" t="e">
        <f>VLOOKUP($B116,В_р!$C$16:$AF$42,14,FALSE)</f>
        <v>#N/A</v>
      </c>
      <c r="J118" s="70" t="e">
        <f>VLOOKUP($B116,'4_р'!$C$17:$H$73,6,FALSE)</f>
        <v>#N/A</v>
      </c>
      <c r="K118" s="70" t="e">
        <f>VLOOKUP($B116,#REF!,7,FALSE)</f>
        <v>#REF!</v>
      </c>
      <c r="L118" s="70" t="e">
        <f>VLOOKUP($B116,#REF!,9,FALSE)</f>
        <v>#REF!</v>
      </c>
      <c r="M118" s="70" t="e">
        <f>VLOOKUP($B116,#REF!,18,FALSE)</f>
        <v>#REF!</v>
      </c>
      <c r="N118" s="70">
        <f>VLOOKUP($B116,К_р!$C$15:$K$68,9,FALSE)</f>
        <v>574</v>
      </c>
      <c r="O118" s="70">
        <f>VLOOKUP($B116,'15_р'!$C$17:$H$86,6,FALSE)</f>
        <v>704</v>
      </c>
      <c r="P118" s="97"/>
      <c r="Q118" s="36"/>
      <c r="R118" s="63"/>
      <c r="S118" s="31">
        <v>21</v>
      </c>
      <c r="T118" s="31">
        <v>3</v>
      </c>
      <c r="U118" s="64"/>
      <c r="V118" s="64"/>
      <c r="W118" s="64"/>
      <c r="X118" s="64"/>
      <c r="Y118" s="64"/>
      <c r="Z118" s="64"/>
      <c r="AA118" s="64"/>
      <c r="AB118" s="64"/>
      <c r="AC118" s="64"/>
      <c r="AD118" s="64"/>
      <c r="AF118" s="35"/>
      <c r="AG118" s="35"/>
      <c r="AI118" s="35"/>
    </row>
    <row r="119" spans="1:35" s="60" customFormat="1" ht="13.5" customHeight="1" x14ac:dyDescent="0.3">
      <c r="A119" s="35"/>
      <c r="B119" s="35"/>
      <c r="C119" s="66" t="e">
        <f>VLOOKUP(B116,Уч!$A$2:$L$26,11,FALSE)</f>
        <v>#N/A</v>
      </c>
      <c r="D119" s="109"/>
      <c r="E119" s="33" t="s">
        <v>98</v>
      </c>
      <c r="F119" s="72" t="e">
        <f>F118</f>
        <v>#N/A</v>
      </c>
      <c r="G119" s="70" t="e">
        <f t="shared" ref="G119:O119" si="20">F119+G118</f>
        <v>#N/A</v>
      </c>
      <c r="H119" s="70" t="e">
        <f t="shared" si="20"/>
        <v>#N/A</v>
      </c>
      <c r="I119" s="70" t="e">
        <f t="shared" si="20"/>
        <v>#N/A</v>
      </c>
      <c r="J119" s="70" t="e">
        <f t="shared" si="20"/>
        <v>#N/A</v>
      </c>
      <c r="K119" s="70" t="e">
        <f t="shared" si="20"/>
        <v>#N/A</v>
      </c>
      <c r="L119" s="70" t="e">
        <f t="shared" si="20"/>
        <v>#N/A</v>
      </c>
      <c r="M119" s="70" t="e">
        <f t="shared" si="20"/>
        <v>#N/A</v>
      </c>
      <c r="N119" s="70" t="e">
        <f t="shared" si="20"/>
        <v>#N/A</v>
      </c>
      <c r="O119" s="70" t="e">
        <f t="shared" si="20"/>
        <v>#N/A</v>
      </c>
      <c r="P119" s="97"/>
      <c r="Q119" s="36"/>
      <c r="R119" s="63"/>
      <c r="S119" s="31">
        <v>21</v>
      </c>
      <c r="T119" s="31">
        <v>4</v>
      </c>
      <c r="U119" s="63" t="e">
        <f t="shared" ref="U119:AD119" si="21">F119</f>
        <v>#N/A</v>
      </c>
      <c r="V119" s="63" t="e">
        <f t="shared" si="21"/>
        <v>#N/A</v>
      </c>
      <c r="W119" s="63" t="e">
        <f t="shared" si="21"/>
        <v>#N/A</v>
      </c>
      <c r="X119" s="63" t="e">
        <f t="shared" si="21"/>
        <v>#N/A</v>
      </c>
      <c r="Y119" s="63" t="e">
        <f t="shared" si="21"/>
        <v>#N/A</v>
      </c>
      <c r="Z119" s="63" t="e">
        <f t="shared" si="21"/>
        <v>#N/A</v>
      </c>
      <c r="AA119" s="63" t="e">
        <f t="shared" si="21"/>
        <v>#N/A</v>
      </c>
      <c r="AB119" s="63" t="e">
        <f t="shared" si="21"/>
        <v>#N/A</v>
      </c>
      <c r="AC119" s="63" t="e">
        <f t="shared" si="21"/>
        <v>#N/A</v>
      </c>
      <c r="AD119" s="63" t="e">
        <f t="shared" si="21"/>
        <v>#N/A</v>
      </c>
      <c r="AF119" s="35"/>
      <c r="AG119" s="35"/>
      <c r="AI119" s="35"/>
    </row>
    <row r="120" spans="1:35" s="60" customFormat="1" ht="13.5" customHeight="1" thickBot="1" x14ac:dyDescent="0.35">
      <c r="A120" s="73"/>
      <c r="B120" s="73"/>
      <c r="C120" s="74" t="e">
        <f>VLOOKUP(B116,Уч!$A$2:$L$26,12,FALSE)</f>
        <v>#N/A</v>
      </c>
      <c r="D120" s="110"/>
      <c r="E120" s="43" t="s">
        <v>37</v>
      </c>
      <c r="F120" s="75" t="e">
        <f>RANK(F119,$U$19:$U$160,0)</f>
        <v>#N/A</v>
      </c>
      <c r="G120" s="76" t="e">
        <f>RANK(G119,$V$19:$V$160,0)</f>
        <v>#N/A</v>
      </c>
      <c r="H120" s="76" t="e">
        <f>RANK(H119,$W$19:$W$160,0)</f>
        <v>#N/A</v>
      </c>
      <c r="I120" s="76" t="e">
        <f>RANK(I119,$X$19:$X$160,0)</f>
        <v>#N/A</v>
      </c>
      <c r="J120" s="76" t="e">
        <f>RANK(J119,$Y$19:$Y$160,0)</f>
        <v>#N/A</v>
      </c>
      <c r="K120" s="76" t="e">
        <f>RANK(K119,$Z$19:$Z$160,0)</f>
        <v>#N/A</v>
      </c>
      <c r="L120" s="76" t="e">
        <f>RANK(L119,$AA$19:$AA$160,0)</f>
        <v>#N/A</v>
      </c>
      <c r="M120" s="76" t="e">
        <f>RANK(M119,$AB$19:$AB$150,0)</f>
        <v>#N/A</v>
      </c>
      <c r="N120" s="76" t="e">
        <f>RANK(N119,$AC$19:$AC$160,0)</f>
        <v>#N/A</v>
      </c>
      <c r="O120" s="76" t="e">
        <f>RANK(O119,$AD$19:$AD$160,0)</f>
        <v>#N/A</v>
      </c>
      <c r="P120" s="98"/>
      <c r="Q120" s="50"/>
      <c r="R120" s="77"/>
      <c r="S120" s="31">
        <v>21</v>
      </c>
      <c r="T120" s="31">
        <v>5</v>
      </c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F120" s="35"/>
      <c r="AG120" s="35"/>
      <c r="AI120" s="35"/>
    </row>
    <row r="121" spans="1:35" s="60" customFormat="1" ht="13.5" customHeight="1" thickTop="1" x14ac:dyDescent="0.3">
      <c r="A121" s="35" t="e">
        <f>RANK(P121,$P$16:$P$160,0)</f>
        <v>#N/A</v>
      </c>
      <c r="B121" s="35">
        <v>69</v>
      </c>
      <c r="C121" s="60" t="e">
        <f>VLOOKUP(B121,Уч!$A$2:$L$26,2,FALSE)</f>
        <v>#N/A</v>
      </c>
      <c r="D121" s="107" t="e">
        <f>VLOOKUP(B121,Уч!$A$2:$L$26,3,FALSE)</f>
        <v>#N/A</v>
      </c>
      <c r="E121" s="33" t="s">
        <v>28</v>
      </c>
      <c r="F121" s="61" t="e">
        <f>VLOOKUP($B121,'1_р'!$C$18:$I$85,5,FALSE)</f>
        <v>#N/A</v>
      </c>
      <c r="G121" s="62" t="e">
        <f>VLOOKUP($B121,Дл_р!$C$16:$O$54,11,FALSE)</f>
        <v>#N/A</v>
      </c>
      <c r="H121" s="62" t="e">
        <f>VLOOKUP($B121,Я_р!$C$16:$K$60,8,FALSE)</f>
        <v>#N/A</v>
      </c>
      <c r="I121" s="62">
        <f>VLOOKUP($B121,В_р!$C$16:$AF$57,13,FALSE)</f>
        <v>0</v>
      </c>
      <c r="J121" s="62" t="e">
        <f>VLOOKUP($B121,'4_р'!$C$17:$H$73,5,FALSE)</f>
        <v>#N/A</v>
      </c>
      <c r="K121" s="62" t="e">
        <f>VLOOKUP($B121,#REF!,5,FALSE)</f>
        <v>#REF!</v>
      </c>
      <c r="L121" s="62" t="e">
        <f>VLOOKUP($B121,#REF!,8,FALSE)</f>
        <v>#REF!</v>
      </c>
      <c r="M121" s="62" t="e">
        <f>VLOOKUP($B121,#REF!,17,FALSE)</f>
        <v>#REF!</v>
      </c>
      <c r="N121" s="62">
        <f>VLOOKUP($B121,К_р!$C$15:$K$68,8,FALSE)</f>
        <v>42.56</v>
      </c>
      <c r="O121" s="70" t="str">
        <f>VLOOKUP($B121,'15_р'!$C$17:$H$86,5,FALSE)</f>
        <v>4:13.03</v>
      </c>
      <c r="P121" s="97" t="e">
        <f>SUM(F123:O123)</f>
        <v>#N/A</v>
      </c>
      <c r="Q121" s="35" t="e">
        <f>LOOKUP(P121,$V$1:$V$7,$W$1:$W$7)</f>
        <v>#N/A</v>
      </c>
      <c r="R121" s="35"/>
      <c r="S121" s="31" t="e">
        <f>$A121</f>
        <v>#N/A</v>
      </c>
      <c r="T121" s="31">
        <v>1</v>
      </c>
      <c r="U121" s="83"/>
      <c r="V121" s="78"/>
      <c r="W121" s="78"/>
      <c r="X121" s="78"/>
      <c r="Y121" s="78"/>
      <c r="Z121" s="78"/>
      <c r="AA121" s="78"/>
      <c r="AB121" s="79"/>
      <c r="AC121" s="79"/>
      <c r="AD121" s="79"/>
      <c r="AF121" s="35"/>
      <c r="AG121" s="35"/>
      <c r="AI121" s="35"/>
    </row>
    <row r="122" spans="1:35" s="60" customFormat="1" ht="13.5" customHeight="1" x14ac:dyDescent="0.3">
      <c r="A122" s="35"/>
      <c r="B122" s="35"/>
      <c r="C122" s="66" t="e">
        <f>VLOOKUP(B121,Уч!$A$2:$L$26,5,FALSE)</f>
        <v>#N/A</v>
      </c>
      <c r="D122" s="107" t="e">
        <f>VLOOKUP(B121,Уч!$A$2:$L$26,4,FALSE)</f>
        <v>#N/A</v>
      </c>
      <c r="E122" s="33" t="s">
        <v>97</v>
      </c>
      <c r="F122" s="68" t="e">
        <f>VLOOKUP($B121,'1_р'!$C$18:$I$85,6,FALSE)</f>
        <v>#N/A</v>
      </c>
      <c r="G122" s="69" t="e">
        <f>VLOOKUP($B121,Дл_р!$C$16:$O$54,12,FALSE)</f>
        <v>#N/A</v>
      </c>
      <c r="H122" s="70"/>
      <c r="I122" s="69"/>
      <c r="J122" s="69"/>
      <c r="K122" s="69" t="e">
        <f>VLOOKUP($B121,#REF!,6,FALSE)</f>
        <v>#REF!</v>
      </c>
      <c r="L122" s="69"/>
      <c r="M122" s="69"/>
      <c r="N122" s="70"/>
      <c r="O122" s="70"/>
      <c r="P122" s="97"/>
      <c r="Q122" s="34"/>
      <c r="R122" s="63"/>
      <c r="S122" s="31" t="e">
        <f>$A121</f>
        <v>#N/A</v>
      </c>
      <c r="T122" s="31">
        <v>2</v>
      </c>
      <c r="U122" s="83"/>
      <c r="V122" s="78"/>
      <c r="W122" s="78"/>
      <c r="X122" s="78"/>
      <c r="Y122" s="78"/>
      <c r="Z122" s="78"/>
      <c r="AA122" s="78"/>
      <c r="AB122" s="79"/>
      <c r="AC122" s="79"/>
      <c r="AD122" s="79"/>
      <c r="AF122" s="35"/>
      <c r="AG122" s="35"/>
      <c r="AI122" s="35"/>
    </row>
    <row r="123" spans="1:35" s="60" customFormat="1" ht="13.5" customHeight="1" x14ac:dyDescent="0.3">
      <c r="A123" s="35"/>
      <c r="B123" s="35"/>
      <c r="C123" s="67" t="str">
        <f>VLOOKUP(B121,Уч!$A$2:$L$26,7)</f>
        <v>МБУ ДО ДЮСШ №6</v>
      </c>
      <c r="D123" s="107"/>
      <c r="E123" s="33" t="s">
        <v>77</v>
      </c>
      <c r="F123" s="72" t="e">
        <f>VLOOKUP($B121,'1_р'!$C$18:$I$85,7,FALSE)</f>
        <v>#N/A</v>
      </c>
      <c r="G123" s="70" t="e">
        <f>VLOOKUP($B121,Дл_р!$C$16:$O$54,13,FALSE)</f>
        <v>#N/A</v>
      </c>
      <c r="H123" s="70" t="e">
        <f>VLOOKUP($B121,Я_р!$C$16:$K$60,9,FALSE)</f>
        <v>#N/A</v>
      </c>
      <c r="I123" s="70">
        <f>VLOOKUP($B121,В_р!$C$16:$AF$57,14,FALSE)</f>
        <v>0</v>
      </c>
      <c r="J123" s="70" t="e">
        <f>VLOOKUP($B121,'4_р'!$C$17:$H$73,6,FALSE)</f>
        <v>#N/A</v>
      </c>
      <c r="K123" s="70" t="e">
        <f>VLOOKUP($B121,#REF!,7,FALSE)</f>
        <v>#REF!</v>
      </c>
      <c r="L123" s="70" t="e">
        <f>VLOOKUP($B121,#REF!,9,FALSE)</f>
        <v>#REF!</v>
      </c>
      <c r="M123" s="70" t="e">
        <f>VLOOKUP($B121,#REF!,18,FALSE)</f>
        <v>#REF!</v>
      </c>
      <c r="N123" s="70">
        <f>VLOOKUP($B121,К_р!$C$15:$K$68,9,FALSE)</f>
        <v>479</v>
      </c>
      <c r="O123" s="70">
        <f>VLOOKUP($B121,'15_р'!$C$17:$H$86,6,FALSE)</f>
        <v>860</v>
      </c>
      <c r="P123" s="97"/>
      <c r="Q123" s="34"/>
      <c r="R123" s="63"/>
      <c r="S123" s="31" t="e">
        <f>$A121</f>
        <v>#N/A</v>
      </c>
      <c r="T123" s="31">
        <v>3</v>
      </c>
      <c r="U123" s="83"/>
      <c r="V123" s="78"/>
      <c r="W123" s="78"/>
      <c r="X123" s="78"/>
      <c r="Y123" s="78"/>
      <c r="Z123" s="78"/>
      <c r="AA123" s="78"/>
      <c r="AB123" s="79"/>
      <c r="AC123" s="79"/>
      <c r="AD123" s="79"/>
      <c r="AF123" s="35"/>
      <c r="AG123" s="35"/>
      <c r="AI123" s="35"/>
    </row>
    <row r="124" spans="1:35" s="60" customFormat="1" ht="13.5" customHeight="1" x14ac:dyDescent="0.3">
      <c r="A124" s="35"/>
      <c r="B124" s="35"/>
      <c r="C124" s="66" t="e">
        <f>VLOOKUP(B121,Уч!$A$2:$L$26,11,FALSE)</f>
        <v>#N/A</v>
      </c>
      <c r="D124" s="107"/>
      <c r="E124" s="33" t="s">
        <v>98</v>
      </c>
      <c r="F124" s="72" t="e">
        <f>F123</f>
        <v>#N/A</v>
      </c>
      <c r="G124" s="70" t="e">
        <f>F124+G123</f>
        <v>#N/A</v>
      </c>
      <c r="H124" s="70" t="e">
        <f>G124+H123</f>
        <v>#N/A</v>
      </c>
      <c r="I124" s="70" t="e">
        <f>H124+I123</f>
        <v>#N/A</v>
      </c>
      <c r="J124" s="70" t="e">
        <f>SUM($F123:J123)</f>
        <v>#N/A</v>
      </c>
      <c r="K124" s="70" t="e">
        <f>SUM($F123:$K123)</f>
        <v>#N/A</v>
      </c>
      <c r="L124" s="70" t="e">
        <f>K124+L123</f>
        <v>#N/A</v>
      </c>
      <c r="M124" s="70" t="e">
        <f>L124+M123</f>
        <v>#N/A</v>
      </c>
      <c r="N124" s="70" t="e">
        <f>SUM($F123:$N123)</f>
        <v>#N/A</v>
      </c>
      <c r="O124" s="70" t="e">
        <f>SUM($F123:$O123)</f>
        <v>#N/A</v>
      </c>
      <c r="P124" s="97"/>
      <c r="Q124" s="80"/>
      <c r="R124" s="63"/>
      <c r="S124" s="31" t="e">
        <f>$A121</f>
        <v>#N/A</v>
      </c>
      <c r="T124" s="31">
        <v>4</v>
      </c>
      <c r="U124" s="63" t="e">
        <f t="shared" ref="U124:AD124" si="22">F124</f>
        <v>#N/A</v>
      </c>
      <c r="V124" s="63" t="e">
        <f t="shared" si="22"/>
        <v>#N/A</v>
      </c>
      <c r="W124" s="63" t="e">
        <f t="shared" si="22"/>
        <v>#N/A</v>
      </c>
      <c r="X124" s="63" t="e">
        <f t="shared" si="22"/>
        <v>#N/A</v>
      </c>
      <c r="Y124" s="63" t="e">
        <f t="shared" si="22"/>
        <v>#N/A</v>
      </c>
      <c r="Z124" s="63" t="e">
        <f t="shared" si="22"/>
        <v>#N/A</v>
      </c>
      <c r="AA124" s="63" t="e">
        <f t="shared" si="22"/>
        <v>#N/A</v>
      </c>
      <c r="AB124" s="63" t="e">
        <f t="shared" si="22"/>
        <v>#N/A</v>
      </c>
      <c r="AC124" s="63" t="e">
        <f t="shared" si="22"/>
        <v>#N/A</v>
      </c>
      <c r="AD124" s="63" t="e">
        <f t="shared" si="22"/>
        <v>#N/A</v>
      </c>
      <c r="AF124" s="35"/>
      <c r="AG124" s="35"/>
      <c r="AI124" s="35"/>
    </row>
    <row r="125" spans="1:35" s="60" customFormat="1" ht="13.5" customHeight="1" thickBot="1" x14ac:dyDescent="0.35">
      <c r="A125" s="73"/>
      <c r="B125" s="73"/>
      <c r="C125" s="74" t="e">
        <f>VLOOKUP(B121,Уч!$A$2:$L$26,12,FALSE)</f>
        <v>#N/A</v>
      </c>
      <c r="D125" s="108"/>
      <c r="E125" s="43" t="s">
        <v>37</v>
      </c>
      <c r="F125" s="75" t="e">
        <f>RANK(F124,$U$19:$U$160,0)</f>
        <v>#N/A</v>
      </c>
      <c r="G125" s="76" t="e">
        <f>RANK(G124,$V$19:$V$160,0)</f>
        <v>#N/A</v>
      </c>
      <c r="H125" s="76" t="e">
        <f>RANK(H124,$W$19:$W$160,0)</f>
        <v>#N/A</v>
      </c>
      <c r="I125" s="76" t="e">
        <f>RANK(I124,$X$19:$X$160,0)</f>
        <v>#N/A</v>
      </c>
      <c r="J125" s="76" t="e">
        <f>RANK(J124,$Y$19:$Y$160,0)</f>
        <v>#N/A</v>
      </c>
      <c r="K125" s="76" t="e">
        <f>RANK(K124,$Z$19:$Z$160,0)</f>
        <v>#N/A</v>
      </c>
      <c r="L125" s="76" t="e">
        <f>RANK(L124,$AA$19:$AA$160,0)</f>
        <v>#N/A</v>
      </c>
      <c r="M125" s="76" t="e">
        <f>RANK(M124,$AB$19:$AB$150,0)</f>
        <v>#N/A</v>
      </c>
      <c r="N125" s="76" t="e">
        <f>RANK(N124,$AC$19:$AC$160,0)</f>
        <v>#N/A</v>
      </c>
      <c r="O125" s="76" t="e">
        <f>RANK(O124,$AD$19:$AD$160,0)</f>
        <v>#N/A</v>
      </c>
      <c r="P125" s="98"/>
      <c r="Q125" s="81"/>
      <c r="R125" s="77"/>
      <c r="S125" s="31" t="e">
        <f>$A121</f>
        <v>#N/A</v>
      </c>
      <c r="T125" s="31">
        <v>5</v>
      </c>
      <c r="U125" s="83"/>
      <c r="V125" s="78"/>
      <c r="W125" s="78"/>
      <c r="X125" s="78"/>
      <c r="Y125" s="78"/>
      <c r="Z125" s="78"/>
      <c r="AA125" s="78"/>
      <c r="AB125" s="79"/>
      <c r="AC125" s="79"/>
      <c r="AD125" s="79"/>
      <c r="AF125" s="35"/>
      <c r="AG125" s="35"/>
      <c r="AI125" s="35"/>
    </row>
    <row r="126" spans="1:35" s="60" customFormat="1" ht="13.5" customHeight="1" thickTop="1" x14ac:dyDescent="0.3">
      <c r="A126" s="35" t="e">
        <f>RANK(P126,$P$16:$P$160,0)</f>
        <v>#N/A</v>
      </c>
      <c r="B126" s="35">
        <v>97</v>
      </c>
      <c r="C126" s="60" t="e">
        <f>VLOOKUP(B126,Уч!$A$2:$L$26,2,FALSE)</f>
        <v>#N/A</v>
      </c>
      <c r="D126" s="107" t="e">
        <f>VLOOKUP(B126,Уч!$A$2:$L$26,3,FALSE)</f>
        <v>#N/A</v>
      </c>
      <c r="E126" s="33" t="s">
        <v>28</v>
      </c>
      <c r="F126" s="61" t="e">
        <f>VLOOKUP($B126,'1_р'!$C$18:$I$85,5,FALSE)</f>
        <v>#N/A</v>
      </c>
      <c r="G126" s="62" t="e">
        <f>VLOOKUP($B126,Дл_р!$C$16:$O$54,11,FALSE)</f>
        <v>#N/A</v>
      </c>
      <c r="H126" s="62" t="e">
        <f>VLOOKUP($B126,Я_р!$C$16:$K$60,8,FALSE)</f>
        <v>#N/A</v>
      </c>
      <c r="I126" s="62" t="e">
        <f>VLOOKUP($B126,В_р!$C$16:$AF$57,13,FALSE)</f>
        <v>#N/A</v>
      </c>
      <c r="J126" s="62" t="e">
        <f>VLOOKUP($B126,'4_р'!$C$17:$H$73,5,FALSE)</f>
        <v>#N/A</v>
      </c>
      <c r="K126" s="62" t="e">
        <f>VLOOKUP($B126,#REF!,5,FALSE)</f>
        <v>#REF!</v>
      </c>
      <c r="L126" s="62" t="e">
        <f>VLOOKUP($B126,#REF!,8,FALSE)</f>
        <v>#REF!</v>
      </c>
      <c r="M126" s="62" t="e">
        <f>VLOOKUP($B126,#REF!,17,FALSE)</f>
        <v>#REF!</v>
      </c>
      <c r="N126" s="62" t="e">
        <f>VLOOKUP($B126,К_р!$C$15:$K$68,8,FALSE)</f>
        <v>#N/A</v>
      </c>
      <c r="O126" s="70" t="e">
        <f>VLOOKUP($B126,'15_р'!$C$17:$H$86,5,FALSE)</f>
        <v>#N/A</v>
      </c>
      <c r="P126" s="97" t="e">
        <f>SUM(F128:O128)</f>
        <v>#N/A</v>
      </c>
      <c r="Q126" s="35" t="e">
        <f>LOOKUP(P126,$V$1:$V$7,$W$1:$W$7)</f>
        <v>#N/A</v>
      </c>
      <c r="R126" s="35"/>
      <c r="S126" s="31" t="e">
        <f>$A126</f>
        <v>#N/A</v>
      </c>
      <c r="T126" s="31">
        <v>1</v>
      </c>
      <c r="U126" s="83"/>
      <c r="V126" s="78"/>
      <c r="W126" s="78"/>
      <c r="X126" s="78"/>
      <c r="Y126" s="78"/>
      <c r="Z126" s="78"/>
      <c r="AA126" s="78"/>
      <c r="AB126" s="79"/>
      <c r="AC126" s="79"/>
      <c r="AD126" s="79"/>
      <c r="AF126" s="35"/>
      <c r="AG126" s="35"/>
      <c r="AI126" s="35"/>
    </row>
    <row r="127" spans="1:35" s="60" customFormat="1" ht="13.5" customHeight="1" x14ac:dyDescent="0.3">
      <c r="A127" s="35"/>
      <c r="B127" s="35"/>
      <c r="C127" s="66" t="e">
        <f>VLOOKUP(B126,Уч!$A$2:$L$26,5,FALSE)</f>
        <v>#N/A</v>
      </c>
      <c r="D127" s="109" t="e">
        <f>VLOOKUP(B126,Уч!$A$2:$L$26,4,FALSE)</f>
        <v>#N/A</v>
      </c>
      <c r="E127" s="33" t="s">
        <v>97</v>
      </c>
      <c r="F127" s="68" t="e">
        <f>VLOOKUP($B126,'1_р'!$C$18:$I$85,6,FALSE)</f>
        <v>#N/A</v>
      </c>
      <c r="G127" s="69" t="e">
        <f>VLOOKUP($B126,Дл_р!$C$16:$O$54,12,FALSE)</f>
        <v>#N/A</v>
      </c>
      <c r="H127" s="70"/>
      <c r="I127" s="69"/>
      <c r="J127" s="69"/>
      <c r="K127" s="69" t="e">
        <f>VLOOKUP($B126,#REF!,6,FALSE)</f>
        <v>#REF!</v>
      </c>
      <c r="L127" s="69"/>
      <c r="M127" s="69"/>
      <c r="N127" s="70"/>
      <c r="O127" s="70"/>
      <c r="P127" s="97"/>
      <c r="Q127" s="36"/>
      <c r="R127" s="63"/>
      <c r="S127" s="31" t="e">
        <f>$A126</f>
        <v>#N/A</v>
      </c>
      <c r="T127" s="31">
        <v>2</v>
      </c>
      <c r="U127" s="83"/>
      <c r="V127" s="78"/>
      <c r="W127" s="78"/>
      <c r="X127" s="78"/>
      <c r="Y127" s="78"/>
      <c r="Z127" s="78"/>
      <c r="AA127" s="78"/>
      <c r="AB127" s="79"/>
      <c r="AC127" s="79"/>
      <c r="AD127" s="79"/>
      <c r="AF127" s="35"/>
      <c r="AG127" s="35"/>
      <c r="AI127" s="35"/>
    </row>
    <row r="128" spans="1:35" s="60" customFormat="1" ht="13.5" customHeight="1" x14ac:dyDescent="0.3">
      <c r="A128" s="35"/>
      <c r="B128" s="35"/>
      <c r="C128" s="67" t="str">
        <f>VLOOKUP(B126,Уч!$A$2:$L$26,7)</f>
        <v>ГБФСУ КО "СШОР по легкой атлетике им. В.А.Савенкова", ГАУ КО "ЦП ССК"</v>
      </c>
      <c r="D128" s="109"/>
      <c r="E128" s="33" t="s">
        <v>77</v>
      </c>
      <c r="F128" s="72" t="e">
        <f>VLOOKUP($B126,'1_р'!$C$18:$I$85,7,FALSE)</f>
        <v>#N/A</v>
      </c>
      <c r="G128" s="70" t="e">
        <f>VLOOKUP($B126,Дл_р!$C$16:$O$54,13,FALSE)</f>
        <v>#N/A</v>
      </c>
      <c r="H128" s="70" t="e">
        <f>VLOOKUP($B126,Я_р!$C$16:$K$60,9,FALSE)</f>
        <v>#N/A</v>
      </c>
      <c r="I128" s="70" t="e">
        <f>VLOOKUP($B126,В_р!$C$16:$AF$57,14,FALSE)</f>
        <v>#N/A</v>
      </c>
      <c r="J128" s="70" t="e">
        <f>VLOOKUP($B126,'4_р'!$C$17:$H$73,6,FALSE)</f>
        <v>#N/A</v>
      </c>
      <c r="K128" s="70" t="e">
        <f>VLOOKUP($B126,#REF!,7,FALSE)</f>
        <v>#REF!</v>
      </c>
      <c r="L128" s="70" t="e">
        <f>VLOOKUP($B126,#REF!,9,FALSE)</f>
        <v>#REF!</v>
      </c>
      <c r="M128" s="70" t="e">
        <f>VLOOKUP($B126,#REF!,18,FALSE)</f>
        <v>#REF!</v>
      </c>
      <c r="N128" s="70" t="e">
        <f>VLOOKUP($B126,К_р!$C$15:$K$68,9,FALSE)</f>
        <v>#N/A</v>
      </c>
      <c r="O128" s="70" t="e">
        <f>VLOOKUP($B126,'15_р'!$C$17:$H$86,6,FALSE)</f>
        <v>#N/A</v>
      </c>
      <c r="P128" s="97"/>
      <c r="Q128" s="36"/>
      <c r="R128" s="63"/>
      <c r="S128" s="31" t="e">
        <f>$A126</f>
        <v>#N/A</v>
      </c>
      <c r="T128" s="31">
        <v>3</v>
      </c>
      <c r="U128" s="83"/>
      <c r="V128" s="78"/>
      <c r="W128" s="78"/>
      <c r="X128" s="78"/>
      <c r="Y128" s="78"/>
      <c r="Z128" s="78"/>
      <c r="AA128" s="78"/>
      <c r="AB128" s="79"/>
      <c r="AC128" s="79"/>
      <c r="AD128" s="79"/>
      <c r="AF128" s="35"/>
      <c r="AG128" s="35"/>
      <c r="AI128" s="35"/>
    </row>
    <row r="129" spans="1:39" s="60" customFormat="1" ht="13.5" customHeight="1" x14ac:dyDescent="0.3">
      <c r="A129" s="35"/>
      <c r="B129" s="35"/>
      <c r="C129" s="66" t="e">
        <f>VLOOKUP(B126,Уч!$A$2:$L$26,11,FALSE)</f>
        <v>#N/A</v>
      </c>
      <c r="D129" s="109"/>
      <c r="E129" s="33" t="s">
        <v>98</v>
      </c>
      <c r="F129" s="72" t="e">
        <f>F128</f>
        <v>#N/A</v>
      </c>
      <c r="G129" s="70" t="e">
        <f>F129+G128</f>
        <v>#N/A</v>
      </c>
      <c r="H129" s="70" t="e">
        <f>G129+H128</f>
        <v>#N/A</v>
      </c>
      <c r="I129" s="70" t="e">
        <f>H129+I128</f>
        <v>#N/A</v>
      </c>
      <c r="J129" s="70" t="e">
        <f>SUM($F128:J128)</f>
        <v>#N/A</v>
      </c>
      <c r="K129" s="70" t="e">
        <f>SUM($F128:$K128)</f>
        <v>#N/A</v>
      </c>
      <c r="L129" s="70" t="e">
        <f>K129+L128</f>
        <v>#N/A</v>
      </c>
      <c r="M129" s="70" t="e">
        <f>L129+M128</f>
        <v>#N/A</v>
      </c>
      <c r="N129" s="70" t="e">
        <f>SUM($F128:$N128)</f>
        <v>#N/A</v>
      </c>
      <c r="O129" s="70" t="e">
        <f>SUM($F128:$O128)</f>
        <v>#N/A</v>
      </c>
      <c r="P129" s="97"/>
      <c r="Q129" s="36"/>
      <c r="R129" s="63"/>
      <c r="S129" s="31" t="e">
        <f>$A126</f>
        <v>#N/A</v>
      </c>
      <c r="T129" s="31">
        <v>4</v>
      </c>
      <c r="U129" s="63" t="e">
        <f t="shared" ref="U129:AD129" si="23">F129</f>
        <v>#N/A</v>
      </c>
      <c r="V129" s="63" t="e">
        <f t="shared" si="23"/>
        <v>#N/A</v>
      </c>
      <c r="W129" s="63" t="e">
        <f t="shared" si="23"/>
        <v>#N/A</v>
      </c>
      <c r="X129" s="63" t="e">
        <f t="shared" si="23"/>
        <v>#N/A</v>
      </c>
      <c r="Y129" s="63" t="e">
        <f t="shared" si="23"/>
        <v>#N/A</v>
      </c>
      <c r="Z129" s="63" t="e">
        <f t="shared" si="23"/>
        <v>#N/A</v>
      </c>
      <c r="AA129" s="63" t="e">
        <f t="shared" si="23"/>
        <v>#N/A</v>
      </c>
      <c r="AB129" s="63" t="e">
        <f t="shared" si="23"/>
        <v>#N/A</v>
      </c>
      <c r="AC129" s="63" t="e">
        <f t="shared" si="23"/>
        <v>#N/A</v>
      </c>
      <c r="AD129" s="63" t="e">
        <f t="shared" si="23"/>
        <v>#N/A</v>
      </c>
      <c r="AF129" s="35"/>
      <c r="AG129" s="35"/>
      <c r="AI129" s="35"/>
    </row>
    <row r="130" spans="1:39" s="60" customFormat="1" ht="13.5" customHeight="1" thickBot="1" x14ac:dyDescent="0.35">
      <c r="A130" s="73"/>
      <c r="B130" s="73"/>
      <c r="C130" s="74" t="e">
        <f>VLOOKUP(B126,Уч!$A$2:$L$26,12,FALSE)</f>
        <v>#N/A</v>
      </c>
      <c r="D130" s="110"/>
      <c r="E130" s="43" t="s">
        <v>37</v>
      </c>
      <c r="F130" s="75" t="e">
        <f>RANK(F129,$U$19:$U$160,0)</f>
        <v>#N/A</v>
      </c>
      <c r="G130" s="76" t="e">
        <f>RANK(G129,$V$19:$V$160,0)</f>
        <v>#N/A</v>
      </c>
      <c r="H130" s="76" t="e">
        <f>RANK(H129,$W$19:$W$160,0)</f>
        <v>#N/A</v>
      </c>
      <c r="I130" s="76" t="e">
        <f>RANK(I129,$X$19:$X$160,0)</f>
        <v>#N/A</v>
      </c>
      <c r="J130" s="76" t="e">
        <f>RANK(J129,$Y$19:$Y$160,0)</f>
        <v>#N/A</v>
      </c>
      <c r="K130" s="76" t="e">
        <f>RANK(K129,$Z$19:$Z$160,0)</f>
        <v>#N/A</v>
      </c>
      <c r="L130" s="76" t="e">
        <f>RANK(L129,$AA$19:$AA$160,0)</f>
        <v>#N/A</v>
      </c>
      <c r="M130" s="76" t="e">
        <f>RANK(M129,$AB$19:$AB$150,0)</f>
        <v>#N/A</v>
      </c>
      <c r="N130" s="76" t="e">
        <f>RANK(N129,$AC$19:$AC$160,0)</f>
        <v>#N/A</v>
      </c>
      <c r="O130" s="76" t="e">
        <f>RANK(O129,$AD$19:$AD$160,0)</f>
        <v>#N/A</v>
      </c>
      <c r="P130" s="98"/>
      <c r="Q130" s="50"/>
      <c r="R130" s="77"/>
      <c r="S130" s="31" t="e">
        <f>$A126</f>
        <v>#N/A</v>
      </c>
      <c r="T130" s="31">
        <v>5</v>
      </c>
      <c r="U130" s="83"/>
      <c r="V130" s="78"/>
      <c r="W130" s="78"/>
      <c r="X130" s="78"/>
      <c r="Y130" s="78"/>
      <c r="Z130" s="78"/>
      <c r="AA130" s="78"/>
      <c r="AB130" s="79"/>
      <c r="AC130" s="79"/>
      <c r="AD130" s="79"/>
      <c r="AF130" s="35"/>
      <c r="AG130" s="35"/>
      <c r="AI130" s="35"/>
    </row>
    <row r="131" spans="1:39" s="60" customFormat="1" ht="13.5" customHeight="1" thickTop="1" x14ac:dyDescent="0.3">
      <c r="A131" s="35" t="e">
        <f>RANK(P131,$P$16:$P$160,0)</f>
        <v>#N/A</v>
      </c>
      <c r="B131" s="35">
        <v>54</v>
      </c>
      <c r="C131" s="60" t="e">
        <f>VLOOKUP(B131,Уч!$A$2:$L$26,2,FALSE)</f>
        <v>#N/A</v>
      </c>
      <c r="D131" s="107" t="e">
        <f>VLOOKUP(B131,Уч!$A$2:$L$26,3,FALSE)</f>
        <v>#N/A</v>
      </c>
      <c r="E131" s="33" t="s">
        <v>28</v>
      </c>
      <c r="F131" s="61" t="e">
        <f>VLOOKUP($B131,'1_р'!$C$18:$I$85,5,FALSE)</f>
        <v>#N/A</v>
      </c>
      <c r="G131" s="62" t="e">
        <f>VLOOKUP($B131,Дл_р!$C$16:$O$54,11,FALSE)</f>
        <v>#N/A</v>
      </c>
      <c r="H131" s="62" t="e">
        <f>VLOOKUP($B131,Я_р!$C$16:$K$60,8,FALSE)</f>
        <v>#N/A</v>
      </c>
      <c r="I131" s="62" t="e">
        <f>VLOOKUP($B131,В_р!$C$16:$AF$57,13,FALSE)</f>
        <v>#N/A</v>
      </c>
      <c r="J131" s="62" t="e">
        <f>VLOOKUP($B131,'4_р'!$C$17:$H$73,5,FALSE)</f>
        <v>#N/A</v>
      </c>
      <c r="K131" s="62" t="e">
        <f>VLOOKUP($B131,#REF!,5,FALSE)</f>
        <v>#REF!</v>
      </c>
      <c r="L131" s="62" t="e">
        <f>VLOOKUP($B131,#REF!,8,FALSE)</f>
        <v>#REF!</v>
      </c>
      <c r="M131" s="62" t="e">
        <f>VLOOKUP($B131,#REF!,17,FALSE)</f>
        <v>#REF!</v>
      </c>
      <c r="N131" s="62">
        <f>VLOOKUP($B131,К_р!$C$15:$K$68,8,FALSE)</f>
        <v>48.55</v>
      </c>
      <c r="O131" s="70" t="str">
        <f>VLOOKUP($B131,'15_р'!$C$17:$H$86,5,FALSE)</f>
        <v>4:43.14</v>
      </c>
      <c r="P131" s="97" t="e">
        <f>SUM(F133:O133)</f>
        <v>#N/A</v>
      </c>
      <c r="Q131" s="104" t="e">
        <f>LOOKUP(P131,$V$1:$V$7,$W$1:$W$7)</f>
        <v>#N/A</v>
      </c>
      <c r="R131" s="35"/>
      <c r="S131" s="31" t="e">
        <f>$A131</f>
        <v>#N/A</v>
      </c>
      <c r="T131" s="31">
        <v>1</v>
      </c>
      <c r="U131" s="64"/>
      <c r="V131" s="64"/>
      <c r="W131" s="64"/>
      <c r="X131" s="64"/>
      <c r="Y131" s="64"/>
      <c r="Z131" s="64"/>
      <c r="AA131" s="64"/>
      <c r="AB131" s="64"/>
      <c r="AC131" s="64"/>
      <c r="AD131" s="64"/>
      <c r="AE131" s="31"/>
      <c r="AF131" s="65" t="s">
        <v>37</v>
      </c>
      <c r="AG131" s="36" t="s">
        <v>77</v>
      </c>
      <c r="AH131" s="65" t="s">
        <v>76</v>
      </c>
      <c r="AI131" s="35" t="s">
        <v>77</v>
      </c>
      <c r="AJ131" s="31"/>
      <c r="AK131" s="31"/>
      <c r="AL131" s="31"/>
      <c r="AM131" s="31"/>
    </row>
    <row r="132" spans="1:39" s="60" customFormat="1" ht="13.5" customHeight="1" x14ac:dyDescent="0.3">
      <c r="A132" s="35"/>
      <c r="B132" s="35"/>
      <c r="C132" s="66" t="e">
        <f>VLOOKUP(B131,Уч!$A$2:$L$26,5,FALSE)</f>
        <v>#N/A</v>
      </c>
      <c r="D132" s="109" t="e">
        <f>VLOOKUP(B131,Уч!$A$2:$L$26,4,FALSE)</f>
        <v>#N/A</v>
      </c>
      <c r="E132" s="33" t="s">
        <v>97</v>
      </c>
      <c r="F132" s="68" t="e">
        <f>VLOOKUP($B131,'1_р'!$C$18:$I$85,6,FALSE)</f>
        <v>#N/A</v>
      </c>
      <c r="G132" s="69" t="e">
        <f>VLOOKUP($B131,Дл_р!$C$16:$O$54,12,FALSE)</f>
        <v>#N/A</v>
      </c>
      <c r="H132" s="70"/>
      <c r="I132" s="69"/>
      <c r="J132" s="69"/>
      <c r="K132" s="69" t="e">
        <f>VLOOKUP($B131,#REF!,6,FALSE)</f>
        <v>#REF!</v>
      </c>
      <c r="L132" s="69"/>
      <c r="M132" s="69"/>
      <c r="N132" s="70"/>
      <c r="O132" s="70"/>
      <c r="P132" s="97"/>
      <c r="Q132" s="36"/>
      <c r="R132" s="63"/>
      <c r="S132" s="31" t="e">
        <f>$A131</f>
        <v>#N/A</v>
      </c>
      <c r="T132" s="31">
        <v>2</v>
      </c>
      <c r="U132" s="64"/>
      <c r="V132" s="64"/>
      <c r="W132" s="64"/>
      <c r="X132" s="64"/>
      <c r="Y132" s="64"/>
      <c r="Z132" s="64"/>
      <c r="AA132" s="64"/>
      <c r="AB132" s="64"/>
      <c r="AC132" s="64"/>
      <c r="AD132" s="64"/>
      <c r="AE132" s="31"/>
      <c r="AF132" s="65">
        <v>1</v>
      </c>
      <c r="AG132" s="36">
        <v>20</v>
      </c>
      <c r="AH132" s="36" t="s">
        <v>78</v>
      </c>
      <c r="AI132" s="35"/>
      <c r="AJ132" s="31"/>
      <c r="AK132" s="31"/>
      <c r="AL132" s="31"/>
      <c r="AM132" s="31"/>
    </row>
    <row r="133" spans="1:39" s="60" customFormat="1" ht="13.5" customHeight="1" x14ac:dyDescent="0.3">
      <c r="A133" s="35"/>
      <c r="B133" s="35"/>
      <c r="C133" s="67" t="str">
        <f>VLOOKUP(B131,Уч!$A$2:$L$26,7)</f>
        <v>МБУ ДО ДЮСШ №6</v>
      </c>
      <c r="D133" s="109"/>
      <c r="E133" s="33" t="s">
        <v>77</v>
      </c>
      <c r="F133" s="72" t="e">
        <f>VLOOKUP($B131,'1_р'!$C$18:$I$85,7,FALSE)</f>
        <v>#N/A</v>
      </c>
      <c r="G133" s="70" t="e">
        <f>VLOOKUP($B131,Дл_р!$C$16:$O$54,13,FALSE)</f>
        <v>#N/A</v>
      </c>
      <c r="H133" s="70" t="e">
        <f>VLOOKUP($B131,Я_р!$C$16:$K$60,9,FALSE)</f>
        <v>#N/A</v>
      </c>
      <c r="I133" s="70" t="e">
        <f>VLOOKUP($B131,В_р!$C$16:$AF$57,14,FALSE)</f>
        <v>#N/A</v>
      </c>
      <c r="J133" s="70" t="e">
        <f>VLOOKUP($B131,'4_р'!$C$17:$H$73,6,FALSE)</f>
        <v>#N/A</v>
      </c>
      <c r="K133" s="70" t="e">
        <f>VLOOKUP($B131,#REF!,7,FALSE)</f>
        <v>#REF!</v>
      </c>
      <c r="L133" s="70" t="e">
        <f>VLOOKUP($B131,#REF!,9,FALSE)</f>
        <v>#REF!</v>
      </c>
      <c r="M133" s="70" t="e">
        <f>VLOOKUP($B131,#REF!,18,FALSE)</f>
        <v>#REF!</v>
      </c>
      <c r="N133" s="70">
        <f>VLOOKUP($B131,К_р!$C$15:$K$68,9,FALSE)</f>
        <v>567</v>
      </c>
      <c r="O133" s="70">
        <f>VLOOKUP($B131,'15_р'!$C$17:$H$86,6,FALSE)</f>
        <v>661</v>
      </c>
      <c r="P133" s="97"/>
      <c r="Q133" s="36"/>
      <c r="R133" s="63"/>
      <c r="S133" s="31" t="e">
        <f>$A131</f>
        <v>#N/A</v>
      </c>
      <c r="T133" s="31">
        <v>3</v>
      </c>
      <c r="U133" s="64"/>
      <c r="V133" s="64"/>
      <c r="W133" s="64"/>
      <c r="X133" s="64"/>
      <c r="Y133" s="64"/>
      <c r="Z133" s="64"/>
      <c r="AA133" s="64"/>
      <c r="AB133" s="64"/>
      <c r="AC133" s="64"/>
      <c r="AD133" s="64"/>
      <c r="AE133" s="31"/>
      <c r="AF133" s="65">
        <v>2</v>
      </c>
      <c r="AG133" s="36">
        <v>17</v>
      </c>
      <c r="AH133" s="65" t="s">
        <v>62</v>
      </c>
      <c r="AI133" s="35">
        <v>15</v>
      </c>
      <c r="AJ133" s="31"/>
      <c r="AK133" s="31"/>
      <c r="AL133" s="31"/>
      <c r="AM133" s="31"/>
    </row>
    <row r="134" spans="1:39" s="60" customFormat="1" ht="13.5" customHeight="1" x14ac:dyDescent="0.3">
      <c r="A134" s="35"/>
      <c r="B134" s="35"/>
      <c r="C134" s="66" t="e">
        <f>VLOOKUP(B131,Уч!$A$2:$L$26,11,FALSE)</f>
        <v>#N/A</v>
      </c>
      <c r="D134" s="109"/>
      <c r="E134" s="33" t="s">
        <v>98</v>
      </c>
      <c r="F134" s="72" t="e">
        <f>F133</f>
        <v>#N/A</v>
      </c>
      <c r="G134" s="70" t="e">
        <f>F134+G133</f>
        <v>#N/A</v>
      </c>
      <c r="H134" s="70" t="e">
        <f>G134+H133</f>
        <v>#N/A</v>
      </c>
      <c r="I134" s="70" t="e">
        <f>H134+I133</f>
        <v>#N/A</v>
      </c>
      <c r="J134" s="70" t="e">
        <f>SUM($F133:J133)</f>
        <v>#N/A</v>
      </c>
      <c r="K134" s="70" t="e">
        <f>SUM($F133:$K133)</f>
        <v>#N/A</v>
      </c>
      <c r="L134" s="70" t="e">
        <f>K134+L133</f>
        <v>#N/A</v>
      </c>
      <c r="M134" s="70" t="e">
        <f>L134+M133</f>
        <v>#N/A</v>
      </c>
      <c r="N134" s="70" t="e">
        <f>SUM($F133:$N133)</f>
        <v>#N/A</v>
      </c>
      <c r="O134" s="70" t="e">
        <f>SUM($F133:$O133)</f>
        <v>#N/A</v>
      </c>
      <c r="P134" s="97"/>
      <c r="Q134" s="36"/>
      <c r="R134" s="63"/>
      <c r="S134" s="31" t="e">
        <f>$A131</f>
        <v>#N/A</v>
      </c>
      <c r="T134" s="31">
        <v>4</v>
      </c>
      <c r="U134" s="63" t="e">
        <f t="shared" ref="U134:AD134" si="24">F134</f>
        <v>#N/A</v>
      </c>
      <c r="V134" s="63" t="e">
        <f t="shared" si="24"/>
        <v>#N/A</v>
      </c>
      <c r="W134" s="63" t="e">
        <f t="shared" si="24"/>
        <v>#N/A</v>
      </c>
      <c r="X134" s="63" t="e">
        <f t="shared" si="24"/>
        <v>#N/A</v>
      </c>
      <c r="Y134" s="63" t="e">
        <f t="shared" si="24"/>
        <v>#N/A</v>
      </c>
      <c r="Z134" s="63" t="e">
        <f t="shared" si="24"/>
        <v>#N/A</v>
      </c>
      <c r="AA134" s="63" t="e">
        <f t="shared" si="24"/>
        <v>#N/A</v>
      </c>
      <c r="AB134" s="63" t="e">
        <f t="shared" si="24"/>
        <v>#N/A</v>
      </c>
      <c r="AC134" s="63" t="e">
        <f t="shared" si="24"/>
        <v>#N/A</v>
      </c>
      <c r="AD134" s="63" t="e">
        <f t="shared" si="24"/>
        <v>#N/A</v>
      </c>
      <c r="AE134" s="31"/>
      <c r="AF134" s="65">
        <v>3</v>
      </c>
      <c r="AG134" s="36">
        <v>15</v>
      </c>
      <c r="AH134" s="65" t="s">
        <v>60</v>
      </c>
      <c r="AI134" s="35">
        <v>5</v>
      </c>
      <c r="AJ134" s="31"/>
      <c r="AK134" s="31"/>
      <c r="AL134" s="31"/>
      <c r="AM134" s="31"/>
    </row>
    <row r="135" spans="1:39" s="60" customFormat="1" ht="13.5" customHeight="1" thickBot="1" x14ac:dyDescent="0.35">
      <c r="A135" s="73"/>
      <c r="B135" s="73"/>
      <c r="C135" s="74" t="e">
        <f>VLOOKUP(B131,Уч!$A$2:$L$26,12,FALSE)</f>
        <v>#N/A</v>
      </c>
      <c r="D135" s="110"/>
      <c r="E135" s="43" t="s">
        <v>37</v>
      </c>
      <c r="F135" s="75" t="e">
        <f>RANK(F134,$U$19:$U$160,0)</f>
        <v>#N/A</v>
      </c>
      <c r="G135" s="76" t="e">
        <f>RANK(G134,$V$19:$V$160,0)</f>
        <v>#N/A</v>
      </c>
      <c r="H135" s="76" t="e">
        <f>RANK(H134,$W$19:$W$160,0)</f>
        <v>#N/A</v>
      </c>
      <c r="I135" s="76" t="e">
        <f>RANK(I134,$X$19:$X$160,0)</f>
        <v>#N/A</v>
      </c>
      <c r="J135" s="76" t="e">
        <f>RANK(J134,$Y$19:$Y$160,0)</f>
        <v>#N/A</v>
      </c>
      <c r="K135" s="76" t="e">
        <f>RANK(K134,$Z$19:$Z$160,0)</f>
        <v>#N/A</v>
      </c>
      <c r="L135" s="76" t="e">
        <f>RANK(L134,$AA$19:$AA$160,0)</f>
        <v>#N/A</v>
      </c>
      <c r="M135" s="76" t="e">
        <f>RANK(M134,$AB$19:$AB$150,0)</f>
        <v>#N/A</v>
      </c>
      <c r="N135" s="76" t="e">
        <f>RANK(N134,$AC$19:$AC$160,0)</f>
        <v>#N/A</v>
      </c>
      <c r="O135" s="76" t="e">
        <f>RANK(O134,$AD$19:$AD$160,0)</f>
        <v>#N/A</v>
      </c>
      <c r="P135" s="98"/>
      <c r="Q135" s="50"/>
      <c r="R135" s="77"/>
      <c r="S135" s="31" t="e">
        <f>$A131</f>
        <v>#N/A</v>
      </c>
      <c r="T135" s="31">
        <v>5</v>
      </c>
      <c r="U135" s="64"/>
      <c r="V135" s="64"/>
      <c r="W135" s="64"/>
      <c r="X135" s="64"/>
      <c r="Y135" s="64"/>
      <c r="Z135" s="64"/>
      <c r="AA135" s="64"/>
      <c r="AB135" s="64"/>
      <c r="AC135" s="64"/>
      <c r="AD135" s="64"/>
      <c r="AE135" s="31"/>
      <c r="AF135" s="65">
        <v>4</v>
      </c>
      <c r="AG135" s="36">
        <v>14</v>
      </c>
      <c r="AI135" s="35"/>
      <c r="AJ135" s="31"/>
      <c r="AK135" s="31"/>
      <c r="AL135" s="31"/>
      <c r="AM135" s="31"/>
    </row>
    <row r="136" spans="1:39" s="60" customFormat="1" ht="13.5" customHeight="1" thickTop="1" x14ac:dyDescent="0.3">
      <c r="A136" s="35" t="e">
        <f>RANK(P136,$P$16:$P$160,0)</f>
        <v>#N/A</v>
      </c>
      <c r="B136" s="35">
        <v>87</v>
      </c>
      <c r="C136" s="60" t="e">
        <f>VLOOKUP(B136,Уч!$A$2:$L$26,2,FALSE)</f>
        <v>#N/A</v>
      </c>
      <c r="D136" s="107" t="e">
        <f>VLOOKUP(B136,Уч!$A$2:$L$26,3,FALSE)</f>
        <v>#N/A</v>
      </c>
      <c r="E136" s="33" t="s">
        <v>28</v>
      </c>
      <c r="F136" s="61" t="e">
        <f>VLOOKUP($B136,'1_р'!$C$18:$I$85,5,FALSE)</f>
        <v>#N/A</v>
      </c>
      <c r="G136" s="62" t="e">
        <f>VLOOKUP($B136,Дл_р!$C$16:$O$54,11,FALSE)</f>
        <v>#N/A</v>
      </c>
      <c r="H136" s="62" t="e">
        <f>VLOOKUP($B136,Я_р!$C$16:$K$60,8,FALSE)</f>
        <v>#N/A</v>
      </c>
      <c r="I136" s="62" t="e">
        <f>VLOOKUP($B136,В_р!$C$16:$AF$57,13,FALSE)</f>
        <v>#N/A</v>
      </c>
      <c r="J136" s="62" t="e">
        <f>VLOOKUP($B136,'4_р'!$C$17:$H$73,5,FALSE)</f>
        <v>#N/A</v>
      </c>
      <c r="K136" s="62" t="e">
        <f>VLOOKUP($B136,#REF!,5,FALSE)</f>
        <v>#REF!</v>
      </c>
      <c r="L136" s="62" t="e">
        <f>VLOOKUP($B136,#REF!,8,FALSE)</f>
        <v>#REF!</v>
      </c>
      <c r="M136" s="62" t="e">
        <f>VLOOKUP($B136,#REF!,17,FALSE)</f>
        <v>#REF!</v>
      </c>
      <c r="N136" s="62" t="e">
        <f>VLOOKUP($B136,К_р!$C$15:$K$68,8,FALSE)</f>
        <v>#N/A</v>
      </c>
      <c r="O136" s="70" t="e">
        <f>VLOOKUP($B136,'15_р'!$C$17:$H$86,5,FALSE)</f>
        <v>#N/A</v>
      </c>
      <c r="P136" s="97" t="e">
        <f>SUM(F138:O138)</f>
        <v>#N/A</v>
      </c>
      <c r="Q136" s="35" t="e">
        <f>LOOKUP(P136,$V$1:$V$7,$W$1:$W$7)</f>
        <v>#N/A</v>
      </c>
      <c r="R136" s="35"/>
      <c r="S136" s="31" t="e">
        <f>$A136</f>
        <v>#N/A</v>
      </c>
      <c r="T136" s="31">
        <v>1</v>
      </c>
      <c r="U136" s="83"/>
      <c r="V136" s="78"/>
      <c r="W136" s="78"/>
      <c r="X136" s="78"/>
      <c r="Y136" s="78"/>
      <c r="Z136" s="78"/>
      <c r="AA136" s="78"/>
      <c r="AB136" s="79"/>
      <c r="AC136" s="79"/>
      <c r="AD136" s="79"/>
      <c r="AF136" s="35"/>
      <c r="AG136" s="35"/>
      <c r="AI136" s="35"/>
    </row>
    <row r="137" spans="1:39" s="60" customFormat="1" ht="13.5" customHeight="1" x14ac:dyDescent="0.3">
      <c r="A137" s="35"/>
      <c r="B137" s="35"/>
      <c r="C137" s="66" t="e">
        <f>VLOOKUP(B136,Уч!$A$2:$L$26,5,FALSE)</f>
        <v>#N/A</v>
      </c>
      <c r="D137" s="107" t="e">
        <f>VLOOKUP(B136,Уч!$A$2:$L$26,4,FALSE)</f>
        <v>#N/A</v>
      </c>
      <c r="E137" s="33" t="s">
        <v>97</v>
      </c>
      <c r="F137" s="68" t="e">
        <f>VLOOKUP($B136,'1_р'!$C$18:$I$85,6,FALSE)</f>
        <v>#N/A</v>
      </c>
      <c r="G137" s="69" t="e">
        <f>VLOOKUP($B136,Дл_р!$C$16:$O$54,12,FALSE)</f>
        <v>#N/A</v>
      </c>
      <c r="H137" s="70"/>
      <c r="I137" s="69"/>
      <c r="J137" s="69"/>
      <c r="K137" s="69" t="e">
        <f>VLOOKUP($B136,#REF!,6,FALSE)</f>
        <v>#REF!</v>
      </c>
      <c r="L137" s="69"/>
      <c r="M137" s="69"/>
      <c r="N137" s="70"/>
      <c r="O137" s="70"/>
      <c r="P137" s="97"/>
      <c r="Q137" s="63"/>
      <c r="R137" s="63"/>
      <c r="S137" s="31" t="e">
        <f>$A136</f>
        <v>#N/A</v>
      </c>
      <c r="T137" s="31">
        <v>2</v>
      </c>
      <c r="U137" s="83"/>
      <c r="V137" s="78"/>
      <c r="W137" s="78"/>
      <c r="X137" s="78"/>
      <c r="Y137" s="78"/>
      <c r="Z137" s="78"/>
      <c r="AA137" s="78"/>
      <c r="AB137" s="79"/>
      <c r="AC137" s="79"/>
      <c r="AD137" s="79"/>
      <c r="AF137" s="35"/>
      <c r="AG137" s="35"/>
      <c r="AI137" s="35"/>
    </row>
    <row r="138" spans="1:39" s="60" customFormat="1" ht="13.5" customHeight="1" x14ac:dyDescent="0.3">
      <c r="A138" s="35"/>
      <c r="B138" s="35"/>
      <c r="C138" s="67" t="str">
        <f>VLOOKUP(B136,Уч!$A$2:$L$26,7)</f>
        <v>ГБФСУ КО "СШОР по легкой атлетике им. В.А.Савенкова", ГАУ КО "ЦП ССК"</v>
      </c>
      <c r="D138" s="107"/>
      <c r="E138" s="33" t="s">
        <v>77</v>
      </c>
      <c r="F138" s="72" t="e">
        <f>VLOOKUP($B136,'1_р'!$C$18:$I$85,7,FALSE)</f>
        <v>#N/A</v>
      </c>
      <c r="G138" s="70" t="e">
        <f>VLOOKUP($B136,Дл_р!$C$16:$O$54,13,FALSE)</f>
        <v>#N/A</v>
      </c>
      <c r="H138" s="70" t="e">
        <f>VLOOKUP($B136,Я_р!$C$16:$K$60,9,FALSE)</f>
        <v>#N/A</v>
      </c>
      <c r="I138" s="70" t="e">
        <f>VLOOKUP($B136,В_р!$C$16:$AF$57,14,FALSE)</f>
        <v>#N/A</v>
      </c>
      <c r="J138" s="70" t="e">
        <f>VLOOKUP($B136,'4_р'!$C$17:$H$73,6,FALSE)</f>
        <v>#N/A</v>
      </c>
      <c r="K138" s="70" t="e">
        <f>VLOOKUP($B136,#REF!,7,FALSE)</f>
        <v>#REF!</v>
      </c>
      <c r="L138" s="70" t="e">
        <f>VLOOKUP($B136,#REF!,9,FALSE)</f>
        <v>#REF!</v>
      </c>
      <c r="M138" s="70" t="e">
        <f>VLOOKUP($B136,#REF!,18,FALSE)</f>
        <v>#REF!</v>
      </c>
      <c r="N138" s="70" t="e">
        <f>VLOOKUP($B136,К_р!$C$15:$K$68,9,FALSE)</f>
        <v>#N/A</v>
      </c>
      <c r="O138" s="70" t="e">
        <f>VLOOKUP($B136,'15_р'!$C$17:$H$86,6,FALSE)</f>
        <v>#N/A</v>
      </c>
      <c r="P138" s="97"/>
      <c r="Q138" s="63"/>
      <c r="R138" s="63"/>
      <c r="S138" s="31" t="e">
        <f>$A136</f>
        <v>#N/A</v>
      </c>
      <c r="T138" s="31">
        <v>3</v>
      </c>
      <c r="U138" s="83"/>
      <c r="V138" s="78"/>
      <c r="W138" s="78"/>
      <c r="X138" s="78"/>
      <c r="Y138" s="78"/>
      <c r="Z138" s="78"/>
      <c r="AA138" s="78"/>
      <c r="AB138" s="79"/>
      <c r="AC138" s="79"/>
      <c r="AD138" s="79"/>
      <c r="AF138" s="35"/>
      <c r="AG138" s="35"/>
      <c r="AI138" s="35"/>
    </row>
    <row r="139" spans="1:39" s="60" customFormat="1" ht="13.5" customHeight="1" x14ac:dyDescent="0.3">
      <c r="A139" s="35"/>
      <c r="B139" s="35"/>
      <c r="C139" s="66" t="e">
        <f>VLOOKUP(B136,Уч!$A$2:$L$26,11,FALSE)</f>
        <v>#N/A</v>
      </c>
      <c r="D139" s="107"/>
      <c r="E139" s="33" t="s">
        <v>98</v>
      </c>
      <c r="F139" s="72" t="e">
        <f>F138</f>
        <v>#N/A</v>
      </c>
      <c r="G139" s="70" t="e">
        <f>F139+G138</f>
        <v>#N/A</v>
      </c>
      <c r="H139" s="70" t="e">
        <f>G139+H138</f>
        <v>#N/A</v>
      </c>
      <c r="I139" s="70" t="e">
        <f>H139+I138</f>
        <v>#N/A</v>
      </c>
      <c r="J139" s="70" t="e">
        <f>SUM($F138:J138)</f>
        <v>#N/A</v>
      </c>
      <c r="K139" s="70" t="e">
        <f>SUM($F138:$K138)</f>
        <v>#N/A</v>
      </c>
      <c r="L139" s="70" t="e">
        <f>K139+L138</f>
        <v>#N/A</v>
      </c>
      <c r="M139" s="70" t="e">
        <f>L139+M138</f>
        <v>#N/A</v>
      </c>
      <c r="N139" s="70" t="e">
        <f>SUM($F138:$N138)</f>
        <v>#N/A</v>
      </c>
      <c r="O139" s="70" t="e">
        <f>SUM($F138:$O138)</f>
        <v>#N/A</v>
      </c>
      <c r="P139" s="97"/>
      <c r="Q139" s="63"/>
      <c r="R139" s="63"/>
      <c r="S139" s="31" t="e">
        <f>$A136</f>
        <v>#N/A</v>
      </c>
      <c r="T139" s="31">
        <v>4</v>
      </c>
      <c r="U139" s="63" t="e">
        <f t="shared" ref="U139:AD139" si="25">F139</f>
        <v>#N/A</v>
      </c>
      <c r="V139" s="63" t="e">
        <f t="shared" si="25"/>
        <v>#N/A</v>
      </c>
      <c r="W139" s="63" t="e">
        <f t="shared" si="25"/>
        <v>#N/A</v>
      </c>
      <c r="X139" s="63" t="e">
        <f t="shared" si="25"/>
        <v>#N/A</v>
      </c>
      <c r="Y139" s="63" t="e">
        <f t="shared" si="25"/>
        <v>#N/A</v>
      </c>
      <c r="Z139" s="63" t="e">
        <f t="shared" si="25"/>
        <v>#N/A</v>
      </c>
      <c r="AA139" s="63" t="e">
        <f t="shared" si="25"/>
        <v>#N/A</v>
      </c>
      <c r="AB139" s="63" t="e">
        <f t="shared" si="25"/>
        <v>#N/A</v>
      </c>
      <c r="AC139" s="63" t="e">
        <f t="shared" si="25"/>
        <v>#N/A</v>
      </c>
      <c r="AD139" s="63" t="e">
        <f t="shared" si="25"/>
        <v>#N/A</v>
      </c>
      <c r="AF139" s="35"/>
      <c r="AG139" s="35"/>
      <c r="AI139" s="35"/>
    </row>
    <row r="140" spans="1:39" s="60" customFormat="1" ht="13.5" customHeight="1" thickBot="1" x14ac:dyDescent="0.35">
      <c r="A140" s="73"/>
      <c r="B140" s="73"/>
      <c r="C140" s="74" t="e">
        <f>VLOOKUP(B136,Уч!$A$2:$L$26,12,FALSE)</f>
        <v>#N/A</v>
      </c>
      <c r="D140" s="108"/>
      <c r="E140" s="43" t="s">
        <v>37</v>
      </c>
      <c r="F140" s="75" t="e">
        <f>RANK(F139,$U$19:$U$160,0)</f>
        <v>#N/A</v>
      </c>
      <c r="G140" s="76" t="e">
        <f>RANK(G139,$V$19:$V$160,0)</f>
        <v>#N/A</v>
      </c>
      <c r="H140" s="76" t="e">
        <f>RANK(H139,$W$19:$W$160,0)</f>
        <v>#N/A</v>
      </c>
      <c r="I140" s="76" t="e">
        <f>RANK(I139,$X$19:$X$160,0)</f>
        <v>#N/A</v>
      </c>
      <c r="J140" s="76" t="e">
        <f>RANK(J139,$Y$19:$Y$160,0)</f>
        <v>#N/A</v>
      </c>
      <c r="K140" s="76" t="e">
        <f>RANK(K139,$Z$19:$Z$160,0)</f>
        <v>#N/A</v>
      </c>
      <c r="L140" s="76" t="e">
        <f>RANK(L139,$AA$19:$AA$160,0)</f>
        <v>#N/A</v>
      </c>
      <c r="M140" s="76" t="e">
        <f>RANK(M139,$AB$19:$AB$150,0)</f>
        <v>#N/A</v>
      </c>
      <c r="N140" s="76" t="e">
        <f>RANK(N139,$AC$19:$AC$160,0)</f>
        <v>#N/A</v>
      </c>
      <c r="O140" s="76" t="e">
        <f>RANK(O139,$AD$19:$AD$160,0)</f>
        <v>#N/A</v>
      </c>
      <c r="P140" s="98"/>
      <c r="Q140" s="77"/>
      <c r="R140" s="77"/>
      <c r="S140" s="31" t="e">
        <f>$A136</f>
        <v>#N/A</v>
      </c>
      <c r="T140" s="31">
        <v>5</v>
      </c>
      <c r="U140" s="83"/>
      <c r="V140" s="78"/>
      <c r="W140" s="78"/>
      <c r="X140" s="78"/>
      <c r="Y140" s="78"/>
      <c r="Z140" s="78"/>
      <c r="AA140" s="78"/>
      <c r="AB140" s="79"/>
      <c r="AC140" s="79"/>
      <c r="AD140" s="79"/>
      <c r="AF140" s="35"/>
      <c r="AG140" s="35"/>
      <c r="AI140" s="35"/>
    </row>
    <row r="141" spans="1:39" s="60" customFormat="1" ht="13.5" customHeight="1" thickTop="1" x14ac:dyDescent="0.3">
      <c r="A141" s="35" t="e">
        <f>RANK(P141,$P$16:$P$160,0)</f>
        <v>#N/A</v>
      </c>
      <c r="B141" s="35">
        <v>92</v>
      </c>
      <c r="C141" s="60" t="e">
        <f>VLOOKUP(B141,Уч!$A$2:$L$26,2,FALSE)</f>
        <v>#N/A</v>
      </c>
      <c r="D141" s="107" t="e">
        <f>VLOOKUP(B141,Уч!$A$2:$L$26,3,FALSE)</f>
        <v>#N/A</v>
      </c>
      <c r="E141" s="33" t="s">
        <v>28</v>
      </c>
      <c r="F141" s="61" t="e">
        <f>VLOOKUP($B141,'1_р'!$C$18:$I$85,5,FALSE)</f>
        <v>#N/A</v>
      </c>
      <c r="G141" s="62" t="e">
        <f>VLOOKUP($B141,Дл_р!$C$16:$O$54,11,FALSE)</f>
        <v>#N/A</v>
      </c>
      <c r="H141" s="62" t="e">
        <f>VLOOKUP($B141,Я_р!$C$16:$K$60,8,FALSE)</f>
        <v>#N/A</v>
      </c>
      <c r="I141" s="62" t="e">
        <f>VLOOKUP($B141,В_р!$C$16:$AF$57,13,FALSE)</f>
        <v>#N/A</v>
      </c>
      <c r="J141" s="62" t="e">
        <f>VLOOKUP($B141,'4_р'!$C$17:$H$73,5,FALSE)</f>
        <v>#N/A</v>
      </c>
      <c r="K141" s="62" t="e">
        <f>VLOOKUP($B141,#REF!,5,FALSE)</f>
        <v>#REF!</v>
      </c>
      <c r="L141" s="62" t="e">
        <f>VLOOKUP($B141,#REF!,8,FALSE)</f>
        <v>#REF!</v>
      </c>
      <c r="M141" s="62" t="e">
        <f>VLOOKUP($B141,#REF!,17,FALSE)</f>
        <v>#REF!</v>
      </c>
      <c r="N141" s="62" t="e">
        <f>VLOOKUP($B141,К_р!$C$15:$K$68,8,FALSE)</f>
        <v>#N/A</v>
      </c>
      <c r="O141" s="70" t="e">
        <f>VLOOKUP($B141,'15_р'!$C$17:$H$86,5,FALSE)</f>
        <v>#N/A</v>
      </c>
      <c r="P141" s="97" t="e">
        <f>SUM(F143:O143)</f>
        <v>#N/A</v>
      </c>
      <c r="Q141" s="35" t="e">
        <f>LOOKUP(P141,$V$1:$V$7,$W$1:$W$7)</f>
        <v>#N/A</v>
      </c>
      <c r="R141" s="35"/>
      <c r="S141" s="31" t="e">
        <f>$A141</f>
        <v>#N/A</v>
      </c>
      <c r="T141" s="31">
        <v>1</v>
      </c>
      <c r="U141" s="83"/>
      <c r="V141" s="78"/>
      <c r="W141" s="78"/>
      <c r="X141" s="78"/>
      <c r="Y141" s="78"/>
      <c r="Z141" s="78"/>
      <c r="AA141" s="78"/>
      <c r="AB141" s="79"/>
      <c r="AC141" s="79"/>
      <c r="AD141" s="79"/>
      <c r="AF141" s="35"/>
      <c r="AG141" s="35"/>
      <c r="AI141" s="35"/>
    </row>
    <row r="142" spans="1:39" s="60" customFormat="1" ht="13.5" customHeight="1" x14ac:dyDescent="0.3">
      <c r="A142" s="35"/>
      <c r="B142" s="35"/>
      <c r="C142" s="66" t="e">
        <f>VLOOKUP(B141,Уч!$A$2:$L$26,5,FALSE)</f>
        <v>#N/A</v>
      </c>
      <c r="D142" s="107" t="e">
        <f>VLOOKUP(B141,Уч!$A$2:$L$26,4,FALSE)</f>
        <v>#N/A</v>
      </c>
      <c r="E142" s="33" t="s">
        <v>97</v>
      </c>
      <c r="F142" s="68" t="e">
        <f>VLOOKUP($B141,'1_р'!$C$18:$I$85,6,FALSE)</f>
        <v>#N/A</v>
      </c>
      <c r="G142" s="69" t="e">
        <f>VLOOKUP($B141,Дл_р!$C$16:$O$54,12,FALSE)</f>
        <v>#N/A</v>
      </c>
      <c r="H142" s="70"/>
      <c r="I142" s="69"/>
      <c r="J142" s="69"/>
      <c r="K142" s="69" t="e">
        <f>VLOOKUP($B141,#REF!,6,FALSE)</f>
        <v>#REF!</v>
      </c>
      <c r="L142" s="69"/>
      <c r="M142" s="69"/>
      <c r="N142" s="70"/>
      <c r="O142" s="70"/>
      <c r="P142" s="97"/>
      <c r="Q142" s="34"/>
      <c r="R142" s="63"/>
      <c r="S142" s="31" t="e">
        <f>$A141</f>
        <v>#N/A</v>
      </c>
      <c r="T142" s="31">
        <v>2</v>
      </c>
      <c r="U142" s="83"/>
      <c r="V142" s="78"/>
      <c r="W142" s="78"/>
      <c r="X142" s="78"/>
      <c r="Y142" s="78"/>
      <c r="Z142" s="78"/>
      <c r="AA142" s="78"/>
      <c r="AB142" s="79"/>
      <c r="AC142" s="79"/>
      <c r="AD142" s="79"/>
      <c r="AF142" s="35"/>
      <c r="AG142" s="35"/>
      <c r="AI142" s="35"/>
    </row>
    <row r="143" spans="1:39" s="60" customFormat="1" ht="13.5" customHeight="1" x14ac:dyDescent="0.3">
      <c r="A143" s="35"/>
      <c r="B143" s="35"/>
      <c r="C143" s="67" t="str">
        <f>VLOOKUP(B141,Уч!$A$2:$L$26,7)</f>
        <v>ГБФСУ КО "СШОР по легкой атлетике им. В.А.Савенкова", ГАУ КО "ЦП ССК"</v>
      </c>
      <c r="D143" s="107"/>
      <c r="E143" s="33" t="s">
        <v>77</v>
      </c>
      <c r="F143" s="72" t="e">
        <f>VLOOKUP($B141,'1_р'!$C$18:$I$85,7,FALSE)</f>
        <v>#N/A</v>
      </c>
      <c r="G143" s="70" t="e">
        <f>VLOOKUP($B141,Дл_р!$C$16:$O$54,13,FALSE)</f>
        <v>#N/A</v>
      </c>
      <c r="H143" s="70" t="e">
        <f>VLOOKUP($B141,Я_р!$C$16:$K$60,9,FALSE)</f>
        <v>#N/A</v>
      </c>
      <c r="I143" s="70" t="e">
        <f>VLOOKUP($B141,В_р!$C$16:$AF$57,14,FALSE)</f>
        <v>#N/A</v>
      </c>
      <c r="J143" s="70" t="e">
        <f>VLOOKUP($B141,'4_р'!$C$17:$H$73,6,FALSE)</f>
        <v>#N/A</v>
      </c>
      <c r="K143" s="70" t="e">
        <f>VLOOKUP($B141,#REF!,7,FALSE)</f>
        <v>#REF!</v>
      </c>
      <c r="L143" s="70" t="e">
        <f>VLOOKUP($B141,#REF!,9,FALSE)</f>
        <v>#REF!</v>
      </c>
      <c r="M143" s="70" t="e">
        <f>VLOOKUP($B141,#REF!,18,FALSE)</f>
        <v>#REF!</v>
      </c>
      <c r="N143" s="70" t="e">
        <f>VLOOKUP($B141,К_р!$C$15:$K$68,9,FALSE)</f>
        <v>#N/A</v>
      </c>
      <c r="O143" s="70" t="e">
        <f>VLOOKUP($B141,'15_р'!$C$17:$H$86,6,FALSE)</f>
        <v>#N/A</v>
      </c>
      <c r="P143" s="97"/>
      <c r="Q143" s="34"/>
      <c r="R143" s="63"/>
      <c r="S143" s="31" t="e">
        <f>$A141</f>
        <v>#N/A</v>
      </c>
      <c r="T143" s="31">
        <v>3</v>
      </c>
      <c r="U143" s="83"/>
      <c r="V143" s="78"/>
      <c r="W143" s="78"/>
      <c r="X143" s="78"/>
      <c r="Y143" s="78"/>
      <c r="Z143" s="78"/>
      <c r="AA143" s="78"/>
      <c r="AB143" s="79"/>
      <c r="AC143" s="79"/>
      <c r="AD143" s="79"/>
      <c r="AF143" s="35"/>
      <c r="AG143" s="35"/>
      <c r="AI143" s="35"/>
    </row>
    <row r="144" spans="1:39" s="60" customFormat="1" ht="13.5" customHeight="1" x14ac:dyDescent="0.3">
      <c r="A144" s="35"/>
      <c r="B144" s="35"/>
      <c r="C144" s="66" t="e">
        <f>VLOOKUP(B141,Уч!$A$2:$L$26,11,FALSE)</f>
        <v>#N/A</v>
      </c>
      <c r="D144" s="107"/>
      <c r="E144" s="33" t="s">
        <v>98</v>
      </c>
      <c r="F144" s="72" t="e">
        <f>F143</f>
        <v>#N/A</v>
      </c>
      <c r="G144" s="70" t="e">
        <f>F144+G143</f>
        <v>#N/A</v>
      </c>
      <c r="H144" s="70" t="e">
        <f>G144+H143</f>
        <v>#N/A</v>
      </c>
      <c r="I144" s="70" t="e">
        <f>H144+I143</f>
        <v>#N/A</v>
      </c>
      <c r="J144" s="70" t="e">
        <f>SUM($F143:J143)</f>
        <v>#N/A</v>
      </c>
      <c r="K144" s="70" t="e">
        <f>SUM($F143:$K143)</f>
        <v>#N/A</v>
      </c>
      <c r="L144" s="70" t="e">
        <f>K144+L143</f>
        <v>#N/A</v>
      </c>
      <c r="M144" s="70" t="e">
        <f>L144+M143</f>
        <v>#N/A</v>
      </c>
      <c r="N144" s="70" t="e">
        <f>SUM($F143:$N143)</f>
        <v>#N/A</v>
      </c>
      <c r="O144" s="70" t="e">
        <f>SUM($F143:$O143)</f>
        <v>#N/A</v>
      </c>
      <c r="P144" s="97"/>
      <c r="Q144" s="80"/>
      <c r="R144" s="63"/>
      <c r="S144" s="31" t="e">
        <f>$A141</f>
        <v>#N/A</v>
      </c>
      <c r="T144" s="31">
        <v>4</v>
      </c>
      <c r="U144" s="63" t="e">
        <f t="shared" ref="U144:AD144" si="26">F144</f>
        <v>#N/A</v>
      </c>
      <c r="V144" s="63" t="e">
        <f t="shared" si="26"/>
        <v>#N/A</v>
      </c>
      <c r="W144" s="63" t="e">
        <f t="shared" si="26"/>
        <v>#N/A</v>
      </c>
      <c r="X144" s="63" t="e">
        <f t="shared" si="26"/>
        <v>#N/A</v>
      </c>
      <c r="Y144" s="63" t="e">
        <f t="shared" si="26"/>
        <v>#N/A</v>
      </c>
      <c r="Z144" s="63" t="e">
        <f t="shared" si="26"/>
        <v>#N/A</v>
      </c>
      <c r="AA144" s="63" t="e">
        <f t="shared" si="26"/>
        <v>#N/A</v>
      </c>
      <c r="AB144" s="63" t="e">
        <f t="shared" si="26"/>
        <v>#N/A</v>
      </c>
      <c r="AC144" s="63" t="e">
        <f t="shared" si="26"/>
        <v>#N/A</v>
      </c>
      <c r="AD144" s="63" t="e">
        <f t="shared" si="26"/>
        <v>#N/A</v>
      </c>
      <c r="AF144" s="35"/>
      <c r="AG144" s="35"/>
      <c r="AI144" s="35"/>
    </row>
    <row r="145" spans="1:39" s="60" customFormat="1" ht="13.5" customHeight="1" thickBot="1" x14ac:dyDescent="0.35">
      <c r="A145" s="73"/>
      <c r="B145" s="73"/>
      <c r="C145" s="74" t="e">
        <f>VLOOKUP(B141,Уч!$A$2:$L$26,12,FALSE)</f>
        <v>#N/A</v>
      </c>
      <c r="D145" s="108"/>
      <c r="E145" s="43" t="s">
        <v>37</v>
      </c>
      <c r="F145" s="75" t="e">
        <f>RANK(F144,$U$19:$U$160,0)</f>
        <v>#N/A</v>
      </c>
      <c r="G145" s="76" t="e">
        <f>RANK(G144,$V$19:$V$160,0)</f>
        <v>#N/A</v>
      </c>
      <c r="H145" s="76" t="e">
        <f>RANK(H144,$W$19:$W$160,0)</f>
        <v>#N/A</v>
      </c>
      <c r="I145" s="76" t="e">
        <f>RANK(I144,$X$19:$X$160,0)</f>
        <v>#N/A</v>
      </c>
      <c r="J145" s="76" t="e">
        <f>RANK(J144,$Y$19:$Y$160,0)</f>
        <v>#N/A</v>
      </c>
      <c r="K145" s="76" t="e">
        <f>RANK(K144,$Z$19:$Z$160,0)</f>
        <v>#N/A</v>
      </c>
      <c r="L145" s="76" t="e">
        <f>RANK(L144,$AA$19:$AA$160,0)</f>
        <v>#N/A</v>
      </c>
      <c r="M145" s="76" t="e">
        <f>RANK(M144,$AB$19:$AB$150,0)</f>
        <v>#N/A</v>
      </c>
      <c r="N145" s="76" t="e">
        <f>RANK(N144,$AC$19:$AC$160,0)</f>
        <v>#N/A</v>
      </c>
      <c r="O145" s="76" t="e">
        <f>RANK(O144,$AD$19:$AD$160,0)</f>
        <v>#N/A</v>
      </c>
      <c r="P145" s="98"/>
      <c r="Q145" s="81"/>
      <c r="R145" s="77"/>
      <c r="S145" s="31" t="e">
        <f>$A141</f>
        <v>#N/A</v>
      </c>
      <c r="T145" s="31">
        <v>5</v>
      </c>
      <c r="U145" s="83"/>
      <c r="V145" s="78"/>
      <c r="W145" s="78"/>
      <c r="X145" s="78"/>
      <c r="Y145" s="78"/>
      <c r="Z145" s="78"/>
      <c r="AA145" s="78"/>
      <c r="AB145" s="79"/>
      <c r="AC145" s="79"/>
      <c r="AD145" s="79"/>
      <c r="AF145" s="35"/>
      <c r="AG145" s="35"/>
      <c r="AI145" s="35"/>
    </row>
    <row r="146" spans="1:39" s="60" customFormat="1" ht="13.5" customHeight="1" thickTop="1" x14ac:dyDescent="0.3">
      <c r="A146" s="35" t="e">
        <f>RANK(P146,$P$16:$P$160,0)</f>
        <v>#N/A</v>
      </c>
      <c r="B146" s="35">
        <v>93</v>
      </c>
      <c r="C146" s="60" t="e">
        <f>VLOOKUP(B146,Уч!$A$2:$L$26,2,FALSE)</f>
        <v>#N/A</v>
      </c>
      <c r="D146" s="107" t="e">
        <f>VLOOKUP(B146,Уч!$A$2:$L$26,3,FALSE)</f>
        <v>#N/A</v>
      </c>
      <c r="E146" s="33" t="s">
        <v>28</v>
      </c>
      <c r="F146" s="61" t="e">
        <f>VLOOKUP($B146,'1_р'!$C$18:$I$85,5,FALSE)</f>
        <v>#N/A</v>
      </c>
      <c r="G146" s="62" t="e">
        <f>VLOOKUP($B146,Дл_р!$C$16:$O$54,11,FALSE)</f>
        <v>#N/A</v>
      </c>
      <c r="H146" s="62" t="e">
        <f>VLOOKUP($B146,Я_р!$C$16:$K$60,8,FALSE)</f>
        <v>#N/A</v>
      </c>
      <c r="I146" s="62" t="e">
        <f>VLOOKUP($B146,В_р!$C$16:$AF$57,13,FALSE)</f>
        <v>#N/A</v>
      </c>
      <c r="J146" s="62" t="e">
        <f>VLOOKUP($B146,'4_р'!$C$17:$H$73,5,FALSE)</f>
        <v>#N/A</v>
      </c>
      <c r="K146" s="62" t="e">
        <f>VLOOKUP($B146,#REF!,5,FALSE)</f>
        <v>#REF!</v>
      </c>
      <c r="L146" s="62" t="e">
        <f>VLOOKUP($B146,#REF!,8,FALSE)</f>
        <v>#REF!</v>
      </c>
      <c r="M146" s="62" t="e">
        <f>VLOOKUP($B146,#REF!,17,FALSE)</f>
        <v>#REF!</v>
      </c>
      <c r="N146" s="62" t="e">
        <f>VLOOKUP($B146,К_р!$C$15:$K$68,8,FALSE)</f>
        <v>#N/A</v>
      </c>
      <c r="O146" s="70" t="e">
        <f>VLOOKUP($B146,'15_р'!$C$17:$H$86,5,FALSE)</f>
        <v>#N/A</v>
      </c>
      <c r="P146" s="97" t="e">
        <f>SUM(F148:O148)</f>
        <v>#N/A</v>
      </c>
      <c r="Q146" s="35" t="e">
        <f>LOOKUP(P146,$V$1:$V$7,$W$1:$W$7)</f>
        <v>#N/A</v>
      </c>
      <c r="R146" s="35"/>
      <c r="S146" s="31" t="e">
        <f>$A146</f>
        <v>#N/A</v>
      </c>
      <c r="T146" s="31">
        <v>1</v>
      </c>
      <c r="U146" s="83"/>
      <c r="V146" s="78"/>
      <c r="W146" s="78"/>
      <c r="X146" s="78"/>
      <c r="Y146" s="78"/>
      <c r="Z146" s="78"/>
      <c r="AA146" s="78"/>
      <c r="AB146" s="79"/>
      <c r="AC146" s="79"/>
      <c r="AD146" s="79"/>
      <c r="AF146" s="35"/>
      <c r="AG146" s="35"/>
      <c r="AI146" s="35"/>
    </row>
    <row r="147" spans="1:39" s="60" customFormat="1" ht="13.5" customHeight="1" x14ac:dyDescent="0.3">
      <c r="A147" s="35"/>
      <c r="B147" s="35"/>
      <c r="C147" s="66" t="e">
        <f>VLOOKUP(B146,Уч!$A$2:$L$26,5,FALSE)</f>
        <v>#N/A</v>
      </c>
      <c r="D147" s="109" t="e">
        <f>VLOOKUP(B146,Уч!$A$2:$L$26,4,FALSE)</f>
        <v>#N/A</v>
      </c>
      <c r="E147" s="33" t="s">
        <v>97</v>
      </c>
      <c r="F147" s="68" t="e">
        <f>VLOOKUP($B146,'1_р'!$C$18:$I$85,6,FALSE)</f>
        <v>#N/A</v>
      </c>
      <c r="G147" s="69" t="e">
        <f>VLOOKUP($B146,Дл_р!$C$16:$O$54,12,FALSE)</f>
        <v>#N/A</v>
      </c>
      <c r="H147" s="70"/>
      <c r="I147" s="69"/>
      <c r="J147" s="69"/>
      <c r="K147" s="69" t="e">
        <f>VLOOKUP($B146,#REF!,6,FALSE)</f>
        <v>#REF!</v>
      </c>
      <c r="L147" s="69"/>
      <c r="M147" s="69"/>
      <c r="N147" s="70"/>
      <c r="O147" s="70"/>
      <c r="P147" s="97"/>
      <c r="Q147" s="36"/>
      <c r="R147" s="63"/>
      <c r="S147" s="31" t="e">
        <f>$A146</f>
        <v>#N/A</v>
      </c>
      <c r="T147" s="31">
        <v>2</v>
      </c>
      <c r="U147" s="83"/>
      <c r="V147" s="78"/>
      <c r="W147" s="78"/>
      <c r="X147" s="78"/>
      <c r="Y147" s="78"/>
      <c r="Z147" s="78"/>
      <c r="AA147" s="78"/>
      <c r="AB147" s="79"/>
      <c r="AC147" s="79"/>
      <c r="AD147" s="79"/>
      <c r="AF147" s="35"/>
      <c r="AG147" s="35"/>
      <c r="AI147" s="35"/>
    </row>
    <row r="148" spans="1:39" s="60" customFormat="1" ht="13.5" customHeight="1" x14ac:dyDescent="0.3">
      <c r="A148" s="35"/>
      <c r="B148" s="35"/>
      <c r="C148" s="67" t="str">
        <f>VLOOKUP(B146,Уч!$A$2:$L$26,7)</f>
        <v>ГБФСУ КО "СШОР по легкой атлетике им. В.А.Савенкова", ГАУ КО "ЦП ССК"</v>
      </c>
      <c r="D148" s="109"/>
      <c r="E148" s="33" t="s">
        <v>77</v>
      </c>
      <c r="F148" s="72" t="e">
        <f>VLOOKUP($B146,'1_р'!$C$18:$I$85,7,FALSE)</f>
        <v>#N/A</v>
      </c>
      <c r="G148" s="70" t="e">
        <f>VLOOKUP($B146,Дл_р!$C$16:$O$54,13,FALSE)</f>
        <v>#N/A</v>
      </c>
      <c r="H148" s="70" t="e">
        <f>VLOOKUP($B146,Я_р!$C$16:$K$60,9,FALSE)</f>
        <v>#N/A</v>
      </c>
      <c r="I148" s="70" t="e">
        <f>VLOOKUP($B146,В_р!$C$16:$AF$57,14,FALSE)</f>
        <v>#N/A</v>
      </c>
      <c r="J148" s="70" t="e">
        <f>VLOOKUP($B146,'4_р'!$C$17:$H$73,6,FALSE)</f>
        <v>#N/A</v>
      </c>
      <c r="K148" s="70" t="e">
        <f>VLOOKUP($B146,#REF!,7,FALSE)</f>
        <v>#REF!</v>
      </c>
      <c r="L148" s="70" t="e">
        <f>VLOOKUP($B146,#REF!,9,FALSE)</f>
        <v>#REF!</v>
      </c>
      <c r="M148" s="70" t="e">
        <f>VLOOKUP($B146,#REF!,18,FALSE)</f>
        <v>#REF!</v>
      </c>
      <c r="N148" s="70" t="e">
        <f>VLOOKUP($B146,К_р!$C$15:$K$68,9,FALSE)</f>
        <v>#N/A</v>
      </c>
      <c r="O148" s="70" t="e">
        <f>VLOOKUP($B146,'15_р'!$C$17:$H$86,6,FALSE)</f>
        <v>#N/A</v>
      </c>
      <c r="P148" s="97"/>
      <c r="Q148" s="36"/>
      <c r="R148" s="63"/>
      <c r="S148" s="31" t="e">
        <f>$A146</f>
        <v>#N/A</v>
      </c>
      <c r="T148" s="31">
        <v>3</v>
      </c>
      <c r="U148" s="83"/>
      <c r="V148" s="78"/>
      <c r="W148" s="78"/>
      <c r="X148" s="78"/>
      <c r="Y148" s="78"/>
      <c r="Z148" s="78"/>
      <c r="AA148" s="78"/>
      <c r="AB148" s="79"/>
      <c r="AC148" s="79"/>
      <c r="AD148" s="79"/>
      <c r="AF148" s="35"/>
      <c r="AG148" s="35"/>
      <c r="AI148" s="35"/>
    </row>
    <row r="149" spans="1:39" s="60" customFormat="1" ht="13.5" customHeight="1" x14ac:dyDescent="0.3">
      <c r="A149" s="35"/>
      <c r="B149" s="35"/>
      <c r="C149" s="66" t="e">
        <f>VLOOKUP(B146,Уч!$A$2:$L$26,11,FALSE)</f>
        <v>#N/A</v>
      </c>
      <c r="D149" s="109"/>
      <c r="E149" s="33" t="s">
        <v>98</v>
      </c>
      <c r="F149" s="72" t="e">
        <f>F148</f>
        <v>#N/A</v>
      </c>
      <c r="G149" s="70" t="e">
        <f>F149+G148</f>
        <v>#N/A</v>
      </c>
      <c r="H149" s="70" t="e">
        <f>G149+H148</f>
        <v>#N/A</v>
      </c>
      <c r="I149" s="70" t="e">
        <f>H149+I148</f>
        <v>#N/A</v>
      </c>
      <c r="J149" s="70" t="e">
        <f>SUM($F148:J148)</f>
        <v>#N/A</v>
      </c>
      <c r="K149" s="70" t="e">
        <f>SUM($F148:$K148)</f>
        <v>#N/A</v>
      </c>
      <c r="L149" s="70" t="e">
        <f>K149+L148</f>
        <v>#N/A</v>
      </c>
      <c r="M149" s="70" t="e">
        <f>L149+M148</f>
        <v>#N/A</v>
      </c>
      <c r="N149" s="70" t="e">
        <f>SUM($F148:$N148)</f>
        <v>#N/A</v>
      </c>
      <c r="O149" s="70" t="e">
        <f>SUM($F148:$O148)</f>
        <v>#N/A</v>
      </c>
      <c r="P149" s="97"/>
      <c r="Q149" s="36"/>
      <c r="R149" s="63"/>
      <c r="S149" s="31" t="e">
        <f>$A146</f>
        <v>#N/A</v>
      </c>
      <c r="T149" s="31">
        <v>4</v>
      </c>
      <c r="U149" s="63" t="e">
        <f t="shared" ref="U149:AD149" si="27">F149</f>
        <v>#N/A</v>
      </c>
      <c r="V149" s="63" t="e">
        <f t="shared" si="27"/>
        <v>#N/A</v>
      </c>
      <c r="W149" s="63" t="e">
        <f t="shared" si="27"/>
        <v>#N/A</v>
      </c>
      <c r="X149" s="63" t="e">
        <f t="shared" si="27"/>
        <v>#N/A</v>
      </c>
      <c r="Y149" s="63" t="e">
        <f t="shared" si="27"/>
        <v>#N/A</v>
      </c>
      <c r="Z149" s="63" t="e">
        <f t="shared" si="27"/>
        <v>#N/A</v>
      </c>
      <c r="AA149" s="63" t="e">
        <f t="shared" si="27"/>
        <v>#N/A</v>
      </c>
      <c r="AB149" s="63" t="e">
        <f t="shared" si="27"/>
        <v>#N/A</v>
      </c>
      <c r="AC149" s="63" t="e">
        <f t="shared" si="27"/>
        <v>#N/A</v>
      </c>
      <c r="AD149" s="63" t="e">
        <f t="shared" si="27"/>
        <v>#N/A</v>
      </c>
      <c r="AF149" s="35"/>
      <c r="AG149" s="35"/>
      <c r="AI149" s="35"/>
    </row>
    <row r="150" spans="1:39" s="60" customFormat="1" ht="13.5" customHeight="1" thickBot="1" x14ac:dyDescent="0.35">
      <c r="A150" s="73"/>
      <c r="B150" s="73"/>
      <c r="C150" s="74" t="e">
        <f>VLOOKUP(B146,Уч!$A$2:$L$26,12,FALSE)</f>
        <v>#N/A</v>
      </c>
      <c r="D150" s="110"/>
      <c r="E150" s="43" t="s">
        <v>37</v>
      </c>
      <c r="F150" s="75" t="e">
        <f>RANK(F149,$U$19:$U$160,0)</f>
        <v>#N/A</v>
      </c>
      <c r="G150" s="76" t="e">
        <f>RANK(G149,$V$19:$V$160,0)</f>
        <v>#N/A</v>
      </c>
      <c r="H150" s="76" t="e">
        <f>RANK(H149,$W$19:$W$160,0)</f>
        <v>#N/A</v>
      </c>
      <c r="I150" s="76" t="e">
        <f>RANK(I149,$X$19:$X$160,0)</f>
        <v>#N/A</v>
      </c>
      <c r="J150" s="76" t="e">
        <f>RANK(J149,$Y$19:$Y$160,0)</f>
        <v>#N/A</v>
      </c>
      <c r="K150" s="76" t="e">
        <f>RANK(K149,$Z$19:$Z$160,0)</f>
        <v>#N/A</v>
      </c>
      <c r="L150" s="76" t="e">
        <f>RANK(L149,$AA$19:$AA$160,0)</f>
        <v>#N/A</v>
      </c>
      <c r="M150" s="76" t="e">
        <f>RANK(M149,$AB$19:$AB$150,0)</f>
        <v>#N/A</v>
      </c>
      <c r="N150" s="76" t="e">
        <f>RANK(N149,$AC$19:$AC$160,0)</f>
        <v>#N/A</v>
      </c>
      <c r="O150" s="76" t="e">
        <f>RANK(O149,$AD$19:$AD$160,0)</f>
        <v>#N/A</v>
      </c>
      <c r="P150" s="98"/>
      <c r="Q150" s="50"/>
      <c r="R150" s="77"/>
      <c r="S150" s="31" t="e">
        <f>$A146</f>
        <v>#N/A</v>
      </c>
      <c r="T150" s="31">
        <v>5</v>
      </c>
      <c r="U150" s="83"/>
      <c r="V150" s="78"/>
      <c r="W150" s="78"/>
      <c r="X150" s="78"/>
      <c r="Y150" s="78"/>
      <c r="Z150" s="78"/>
      <c r="AA150" s="78"/>
      <c r="AB150" s="79"/>
      <c r="AC150" s="79"/>
      <c r="AD150" s="79"/>
      <c r="AF150" s="35"/>
      <c r="AG150" s="35"/>
      <c r="AI150" s="35"/>
    </row>
    <row r="151" spans="1:39" s="60" customFormat="1" ht="13.5" customHeight="1" thickTop="1" x14ac:dyDescent="0.3">
      <c r="A151" s="35" t="s">
        <v>105</v>
      </c>
      <c r="B151" s="35">
        <v>63</v>
      </c>
      <c r="C151" s="60" t="e">
        <f>VLOOKUP(B151,Уч!$A$2:$L$26,2,FALSE)</f>
        <v>#N/A</v>
      </c>
      <c r="D151" s="107" t="e">
        <f>VLOOKUP(B151,Уч!$A$2:$L$26,3,FALSE)</f>
        <v>#N/A</v>
      </c>
      <c r="E151" s="33" t="s">
        <v>28</v>
      </c>
      <c r="F151" s="61" t="s">
        <v>107</v>
      </c>
      <c r="G151" s="62"/>
      <c r="H151" s="62"/>
      <c r="I151" s="62"/>
      <c r="J151" s="62"/>
      <c r="K151" s="62"/>
      <c r="L151" s="62"/>
      <c r="M151" s="62"/>
      <c r="N151" s="62"/>
      <c r="O151" s="70"/>
      <c r="P151" s="97"/>
      <c r="Q151" s="35"/>
      <c r="R151" s="35"/>
      <c r="S151" s="31" t="str">
        <f>$A151</f>
        <v>бм</v>
      </c>
      <c r="T151" s="31">
        <v>1</v>
      </c>
      <c r="U151" s="64"/>
      <c r="V151" s="64"/>
      <c r="W151" s="64"/>
      <c r="X151" s="64"/>
      <c r="Y151" s="64"/>
      <c r="Z151" s="64"/>
      <c r="AA151" s="64"/>
      <c r="AB151" s="64"/>
      <c r="AC151" s="64"/>
      <c r="AD151" s="64"/>
      <c r="AE151" s="31"/>
      <c r="AF151" s="65" t="s">
        <v>37</v>
      </c>
      <c r="AG151" s="36" t="s">
        <v>77</v>
      </c>
      <c r="AH151" s="65" t="s">
        <v>76</v>
      </c>
      <c r="AI151" s="35" t="s">
        <v>77</v>
      </c>
      <c r="AJ151" s="31"/>
      <c r="AK151" s="31"/>
      <c r="AL151" s="31"/>
      <c r="AM151" s="31"/>
    </row>
    <row r="152" spans="1:39" s="60" customFormat="1" ht="13.5" customHeight="1" x14ac:dyDescent="0.3">
      <c r="A152" s="35"/>
      <c r="B152" s="35"/>
      <c r="C152" s="66" t="e">
        <f>VLOOKUP(B151,Уч!$A$2:$L$26,5,FALSE)</f>
        <v>#N/A</v>
      </c>
      <c r="D152" s="109" t="e">
        <f>VLOOKUP(B151,Уч!$A$2:$L$26,4,FALSE)</f>
        <v>#N/A</v>
      </c>
      <c r="E152" s="33" t="s">
        <v>97</v>
      </c>
      <c r="F152" s="68"/>
      <c r="G152" s="69"/>
      <c r="H152" s="70"/>
      <c r="I152" s="69"/>
      <c r="J152" s="69"/>
      <c r="K152" s="69"/>
      <c r="L152" s="69"/>
      <c r="M152" s="69"/>
      <c r="N152" s="70"/>
      <c r="O152" s="70"/>
      <c r="P152" s="97"/>
      <c r="Q152" s="36"/>
      <c r="R152" s="63"/>
      <c r="S152" s="31" t="str">
        <f>$A151</f>
        <v>бм</v>
      </c>
      <c r="T152" s="31">
        <v>2</v>
      </c>
      <c r="U152" s="64"/>
      <c r="V152" s="64"/>
      <c r="W152" s="64"/>
      <c r="X152" s="64"/>
      <c r="Y152" s="64"/>
      <c r="Z152" s="64"/>
      <c r="AA152" s="64"/>
      <c r="AB152" s="64"/>
      <c r="AC152" s="64"/>
      <c r="AD152" s="64"/>
      <c r="AE152" s="31"/>
      <c r="AF152" s="65">
        <v>1</v>
      </c>
      <c r="AG152" s="36">
        <v>20</v>
      </c>
      <c r="AH152" s="36" t="s">
        <v>78</v>
      </c>
      <c r="AI152" s="35"/>
      <c r="AJ152" s="31"/>
      <c r="AK152" s="31"/>
      <c r="AL152" s="31"/>
      <c r="AM152" s="31"/>
    </row>
    <row r="153" spans="1:39" s="60" customFormat="1" ht="13.5" customHeight="1" x14ac:dyDescent="0.3">
      <c r="A153" s="35"/>
      <c r="B153" s="35"/>
      <c r="C153" s="67" t="str">
        <f>VLOOKUP(B151,Уч!$A$2:$L$26,7)</f>
        <v>МБУ ДО ДЮСШ №6</v>
      </c>
      <c r="D153" s="109"/>
      <c r="E153" s="33" t="s">
        <v>77</v>
      </c>
      <c r="F153" s="72"/>
      <c r="G153" s="70"/>
      <c r="H153" s="70"/>
      <c r="I153" s="70"/>
      <c r="J153" s="70"/>
      <c r="K153" s="70"/>
      <c r="L153" s="70"/>
      <c r="M153" s="70"/>
      <c r="N153" s="70"/>
      <c r="O153" s="70"/>
      <c r="P153" s="97"/>
      <c r="Q153" s="36"/>
      <c r="R153" s="63"/>
      <c r="S153" s="31" t="str">
        <f>$A151</f>
        <v>бм</v>
      </c>
      <c r="T153" s="31">
        <v>3</v>
      </c>
      <c r="U153" s="64"/>
      <c r="V153" s="64"/>
      <c r="W153" s="64"/>
      <c r="X153" s="64"/>
      <c r="Y153" s="64"/>
      <c r="Z153" s="64"/>
      <c r="AA153" s="64"/>
      <c r="AB153" s="64"/>
      <c r="AC153" s="64"/>
      <c r="AD153" s="64"/>
      <c r="AE153" s="31"/>
      <c r="AF153" s="65">
        <v>2</v>
      </c>
      <c r="AG153" s="36">
        <v>17</v>
      </c>
      <c r="AH153" s="65" t="s">
        <v>62</v>
      </c>
      <c r="AI153" s="35">
        <v>15</v>
      </c>
      <c r="AJ153" s="31"/>
      <c r="AK153" s="31"/>
      <c r="AL153" s="31"/>
      <c r="AM153" s="31"/>
    </row>
    <row r="154" spans="1:39" s="60" customFormat="1" ht="13.5" customHeight="1" x14ac:dyDescent="0.3">
      <c r="A154" s="35"/>
      <c r="B154" s="35"/>
      <c r="C154" s="66" t="e">
        <f>VLOOKUP(B151,Уч!$A$2:$L$26,11,FALSE)</f>
        <v>#N/A</v>
      </c>
      <c r="D154" s="109"/>
      <c r="E154" s="33" t="s">
        <v>98</v>
      </c>
      <c r="F154" s="72"/>
      <c r="G154" s="70"/>
      <c r="H154" s="70"/>
      <c r="I154" s="70"/>
      <c r="J154" s="70"/>
      <c r="K154" s="70"/>
      <c r="L154" s="70"/>
      <c r="M154" s="70"/>
      <c r="N154" s="70"/>
      <c r="O154" s="70"/>
      <c r="P154" s="97"/>
      <c r="Q154" s="36"/>
      <c r="R154" s="63"/>
      <c r="S154" s="31" t="str">
        <f>$A151</f>
        <v>бм</v>
      </c>
      <c r="T154" s="31">
        <v>4</v>
      </c>
      <c r="U154" s="63">
        <f t="shared" ref="U154:AD154" si="28">F154</f>
        <v>0</v>
      </c>
      <c r="V154" s="63">
        <f t="shared" si="28"/>
        <v>0</v>
      </c>
      <c r="W154" s="63">
        <f t="shared" si="28"/>
        <v>0</v>
      </c>
      <c r="X154" s="63">
        <f t="shared" si="28"/>
        <v>0</v>
      </c>
      <c r="Y154" s="63">
        <f t="shared" si="28"/>
        <v>0</v>
      </c>
      <c r="Z154" s="63">
        <f t="shared" si="28"/>
        <v>0</v>
      </c>
      <c r="AA154" s="63">
        <f t="shared" si="28"/>
        <v>0</v>
      </c>
      <c r="AB154" s="63">
        <f t="shared" si="28"/>
        <v>0</v>
      </c>
      <c r="AC154" s="63">
        <f t="shared" si="28"/>
        <v>0</v>
      </c>
      <c r="AD154" s="63">
        <f t="shared" si="28"/>
        <v>0</v>
      </c>
      <c r="AE154" s="31"/>
      <c r="AF154" s="65">
        <v>3</v>
      </c>
      <c r="AG154" s="36">
        <v>15</v>
      </c>
      <c r="AH154" s="65" t="s">
        <v>60</v>
      </c>
      <c r="AI154" s="35">
        <v>5</v>
      </c>
      <c r="AJ154" s="31"/>
      <c r="AK154" s="31"/>
      <c r="AL154" s="31"/>
      <c r="AM154" s="31"/>
    </row>
    <row r="155" spans="1:39" s="60" customFormat="1" ht="13.5" customHeight="1" thickBot="1" x14ac:dyDescent="0.35">
      <c r="A155" s="73"/>
      <c r="B155" s="73"/>
      <c r="C155" s="74" t="e">
        <f>VLOOKUP(B151,Уч!$A$2:$L$26,12,FALSE)</f>
        <v>#N/A</v>
      </c>
      <c r="D155" s="110"/>
      <c r="E155" s="43" t="s">
        <v>37</v>
      </c>
      <c r="F155" s="75"/>
      <c r="G155" s="76"/>
      <c r="H155" s="76"/>
      <c r="I155" s="76"/>
      <c r="J155" s="76"/>
      <c r="K155" s="76"/>
      <c r="L155" s="76"/>
      <c r="M155" s="76"/>
      <c r="N155" s="76"/>
      <c r="O155" s="76"/>
      <c r="P155" s="98"/>
      <c r="Q155" s="50"/>
      <c r="R155" s="77"/>
      <c r="S155" s="31" t="str">
        <f>$A151</f>
        <v>бм</v>
      </c>
      <c r="T155" s="31">
        <v>5</v>
      </c>
      <c r="U155" s="64"/>
      <c r="V155" s="64"/>
      <c r="W155" s="64"/>
      <c r="X155" s="64"/>
      <c r="Y155" s="64"/>
      <c r="Z155" s="64"/>
      <c r="AA155" s="64"/>
      <c r="AB155" s="64"/>
      <c r="AC155" s="64"/>
      <c r="AD155" s="64"/>
      <c r="AE155" s="31"/>
      <c r="AF155" s="65">
        <v>4</v>
      </c>
      <c r="AG155" s="36">
        <v>14</v>
      </c>
      <c r="AI155" s="35"/>
      <c r="AJ155" s="31"/>
      <c r="AK155" s="31"/>
      <c r="AL155" s="31"/>
      <c r="AM155" s="31"/>
    </row>
    <row r="156" spans="1:39" s="60" customFormat="1" ht="13.5" customHeight="1" thickTop="1" x14ac:dyDescent="0.3">
      <c r="A156" s="35"/>
      <c r="B156" s="35"/>
      <c r="C156" s="66"/>
      <c r="D156" s="71"/>
      <c r="E156" s="33"/>
      <c r="F156" s="70"/>
      <c r="G156" s="70"/>
      <c r="H156" s="70"/>
      <c r="I156" s="103"/>
      <c r="J156" s="103"/>
      <c r="K156" s="103"/>
      <c r="L156" s="103"/>
      <c r="M156" s="103"/>
      <c r="N156" s="103"/>
      <c r="O156" s="103"/>
      <c r="P156" s="63"/>
      <c r="Q156" s="36"/>
      <c r="R156" s="63"/>
      <c r="S156" s="31"/>
      <c r="T156" s="31"/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31"/>
      <c r="AF156" s="65"/>
      <c r="AG156" s="36"/>
      <c r="AI156" s="35"/>
      <c r="AJ156" s="31"/>
      <c r="AK156" s="31"/>
      <c r="AL156" s="31"/>
      <c r="AM156" s="31"/>
    </row>
    <row r="157" spans="1:39" s="60" customFormat="1" ht="13.5" customHeight="1" x14ac:dyDescent="0.3">
      <c r="B157" s="35"/>
      <c r="C157" s="60" t="s">
        <v>87</v>
      </c>
      <c r="D157" s="36"/>
      <c r="G157" s="35"/>
      <c r="H157" s="35"/>
      <c r="J157" s="36"/>
      <c r="K157" s="35" t="s">
        <v>108</v>
      </c>
      <c r="L157" s="35"/>
      <c r="M157" s="35"/>
      <c r="N157" s="35"/>
      <c r="O157" s="35"/>
      <c r="P157" s="80"/>
      <c r="Q157" s="80"/>
      <c r="R157" s="80"/>
      <c r="S157" s="80"/>
      <c r="T157" s="80"/>
      <c r="U157" s="78"/>
      <c r="V157" s="78"/>
      <c r="W157" s="78"/>
      <c r="X157" s="78"/>
      <c r="Y157" s="78"/>
      <c r="Z157" s="78"/>
      <c r="AA157" s="78"/>
      <c r="AB157" s="79"/>
      <c r="AC157" s="79"/>
      <c r="AD157" s="79"/>
      <c r="AF157" s="35"/>
      <c r="AG157" s="35"/>
      <c r="AI157" s="35"/>
    </row>
    <row r="158" spans="1:39" s="60" customFormat="1" ht="13.5" customHeight="1" x14ac:dyDescent="0.3">
      <c r="B158" s="35"/>
      <c r="D158" s="36"/>
      <c r="G158" s="35"/>
      <c r="H158" s="35"/>
      <c r="K158" s="35"/>
      <c r="L158" s="35"/>
      <c r="M158" s="35"/>
      <c r="N158" s="35"/>
      <c r="O158" s="35"/>
      <c r="P158" s="80"/>
      <c r="Q158" s="80"/>
      <c r="R158" s="80"/>
      <c r="S158" s="80"/>
      <c r="T158" s="80"/>
      <c r="U158" s="78"/>
      <c r="V158" s="78"/>
      <c r="W158" s="78"/>
      <c r="X158" s="78"/>
      <c r="Y158" s="78"/>
      <c r="Z158" s="78"/>
      <c r="AA158" s="78"/>
      <c r="AB158" s="79"/>
      <c r="AC158" s="79"/>
      <c r="AD158" s="79"/>
      <c r="AF158" s="35"/>
      <c r="AG158" s="35"/>
      <c r="AI158" s="35"/>
    </row>
    <row r="159" spans="1:39" s="60" customFormat="1" ht="13.5" customHeight="1" x14ac:dyDescent="0.3">
      <c r="B159" s="35"/>
      <c r="C159" s="60" t="s">
        <v>88</v>
      </c>
      <c r="D159" s="36"/>
      <c r="G159" s="35"/>
      <c r="H159" s="35"/>
      <c r="K159" s="35" t="s">
        <v>109</v>
      </c>
      <c r="L159" s="35"/>
      <c r="M159" s="35"/>
      <c r="N159" s="35"/>
      <c r="O159" s="35"/>
      <c r="P159" s="80"/>
      <c r="Q159" s="80"/>
      <c r="R159" s="80"/>
      <c r="S159" s="80"/>
      <c r="T159" s="80"/>
      <c r="U159" s="78"/>
      <c r="V159" s="78"/>
      <c r="W159" s="78"/>
      <c r="X159" s="78"/>
      <c r="Y159" s="78"/>
      <c r="Z159" s="78"/>
      <c r="AA159" s="78"/>
      <c r="AB159" s="79"/>
      <c r="AC159" s="79"/>
      <c r="AD159" s="79"/>
      <c r="AF159" s="35"/>
      <c r="AG159" s="35"/>
      <c r="AI159" s="35"/>
    </row>
  </sheetData>
  <sortState ref="A16:AD120">
    <sortCondition ref="S16:S120"/>
  </sortState>
  <printOptions horizontalCentered="1"/>
  <pageMargins left="0.39370078740157483" right="0.39370078740157483" top="0.39370078740157483" bottom="0.39370078740157483" header="0.59055118110236227" footer="0.39370078740157483"/>
  <pageSetup paperSize="9" scale="71" orientation="portrait" verticalDpi="300" r:id="rId1"/>
  <headerFooter alignWithMargins="0">
    <oddFooter>&amp;Lrybakov@rusathletics.com</oddFooter>
  </headerFooter>
  <rowBreaks count="2" manualBreakCount="2">
    <brk id="75" max="17" man="1"/>
    <brk id="155" max="1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33"/>
  </sheetPr>
  <dimension ref="A1:A21"/>
  <sheetViews>
    <sheetView workbookViewId="0">
      <selection activeCell="X48" sqref="X48"/>
    </sheetView>
  </sheetViews>
  <sheetFormatPr defaultColWidth="9.140625" defaultRowHeight="17.25" x14ac:dyDescent="0.3"/>
  <cols>
    <col min="1" max="1" width="13.7109375" style="24" customWidth="1"/>
    <col min="2" max="16384" width="9.140625" style="24"/>
  </cols>
  <sheetData>
    <row r="1" spans="1:1" x14ac:dyDescent="0.3">
      <c r="A1" s="24" t="s">
        <v>38</v>
      </c>
    </row>
    <row r="2" spans="1:1" x14ac:dyDescent="0.3">
      <c r="A2" s="24" t="s">
        <v>39</v>
      </c>
    </row>
    <row r="3" spans="1:1" x14ac:dyDescent="0.3">
      <c r="A3" s="27" t="s">
        <v>58</v>
      </c>
    </row>
    <row r="4" spans="1:1" x14ac:dyDescent="0.3">
      <c r="A4" s="25" t="s">
        <v>40</v>
      </c>
    </row>
    <row r="5" spans="1:1" x14ac:dyDescent="0.3">
      <c r="A5" s="24" t="s">
        <v>41</v>
      </c>
    </row>
    <row r="6" spans="1:1" x14ac:dyDescent="0.3">
      <c r="A6" s="25" t="s">
        <v>48</v>
      </c>
    </row>
    <row r="7" spans="1:1" x14ac:dyDescent="0.3">
      <c r="A7" s="24" t="s">
        <v>49</v>
      </c>
    </row>
    <row r="8" spans="1:1" x14ac:dyDescent="0.3">
      <c r="A8" s="25" t="s">
        <v>57</v>
      </c>
    </row>
    <row r="9" spans="1:1" x14ac:dyDescent="0.3">
      <c r="A9" s="24" t="s">
        <v>45</v>
      </c>
    </row>
    <row r="10" spans="1:1" x14ac:dyDescent="0.3">
      <c r="A10" s="24" t="s">
        <v>44</v>
      </c>
    </row>
    <row r="11" spans="1:1" x14ac:dyDescent="0.3">
      <c r="A11" s="24" t="s">
        <v>46</v>
      </c>
    </row>
    <row r="12" spans="1:1" x14ac:dyDescent="0.3">
      <c r="A12" s="24" t="s">
        <v>55</v>
      </c>
    </row>
    <row r="13" spans="1:1" x14ac:dyDescent="0.3">
      <c r="A13" s="24" t="s">
        <v>42</v>
      </c>
    </row>
    <row r="14" spans="1:1" x14ac:dyDescent="0.3">
      <c r="A14" s="24" t="s">
        <v>43</v>
      </c>
    </row>
    <row r="15" spans="1:1" x14ac:dyDescent="0.3">
      <c r="A15" s="24" t="s">
        <v>56</v>
      </c>
    </row>
    <row r="16" spans="1:1" x14ac:dyDescent="0.3">
      <c r="A16" s="24" t="s">
        <v>47</v>
      </c>
    </row>
    <row r="17" spans="1:1" x14ac:dyDescent="0.3">
      <c r="A17" s="24" t="s">
        <v>50</v>
      </c>
    </row>
    <row r="18" spans="1:1" x14ac:dyDescent="0.3">
      <c r="A18" s="24" t="s">
        <v>51</v>
      </c>
    </row>
    <row r="19" spans="1:1" x14ac:dyDescent="0.3">
      <c r="A19" s="26" t="s">
        <v>54</v>
      </c>
    </row>
    <row r="20" spans="1:1" x14ac:dyDescent="0.3">
      <c r="A20" s="25" t="s">
        <v>52</v>
      </c>
    </row>
    <row r="21" spans="1:1" x14ac:dyDescent="0.3">
      <c r="A21" s="24" t="s">
        <v>53</v>
      </c>
    </row>
  </sheetData>
  <phoneticPr fontId="9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M29"/>
  <sheetViews>
    <sheetView workbookViewId="0">
      <selection activeCell="X48" sqref="X48"/>
    </sheetView>
  </sheetViews>
  <sheetFormatPr defaultRowHeight="15" x14ac:dyDescent="0.3"/>
  <cols>
    <col min="1" max="1" width="28.85546875" customWidth="1"/>
    <col min="2" max="2" width="10.42578125" customWidth="1"/>
  </cols>
  <sheetData>
    <row r="1" spans="1:4" x14ac:dyDescent="0.3">
      <c r="A1" s="102" t="s">
        <v>460</v>
      </c>
      <c r="B1" s="1" t="s">
        <v>253</v>
      </c>
      <c r="C1" s="41" t="s">
        <v>254</v>
      </c>
    </row>
    <row r="2" spans="1:4" x14ac:dyDescent="0.3">
      <c r="A2" s="1" t="s">
        <v>247</v>
      </c>
      <c r="B2" s="112">
        <v>0.39583333333333331</v>
      </c>
      <c r="C2" s="39"/>
    </row>
    <row r="3" spans="1:4" x14ac:dyDescent="0.3">
      <c r="A3" s="1" t="s">
        <v>248</v>
      </c>
      <c r="B3" s="113">
        <v>0.42708333333333331</v>
      </c>
    </row>
    <row r="4" spans="1:4" x14ac:dyDescent="0.3">
      <c r="A4" s="1" t="s">
        <v>255</v>
      </c>
      <c r="B4" s="114">
        <v>0.46875</v>
      </c>
    </row>
    <row r="5" spans="1:4" x14ac:dyDescent="0.3">
      <c r="A5" s="1" t="s">
        <v>249</v>
      </c>
      <c r="B5" s="113">
        <v>0.625</v>
      </c>
      <c r="C5" s="40"/>
    </row>
    <row r="6" spans="1:4" x14ac:dyDescent="0.3">
      <c r="A6" s="1" t="s">
        <v>250</v>
      </c>
      <c r="B6" s="115">
        <v>0.78125</v>
      </c>
      <c r="C6" s="40"/>
    </row>
    <row r="7" spans="1:4" x14ac:dyDescent="0.3">
      <c r="A7" s="102" t="s">
        <v>466</v>
      </c>
      <c r="B7" s="5"/>
      <c r="C7" s="40"/>
    </row>
    <row r="8" spans="1:4" x14ac:dyDescent="0.3">
      <c r="A8" s="1" t="s">
        <v>256</v>
      </c>
      <c r="B8" s="112">
        <v>0.41666666666666669</v>
      </c>
      <c r="C8" s="40"/>
    </row>
    <row r="9" spans="1:4" x14ac:dyDescent="0.3">
      <c r="A9" s="54" t="s">
        <v>257</v>
      </c>
      <c r="B9" s="114">
        <v>0.43402777777777773</v>
      </c>
      <c r="C9" s="39"/>
      <c r="D9" s="40"/>
    </row>
    <row r="10" spans="1:4" x14ac:dyDescent="0.3">
      <c r="A10" s="1" t="s">
        <v>251</v>
      </c>
      <c r="B10" s="114">
        <v>0.48958333333333331</v>
      </c>
      <c r="C10" s="40"/>
    </row>
    <row r="11" spans="1:4" x14ac:dyDescent="0.3">
      <c r="A11" s="1" t="s">
        <v>258</v>
      </c>
      <c r="B11" s="114">
        <v>0.625</v>
      </c>
      <c r="C11" s="40"/>
    </row>
    <row r="12" spans="1:4" ht="15.75" thickBot="1" x14ac:dyDescent="0.35">
      <c r="A12" s="1" t="s">
        <v>252</v>
      </c>
      <c r="B12" s="114">
        <v>0.76388888888888884</v>
      </c>
      <c r="C12" s="40"/>
    </row>
    <row r="13" spans="1:4" ht="15.75" thickBot="1" x14ac:dyDescent="0.35">
      <c r="A13" s="46"/>
      <c r="B13" s="40"/>
      <c r="C13" s="30" t="s">
        <v>86</v>
      </c>
    </row>
    <row r="14" spans="1:4" x14ac:dyDescent="0.3">
      <c r="A14" s="2" t="s">
        <v>13</v>
      </c>
      <c r="B14" s="84">
        <v>9039</v>
      </c>
      <c r="C14" s="86">
        <v>8617</v>
      </c>
    </row>
    <row r="15" spans="1:4" x14ac:dyDescent="0.3">
      <c r="A15" s="3" t="s">
        <v>14</v>
      </c>
      <c r="B15" s="38">
        <v>9026</v>
      </c>
      <c r="C15" s="87">
        <v>8617</v>
      </c>
    </row>
    <row r="16" spans="1:4" ht="15.75" thickBot="1" x14ac:dyDescent="0.35">
      <c r="A16" s="4" t="s">
        <v>15</v>
      </c>
      <c r="B16" s="85">
        <v>8698</v>
      </c>
      <c r="C16" s="88">
        <v>8365</v>
      </c>
    </row>
    <row r="17" spans="1:13" x14ac:dyDescent="0.3">
      <c r="A17" s="37"/>
      <c r="B17" s="38"/>
    </row>
    <row r="18" spans="1:13" x14ac:dyDescent="0.3">
      <c r="A18" s="37"/>
      <c r="B18" s="38"/>
    </row>
    <row r="19" spans="1:13" x14ac:dyDescent="0.3">
      <c r="A19" s="37"/>
      <c r="B19" s="38"/>
    </row>
    <row r="20" spans="1:13" x14ac:dyDescent="0.3">
      <c r="A20" s="37"/>
      <c r="B20" s="38"/>
    </row>
    <row r="21" spans="1:13" x14ac:dyDescent="0.3">
      <c r="A21" s="32" t="s">
        <v>119</v>
      </c>
      <c r="B21" s="28"/>
      <c r="C21" s="28"/>
      <c r="D21" s="28"/>
      <c r="E21" s="28"/>
      <c r="G21" s="28" t="s">
        <v>110</v>
      </c>
      <c r="H21" s="28"/>
      <c r="I21" s="28"/>
      <c r="J21" s="28"/>
      <c r="K21" s="28"/>
      <c r="L21" s="28"/>
      <c r="M21" s="28"/>
    </row>
    <row r="22" spans="1:13" x14ac:dyDescent="0.3">
      <c r="A22" s="32" t="s">
        <v>10</v>
      </c>
      <c r="B22" s="28"/>
      <c r="C22" s="28"/>
      <c r="D22" s="28"/>
      <c r="E22" s="28"/>
      <c r="G22" s="28"/>
      <c r="H22" s="28"/>
      <c r="I22" s="28"/>
      <c r="J22" s="28"/>
      <c r="K22" s="28"/>
      <c r="L22" s="28"/>
      <c r="M22" s="28"/>
    </row>
    <row r="23" spans="1:13" x14ac:dyDescent="0.3">
      <c r="A23" s="32" t="s">
        <v>68</v>
      </c>
      <c r="B23" s="28"/>
      <c r="C23" s="28"/>
      <c r="D23" s="28"/>
      <c r="E23" s="28"/>
      <c r="G23" s="28"/>
      <c r="H23" s="28"/>
      <c r="I23" s="28"/>
      <c r="J23" s="28"/>
      <c r="K23" s="28"/>
      <c r="L23" s="28"/>
      <c r="M23" s="28"/>
    </row>
    <row r="24" spans="1:13" ht="15" customHeight="1" x14ac:dyDescent="0.3">
      <c r="A24" s="7"/>
      <c r="B24" s="29"/>
      <c r="C24" s="29"/>
      <c r="D24" s="29"/>
      <c r="E24" s="29"/>
      <c r="G24" s="29"/>
      <c r="H24" s="29"/>
      <c r="I24" s="29"/>
      <c r="J24" s="29"/>
      <c r="K24" s="29"/>
      <c r="L24" s="29"/>
      <c r="M24" s="29"/>
    </row>
    <row r="25" spans="1:13" x14ac:dyDescent="0.3">
      <c r="A25" s="32" t="s">
        <v>348</v>
      </c>
      <c r="G25" t="s">
        <v>111</v>
      </c>
    </row>
    <row r="26" spans="1:13" x14ac:dyDescent="0.3">
      <c r="A26" s="7" t="s">
        <v>261</v>
      </c>
      <c r="G26" t="s">
        <v>112</v>
      </c>
    </row>
    <row r="27" spans="1:13" x14ac:dyDescent="0.3">
      <c r="A27" s="7" t="s">
        <v>322</v>
      </c>
      <c r="G27" t="s">
        <v>113</v>
      </c>
    </row>
    <row r="28" spans="1:13" x14ac:dyDescent="0.3">
      <c r="A28" s="7" t="s">
        <v>101</v>
      </c>
      <c r="C28" s="47"/>
      <c r="G28" t="s">
        <v>114</v>
      </c>
    </row>
    <row r="29" spans="1:13" x14ac:dyDescent="0.3">
      <c r="A29" s="7"/>
      <c r="G29" t="s">
        <v>114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indexed="34"/>
  </sheetPr>
  <dimension ref="A1:O43"/>
  <sheetViews>
    <sheetView topLeftCell="A28" zoomScale="80" zoomScaleNormal="80" workbookViewId="0">
      <selection activeCell="X48" sqref="X48"/>
    </sheetView>
  </sheetViews>
  <sheetFormatPr defaultColWidth="34.140625" defaultRowHeight="12.75" x14ac:dyDescent="0.2"/>
  <cols>
    <col min="1" max="1" width="6.140625" style="206" customWidth="1"/>
    <col min="2" max="2" width="22.42578125" style="250" bestFit="1" customWidth="1"/>
    <col min="3" max="3" width="12.140625" style="250" customWidth="1"/>
    <col min="4" max="4" width="7.85546875" style="250" customWidth="1"/>
    <col min="5" max="5" width="28" style="250" bestFit="1" customWidth="1"/>
    <col min="6" max="6" width="5.7109375" style="510" customWidth="1"/>
    <col min="7" max="7" width="43" style="250" bestFit="1" customWidth="1"/>
    <col min="8" max="8" width="11.140625" style="250" customWidth="1"/>
    <col min="9" max="9" width="13.42578125" style="250" customWidth="1"/>
    <col min="10" max="10" width="18.42578125" style="250" customWidth="1"/>
    <col min="11" max="11" width="30.7109375" style="250" bestFit="1" customWidth="1"/>
    <col min="12" max="12" width="8.7109375" style="250" customWidth="1"/>
    <col min="13" max="13" width="23.7109375" style="250" customWidth="1"/>
    <col min="14" max="14" width="18.7109375" style="250" customWidth="1"/>
    <col min="15" max="16384" width="34.140625" style="250"/>
  </cols>
  <sheetData>
    <row r="1" spans="1:15" s="381" customFormat="1" ht="26.25" thickBot="1" x14ac:dyDescent="0.25">
      <c r="A1" s="513" t="s">
        <v>6</v>
      </c>
      <c r="B1" s="514" t="s">
        <v>4</v>
      </c>
      <c r="C1" s="514" t="s">
        <v>5</v>
      </c>
      <c r="D1" s="514" t="s">
        <v>1</v>
      </c>
      <c r="E1" s="514" t="s">
        <v>8</v>
      </c>
      <c r="F1" s="514" t="s">
        <v>211</v>
      </c>
      <c r="G1" s="514"/>
      <c r="H1" s="514" t="s">
        <v>3</v>
      </c>
      <c r="I1" s="514" t="s">
        <v>9</v>
      </c>
      <c r="J1" s="514" t="s">
        <v>7</v>
      </c>
      <c r="K1" s="514" t="s">
        <v>2</v>
      </c>
      <c r="L1" s="514" t="s">
        <v>2</v>
      </c>
    </row>
    <row r="2" spans="1:15" ht="30" x14ac:dyDescent="0.2">
      <c r="A2" s="200">
        <v>36</v>
      </c>
      <c r="B2" s="652" t="s">
        <v>281</v>
      </c>
      <c r="C2" s="655" t="s">
        <v>282</v>
      </c>
      <c r="D2" s="653" t="s">
        <v>60</v>
      </c>
      <c r="E2" s="654" t="s">
        <v>355</v>
      </c>
      <c r="F2" s="652" t="s">
        <v>138</v>
      </c>
      <c r="G2" s="654" t="s">
        <v>299</v>
      </c>
      <c r="H2" s="652" t="s">
        <v>350</v>
      </c>
      <c r="I2" s="653" t="s">
        <v>60</v>
      </c>
      <c r="J2" s="652" t="s">
        <v>295</v>
      </c>
      <c r="K2" s="654" t="s">
        <v>356</v>
      </c>
      <c r="L2" s="657"/>
      <c r="M2" s="658"/>
      <c r="N2" s="658"/>
      <c r="O2" s="658"/>
    </row>
    <row r="3" spans="1:15" ht="30" x14ac:dyDescent="0.2">
      <c r="A3" s="200">
        <v>100</v>
      </c>
      <c r="B3" s="652" t="s">
        <v>432</v>
      </c>
      <c r="C3" s="652" t="s">
        <v>433</v>
      </c>
      <c r="D3" s="653" t="s">
        <v>62</v>
      </c>
      <c r="E3" s="654" t="s">
        <v>434</v>
      </c>
      <c r="F3" s="652" t="s">
        <v>138</v>
      </c>
      <c r="G3" s="654" t="s">
        <v>435</v>
      </c>
      <c r="H3" s="652" t="s">
        <v>350</v>
      </c>
      <c r="I3" s="653" t="s">
        <v>62</v>
      </c>
      <c r="J3" s="652" t="s">
        <v>420</v>
      </c>
      <c r="K3" s="654" t="s">
        <v>436</v>
      </c>
      <c r="L3" s="657"/>
      <c r="M3" s="658"/>
      <c r="N3" s="658"/>
      <c r="O3" s="658"/>
    </row>
    <row r="4" spans="1:15" ht="15" x14ac:dyDescent="0.2">
      <c r="A4" s="660">
        <v>114</v>
      </c>
      <c r="B4" s="652" t="s">
        <v>443</v>
      </c>
      <c r="C4" s="652" t="s">
        <v>444</v>
      </c>
      <c r="D4" s="653" t="s">
        <v>60</v>
      </c>
      <c r="E4" s="654" t="s">
        <v>445</v>
      </c>
      <c r="F4" s="652" t="s">
        <v>138</v>
      </c>
      <c r="G4" s="654" t="s">
        <v>441</v>
      </c>
      <c r="H4" s="652" t="s">
        <v>350</v>
      </c>
      <c r="I4" s="653" t="s">
        <v>60</v>
      </c>
      <c r="J4" s="652" t="s">
        <v>439</v>
      </c>
      <c r="K4" s="654" t="s">
        <v>446</v>
      </c>
      <c r="L4" s="650" t="s">
        <v>349</v>
      </c>
      <c r="M4" s="651"/>
      <c r="N4" s="651"/>
      <c r="O4" s="651"/>
    </row>
    <row r="5" spans="1:15" ht="30" x14ac:dyDescent="0.2">
      <c r="A5" s="332">
        <v>74</v>
      </c>
      <c r="B5" s="652" t="s">
        <v>283</v>
      </c>
      <c r="C5" s="655" t="s">
        <v>284</v>
      </c>
      <c r="D5" s="653" t="s">
        <v>62</v>
      </c>
      <c r="E5" s="654" t="s">
        <v>383</v>
      </c>
      <c r="F5" s="652" t="s">
        <v>138</v>
      </c>
      <c r="G5" s="654" t="s">
        <v>384</v>
      </c>
      <c r="H5" s="652" t="s">
        <v>350</v>
      </c>
      <c r="I5" s="653" t="s">
        <v>62</v>
      </c>
      <c r="J5" s="652" t="s">
        <v>379</v>
      </c>
      <c r="K5" s="654" t="s">
        <v>300</v>
      </c>
      <c r="L5" s="657"/>
      <c r="M5" s="658"/>
      <c r="N5" s="658"/>
      <c r="O5" s="658"/>
    </row>
    <row r="6" spans="1:15" ht="30" x14ac:dyDescent="0.2">
      <c r="A6" s="200">
        <v>22</v>
      </c>
      <c r="B6" s="652" t="s">
        <v>285</v>
      </c>
      <c r="C6" s="655" t="s">
        <v>286</v>
      </c>
      <c r="D6" s="653" t="s">
        <v>60</v>
      </c>
      <c r="E6" s="654" t="s">
        <v>353</v>
      </c>
      <c r="F6" s="652" t="s">
        <v>138</v>
      </c>
      <c r="G6" s="654" t="s">
        <v>354</v>
      </c>
      <c r="H6" s="652" t="s">
        <v>350</v>
      </c>
      <c r="I6" s="653" t="s">
        <v>60</v>
      </c>
      <c r="J6" s="652" t="s">
        <v>296</v>
      </c>
      <c r="K6" s="654" t="s">
        <v>301</v>
      </c>
      <c r="L6" s="657"/>
      <c r="M6" s="658"/>
      <c r="N6" s="658"/>
      <c r="O6" s="658"/>
    </row>
    <row r="7" spans="1:15" ht="15" x14ac:dyDescent="0.2">
      <c r="A7" s="332">
        <v>37</v>
      </c>
      <c r="B7" s="652" t="s">
        <v>287</v>
      </c>
      <c r="C7" s="655" t="s">
        <v>288</v>
      </c>
      <c r="D7" s="653" t="s">
        <v>60</v>
      </c>
      <c r="E7" s="654" t="s">
        <v>357</v>
      </c>
      <c r="F7" s="652" t="s">
        <v>138</v>
      </c>
      <c r="G7" s="654" t="s">
        <v>358</v>
      </c>
      <c r="H7" s="652" t="s">
        <v>350</v>
      </c>
      <c r="I7" s="653" t="s">
        <v>60</v>
      </c>
      <c r="J7" s="652" t="s">
        <v>297</v>
      </c>
      <c r="K7" s="654" t="s">
        <v>223</v>
      </c>
      <c r="L7" s="657"/>
      <c r="M7" s="658"/>
      <c r="N7" s="658"/>
      <c r="O7" s="658"/>
    </row>
    <row r="8" spans="1:15" ht="30" x14ac:dyDescent="0.2">
      <c r="A8" s="332">
        <v>75</v>
      </c>
      <c r="B8" s="652" t="s">
        <v>289</v>
      </c>
      <c r="C8" s="655" t="s">
        <v>290</v>
      </c>
      <c r="D8" s="653" t="s">
        <v>62</v>
      </c>
      <c r="E8" s="654" t="s">
        <v>385</v>
      </c>
      <c r="F8" s="652" t="s">
        <v>138</v>
      </c>
      <c r="G8" s="654" t="s">
        <v>386</v>
      </c>
      <c r="H8" s="652" t="s">
        <v>350</v>
      </c>
      <c r="I8" s="653" t="s">
        <v>62</v>
      </c>
      <c r="J8" s="652" t="s">
        <v>379</v>
      </c>
      <c r="K8" s="654" t="s">
        <v>387</v>
      </c>
      <c r="L8" s="657"/>
      <c r="M8" s="658"/>
      <c r="N8" s="658"/>
      <c r="O8" s="658"/>
    </row>
    <row r="9" spans="1:15" ht="45" x14ac:dyDescent="0.2">
      <c r="A9" s="200">
        <v>40</v>
      </c>
      <c r="B9" s="652" t="s">
        <v>372</v>
      </c>
      <c r="C9" s="655" t="s">
        <v>373</v>
      </c>
      <c r="D9" s="653" t="s">
        <v>60</v>
      </c>
      <c r="E9" s="654" t="s">
        <v>374</v>
      </c>
      <c r="F9" s="652" t="s">
        <v>138</v>
      </c>
      <c r="G9" s="654" t="s">
        <v>375</v>
      </c>
      <c r="H9" s="652" t="s">
        <v>350</v>
      </c>
      <c r="I9" s="653" t="s">
        <v>60</v>
      </c>
      <c r="J9" s="652" t="s">
        <v>316</v>
      </c>
      <c r="K9" s="654" t="s">
        <v>376</v>
      </c>
      <c r="L9" s="657"/>
      <c r="M9" s="658"/>
      <c r="N9" s="658"/>
      <c r="O9" s="658"/>
    </row>
    <row r="10" spans="1:15" ht="30" x14ac:dyDescent="0.2">
      <c r="A10" s="200">
        <v>79</v>
      </c>
      <c r="B10" s="652" t="s">
        <v>291</v>
      </c>
      <c r="C10" s="655" t="s">
        <v>292</v>
      </c>
      <c r="D10" s="653" t="s">
        <v>60</v>
      </c>
      <c r="E10" s="654" t="s">
        <v>391</v>
      </c>
      <c r="F10" s="652" t="s">
        <v>138</v>
      </c>
      <c r="G10" s="654" t="s">
        <v>392</v>
      </c>
      <c r="H10" s="652" t="s">
        <v>350</v>
      </c>
      <c r="I10" s="653" t="s">
        <v>60</v>
      </c>
      <c r="J10" s="652" t="s">
        <v>379</v>
      </c>
      <c r="K10" s="654" t="s">
        <v>302</v>
      </c>
      <c r="L10" s="657"/>
      <c r="M10" s="658"/>
      <c r="N10" s="658"/>
      <c r="O10" s="658"/>
    </row>
    <row r="11" spans="1:15" ht="30" x14ac:dyDescent="0.2">
      <c r="A11" s="660">
        <v>113</v>
      </c>
      <c r="B11" s="652" t="s">
        <v>437</v>
      </c>
      <c r="C11" s="652" t="s">
        <v>438</v>
      </c>
      <c r="D11" s="653" t="s">
        <v>60</v>
      </c>
      <c r="E11" s="654" t="s">
        <v>440</v>
      </c>
      <c r="F11" s="652" t="s">
        <v>138</v>
      </c>
      <c r="G11" s="654" t="s">
        <v>441</v>
      </c>
      <c r="H11" s="652" t="s">
        <v>350</v>
      </c>
      <c r="I11" s="653" t="s">
        <v>60</v>
      </c>
      <c r="J11" s="652" t="s">
        <v>439</v>
      </c>
      <c r="K11" s="654" t="s">
        <v>442</v>
      </c>
      <c r="L11" s="650" t="s">
        <v>349</v>
      </c>
      <c r="M11" s="651"/>
      <c r="N11" s="651"/>
      <c r="O11" s="651"/>
    </row>
    <row r="12" spans="1:15" ht="30" x14ac:dyDescent="0.2">
      <c r="A12" s="200">
        <v>2</v>
      </c>
      <c r="B12" s="652" t="s">
        <v>293</v>
      </c>
      <c r="C12" s="655" t="s">
        <v>294</v>
      </c>
      <c r="D12" s="653" t="s">
        <v>60</v>
      </c>
      <c r="E12" s="654" t="s">
        <v>351</v>
      </c>
      <c r="F12" s="652" t="s">
        <v>138</v>
      </c>
      <c r="G12" s="654" t="s">
        <v>352</v>
      </c>
      <c r="H12" s="652" t="s">
        <v>350</v>
      </c>
      <c r="I12" s="653" t="s">
        <v>60</v>
      </c>
      <c r="J12" s="652" t="s">
        <v>298</v>
      </c>
      <c r="K12" s="654" t="s">
        <v>303</v>
      </c>
      <c r="L12" s="650" t="s">
        <v>349</v>
      </c>
      <c r="M12" s="651"/>
      <c r="N12" s="651"/>
      <c r="O12" s="651"/>
    </row>
    <row r="13" spans="1:15" ht="30" x14ac:dyDescent="0.2">
      <c r="A13" s="200">
        <v>41</v>
      </c>
      <c r="B13" s="652" t="s">
        <v>359</v>
      </c>
      <c r="C13" s="655" t="s">
        <v>360</v>
      </c>
      <c r="D13" s="653" t="s">
        <v>60</v>
      </c>
      <c r="E13" s="654" t="s">
        <v>361</v>
      </c>
      <c r="F13" s="652" t="s">
        <v>138</v>
      </c>
      <c r="G13" s="654" t="s">
        <v>362</v>
      </c>
      <c r="H13" s="652" t="s">
        <v>350</v>
      </c>
      <c r="I13" s="653" t="s">
        <v>60</v>
      </c>
      <c r="J13" s="652" t="s">
        <v>316</v>
      </c>
      <c r="K13" s="654" t="s">
        <v>363</v>
      </c>
      <c r="L13" s="657"/>
      <c r="M13" s="658"/>
      <c r="N13" s="658"/>
      <c r="O13" s="658"/>
    </row>
    <row r="14" spans="1:15" ht="30" x14ac:dyDescent="0.2">
      <c r="A14" s="660">
        <v>115</v>
      </c>
      <c r="B14" s="652" t="s">
        <v>447</v>
      </c>
      <c r="C14" s="652" t="s">
        <v>448</v>
      </c>
      <c r="D14" s="653" t="s">
        <v>61</v>
      </c>
      <c r="E14" s="654" t="s">
        <v>445</v>
      </c>
      <c r="F14" s="652" t="s">
        <v>138</v>
      </c>
      <c r="G14" s="654" t="s">
        <v>441</v>
      </c>
      <c r="H14" s="652" t="s">
        <v>350</v>
      </c>
      <c r="I14" s="653" t="s">
        <v>61</v>
      </c>
      <c r="J14" s="652" t="s">
        <v>439</v>
      </c>
      <c r="K14" s="654" t="s">
        <v>449</v>
      </c>
      <c r="L14" s="650" t="s">
        <v>349</v>
      </c>
      <c r="M14" s="651"/>
      <c r="N14" s="651"/>
      <c r="O14" s="651"/>
    </row>
    <row r="15" spans="1:15" ht="30" x14ac:dyDescent="0.2">
      <c r="A15" s="332">
        <v>83</v>
      </c>
      <c r="B15" s="652" t="s">
        <v>402</v>
      </c>
      <c r="C15" s="655" t="s">
        <v>403</v>
      </c>
      <c r="D15" s="653" t="s">
        <v>61</v>
      </c>
      <c r="E15" s="654" t="s">
        <v>396</v>
      </c>
      <c r="F15" s="652" t="s">
        <v>138</v>
      </c>
      <c r="G15" s="654" t="s">
        <v>397</v>
      </c>
      <c r="H15" s="652" t="s">
        <v>350</v>
      </c>
      <c r="I15" s="653" t="s">
        <v>61</v>
      </c>
      <c r="J15" s="652" t="s">
        <v>395</v>
      </c>
      <c r="K15" s="654" t="s">
        <v>404</v>
      </c>
      <c r="L15" s="657"/>
      <c r="M15" s="658"/>
      <c r="N15" s="658"/>
      <c r="O15" s="658"/>
    </row>
    <row r="16" spans="1:15" ht="30" x14ac:dyDescent="0.2">
      <c r="A16" s="332">
        <v>81</v>
      </c>
      <c r="B16" s="652" t="s">
        <v>405</v>
      </c>
      <c r="C16" s="655" t="s">
        <v>406</v>
      </c>
      <c r="D16" s="653" t="s">
        <v>61</v>
      </c>
      <c r="E16" s="654" t="s">
        <v>396</v>
      </c>
      <c r="F16" s="652" t="s">
        <v>138</v>
      </c>
      <c r="G16" s="654" t="s">
        <v>407</v>
      </c>
      <c r="H16" s="652" t="s">
        <v>350</v>
      </c>
      <c r="I16" s="653" t="s">
        <v>61</v>
      </c>
      <c r="J16" s="652" t="s">
        <v>395</v>
      </c>
      <c r="K16" s="654" t="s">
        <v>398</v>
      </c>
      <c r="L16" s="657"/>
      <c r="M16" s="658"/>
      <c r="N16" s="658"/>
      <c r="O16" s="658"/>
    </row>
    <row r="17" spans="1:15" ht="30" x14ac:dyDescent="0.2">
      <c r="A17" s="206">
        <v>107</v>
      </c>
      <c r="B17" s="652" t="s">
        <v>454</v>
      </c>
      <c r="C17" s="652" t="s">
        <v>455</v>
      </c>
      <c r="D17" s="653" t="s">
        <v>61</v>
      </c>
      <c r="E17" s="654" t="s">
        <v>457</v>
      </c>
      <c r="F17" s="652" t="s">
        <v>138</v>
      </c>
      <c r="G17" s="654" t="s">
        <v>458</v>
      </c>
      <c r="H17" s="652" t="s">
        <v>350</v>
      </c>
      <c r="I17" s="653" t="s">
        <v>61</v>
      </c>
      <c r="J17" s="652" t="s">
        <v>456</v>
      </c>
      <c r="K17" s="654" t="s">
        <v>459</v>
      </c>
      <c r="L17" s="657"/>
      <c r="M17" s="658"/>
      <c r="N17" s="658"/>
      <c r="O17" s="658"/>
    </row>
    <row r="18" spans="1:15" ht="15" x14ac:dyDescent="0.2">
      <c r="A18" s="220">
        <v>99</v>
      </c>
      <c r="B18" s="652" t="s">
        <v>418</v>
      </c>
      <c r="C18" s="652" t="s">
        <v>419</v>
      </c>
      <c r="D18" s="653" t="s">
        <v>61</v>
      </c>
      <c r="E18" s="654" t="s">
        <v>421</v>
      </c>
      <c r="F18" s="652" t="s">
        <v>138</v>
      </c>
      <c r="G18" s="654" t="s">
        <v>422</v>
      </c>
      <c r="H18" s="652" t="s">
        <v>350</v>
      </c>
      <c r="I18" s="653" t="s">
        <v>61</v>
      </c>
      <c r="J18" s="652" t="s">
        <v>420</v>
      </c>
      <c r="K18" s="654" t="s">
        <v>423</v>
      </c>
      <c r="L18" s="657"/>
      <c r="M18" s="658"/>
      <c r="N18" s="658"/>
      <c r="O18" s="658"/>
    </row>
    <row r="19" spans="1:15" ht="30" x14ac:dyDescent="0.2">
      <c r="A19" s="200">
        <v>88</v>
      </c>
      <c r="B19" s="652" t="s">
        <v>408</v>
      </c>
      <c r="C19" s="655" t="s">
        <v>409</v>
      </c>
      <c r="D19" s="653" t="s">
        <v>61</v>
      </c>
      <c r="E19" s="654" t="s">
        <v>396</v>
      </c>
      <c r="F19" s="652" t="s">
        <v>138</v>
      </c>
      <c r="G19" s="654" t="s">
        <v>397</v>
      </c>
      <c r="H19" s="652" t="s">
        <v>350</v>
      </c>
      <c r="I19" s="653" t="s">
        <v>61</v>
      </c>
      <c r="J19" s="652" t="s">
        <v>395</v>
      </c>
      <c r="K19" s="654" t="s">
        <v>410</v>
      </c>
      <c r="L19" s="657"/>
      <c r="M19" s="658"/>
      <c r="N19" s="658"/>
      <c r="O19" s="658"/>
    </row>
    <row r="20" spans="1:15" ht="30" x14ac:dyDescent="0.2">
      <c r="A20" s="220">
        <v>101</v>
      </c>
      <c r="B20" s="652" t="s">
        <v>424</v>
      </c>
      <c r="C20" s="652" t="s">
        <v>425</v>
      </c>
      <c r="D20" s="653" t="s">
        <v>61</v>
      </c>
      <c r="E20" s="654" t="s">
        <v>421</v>
      </c>
      <c r="F20" s="652" t="s">
        <v>138</v>
      </c>
      <c r="G20" s="654" t="s">
        <v>426</v>
      </c>
      <c r="H20" s="652" t="s">
        <v>350</v>
      </c>
      <c r="I20" s="653" t="s">
        <v>61</v>
      </c>
      <c r="J20" s="652" t="s">
        <v>420</v>
      </c>
      <c r="K20" s="654" t="s">
        <v>427</v>
      </c>
      <c r="L20" s="657"/>
      <c r="M20" s="658"/>
      <c r="N20" s="658"/>
      <c r="O20" s="658"/>
    </row>
    <row r="21" spans="1:15" ht="15" x14ac:dyDescent="0.2">
      <c r="A21" s="321">
        <v>21</v>
      </c>
      <c r="B21" s="663" t="s">
        <v>314</v>
      </c>
      <c r="C21" s="665">
        <v>36317</v>
      </c>
      <c r="D21" s="667">
        <v>1</v>
      </c>
      <c r="E21" s="663" t="s">
        <v>353</v>
      </c>
      <c r="F21" s="669" t="s">
        <v>138</v>
      </c>
      <c r="G21" s="663" t="s">
        <v>417</v>
      </c>
      <c r="H21" s="670"/>
      <c r="I21" s="670"/>
      <c r="J21" s="670"/>
      <c r="K21" s="663" t="s">
        <v>321</v>
      </c>
      <c r="L21" s="657"/>
      <c r="M21" s="658"/>
      <c r="N21" s="658"/>
      <c r="O21" s="658"/>
    </row>
    <row r="22" spans="1:15" ht="30" x14ac:dyDescent="0.2">
      <c r="A22" s="200">
        <v>39</v>
      </c>
      <c r="B22" s="652" t="s">
        <v>364</v>
      </c>
      <c r="C22" s="655" t="s">
        <v>365</v>
      </c>
      <c r="D22" s="653" t="s">
        <v>60</v>
      </c>
      <c r="E22" s="654" t="s">
        <v>361</v>
      </c>
      <c r="F22" s="652" t="s">
        <v>138</v>
      </c>
      <c r="G22" s="654" t="s">
        <v>366</v>
      </c>
      <c r="H22" s="652" t="s">
        <v>350</v>
      </c>
      <c r="I22" s="653" t="s">
        <v>60</v>
      </c>
      <c r="J22" s="652" t="s">
        <v>316</v>
      </c>
      <c r="K22" s="654" t="s">
        <v>367</v>
      </c>
      <c r="L22" s="657"/>
      <c r="M22" s="658"/>
      <c r="N22" s="658"/>
      <c r="O22" s="658"/>
    </row>
    <row r="23" spans="1:15" ht="30" x14ac:dyDescent="0.2">
      <c r="A23" s="332">
        <v>43</v>
      </c>
      <c r="B23" s="652" t="s">
        <v>368</v>
      </c>
      <c r="C23" s="655" t="s">
        <v>369</v>
      </c>
      <c r="D23" s="653" t="s">
        <v>61</v>
      </c>
      <c r="E23" s="654" t="s">
        <v>361</v>
      </c>
      <c r="F23" s="652" t="s">
        <v>138</v>
      </c>
      <c r="G23" s="654" t="s">
        <v>366</v>
      </c>
      <c r="H23" s="652" t="s">
        <v>350</v>
      </c>
      <c r="I23" s="653" t="s">
        <v>61</v>
      </c>
      <c r="J23" s="652" t="s">
        <v>316</v>
      </c>
      <c r="K23" s="654" t="s">
        <v>370</v>
      </c>
      <c r="L23" s="657"/>
      <c r="M23" s="658"/>
      <c r="N23" s="658"/>
      <c r="O23" s="658"/>
    </row>
    <row r="24" spans="1:15" ht="45" x14ac:dyDescent="0.2">
      <c r="A24" s="231">
        <v>98</v>
      </c>
      <c r="B24" s="652" t="s">
        <v>428</v>
      </c>
      <c r="C24" s="652" t="s">
        <v>429</v>
      </c>
      <c r="D24" s="653" t="s">
        <v>61</v>
      </c>
      <c r="E24" s="654" t="s">
        <v>421</v>
      </c>
      <c r="F24" s="652" t="s">
        <v>138</v>
      </c>
      <c r="G24" s="654" t="s">
        <v>430</v>
      </c>
      <c r="H24" s="652" t="s">
        <v>350</v>
      </c>
      <c r="I24" s="653" t="s">
        <v>61</v>
      </c>
      <c r="J24" s="652" t="s">
        <v>420</v>
      </c>
      <c r="K24" s="654" t="s">
        <v>431</v>
      </c>
      <c r="L24" s="657"/>
      <c r="M24" s="658"/>
      <c r="N24" s="658"/>
      <c r="O24" s="658"/>
    </row>
    <row r="25" spans="1:15" ht="30" x14ac:dyDescent="0.2">
      <c r="A25" s="661">
        <v>45</v>
      </c>
      <c r="B25" s="652" t="s">
        <v>310</v>
      </c>
      <c r="C25" s="655" t="s">
        <v>311</v>
      </c>
      <c r="D25" s="653" t="s">
        <v>61</v>
      </c>
      <c r="E25" s="654" t="s">
        <v>361</v>
      </c>
      <c r="F25" s="652" t="s">
        <v>138</v>
      </c>
      <c r="G25" s="654" t="s">
        <v>371</v>
      </c>
      <c r="H25" s="652" t="s">
        <v>350</v>
      </c>
      <c r="I25" s="653" t="s">
        <v>61</v>
      </c>
      <c r="J25" s="652" t="s">
        <v>316</v>
      </c>
      <c r="K25" s="654" t="s">
        <v>319</v>
      </c>
      <c r="L25" s="657"/>
      <c r="M25" s="658"/>
      <c r="N25" s="658"/>
      <c r="O25" s="658"/>
    </row>
    <row r="26" spans="1:15" ht="30" x14ac:dyDescent="0.2">
      <c r="A26" s="660">
        <v>116</v>
      </c>
      <c r="B26" s="652" t="s">
        <v>450</v>
      </c>
      <c r="C26" s="652" t="s">
        <v>451</v>
      </c>
      <c r="D26" s="653" t="s">
        <v>60</v>
      </c>
      <c r="E26" s="654" t="s">
        <v>445</v>
      </c>
      <c r="F26" s="652" t="s">
        <v>138</v>
      </c>
      <c r="G26" s="654" t="s">
        <v>441</v>
      </c>
      <c r="H26" s="652" t="s">
        <v>350</v>
      </c>
      <c r="I26" s="653" t="s">
        <v>60</v>
      </c>
      <c r="J26" s="652" t="s">
        <v>439</v>
      </c>
      <c r="K26" s="654" t="s">
        <v>453</v>
      </c>
      <c r="L26" s="679" t="s">
        <v>452</v>
      </c>
      <c r="M26" s="658"/>
      <c r="N26" s="658"/>
      <c r="O26" s="658"/>
    </row>
    <row r="27" spans="1:15" ht="30" x14ac:dyDescent="0.2">
      <c r="A27" s="231">
        <v>76</v>
      </c>
      <c r="B27" s="652" t="s">
        <v>411</v>
      </c>
      <c r="C27" s="655" t="s">
        <v>412</v>
      </c>
      <c r="D27" s="653" t="s">
        <v>61</v>
      </c>
      <c r="E27" s="654" t="s">
        <v>414</v>
      </c>
      <c r="F27" s="652" t="s">
        <v>138</v>
      </c>
      <c r="G27" s="654" t="s">
        <v>415</v>
      </c>
      <c r="H27" s="652" t="s">
        <v>350</v>
      </c>
      <c r="I27" s="653" t="s">
        <v>61</v>
      </c>
      <c r="J27" s="652" t="s">
        <v>413</v>
      </c>
      <c r="K27" s="654" t="s">
        <v>416</v>
      </c>
      <c r="L27" s="679"/>
      <c r="M27" s="658"/>
      <c r="N27" s="658"/>
      <c r="O27" s="658"/>
    </row>
    <row r="28" spans="1:15" ht="30" x14ac:dyDescent="0.2">
      <c r="A28" s="231">
        <v>89</v>
      </c>
      <c r="B28" s="652" t="s">
        <v>399</v>
      </c>
      <c r="C28" s="655" t="s">
        <v>400</v>
      </c>
      <c r="D28" s="653" t="s">
        <v>317</v>
      </c>
      <c r="E28" s="654" t="s">
        <v>396</v>
      </c>
      <c r="F28" s="652" t="s">
        <v>138</v>
      </c>
      <c r="G28" s="654" t="s">
        <v>397</v>
      </c>
      <c r="H28" s="652" t="s">
        <v>350</v>
      </c>
      <c r="I28" s="653" t="s">
        <v>317</v>
      </c>
      <c r="J28" s="652" t="s">
        <v>395</v>
      </c>
      <c r="K28" s="654" t="s">
        <v>401</v>
      </c>
      <c r="L28" s="679"/>
      <c r="M28" s="658"/>
      <c r="N28" s="658"/>
      <c r="O28" s="658"/>
    </row>
    <row r="29" spans="1:15" ht="30" x14ac:dyDescent="0.2">
      <c r="A29" s="230">
        <v>78</v>
      </c>
      <c r="B29" s="652" t="s">
        <v>304</v>
      </c>
      <c r="C29" s="655" t="s">
        <v>305</v>
      </c>
      <c r="D29" s="653" t="s">
        <v>61</v>
      </c>
      <c r="E29" s="654" t="s">
        <v>388</v>
      </c>
      <c r="F29" s="652" t="s">
        <v>138</v>
      </c>
      <c r="G29" s="654" t="s">
        <v>390</v>
      </c>
      <c r="H29" s="652" t="s">
        <v>350</v>
      </c>
      <c r="I29" s="653" t="s">
        <v>61</v>
      </c>
      <c r="J29" s="652" t="s">
        <v>315</v>
      </c>
      <c r="K29" s="654" t="s">
        <v>302</v>
      </c>
      <c r="L29" s="657"/>
      <c r="M29" s="658"/>
      <c r="N29" s="658"/>
      <c r="O29" s="658"/>
    </row>
    <row r="30" spans="1:15" ht="30" x14ac:dyDescent="0.2">
      <c r="A30" s="200">
        <v>44</v>
      </c>
      <c r="B30" s="652" t="s">
        <v>306</v>
      </c>
      <c r="C30" s="655" t="s">
        <v>307</v>
      </c>
      <c r="D30" s="653" t="s">
        <v>61</v>
      </c>
      <c r="E30" s="654" t="s">
        <v>361</v>
      </c>
      <c r="F30" s="652" t="s">
        <v>138</v>
      </c>
      <c r="G30" s="654" t="s">
        <v>371</v>
      </c>
      <c r="H30" s="652" t="s">
        <v>350</v>
      </c>
      <c r="I30" s="653" t="s">
        <v>61</v>
      </c>
      <c r="J30" s="652" t="s">
        <v>316</v>
      </c>
      <c r="K30" s="654" t="s">
        <v>318</v>
      </c>
      <c r="L30" s="657"/>
      <c r="M30" s="658"/>
      <c r="N30" s="658"/>
      <c r="O30" s="658"/>
    </row>
    <row r="31" spans="1:15" ht="15" x14ac:dyDescent="0.2">
      <c r="A31" s="661">
        <v>1</v>
      </c>
      <c r="B31" s="652" t="s">
        <v>312</v>
      </c>
      <c r="C31" s="655" t="s">
        <v>313</v>
      </c>
      <c r="D31" s="653" t="s">
        <v>61</v>
      </c>
      <c r="E31" s="654" t="s">
        <v>351</v>
      </c>
      <c r="F31" s="652" t="s">
        <v>138</v>
      </c>
      <c r="G31" s="654" t="s">
        <v>352</v>
      </c>
      <c r="H31" s="652" t="s">
        <v>350</v>
      </c>
      <c r="I31" s="653" t="s">
        <v>61</v>
      </c>
      <c r="J31" s="652" t="s">
        <v>298</v>
      </c>
      <c r="K31" s="654" t="s">
        <v>320</v>
      </c>
      <c r="L31" s="683"/>
      <c r="M31" s="684"/>
      <c r="N31" s="684"/>
      <c r="O31" s="684"/>
    </row>
    <row r="32" spans="1:15" ht="30" x14ac:dyDescent="0.2">
      <c r="A32" s="332">
        <v>77</v>
      </c>
      <c r="B32" s="662" t="s">
        <v>308</v>
      </c>
      <c r="C32" s="664" t="s">
        <v>309</v>
      </c>
      <c r="D32" s="666" t="s">
        <v>61</v>
      </c>
      <c r="E32" s="668" t="s">
        <v>388</v>
      </c>
      <c r="F32" s="662" t="s">
        <v>138</v>
      </c>
      <c r="G32" s="668" t="s">
        <v>389</v>
      </c>
      <c r="H32" s="662" t="s">
        <v>350</v>
      </c>
      <c r="I32" s="666" t="s">
        <v>61</v>
      </c>
      <c r="J32" s="662" t="s">
        <v>315</v>
      </c>
      <c r="K32" s="668" t="s">
        <v>302</v>
      </c>
      <c r="L32" s="671"/>
      <c r="M32" s="673"/>
      <c r="N32" s="673"/>
      <c r="O32" s="673"/>
    </row>
    <row r="33" spans="1:15" ht="30" x14ac:dyDescent="0.2">
      <c r="A33" s="200">
        <v>86</v>
      </c>
      <c r="B33" s="652" t="s">
        <v>393</v>
      </c>
      <c r="C33" s="655" t="s">
        <v>394</v>
      </c>
      <c r="D33" s="653" t="s">
        <v>61</v>
      </c>
      <c r="E33" s="654" t="s">
        <v>396</v>
      </c>
      <c r="F33" s="652" t="s">
        <v>138</v>
      </c>
      <c r="G33" s="654" t="s">
        <v>397</v>
      </c>
      <c r="H33" s="652" t="s">
        <v>350</v>
      </c>
      <c r="I33" s="653" t="s">
        <v>61</v>
      </c>
      <c r="J33" s="652" t="s">
        <v>395</v>
      </c>
      <c r="K33" s="654" t="s">
        <v>398</v>
      </c>
      <c r="L33" s="657"/>
      <c r="M33" s="658"/>
      <c r="N33" s="658"/>
      <c r="O33" s="658"/>
    </row>
    <row r="34" spans="1:15" ht="15" x14ac:dyDescent="0.2">
      <c r="A34" s="200">
        <v>71</v>
      </c>
      <c r="B34" s="652" t="s">
        <v>377</v>
      </c>
      <c r="C34" s="655" t="s">
        <v>378</v>
      </c>
      <c r="D34" s="653" t="s">
        <v>61</v>
      </c>
      <c r="E34" s="654" t="s">
        <v>380</v>
      </c>
      <c r="F34" s="652" t="s">
        <v>138</v>
      </c>
      <c r="G34" s="654" t="s">
        <v>381</v>
      </c>
      <c r="H34" s="652" t="s">
        <v>350</v>
      </c>
      <c r="I34" s="653" t="s">
        <v>61</v>
      </c>
      <c r="J34" s="652" t="s">
        <v>379</v>
      </c>
      <c r="K34" s="654" t="s">
        <v>382</v>
      </c>
      <c r="L34" s="657"/>
      <c r="M34" s="658"/>
      <c r="N34" s="658"/>
      <c r="O34" s="658"/>
    </row>
    <row r="35" spans="1:15" ht="30" x14ac:dyDescent="0.2">
      <c r="A35" s="661">
        <v>45</v>
      </c>
      <c r="B35" s="652" t="s">
        <v>310</v>
      </c>
      <c r="C35" s="655" t="s">
        <v>311</v>
      </c>
      <c r="D35" s="653" t="s">
        <v>61</v>
      </c>
      <c r="E35" s="654" t="s">
        <v>361</v>
      </c>
      <c r="F35" s="652" t="s">
        <v>138</v>
      </c>
      <c r="G35" s="654" t="s">
        <v>371</v>
      </c>
      <c r="H35" s="652" t="s">
        <v>350</v>
      </c>
      <c r="I35" s="653" t="s">
        <v>61</v>
      </c>
      <c r="J35" s="652" t="s">
        <v>316</v>
      </c>
      <c r="K35" s="654" t="s">
        <v>319</v>
      </c>
      <c r="L35" s="657"/>
      <c r="M35" s="658"/>
      <c r="N35" s="658"/>
      <c r="O35" s="658"/>
    </row>
    <row r="36" spans="1:15" ht="30" x14ac:dyDescent="0.2">
      <c r="A36" s="231">
        <v>89</v>
      </c>
      <c r="B36" s="652" t="s">
        <v>399</v>
      </c>
      <c r="C36" s="655" t="s">
        <v>400</v>
      </c>
      <c r="D36" s="653" t="s">
        <v>317</v>
      </c>
      <c r="E36" s="654" t="s">
        <v>396</v>
      </c>
      <c r="F36" s="652" t="s">
        <v>138</v>
      </c>
      <c r="G36" s="654" t="s">
        <v>397</v>
      </c>
      <c r="H36" s="652" t="s">
        <v>350</v>
      </c>
      <c r="I36" s="653" t="s">
        <v>317</v>
      </c>
      <c r="J36" s="652" t="s">
        <v>395</v>
      </c>
      <c r="K36" s="654" t="s">
        <v>401</v>
      </c>
      <c r="L36" s="657"/>
      <c r="M36" s="658"/>
      <c r="N36" s="658"/>
      <c r="O36" s="658"/>
    </row>
    <row r="37" spans="1:15" ht="15" x14ac:dyDescent="0.2">
      <c r="A37" s="661">
        <v>1</v>
      </c>
      <c r="B37" s="652" t="s">
        <v>312</v>
      </c>
      <c r="C37" s="655" t="s">
        <v>313</v>
      </c>
      <c r="D37" s="653" t="s">
        <v>61</v>
      </c>
      <c r="E37" s="654" t="s">
        <v>351</v>
      </c>
      <c r="F37" s="652" t="s">
        <v>138</v>
      </c>
      <c r="G37" s="654" t="s">
        <v>352</v>
      </c>
      <c r="H37" s="652" t="s">
        <v>350</v>
      </c>
      <c r="I37" s="653" t="s">
        <v>61</v>
      </c>
      <c r="J37" s="652" t="s">
        <v>298</v>
      </c>
      <c r="K37" s="654" t="s">
        <v>320</v>
      </c>
      <c r="L37" s="657"/>
      <c r="M37" s="658"/>
      <c r="N37" s="658"/>
      <c r="O37" s="658"/>
    </row>
    <row r="38" spans="1:15" x14ac:dyDescent="0.2">
      <c r="A38" s="321">
        <v>21</v>
      </c>
      <c r="B38" s="663" t="s">
        <v>314</v>
      </c>
      <c r="C38" s="665">
        <v>36317</v>
      </c>
      <c r="D38" s="667">
        <v>1</v>
      </c>
      <c r="E38" s="663" t="s">
        <v>353</v>
      </c>
      <c r="F38" s="669" t="s">
        <v>138</v>
      </c>
      <c r="G38" s="663" t="s">
        <v>417</v>
      </c>
      <c r="H38" s="670"/>
      <c r="I38" s="670"/>
      <c r="J38" s="670"/>
      <c r="K38" s="663" t="s">
        <v>321</v>
      </c>
      <c r="L38" s="672"/>
      <c r="M38" s="674"/>
      <c r="N38" s="674"/>
      <c r="O38" s="674"/>
    </row>
    <row r="39" spans="1:15" ht="45" x14ac:dyDescent="0.2">
      <c r="A39" s="231">
        <v>98</v>
      </c>
      <c r="B39" s="652" t="s">
        <v>428</v>
      </c>
      <c r="C39" s="652" t="s">
        <v>429</v>
      </c>
      <c r="D39" s="653" t="s">
        <v>61</v>
      </c>
      <c r="E39" s="654" t="s">
        <v>421</v>
      </c>
      <c r="F39" s="652" t="s">
        <v>138</v>
      </c>
      <c r="G39" s="654" t="s">
        <v>430</v>
      </c>
      <c r="H39" s="652" t="s">
        <v>350</v>
      </c>
      <c r="I39" s="653" t="s">
        <v>61</v>
      </c>
      <c r="J39" s="652" t="s">
        <v>420</v>
      </c>
      <c r="K39" s="654" t="s">
        <v>431</v>
      </c>
      <c r="L39" s="672"/>
      <c r="M39" s="674"/>
      <c r="N39" s="674"/>
      <c r="O39" s="674"/>
    </row>
    <row r="40" spans="1:15" ht="30" x14ac:dyDescent="0.2">
      <c r="A40" s="231">
        <v>76</v>
      </c>
      <c r="B40" s="652" t="s">
        <v>411</v>
      </c>
      <c r="C40" s="655" t="s">
        <v>412</v>
      </c>
      <c r="D40" s="653" t="s">
        <v>61</v>
      </c>
      <c r="E40" s="654" t="s">
        <v>414</v>
      </c>
      <c r="F40" s="652" t="s">
        <v>138</v>
      </c>
      <c r="G40" s="654" t="s">
        <v>415</v>
      </c>
      <c r="H40" s="652" t="s">
        <v>350</v>
      </c>
      <c r="I40" s="653" t="s">
        <v>61</v>
      </c>
      <c r="J40" s="652" t="s">
        <v>413</v>
      </c>
      <c r="K40" s="654" t="s">
        <v>416</v>
      </c>
      <c r="L40" s="672"/>
      <c r="M40" s="674"/>
      <c r="N40" s="674"/>
      <c r="O40" s="674"/>
    </row>
    <row r="41" spans="1:15" ht="30" x14ac:dyDescent="0.2">
      <c r="A41" s="206">
        <v>107</v>
      </c>
      <c r="B41" s="652" t="s">
        <v>454</v>
      </c>
      <c r="C41" s="652" t="s">
        <v>455</v>
      </c>
      <c r="D41" s="653" t="s">
        <v>61</v>
      </c>
      <c r="E41" s="654" t="s">
        <v>457</v>
      </c>
      <c r="F41" s="652" t="s">
        <v>138</v>
      </c>
      <c r="G41" s="654" t="s">
        <v>458</v>
      </c>
      <c r="H41" s="652" t="s">
        <v>350</v>
      </c>
      <c r="I41" s="653" t="s">
        <v>61</v>
      </c>
      <c r="J41" s="652" t="s">
        <v>456</v>
      </c>
      <c r="K41" s="654" t="s">
        <v>459</v>
      </c>
      <c r="L41" s="650" t="s">
        <v>349</v>
      </c>
      <c r="M41" s="651"/>
      <c r="N41" s="651"/>
      <c r="O41" s="651"/>
    </row>
    <row r="42" spans="1:15" ht="45" x14ac:dyDescent="0.2">
      <c r="A42" s="231">
        <v>98</v>
      </c>
      <c r="B42" s="652" t="s">
        <v>428</v>
      </c>
      <c r="C42" s="652" t="s">
        <v>429</v>
      </c>
      <c r="D42" s="653" t="s">
        <v>61</v>
      </c>
      <c r="E42" s="654" t="s">
        <v>421</v>
      </c>
      <c r="F42" s="652" t="s">
        <v>138</v>
      </c>
      <c r="G42" s="654" t="s">
        <v>430</v>
      </c>
      <c r="H42" s="652" t="s">
        <v>350</v>
      </c>
      <c r="I42" s="653" t="s">
        <v>61</v>
      </c>
      <c r="J42" s="652" t="s">
        <v>420</v>
      </c>
      <c r="K42" s="654" t="s">
        <v>431</v>
      </c>
      <c r="L42" s="657"/>
      <c r="M42" s="658"/>
      <c r="N42" s="658"/>
      <c r="O42" s="658"/>
    </row>
    <row r="43" spans="1:15" ht="30" x14ac:dyDescent="0.2">
      <c r="A43" s="231">
        <v>76</v>
      </c>
      <c r="B43" s="652" t="s">
        <v>411</v>
      </c>
      <c r="C43" s="655" t="s">
        <v>412</v>
      </c>
      <c r="D43" s="653" t="s">
        <v>61</v>
      </c>
      <c r="E43" s="654" t="s">
        <v>414</v>
      </c>
      <c r="F43" s="652" t="s">
        <v>138</v>
      </c>
      <c r="G43" s="654" t="s">
        <v>415</v>
      </c>
      <c r="H43" s="652" t="s">
        <v>350</v>
      </c>
      <c r="I43" s="653" t="s">
        <v>61</v>
      </c>
      <c r="J43" s="652" t="s">
        <v>413</v>
      </c>
      <c r="K43" s="654" t="s">
        <v>416</v>
      </c>
      <c r="L43" s="657"/>
      <c r="M43" s="658"/>
      <c r="N43" s="658"/>
      <c r="O43" s="658"/>
    </row>
  </sheetData>
  <autoFilter ref="A1:L34"/>
  <sortState ref="A2:O34">
    <sortCondition ref="C2:C34"/>
  </sortState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X163"/>
  <sheetViews>
    <sheetView view="pageBreakPreview" topLeftCell="D1" zoomScale="80" zoomScaleNormal="85" zoomScaleSheetLayoutView="80" workbookViewId="0">
      <selection activeCell="X48" sqref="X48"/>
    </sheetView>
  </sheetViews>
  <sheetFormatPr defaultColWidth="9.140625" defaultRowHeight="12.75" outlineLevelCol="1" x14ac:dyDescent="0.2"/>
  <cols>
    <col min="1" max="1" width="4.85546875" style="41" customWidth="1"/>
    <col min="2" max="2" width="8" style="370" customWidth="1"/>
    <col min="3" max="3" width="21.7109375" style="41" customWidth="1"/>
    <col min="4" max="4" width="9.7109375" style="250" customWidth="1"/>
    <col min="5" max="5" width="7.28515625" style="41" customWidth="1"/>
    <col min="6" max="6" width="5.7109375" style="41" customWidth="1"/>
    <col min="7" max="7" width="6.140625" style="370" customWidth="1"/>
    <col min="8" max="8" width="6.28515625" style="370" customWidth="1"/>
    <col min="9" max="9" width="6.28515625" style="41" customWidth="1"/>
    <col min="10" max="10" width="5.7109375" style="41" customWidth="1"/>
    <col min="11" max="11" width="7.5703125" style="370" customWidth="1" outlineLevel="1"/>
    <col min="12" max="12" width="6.140625" style="370" customWidth="1" outlineLevel="1"/>
    <col min="13" max="13" width="6.7109375" style="370" customWidth="1" outlineLevel="1"/>
    <col min="14" max="14" width="6" style="370" customWidth="1" outlineLevel="1"/>
    <col min="15" max="15" width="6.28515625" style="370" customWidth="1" outlineLevel="1"/>
    <col min="16" max="16" width="5.7109375" style="149" customWidth="1"/>
    <col min="17" max="17" width="5.28515625" style="149" customWidth="1"/>
    <col min="18" max="18" width="8.28515625" style="149" customWidth="1"/>
    <col min="19" max="19" width="5.140625" style="149" bestFit="1" customWidth="1"/>
    <col min="20" max="20" width="4.140625" style="149" customWidth="1"/>
    <col min="21" max="21" width="2" style="149" bestFit="1" customWidth="1"/>
    <col min="22" max="22" width="3.85546875" style="149" bestFit="1" customWidth="1"/>
    <col min="23" max="23" width="8" style="41" customWidth="1" outlineLevel="1"/>
    <col min="24" max="24" width="8.42578125" style="41" customWidth="1" outlineLevel="1"/>
    <col min="25" max="25" width="5.7109375" style="41" customWidth="1" outlineLevel="1"/>
    <col min="26" max="26" width="8" style="41" customWidth="1" outlineLevel="1"/>
    <col min="27" max="27" width="5.7109375" style="41" customWidth="1" outlineLevel="1"/>
    <col min="28" max="28" width="6" style="41" customWidth="1" outlineLevel="1"/>
    <col min="29" max="29" width="5" style="41" customWidth="1" outlineLevel="1"/>
    <col min="30" max="30" width="6" style="41" customWidth="1" outlineLevel="1"/>
    <col min="31" max="31" width="6.85546875" style="41" customWidth="1" outlineLevel="1"/>
    <col min="32" max="32" width="5.140625" style="41" customWidth="1" outlineLevel="1"/>
    <col min="33" max="33" width="5.140625" style="41" bestFit="1" customWidth="1"/>
    <col min="34" max="34" width="10.28515625" style="370" bestFit="1" customWidth="1"/>
    <col min="35" max="35" width="6.5703125" style="370" bestFit="1" customWidth="1"/>
    <col min="36" max="36" width="4.7109375" style="41" bestFit="1" customWidth="1"/>
    <col min="37" max="37" width="4.85546875" style="370" bestFit="1" customWidth="1"/>
    <col min="38" max="38" width="5.140625" style="41" bestFit="1" customWidth="1"/>
    <col min="39" max="41" width="3.140625" style="41" bestFit="1" customWidth="1"/>
    <col min="42" max="16384" width="9.140625" style="41"/>
  </cols>
  <sheetData>
    <row r="1" spans="1:50" ht="13.15" customHeight="1" x14ac:dyDescent="0.2">
      <c r="A1" s="743" t="str">
        <f>Расп!$A$21</f>
        <v>МИНИСТЕРСТВО СПОРТА РОССИЙСКОЙ ФЕДЕРАЦИИ</v>
      </c>
      <c r="B1" s="743"/>
      <c r="C1" s="743"/>
      <c r="D1" s="743"/>
      <c r="E1" s="743"/>
      <c r="F1" s="743"/>
      <c r="G1" s="743"/>
      <c r="H1" s="743"/>
      <c r="I1" s="743"/>
      <c r="J1" s="743"/>
      <c r="K1" s="743"/>
      <c r="L1" s="743"/>
      <c r="M1" s="743"/>
      <c r="N1" s="743"/>
      <c r="O1" s="743"/>
      <c r="P1" s="743"/>
      <c r="Q1" s="743"/>
      <c r="R1" s="743"/>
      <c r="W1" s="145"/>
      <c r="X1" s="250" t="s">
        <v>29</v>
      </c>
      <c r="Y1" s="371">
        <v>0</v>
      </c>
      <c r="Z1" s="371"/>
      <c r="AA1" s="371"/>
      <c r="AB1" s="371"/>
      <c r="AC1" s="307">
        <v>3800</v>
      </c>
      <c r="AD1" s="307">
        <v>4600</v>
      </c>
      <c r="AE1" s="372">
        <v>5400</v>
      </c>
      <c r="AF1" s="372">
        <v>6200</v>
      </c>
      <c r="AG1" s="307">
        <v>7100</v>
      </c>
      <c r="AH1" s="307">
        <v>8150</v>
      </c>
      <c r="AI1" s="206"/>
      <c r="AJ1" s="373" t="s">
        <v>129</v>
      </c>
      <c r="AK1" s="374" t="s">
        <v>136</v>
      </c>
      <c r="AL1" s="373">
        <v>5500</v>
      </c>
      <c r="AM1" s="206"/>
      <c r="AN1" s="206"/>
    </row>
    <row r="2" spans="1:50" ht="13.15" customHeight="1" x14ac:dyDescent="0.2">
      <c r="A2" s="743" t="str">
        <f>Расп!$A$22</f>
        <v>ВСЕРОССИЙСКАЯ ФЕДЕРАЦИЯ ЛЕГКОЙ АТЛЕТИКИ</v>
      </c>
      <c r="B2" s="743"/>
      <c r="C2" s="743"/>
      <c r="D2" s="743"/>
      <c r="E2" s="743"/>
      <c r="F2" s="743"/>
      <c r="G2" s="743"/>
      <c r="H2" s="743"/>
      <c r="I2" s="743"/>
      <c r="J2" s="743"/>
      <c r="K2" s="743"/>
      <c r="L2" s="743"/>
      <c r="M2" s="743"/>
      <c r="N2" s="743"/>
      <c r="O2" s="743"/>
      <c r="P2" s="743"/>
      <c r="Q2" s="743"/>
      <c r="R2" s="743"/>
      <c r="W2" s="145"/>
      <c r="X2" s="250" t="s">
        <v>1</v>
      </c>
      <c r="Y2" s="375" t="s">
        <v>66</v>
      </c>
      <c r="Z2" s="206" t="s">
        <v>130</v>
      </c>
      <c r="AA2" s="206" t="s">
        <v>131</v>
      </c>
      <c r="AB2" s="206" t="s">
        <v>132</v>
      </c>
      <c r="AC2" s="376">
        <v>3</v>
      </c>
      <c r="AD2" s="371">
        <v>2</v>
      </c>
      <c r="AE2" s="371">
        <v>1</v>
      </c>
      <c r="AF2" s="377" t="s">
        <v>61</v>
      </c>
      <c r="AG2" s="206" t="s">
        <v>60</v>
      </c>
      <c r="AH2" s="206" t="s">
        <v>62</v>
      </c>
      <c r="AI2" s="206"/>
      <c r="AK2" s="41"/>
      <c r="AM2" s="206"/>
      <c r="AN2" s="206"/>
    </row>
    <row r="3" spans="1:50" ht="13.15" customHeight="1" x14ac:dyDescent="0.2">
      <c r="A3" s="743" t="str">
        <f>Расп!$A$25</f>
        <v>Командный чемпионат России</v>
      </c>
      <c r="B3" s="743"/>
      <c r="C3" s="743"/>
      <c r="D3" s="743"/>
      <c r="E3" s="743"/>
      <c r="F3" s="743"/>
      <c r="G3" s="743"/>
      <c r="H3" s="743"/>
      <c r="I3" s="743"/>
      <c r="J3" s="743"/>
      <c r="K3" s="743"/>
      <c r="L3" s="743"/>
      <c r="M3" s="743"/>
      <c r="N3" s="743"/>
      <c r="O3" s="743"/>
      <c r="P3" s="743"/>
      <c r="Q3" s="743"/>
      <c r="R3" s="743"/>
      <c r="W3" s="145"/>
      <c r="X3" s="250"/>
      <c r="Y3" s="206"/>
      <c r="Z3" s="206"/>
      <c r="AA3" s="206"/>
      <c r="AB3" s="206"/>
      <c r="AD3" s="206"/>
      <c r="AE3" s="206"/>
      <c r="AF3" s="378" t="s">
        <v>120</v>
      </c>
      <c r="AG3" s="206"/>
      <c r="AH3" s="206"/>
      <c r="AI3" s="206"/>
      <c r="AJ3" s="206"/>
      <c r="AK3" s="206"/>
      <c r="AL3" s="206"/>
      <c r="AM3" s="206"/>
      <c r="AN3" s="206"/>
    </row>
    <row r="4" spans="1:50" ht="13.15" customHeight="1" x14ac:dyDescent="0.2">
      <c r="A4" s="743" t="str">
        <f>Расп!$A$27</f>
        <v>по многоборью</v>
      </c>
      <c r="B4" s="743"/>
      <c r="C4" s="743"/>
      <c r="D4" s="743"/>
      <c r="E4" s="743"/>
      <c r="F4" s="743"/>
      <c r="G4" s="743"/>
      <c r="H4" s="743"/>
      <c r="I4" s="743"/>
      <c r="J4" s="743"/>
      <c r="K4" s="743"/>
      <c r="L4" s="743"/>
      <c r="M4" s="743"/>
      <c r="N4" s="743"/>
      <c r="O4" s="743"/>
      <c r="P4" s="743"/>
      <c r="Q4" s="743"/>
      <c r="R4" s="743"/>
      <c r="W4" s="145"/>
      <c r="X4" s="250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</row>
    <row r="5" spans="1:50" ht="13.15" customHeight="1" x14ac:dyDescent="0.25">
      <c r="A5" s="744" t="s">
        <v>262</v>
      </c>
      <c r="B5" s="744"/>
      <c r="C5" s="744"/>
      <c r="D5" s="744"/>
      <c r="E5" s="744"/>
      <c r="F5" s="744"/>
      <c r="G5" s="744"/>
      <c r="H5" s="744"/>
      <c r="I5" s="744"/>
      <c r="J5" s="744"/>
      <c r="K5" s="744"/>
      <c r="L5" s="744"/>
      <c r="M5" s="744"/>
      <c r="N5" s="744"/>
      <c r="O5" s="744"/>
      <c r="P5" s="744"/>
      <c r="Q5" s="744"/>
      <c r="R5" s="744"/>
      <c r="W5" s="145"/>
      <c r="X5" s="250" t="s">
        <v>59</v>
      </c>
      <c r="Y5" s="206">
        <v>1</v>
      </c>
      <c r="Z5" s="206">
        <v>2</v>
      </c>
      <c r="AA5" s="206">
        <v>3</v>
      </c>
      <c r="AB5" s="206">
        <v>4</v>
      </c>
      <c r="AC5" s="206">
        <v>5</v>
      </c>
      <c r="AD5" s="206">
        <v>6</v>
      </c>
      <c r="AE5" s="206">
        <v>7</v>
      </c>
      <c r="AF5" s="206">
        <v>8</v>
      </c>
      <c r="AG5" s="206">
        <v>9</v>
      </c>
      <c r="AH5" s="206">
        <v>10</v>
      </c>
      <c r="AI5" s="206">
        <v>11</v>
      </c>
      <c r="AJ5" s="206">
        <v>12</v>
      </c>
      <c r="AK5" s="206">
        <v>13</v>
      </c>
      <c r="AL5" s="206">
        <v>14</v>
      </c>
      <c r="AM5" s="206">
        <v>15</v>
      </c>
      <c r="AN5" s="206">
        <v>16</v>
      </c>
      <c r="AO5" s="41">
        <v>17</v>
      </c>
    </row>
    <row r="6" spans="1:50" ht="13.15" customHeight="1" x14ac:dyDescent="0.2">
      <c r="A6" s="741" t="s">
        <v>118</v>
      </c>
      <c r="B6" s="741"/>
      <c r="C6" s="741"/>
      <c r="D6" s="741"/>
      <c r="E6" s="741"/>
      <c r="F6" s="741"/>
      <c r="G6" s="741"/>
      <c r="H6" s="741"/>
      <c r="I6" s="741"/>
      <c r="J6" s="741"/>
      <c r="K6" s="741"/>
      <c r="L6" s="741"/>
      <c r="M6" s="741"/>
      <c r="N6" s="741"/>
      <c r="O6" s="741"/>
      <c r="P6" s="741"/>
      <c r="Q6" s="741"/>
      <c r="R6" s="741"/>
      <c r="W6" s="145"/>
      <c r="X6" s="250" t="s">
        <v>29</v>
      </c>
      <c r="Y6" s="206">
        <v>20</v>
      </c>
      <c r="Z6" s="206">
        <v>17</v>
      </c>
      <c r="AA6" s="206">
        <v>15</v>
      </c>
      <c r="AB6" s="206">
        <v>14</v>
      </c>
      <c r="AC6" s="206">
        <v>13</v>
      </c>
      <c r="AD6" s="206">
        <v>12</v>
      </c>
      <c r="AE6" s="206">
        <v>11</v>
      </c>
      <c r="AF6" s="206">
        <v>10</v>
      </c>
      <c r="AG6" s="206">
        <v>9</v>
      </c>
      <c r="AH6" s="206">
        <v>8</v>
      </c>
      <c r="AI6" s="206">
        <v>7</v>
      </c>
      <c r="AJ6" s="206">
        <v>6</v>
      </c>
      <c r="AK6" s="206">
        <v>5</v>
      </c>
      <c r="AL6" s="206">
        <v>4</v>
      </c>
      <c r="AM6" s="206">
        <v>3</v>
      </c>
      <c r="AN6" s="206">
        <v>2</v>
      </c>
      <c r="AO6" s="41">
        <v>0</v>
      </c>
    </row>
    <row r="7" spans="1:50" ht="13.15" customHeight="1" x14ac:dyDescent="0.2">
      <c r="C7" s="370"/>
      <c r="E7" s="147"/>
      <c r="G7" s="41"/>
      <c r="H7" s="206"/>
      <c r="I7" s="379"/>
      <c r="K7" s="455" t="str">
        <f>Расп!$A$1</f>
        <v>04.09.2019 г.</v>
      </c>
      <c r="L7" s="473" t="s">
        <v>267</v>
      </c>
      <c r="M7" s="456"/>
      <c r="N7" s="452"/>
      <c r="O7" s="453"/>
      <c r="P7" s="453"/>
      <c r="Q7" s="455" t="str">
        <f>Расп!$A$7</f>
        <v>05.09.2019 г.</v>
      </c>
      <c r="R7" s="456" t="s">
        <v>267</v>
      </c>
      <c r="S7" s="370"/>
      <c r="T7" s="370"/>
      <c r="W7" s="145"/>
      <c r="X7" s="250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50" ht="13.15" customHeight="1" x14ac:dyDescent="0.25">
      <c r="A8" s="742" t="str">
        <f>Расп!A28</f>
        <v>Мужчины</v>
      </c>
      <c r="B8" s="742"/>
      <c r="C8" s="457" t="s">
        <v>117</v>
      </c>
      <c r="E8" s="147"/>
      <c r="G8" s="41"/>
      <c r="H8" s="206"/>
      <c r="I8" s="204"/>
      <c r="J8" s="471"/>
      <c r="K8" s="206" t="str">
        <f>Расп!A2</f>
        <v>бег 100 м</v>
      </c>
      <c r="L8" s="472">
        <f>Расп!B2</f>
        <v>0.39583333333333331</v>
      </c>
      <c r="M8" s="454"/>
      <c r="N8" s="452"/>
      <c r="O8" s="453"/>
      <c r="P8" s="453"/>
      <c r="Q8" s="470" t="str">
        <f>Расп!A8</f>
        <v>бег с барьерами 110 м (1,067 м)</v>
      </c>
      <c r="R8" s="454">
        <f>Расп!B8</f>
        <v>0.41666666666666669</v>
      </c>
      <c r="S8" s="370"/>
      <c r="T8" s="370"/>
      <c r="W8" s="152" t="s">
        <v>22</v>
      </c>
      <c r="X8" s="250" t="s">
        <v>76</v>
      </c>
      <c r="Y8" s="380">
        <v>1</v>
      </c>
      <c r="Z8" s="380">
        <v>2</v>
      </c>
      <c r="AA8" s="206">
        <v>3</v>
      </c>
      <c r="AB8" s="380" t="s">
        <v>61</v>
      </c>
      <c r="AC8" s="380" t="s">
        <v>60</v>
      </c>
      <c r="AD8" s="380" t="s">
        <v>62</v>
      </c>
      <c r="AE8" s="206"/>
      <c r="AF8" s="206"/>
      <c r="AG8" s="206"/>
      <c r="AH8" s="206"/>
      <c r="AI8" s="206"/>
      <c r="AJ8" s="206"/>
      <c r="AK8" s="206"/>
      <c r="AL8" s="206"/>
      <c r="AM8" s="206"/>
      <c r="AN8" s="206"/>
    </row>
    <row r="9" spans="1:50" ht="13.15" customHeight="1" x14ac:dyDescent="0.2">
      <c r="A9" s="206" t="str">
        <f>Расп!$A$14</f>
        <v>РМ</v>
      </c>
      <c r="B9" s="370">
        <f>Расп!B14</f>
        <v>9039</v>
      </c>
      <c r="C9" s="370" t="s">
        <v>264</v>
      </c>
      <c r="G9" s="41"/>
      <c r="H9" s="206"/>
      <c r="I9" s="204"/>
      <c r="J9" s="204"/>
      <c r="K9" s="206" t="str">
        <f>Расп!A3</f>
        <v>прыжок в длину</v>
      </c>
      <c r="L9" s="472">
        <f>Расп!B3</f>
        <v>0.42708333333333331</v>
      </c>
      <c r="M9" s="454"/>
      <c r="N9" s="452"/>
      <c r="O9" s="453"/>
      <c r="P9" s="453"/>
      <c r="Q9" s="470" t="str">
        <f>Расп!A9</f>
        <v>метание диска (2,0 кг)</v>
      </c>
      <c r="R9" s="454">
        <f>Расп!B9</f>
        <v>0.43402777777777773</v>
      </c>
      <c r="S9" s="370"/>
      <c r="T9" s="370"/>
      <c r="W9" s="152" t="s">
        <v>23</v>
      </c>
      <c r="X9" s="250" t="s">
        <v>29</v>
      </c>
      <c r="Y9" s="206">
        <v>0</v>
      </c>
      <c r="Z9" s="206">
        <v>0</v>
      </c>
      <c r="AA9" s="206">
        <v>0</v>
      </c>
      <c r="AB9" s="206">
        <v>0</v>
      </c>
      <c r="AC9" s="206">
        <v>5</v>
      </c>
      <c r="AD9" s="206">
        <v>15</v>
      </c>
      <c r="AE9" s="206"/>
      <c r="AF9" s="206"/>
      <c r="AG9" s="206"/>
      <c r="AH9" s="206"/>
      <c r="AI9" s="206"/>
      <c r="AJ9" s="206"/>
      <c r="AK9" s="206"/>
      <c r="AL9" s="206"/>
      <c r="AM9" s="206"/>
      <c r="AN9" s="206"/>
    </row>
    <row r="10" spans="1:50" ht="13.15" customHeight="1" x14ac:dyDescent="0.25">
      <c r="A10" s="206" t="str">
        <f>Расп!$A$15</f>
        <v>РЕ</v>
      </c>
      <c r="B10" s="370">
        <f>Расп!B15</f>
        <v>9026</v>
      </c>
      <c r="C10" s="370" t="s">
        <v>265</v>
      </c>
      <c r="G10" s="41"/>
      <c r="H10" s="206"/>
      <c r="I10" s="204"/>
      <c r="J10" s="204"/>
      <c r="K10" s="206" t="str">
        <f>Расп!A4</f>
        <v>толкание ядра (7,26 кг)</v>
      </c>
      <c r="L10" s="472">
        <f>Расп!B4</f>
        <v>0.46875</v>
      </c>
      <c r="M10" s="454"/>
      <c r="N10" s="453"/>
      <c r="O10" s="257"/>
      <c r="P10" s="204"/>
      <c r="Q10" s="470" t="str">
        <f>Расп!A10</f>
        <v>прыжок с шестом</v>
      </c>
      <c r="R10" s="454">
        <f>Расп!B10</f>
        <v>0.48958333333333331</v>
      </c>
      <c r="W10" s="152" t="s">
        <v>24</v>
      </c>
      <c r="X10" s="307"/>
      <c r="Y10" s="307"/>
      <c r="Z10" s="307"/>
      <c r="AA10" s="307"/>
      <c r="AB10" s="307"/>
      <c r="AC10" s="307"/>
      <c r="AD10" s="382"/>
      <c r="AE10" s="382"/>
      <c r="AF10" s="382"/>
      <c r="AH10" s="307"/>
      <c r="AI10" s="383"/>
      <c r="AJ10" s="307"/>
      <c r="AK10" s="307"/>
      <c r="AL10" s="307"/>
      <c r="AM10" s="307"/>
      <c r="AN10" s="382"/>
      <c r="AR10" s="370"/>
      <c r="AS10" s="250"/>
      <c r="AT10" s="206"/>
      <c r="AU10" s="206"/>
      <c r="AV10" s="206"/>
      <c r="AW10" s="206"/>
      <c r="AX10" s="206"/>
    </row>
    <row r="11" spans="1:50" ht="13.15" customHeight="1" x14ac:dyDescent="0.25">
      <c r="A11" s="206" t="str">
        <f>Расп!$A$16</f>
        <v>РР</v>
      </c>
      <c r="B11" s="370">
        <f>Расп!B16</f>
        <v>8698</v>
      </c>
      <c r="C11" s="370" t="s">
        <v>266</v>
      </c>
      <c r="G11" s="41"/>
      <c r="H11" s="206"/>
      <c r="I11" s="204"/>
      <c r="J11" s="204"/>
      <c r="K11" s="206" t="str">
        <f>Расп!A5</f>
        <v>прыжок в высоту</v>
      </c>
      <c r="L11" s="472">
        <f>Расп!B5</f>
        <v>0.625</v>
      </c>
      <c r="M11" s="454"/>
      <c r="N11" s="453"/>
      <c r="O11" s="257"/>
      <c r="P11" s="204"/>
      <c r="Q11" s="470" t="str">
        <f>Расп!A11</f>
        <v>метание копья (800 г)</v>
      </c>
      <c r="R11" s="454">
        <f>Расп!B11</f>
        <v>0.625</v>
      </c>
      <c r="W11" s="152"/>
      <c r="X11" s="384" t="s">
        <v>133</v>
      </c>
      <c r="Y11" s="385">
        <v>5</v>
      </c>
      <c r="Z11" s="307"/>
      <c r="AA11" s="307"/>
      <c r="AB11" s="307"/>
      <c r="AC11" s="307"/>
      <c r="AD11" s="382"/>
      <c r="AE11" s="382"/>
      <c r="AF11" s="382"/>
      <c r="AH11" s="41"/>
      <c r="AI11" s="41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</row>
    <row r="12" spans="1:50" ht="13.15" customHeight="1" x14ac:dyDescent="0.25">
      <c r="A12" s="41" t="str">
        <f>Расп!$A$26</f>
        <v>г.Сочи, Адлерский район, стадион "Юность"</v>
      </c>
      <c r="C12" s="153"/>
      <c r="I12" s="204"/>
      <c r="J12" s="204"/>
      <c r="K12" s="206" t="str">
        <f>Расп!A6</f>
        <v>бег 400 м</v>
      </c>
      <c r="L12" s="472">
        <f>Расп!B6</f>
        <v>0.78125</v>
      </c>
      <c r="M12" s="454"/>
      <c r="N12" s="453"/>
      <c r="O12" s="453"/>
      <c r="P12" s="204"/>
      <c r="Q12" s="470" t="str">
        <f>Расп!A12</f>
        <v>бег 1500 м</v>
      </c>
      <c r="R12" s="454">
        <f>Расп!B12</f>
        <v>0.76388888888888884</v>
      </c>
      <c r="W12" s="386"/>
      <c r="X12" s="307"/>
      <c r="Y12" s="307"/>
      <c r="Z12" s="307"/>
      <c r="AA12" s="307"/>
      <c r="AB12" s="307"/>
      <c r="AC12" s="307"/>
      <c r="AD12" s="382"/>
      <c r="AE12" s="382"/>
      <c r="AF12" s="382"/>
      <c r="AH12" s="41"/>
      <c r="AI12" s="41"/>
      <c r="AK12" s="41"/>
    </row>
    <row r="13" spans="1:50" s="158" customFormat="1" ht="30.6" customHeight="1" x14ac:dyDescent="0.2">
      <c r="A13" s="458" t="s">
        <v>59</v>
      </c>
      <c r="B13" s="458" t="s">
        <v>272</v>
      </c>
      <c r="C13" s="458" t="s">
        <v>273</v>
      </c>
      <c r="D13" s="458" t="s">
        <v>274</v>
      </c>
      <c r="E13" s="387"/>
      <c r="F13" s="458" t="s">
        <v>277</v>
      </c>
      <c r="G13" s="458" t="s">
        <v>248</v>
      </c>
      <c r="H13" s="458" t="s">
        <v>269</v>
      </c>
      <c r="I13" s="458" t="s">
        <v>249</v>
      </c>
      <c r="J13" s="458" t="s">
        <v>278</v>
      </c>
      <c r="K13" s="458" t="s">
        <v>268</v>
      </c>
      <c r="L13" s="458" t="s">
        <v>270</v>
      </c>
      <c r="M13" s="458" t="s">
        <v>251</v>
      </c>
      <c r="N13" s="458" t="s">
        <v>271</v>
      </c>
      <c r="O13" s="458" t="s">
        <v>279</v>
      </c>
      <c r="P13" s="459" t="s">
        <v>29</v>
      </c>
      <c r="Q13" s="459" t="s">
        <v>1</v>
      </c>
      <c r="R13" s="460" t="s">
        <v>275</v>
      </c>
      <c r="S13" s="159" t="s">
        <v>20</v>
      </c>
      <c r="T13" s="159" t="s">
        <v>138</v>
      </c>
      <c r="U13" s="159" t="s">
        <v>139</v>
      </c>
      <c r="V13" s="159" t="s">
        <v>140</v>
      </c>
      <c r="W13" s="160">
        <v>100</v>
      </c>
      <c r="X13" s="160" t="s">
        <v>26</v>
      </c>
      <c r="Y13" s="160" t="s">
        <v>27</v>
      </c>
      <c r="Z13" s="160" t="s">
        <v>17</v>
      </c>
      <c r="AA13" s="160">
        <v>400</v>
      </c>
      <c r="AB13" s="160" t="s">
        <v>75</v>
      </c>
      <c r="AC13" s="160" t="s">
        <v>69</v>
      </c>
      <c r="AD13" s="388" t="s">
        <v>70</v>
      </c>
      <c r="AE13" s="388" t="s">
        <v>18</v>
      </c>
      <c r="AF13" s="388">
        <v>1500</v>
      </c>
      <c r="AH13" s="389" t="s">
        <v>134</v>
      </c>
      <c r="AI13" s="389" t="s">
        <v>135</v>
      </c>
      <c r="AJ13" s="158" t="s">
        <v>137</v>
      </c>
    </row>
    <row r="14" spans="1:50" s="369" customFormat="1" ht="13.15" hidden="1" customHeight="1" x14ac:dyDescent="0.2">
      <c r="D14" s="381"/>
      <c r="P14" s="157"/>
      <c r="Q14" s="157"/>
      <c r="R14" s="157"/>
      <c r="S14" s="157"/>
      <c r="T14" s="157"/>
      <c r="U14" s="157"/>
      <c r="V14" s="157"/>
      <c r="W14" s="390"/>
      <c r="X14" s="351"/>
      <c r="Y14" s="351"/>
      <c r="Z14" s="351"/>
      <c r="AA14" s="351"/>
      <c r="AB14" s="351"/>
      <c r="AC14" s="351"/>
      <c r="AD14" s="391"/>
      <c r="AE14" s="391"/>
      <c r="AF14" s="391"/>
    </row>
    <row r="15" spans="1:50" s="369" customFormat="1" ht="13.15" hidden="1" customHeight="1" thickBot="1" x14ac:dyDescent="0.25">
      <c r="A15" s="392"/>
      <c r="B15" s="392"/>
      <c r="C15" s="392"/>
      <c r="D15" s="393"/>
      <c r="E15" s="392"/>
      <c r="F15" s="392"/>
      <c r="G15" s="392"/>
      <c r="H15" s="392"/>
      <c r="I15" s="392"/>
      <c r="J15" s="392"/>
      <c r="K15" s="392"/>
      <c r="L15" s="392"/>
      <c r="M15" s="392"/>
      <c r="N15" s="392"/>
      <c r="O15" s="392"/>
      <c r="P15" s="394"/>
      <c r="Q15" s="394"/>
      <c r="R15" s="394"/>
      <c r="S15" s="157"/>
      <c r="T15" s="157"/>
      <c r="U15" s="157"/>
      <c r="V15" s="157"/>
      <c r="W15" s="152"/>
      <c r="X15" s="351"/>
      <c r="Y15" s="351"/>
      <c r="Z15" s="351"/>
      <c r="AA15" s="351"/>
      <c r="AB15" s="351"/>
      <c r="AC15" s="351"/>
      <c r="AD15" s="391"/>
      <c r="AE15" s="391"/>
      <c r="AF15" s="391"/>
    </row>
    <row r="16" spans="1:50" s="281" customFormat="1" ht="13.15" customHeight="1" x14ac:dyDescent="0.3">
      <c r="A16" s="231" t="e">
        <f>RANK(P16,$P$16:$P$40,0)</f>
        <v>#REF!</v>
      </c>
      <c r="B16" s="356">
        <v>1</v>
      </c>
      <c r="C16" s="395" t="str">
        <f>VLOOKUP(B16,Уч!$A$2:$L$34,2,FALSE)</f>
        <v>Переварюха Артём</v>
      </c>
      <c r="D16" s="396" t="str">
        <f>VLOOKUP(B16,Уч!$A$2:$L$34,3,FALSE)</f>
        <v>21.05.1999</v>
      </c>
      <c r="E16" s="461" t="s">
        <v>19</v>
      </c>
      <c r="F16" s="397">
        <f>VLOOKUP($B16,'1_р'!$C$18:$I$86,5,FALSE)</f>
        <v>11.44</v>
      </c>
      <c r="G16" s="398">
        <f>VLOOKUP($B16,Дл_р!$C$16:$O$54,11,FALSE)</f>
        <v>6.5</v>
      </c>
      <c r="H16" s="398">
        <f>VLOOKUP($B16,Я_р!$C$16:$K$60,8,FALSE)</f>
        <v>13.91</v>
      </c>
      <c r="I16" s="398">
        <f>VLOOKUP($B16,В_р!$C$16:$AF$57,29,FALSE)</f>
        <v>1.82</v>
      </c>
      <c r="J16" s="399">
        <f>VLOOKUP($B16,'4_р'!$C$17:$H$73,5,FALSE)</f>
        <v>51.13</v>
      </c>
      <c r="K16" s="398" t="e">
        <f>VLOOKUP($B16,#REF!,5,FALSE)</f>
        <v>#REF!</v>
      </c>
      <c r="L16" s="398" t="e">
        <f>VLOOKUP($B16,#REF!,8,FALSE)</f>
        <v>#REF!</v>
      </c>
      <c r="M16" s="398" t="e">
        <f>VLOOKUP($B16,#REF!,29,FALSE)</f>
        <v>#REF!</v>
      </c>
      <c r="N16" s="398" t="e">
        <f>VLOOKUP($B16,К_р!$C$15:$K$68,8,FALSE)</f>
        <v>#N/A</v>
      </c>
      <c r="O16" s="356" t="e">
        <f>VLOOKUP($B16,'15_р'!$C$17:$H$86,5,FALSE)</f>
        <v>#N/A</v>
      </c>
      <c r="P16" s="400" t="e">
        <f>SUM(F18:O18)</f>
        <v>#REF!</v>
      </c>
      <c r="Q16" s="231" t="e">
        <f>LOOKUP(P16,Y$1:AH$1,Y$2:AH$2)</f>
        <v>#REF!</v>
      </c>
      <c r="R16" s="356" t="e">
        <f>AH16+AI16+5</f>
        <v>#REF!</v>
      </c>
      <c r="S16" s="356">
        <f>B16</f>
        <v>1</v>
      </c>
      <c r="T16" s="281" t="e">
        <f>$A16</f>
        <v>#REF!</v>
      </c>
      <c r="U16" s="281">
        <v>1</v>
      </c>
      <c r="V16" s="281" t="s">
        <v>162</v>
      </c>
      <c r="W16" s="401"/>
      <c r="X16" s="298"/>
      <c r="Y16" s="298"/>
      <c r="Z16" s="298"/>
      <c r="AA16" s="298"/>
      <c r="AB16" s="298"/>
      <c r="AC16" s="298"/>
      <c r="AD16" s="402"/>
      <c r="AE16" s="402"/>
      <c r="AF16" s="402"/>
      <c r="AG16" s="280"/>
      <c r="AH16" s="280" t="e">
        <f>IF(AND(T16&gt;16,P16&gt;=6200),"1",LOOKUP(T16,Y$5:AO$5,Y$6:AO$6))</f>
        <v>#REF!</v>
      </c>
      <c r="AI16" s="280" t="e">
        <f>LOOKUP(Q16,Y$8:AD$8,Y$9:AD$9)</f>
        <v>#REF!</v>
      </c>
      <c r="AJ16" s="356">
        <v>52</v>
      </c>
      <c r="AK16" s="280"/>
      <c r="AL16" s="280"/>
      <c r="AM16" s="280"/>
      <c r="AN16" s="280"/>
      <c r="AO16" s="280"/>
    </row>
    <row r="17" spans="1:41" s="281" customFormat="1" ht="13.15" customHeight="1" x14ac:dyDescent="0.3">
      <c r="A17" s="231"/>
      <c r="B17" s="356"/>
      <c r="C17" s="403" t="str">
        <f>VLOOKUP(B16,Уч!$A$2:$L$34,5,FALSE)</f>
        <v xml:space="preserve">Ростовская область  </v>
      </c>
      <c r="D17" s="404" t="str">
        <f>VLOOKUP(B16,Уч!$A$2:$L$34,4,FALSE)</f>
        <v>КМС</v>
      </c>
      <c r="E17" s="461" t="s">
        <v>25</v>
      </c>
      <c r="F17" s="405">
        <f>VLOOKUP($B16,'1_р'!$C$18:$I$86,6,FALSE)</f>
        <v>0.8</v>
      </c>
      <c r="G17" s="406">
        <f>VLOOKUP($B16,Дл_р!$C$16:$O$54,12,FALSE)</f>
        <v>-0.2</v>
      </c>
      <c r="H17" s="356"/>
      <c r="I17" s="406"/>
      <c r="J17" s="407"/>
      <c r="K17" s="406" t="e">
        <f>VLOOKUP($B16,#REF!,6,FALSE)</f>
        <v>#REF!</v>
      </c>
      <c r="L17" s="406"/>
      <c r="M17" s="406"/>
      <c r="N17" s="356"/>
      <c r="O17" s="356"/>
      <c r="P17" s="400"/>
      <c r="Q17" s="408"/>
      <c r="R17" s="356" t="e">
        <f>CONCATENATE(AH16,"+",AI16,"+",5)</f>
        <v>#REF!</v>
      </c>
      <c r="S17" s="356">
        <f>B16</f>
        <v>1</v>
      </c>
      <c r="T17" s="281" t="e">
        <f>$A16</f>
        <v>#REF!</v>
      </c>
      <c r="U17" s="281">
        <v>2</v>
      </c>
      <c r="V17" s="281" t="s">
        <v>162</v>
      </c>
      <c r="W17" s="401"/>
      <c r="X17" s="298"/>
      <c r="Y17" s="298"/>
      <c r="Z17" s="298"/>
      <c r="AA17" s="298"/>
      <c r="AB17" s="298"/>
      <c r="AC17" s="298"/>
      <c r="AD17" s="402"/>
      <c r="AE17" s="402"/>
      <c r="AF17" s="402"/>
      <c r="AG17" s="280"/>
      <c r="AH17" s="280"/>
      <c r="AI17" s="231"/>
      <c r="AJ17" s="356">
        <v>52</v>
      </c>
      <c r="AK17" s="231"/>
      <c r="AL17" s="280"/>
      <c r="AM17" s="280"/>
      <c r="AN17" s="280"/>
      <c r="AO17" s="280"/>
    </row>
    <row r="18" spans="1:41" s="281" customFormat="1" ht="13.15" customHeight="1" x14ac:dyDescent="0.3">
      <c r="A18" s="231"/>
      <c r="B18" s="356"/>
      <c r="C18" s="409" t="str">
        <f>VLOOKUP(B16,Уч!$A$2:$L$34,7,FALSE)</f>
        <v>ГБУ РО "СШОР №8" г.Ростов-на-Дону</v>
      </c>
      <c r="D18" s="404"/>
      <c r="E18" s="461" t="s">
        <v>29</v>
      </c>
      <c r="F18" s="410">
        <f>VLOOKUP($B16,'1_р'!$C$18:$I$86,7,FALSE)</f>
        <v>765</v>
      </c>
      <c r="G18" s="356">
        <f>VLOOKUP($B16,Дл_р!$C$16:$O$54,13,FALSE)</f>
        <v>697</v>
      </c>
      <c r="H18" s="356">
        <f>VLOOKUP($B16,Я_р!$C$16:$K$60,9,FALSE)</f>
        <v>723</v>
      </c>
      <c r="I18" s="356">
        <f>VLOOKUP($B16,В_р!$C$16:$AF$57,30,)</f>
        <v>644</v>
      </c>
      <c r="J18" s="411">
        <f>VLOOKUP($B16,'4_р'!$C$17:$H$73,6,FALSE)</f>
        <v>763</v>
      </c>
      <c r="K18" s="356" t="e">
        <f>VLOOKUP($B16,#REF!,7,FALSE)</f>
        <v>#REF!</v>
      </c>
      <c r="L18" s="356" t="e">
        <f>VLOOKUP($B16,#REF!,9,FALSE)</f>
        <v>#REF!</v>
      </c>
      <c r="M18" s="356" t="e">
        <f>VLOOKUP($B16,#REF!,30,FALSE)</f>
        <v>#REF!</v>
      </c>
      <c r="N18" s="356" t="e">
        <f>VLOOKUP($B16,К_р!$C$15:$K$68,9,FALSE)</f>
        <v>#N/A</v>
      </c>
      <c r="O18" s="356" t="e">
        <f>VLOOKUP($B16,'15_р'!$C$17:$H$86,6,FALSE)</f>
        <v>#N/A</v>
      </c>
      <c r="P18" s="400"/>
      <c r="Q18" s="408"/>
      <c r="R18" s="336"/>
      <c r="S18" s="356">
        <f>B16</f>
        <v>1</v>
      </c>
      <c r="T18" s="281" t="e">
        <f>$A16</f>
        <v>#REF!</v>
      </c>
      <c r="U18" s="281">
        <v>3</v>
      </c>
      <c r="V18" s="281" t="s">
        <v>162</v>
      </c>
      <c r="W18" s="401"/>
      <c r="X18" s="298"/>
      <c r="Y18" s="298"/>
      <c r="Z18" s="298"/>
      <c r="AA18" s="298"/>
      <c r="AB18" s="298"/>
      <c r="AC18" s="298"/>
      <c r="AD18" s="402"/>
      <c r="AE18" s="402"/>
      <c r="AF18" s="402"/>
      <c r="AG18" s="280"/>
      <c r="AH18" s="231"/>
      <c r="AI18" s="231"/>
      <c r="AJ18" s="356">
        <v>52</v>
      </c>
      <c r="AK18" s="231"/>
      <c r="AL18" s="280"/>
      <c r="AM18" s="280"/>
      <c r="AN18" s="280"/>
      <c r="AO18" s="280"/>
    </row>
    <row r="19" spans="1:41" s="281" customFormat="1" ht="13.15" customHeight="1" x14ac:dyDescent="0.3">
      <c r="A19" s="231"/>
      <c r="B19" s="356"/>
      <c r="C19" s="403" t="str">
        <f>VLOOKUP(B16,Уч!$A$2:$L$34,11,FALSE)</f>
        <v>Болдырева И.А.</v>
      </c>
      <c r="D19" s="404"/>
      <c r="E19" s="461" t="s">
        <v>276</v>
      </c>
      <c r="F19" s="410">
        <f>F18</f>
        <v>765</v>
      </c>
      <c r="G19" s="356">
        <f>F19+G18</f>
        <v>1462</v>
      </c>
      <c r="H19" s="356">
        <f>G19+H18</f>
        <v>2185</v>
      </c>
      <c r="I19" s="356">
        <f>H19+I18</f>
        <v>2829</v>
      </c>
      <c r="J19" s="411">
        <f>SUM($F18:J18)</f>
        <v>3592</v>
      </c>
      <c r="K19" s="356" t="e">
        <f>SUM($F18:$K18)</f>
        <v>#REF!</v>
      </c>
      <c r="L19" s="356" t="e">
        <f>K19+L18</f>
        <v>#REF!</v>
      </c>
      <c r="M19" s="356" t="e">
        <f>L19+M18</f>
        <v>#REF!</v>
      </c>
      <c r="N19" s="356" t="e">
        <f>SUM($F18:$N18)</f>
        <v>#REF!</v>
      </c>
      <c r="O19" s="356" t="e">
        <f>SUM($F18:$O18)</f>
        <v>#REF!</v>
      </c>
      <c r="P19" s="400"/>
      <c r="Q19" s="408"/>
      <c r="R19" s="336"/>
      <c r="S19" s="356">
        <f>B16</f>
        <v>1</v>
      </c>
      <c r="T19" s="281" t="e">
        <f>$A16</f>
        <v>#REF!</v>
      </c>
      <c r="U19" s="281">
        <v>4</v>
      </c>
      <c r="V19" s="281" t="s">
        <v>162</v>
      </c>
      <c r="W19" s="336">
        <f t="shared" ref="W19:AF19" si="0">F19</f>
        <v>765</v>
      </c>
      <c r="X19" s="336">
        <f t="shared" si="0"/>
        <v>1462</v>
      </c>
      <c r="Y19" s="336">
        <f t="shared" si="0"/>
        <v>2185</v>
      </c>
      <c r="Z19" s="336">
        <f t="shared" si="0"/>
        <v>2829</v>
      </c>
      <c r="AA19" s="336">
        <f t="shared" si="0"/>
        <v>3592</v>
      </c>
      <c r="AB19" s="336" t="e">
        <f t="shared" si="0"/>
        <v>#REF!</v>
      </c>
      <c r="AC19" s="336" t="e">
        <f t="shared" si="0"/>
        <v>#REF!</v>
      </c>
      <c r="AD19" s="336" t="e">
        <f t="shared" si="0"/>
        <v>#REF!</v>
      </c>
      <c r="AE19" s="336" t="e">
        <f t="shared" si="0"/>
        <v>#REF!</v>
      </c>
      <c r="AF19" s="336" t="e">
        <f t="shared" si="0"/>
        <v>#REF!</v>
      </c>
      <c r="AG19" s="280"/>
      <c r="AH19" s="231"/>
      <c r="AI19" s="231"/>
      <c r="AJ19" s="356">
        <v>52</v>
      </c>
      <c r="AK19" s="231"/>
      <c r="AL19" s="280"/>
      <c r="AM19" s="280"/>
      <c r="AN19" s="280"/>
      <c r="AO19" s="280"/>
    </row>
    <row r="20" spans="1:41" s="281" customFormat="1" ht="13.15" customHeight="1" x14ac:dyDescent="0.2">
      <c r="A20" s="474"/>
      <c r="B20" s="475"/>
      <c r="C20" s="476">
        <f>VLOOKUP(B16,Уч!$A$2:$L$34,12,FALSE)</f>
        <v>0</v>
      </c>
      <c r="D20" s="477"/>
      <c r="E20" s="461" t="s">
        <v>59</v>
      </c>
      <c r="F20" s="410" t="e">
        <f>RANK(F19,$W$19:$W$40,0)</f>
        <v>#N/A</v>
      </c>
      <c r="G20" s="475" t="e">
        <f>RANK(G19,$X$19:$X$40,0)</f>
        <v>#N/A</v>
      </c>
      <c r="H20" s="475" t="e">
        <f>RANK(H19,$Y$19:$Y$40,0)</f>
        <v>#N/A</v>
      </c>
      <c r="I20" s="475" t="e">
        <f>RANK(I19,$Z$19:$Z$40,0)</f>
        <v>#N/A</v>
      </c>
      <c r="J20" s="478" t="e">
        <f>RANK(J19,$AA$19:$AA$40,0)</f>
        <v>#N/A</v>
      </c>
      <c r="K20" s="475" t="e">
        <f>RANK(K19,$AB$19:$AB$40,0)</f>
        <v>#REF!</v>
      </c>
      <c r="L20" s="475" t="e">
        <f>RANK(L19,$AC$19:$AC$40,0)</f>
        <v>#REF!</v>
      </c>
      <c r="M20" s="475" t="e">
        <f>RANK(M19,$AD$19:$AD$40,0)</f>
        <v>#REF!</v>
      </c>
      <c r="N20" s="475" t="e">
        <f>RANK(N19,$AE$19:$AE$40,0)</f>
        <v>#REF!</v>
      </c>
      <c r="O20" s="475" t="e">
        <f>RANK(O19,$AF$19:$AF$40,0)</f>
        <v>#REF!</v>
      </c>
      <c r="P20" s="400"/>
      <c r="Q20" s="479"/>
      <c r="R20" s="479"/>
      <c r="S20" s="205">
        <f>B16</f>
        <v>1</v>
      </c>
      <c r="T20" s="281" t="e">
        <f>$A16</f>
        <v>#REF!</v>
      </c>
      <c r="U20" s="281">
        <v>5</v>
      </c>
      <c r="V20" s="281" t="s">
        <v>162</v>
      </c>
      <c r="W20" s="401"/>
      <c r="X20" s="298"/>
      <c r="Y20" s="298"/>
      <c r="Z20" s="298"/>
      <c r="AA20" s="298"/>
      <c r="AB20" s="298"/>
      <c r="AC20" s="298"/>
      <c r="AD20" s="402"/>
      <c r="AE20" s="402"/>
      <c r="AF20" s="402"/>
      <c r="AG20" s="280"/>
      <c r="AH20" s="231"/>
      <c r="AI20" s="231"/>
      <c r="AJ20" s="356">
        <v>52</v>
      </c>
      <c r="AK20" s="231"/>
      <c r="AL20" s="280"/>
      <c r="AM20" s="280"/>
      <c r="AN20" s="280"/>
      <c r="AO20" s="280"/>
    </row>
    <row r="21" spans="1:41" s="280" customFormat="1" ht="13.15" customHeight="1" x14ac:dyDescent="0.3">
      <c r="A21" s="481" t="e">
        <f>RANK(P21,$P$16:$P$40,0)</f>
        <v>#N/A</v>
      </c>
      <c r="B21" s="482">
        <v>2</v>
      </c>
      <c r="C21" s="483" t="str">
        <f>VLOOKUP(B21,Уч!$A$2:$L$34,2,FALSE)</f>
        <v>Игнашев Владимир</v>
      </c>
      <c r="D21" s="484" t="str">
        <f>VLOOKUP(B21,Уч!$A$2:$L$34,3,FALSE)</f>
        <v>05.10.1996</v>
      </c>
      <c r="E21" s="488" t="s">
        <v>19</v>
      </c>
      <c r="F21" s="485">
        <f>VLOOKUP($B21,'1_р'!$C$18:$I$86,5,FALSE)</f>
        <v>11.85</v>
      </c>
      <c r="G21" s="485" t="e">
        <f>VLOOKUP($B21,Дл_р!$C$16:$O$54,11,FALSE)</f>
        <v>#N/A</v>
      </c>
      <c r="H21" s="485" t="e">
        <f>VLOOKUP($B21,Я_р!$C$16:$K$60,8,FALSE)</f>
        <v>#N/A</v>
      </c>
      <c r="I21" s="485" t="e">
        <f>VLOOKUP($B21,В_р!$C$16:$AF$57,29,FALSE)</f>
        <v>#N/A</v>
      </c>
      <c r="J21" s="486" t="e">
        <f>VLOOKUP($B21,'4_р'!$C$17:$H$73,5,FALSE)</f>
        <v>#N/A</v>
      </c>
      <c r="K21" s="485" t="e">
        <f>VLOOKUP($B21,#REF!,5,FALSE)</f>
        <v>#REF!</v>
      </c>
      <c r="L21" s="485" t="e">
        <f>VLOOKUP($B21,#REF!,8,FALSE)</f>
        <v>#REF!</v>
      </c>
      <c r="M21" s="485" t="e">
        <f>VLOOKUP($B21,#REF!,29,FALSE)</f>
        <v>#REF!</v>
      </c>
      <c r="N21" s="485">
        <f>VLOOKUP($B21,К_р!$C$15:$K$68,8,FALSE)</f>
        <v>47.1</v>
      </c>
      <c r="O21" s="482" t="str">
        <f>VLOOKUP($B21,'15_р'!$C$17:$H$86,5,FALSE)</f>
        <v>4:22.85</v>
      </c>
      <c r="P21" s="487" t="e">
        <f>SUM(F23:O23)</f>
        <v>#N/A</v>
      </c>
      <c r="Q21" s="481" t="e">
        <f>LOOKUP(P21,Y$1:AH$1,Y$2:AH$2)</f>
        <v>#N/A</v>
      </c>
      <c r="R21" s="482" t="e">
        <f>AH21+AI21+5</f>
        <v>#N/A</v>
      </c>
      <c r="S21" s="356">
        <f>B21</f>
        <v>2</v>
      </c>
      <c r="T21" s="281" t="e">
        <f>$A21</f>
        <v>#N/A</v>
      </c>
      <c r="U21" s="281">
        <v>1</v>
      </c>
      <c r="V21" s="281" t="e">
        <f>$A21</f>
        <v>#N/A</v>
      </c>
      <c r="W21" s="401"/>
      <c r="X21" s="298"/>
      <c r="Y21" s="298"/>
      <c r="Z21" s="298"/>
      <c r="AA21" s="298"/>
      <c r="AB21" s="298"/>
      <c r="AC21" s="298"/>
      <c r="AD21" s="402"/>
      <c r="AE21" s="402"/>
      <c r="AF21" s="402"/>
      <c r="AH21" s="280" t="e">
        <f>IF(AND(T21&gt;16,P21&gt;=6200),"1",LOOKUP(T21,Y$5:AO$5,Y$6:AO$6))</f>
        <v>#N/A</v>
      </c>
      <c r="AI21" s="280" t="e">
        <f>LOOKUP(Q21,Y$8:AD$8,Y$9:AD$9)</f>
        <v>#N/A</v>
      </c>
      <c r="AJ21" s="356">
        <v>54</v>
      </c>
      <c r="AK21" s="231"/>
    </row>
    <row r="22" spans="1:41" s="280" customFormat="1" ht="13.15" customHeight="1" x14ac:dyDescent="0.3">
      <c r="A22" s="231"/>
      <c r="B22" s="356"/>
      <c r="C22" s="403" t="str">
        <f>VLOOKUP(B21,Уч!$A$2:$L$34,5,FALSE)</f>
        <v xml:space="preserve">Ростовская область  </v>
      </c>
      <c r="D22" s="396" t="str">
        <f>VLOOKUP(B21,Уч!$A$2:$L$34,4,FALSE)</f>
        <v>МС</v>
      </c>
      <c r="E22" s="461" t="s">
        <v>25</v>
      </c>
      <c r="F22" s="405">
        <f>VLOOKUP($B21,'1_р'!$C$18:$I$86,6,FALSE)</f>
        <v>-0.9</v>
      </c>
      <c r="G22" s="406" t="e">
        <f>VLOOKUP($B21,Дл_р!$C$16:$O$54,12,FALSE)</f>
        <v>#N/A</v>
      </c>
      <c r="H22" s="356"/>
      <c r="I22" s="406"/>
      <c r="J22" s="407"/>
      <c r="K22" s="406" t="e">
        <f>VLOOKUP($B21,#REF!,6,FALSE)</f>
        <v>#REF!</v>
      </c>
      <c r="L22" s="406"/>
      <c r="M22" s="406"/>
      <c r="N22" s="356"/>
      <c r="O22" s="356"/>
      <c r="P22" s="400"/>
      <c r="Q22" s="408"/>
      <c r="R22" s="356" t="e">
        <f>CONCATENATE(AH21,"+",AI21,"+",5)</f>
        <v>#N/A</v>
      </c>
      <c r="S22" s="356">
        <f>B21</f>
        <v>2</v>
      </c>
      <c r="T22" s="281" t="e">
        <f>$A21</f>
        <v>#N/A</v>
      </c>
      <c r="U22" s="281">
        <v>2</v>
      </c>
      <c r="V22" s="281" t="e">
        <f>$A21</f>
        <v>#N/A</v>
      </c>
      <c r="W22" s="401"/>
      <c r="X22" s="298"/>
      <c r="Y22" s="298"/>
      <c r="Z22" s="298"/>
      <c r="AA22" s="298"/>
      <c r="AB22" s="298"/>
      <c r="AC22" s="298"/>
      <c r="AD22" s="402"/>
      <c r="AE22" s="402"/>
      <c r="AF22" s="402"/>
      <c r="AH22" s="231"/>
      <c r="AI22" s="231"/>
      <c r="AJ22" s="356">
        <v>54</v>
      </c>
      <c r="AK22" s="231"/>
    </row>
    <row r="23" spans="1:41" s="280" customFormat="1" ht="13.15" customHeight="1" x14ac:dyDescent="0.3">
      <c r="A23" s="231"/>
      <c r="B23" s="356"/>
      <c r="C23" s="409" t="str">
        <f>VLOOKUP(B21,Уч!$A$2:$L$34,7,FALSE)</f>
        <v>ГБУ РО "СШОР №8" г.Ростов-на-Дону</v>
      </c>
      <c r="D23" s="396"/>
      <c r="E23" s="461" t="s">
        <v>29</v>
      </c>
      <c r="F23" s="410">
        <f>VLOOKUP($B21,'1_р'!$C$18:$I$86,7,FALSE)</f>
        <v>681</v>
      </c>
      <c r="G23" s="356" t="e">
        <f>VLOOKUP($B21,Дл_р!$C$16:$O$54,13,FALSE)</f>
        <v>#N/A</v>
      </c>
      <c r="H23" s="356" t="e">
        <f>VLOOKUP($B21,Я_р!$C$16:$K$60,9,FALSE)</f>
        <v>#N/A</v>
      </c>
      <c r="I23" s="356" t="e">
        <f>VLOOKUP($B21,В_р!$C$16:$AF$57,30,)</f>
        <v>#N/A</v>
      </c>
      <c r="J23" s="411" t="e">
        <f>VLOOKUP($B21,'4_р'!$C$17:$H$73,6,FALSE)</f>
        <v>#N/A</v>
      </c>
      <c r="K23" s="356" t="e">
        <f>VLOOKUP($B21,#REF!,7,FALSE)</f>
        <v>#REF!</v>
      </c>
      <c r="L23" s="356" t="e">
        <f>VLOOKUP($B21,#REF!,9,FALSE)</f>
        <v>#REF!</v>
      </c>
      <c r="M23" s="356" t="e">
        <f>VLOOKUP($B21,#REF!,30,FALSE)</f>
        <v>#REF!</v>
      </c>
      <c r="N23" s="356">
        <f>VLOOKUP($B21,К_р!$C$15:$K$68,9,FALSE)</f>
        <v>546</v>
      </c>
      <c r="O23" s="356">
        <f>VLOOKUP($B21,'15_р'!$C$17:$H$86,6,FALSE)</f>
        <v>792</v>
      </c>
      <c r="P23" s="400"/>
      <c r="Q23" s="336"/>
      <c r="R23" s="336"/>
      <c r="S23" s="356">
        <f>B21</f>
        <v>2</v>
      </c>
      <c r="T23" s="281" t="e">
        <f>$A21</f>
        <v>#N/A</v>
      </c>
      <c r="U23" s="281">
        <v>3</v>
      </c>
      <c r="V23" s="281" t="e">
        <f>$A21</f>
        <v>#N/A</v>
      </c>
      <c r="W23" s="401"/>
      <c r="X23" s="298"/>
      <c r="Y23" s="298"/>
      <c r="Z23" s="298"/>
      <c r="AA23" s="298"/>
      <c r="AB23" s="298"/>
      <c r="AC23" s="298"/>
      <c r="AD23" s="402"/>
      <c r="AE23" s="402"/>
      <c r="AF23" s="402"/>
      <c r="AH23" s="231"/>
      <c r="AI23" s="231"/>
      <c r="AJ23" s="356">
        <v>54</v>
      </c>
      <c r="AK23" s="231"/>
    </row>
    <row r="24" spans="1:41" s="280" customFormat="1" ht="13.15" customHeight="1" x14ac:dyDescent="0.3">
      <c r="A24" s="231"/>
      <c r="B24" s="356"/>
      <c r="C24" s="403" t="str">
        <f>VLOOKUP(B21,Уч!$A$2:$L$34,11,FALSE)</f>
        <v>Болдырева И.А., Сретенцев В.В.</v>
      </c>
      <c r="D24" s="396"/>
      <c r="E24" s="461" t="s">
        <v>276</v>
      </c>
      <c r="F24" s="410">
        <f>F23</f>
        <v>681</v>
      </c>
      <c r="G24" s="356" t="e">
        <f>F24+G23</f>
        <v>#N/A</v>
      </c>
      <c r="H24" s="356" t="e">
        <f>G24+H23</f>
        <v>#N/A</v>
      </c>
      <c r="I24" s="356" t="e">
        <f>H24+I23</f>
        <v>#N/A</v>
      </c>
      <c r="J24" s="411" t="e">
        <f>SUM($F23:J23)</f>
        <v>#N/A</v>
      </c>
      <c r="K24" s="356" t="e">
        <f>SUM($F23:$K23)</f>
        <v>#N/A</v>
      </c>
      <c r="L24" s="356" t="e">
        <f>K24+L23</f>
        <v>#N/A</v>
      </c>
      <c r="M24" s="356" t="e">
        <f>L24+M23</f>
        <v>#N/A</v>
      </c>
      <c r="N24" s="356" t="e">
        <f>SUM($F23:$N23)</f>
        <v>#N/A</v>
      </c>
      <c r="O24" s="356" t="e">
        <f>SUM($F23:$O23)</f>
        <v>#N/A</v>
      </c>
      <c r="P24" s="400"/>
      <c r="Q24" s="336"/>
      <c r="R24" s="336"/>
      <c r="S24" s="356">
        <f>B21</f>
        <v>2</v>
      </c>
      <c r="T24" s="281" t="e">
        <f>$A21</f>
        <v>#N/A</v>
      </c>
      <c r="U24" s="281">
        <v>4</v>
      </c>
      <c r="V24" s="281" t="e">
        <f>$A21</f>
        <v>#N/A</v>
      </c>
      <c r="W24" s="336">
        <f t="shared" ref="W24:AF24" si="1">F24</f>
        <v>681</v>
      </c>
      <c r="X24" s="336" t="e">
        <f t="shared" si="1"/>
        <v>#N/A</v>
      </c>
      <c r="Y24" s="336" t="e">
        <f t="shared" si="1"/>
        <v>#N/A</v>
      </c>
      <c r="Z24" s="336" t="e">
        <f t="shared" si="1"/>
        <v>#N/A</v>
      </c>
      <c r="AA24" s="336" t="e">
        <f t="shared" si="1"/>
        <v>#N/A</v>
      </c>
      <c r="AB24" s="336" t="e">
        <f t="shared" si="1"/>
        <v>#N/A</v>
      </c>
      <c r="AC24" s="336" t="e">
        <f t="shared" si="1"/>
        <v>#N/A</v>
      </c>
      <c r="AD24" s="336" t="e">
        <f t="shared" si="1"/>
        <v>#N/A</v>
      </c>
      <c r="AE24" s="336" t="e">
        <f t="shared" si="1"/>
        <v>#N/A</v>
      </c>
      <c r="AF24" s="336" t="e">
        <f t="shared" si="1"/>
        <v>#N/A</v>
      </c>
      <c r="AH24" s="231"/>
      <c r="AI24" s="231"/>
      <c r="AJ24" s="356">
        <v>54</v>
      </c>
      <c r="AK24" s="231"/>
    </row>
    <row r="25" spans="1:41" s="280" customFormat="1" ht="13.15" customHeight="1" x14ac:dyDescent="0.2">
      <c r="A25" s="474"/>
      <c r="B25" s="475"/>
      <c r="C25" s="476" t="str">
        <f>VLOOKUP(B21,Уч!$A$2:$L$34,12,FALSE)</f>
        <v/>
      </c>
      <c r="D25" s="480"/>
      <c r="E25" s="461" t="s">
        <v>59</v>
      </c>
      <c r="F25" s="410" t="e">
        <f>RANK(F24,$W$19:$W$40,0)</f>
        <v>#N/A</v>
      </c>
      <c r="G25" s="475" t="e">
        <f>RANK(G24,$X$19:$X$40,0)</f>
        <v>#N/A</v>
      </c>
      <c r="H25" s="475" t="e">
        <f>RANK(H24,$Y$19:$Y$40,0)</f>
        <v>#N/A</v>
      </c>
      <c r="I25" s="475" t="e">
        <f>RANK(I24,$Z$19:$Z$40,0)</f>
        <v>#N/A</v>
      </c>
      <c r="J25" s="478" t="e">
        <f>RANK(J24,$AA$19:$AA$40,0)</f>
        <v>#N/A</v>
      </c>
      <c r="K25" s="475" t="e">
        <f>RANK(K24,$AB$19:$AB$40,0)</f>
        <v>#N/A</v>
      </c>
      <c r="L25" s="475" t="e">
        <f>RANK(L24,$AC$19:$AC$40,0)</f>
        <v>#N/A</v>
      </c>
      <c r="M25" s="475" t="e">
        <f>RANK(M24,$AD$19:$AD$40,0)</f>
        <v>#N/A</v>
      </c>
      <c r="N25" s="475" t="e">
        <f>RANK(N24,$AE$19:$AE$40,0)</f>
        <v>#N/A</v>
      </c>
      <c r="O25" s="475" t="e">
        <f>RANK(O24,$AF$19:$AF$40,0)</f>
        <v>#N/A</v>
      </c>
      <c r="P25" s="400"/>
      <c r="Q25" s="479"/>
      <c r="R25" s="479"/>
      <c r="S25" s="205">
        <f>B21</f>
        <v>2</v>
      </c>
      <c r="T25" s="281" t="e">
        <f>$A21</f>
        <v>#N/A</v>
      </c>
      <c r="U25" s="281">
        <v>5</v>
      </c>
      <c r="V25" s="281" t="e">
        <f>$A21</f>
        <v>#N/A</v>
      </c>
      <c r="W25" s="401"/>
      <c r="X25" s="298"/>
      <c r="Y25" s="298"/>
      <c r="Z25" s="298"/>
      <c r="AA25" s="298"/>
      <c r="AB25" s="298"/>
      <c r="AC25" s="298"/>
      <c r="AD25" s="402"/>
      <c r="AE25" s="402"/>
      <c r="AF25" s="402"/>
      <c r="AH25" s="231"/>
      <c r="AI25" s="231"/>
      <c r="AJ25" s="356">
        <v>54</v>
      </c>
      <c r="AK25" s="231"/>
    </row>
    <row r="26" spans="1:41" s="280" customFormat="1" ht="13.15" customHeight="1" x14ac:dyDescent="0.3">
      <c r="A26" s="481" t="e">
        <f>RANK(P26,$P$16:$P$40,0)</f>
        <v>#N/A</v>
      </c>
      <c r="B26" s="482">
        <v>3</v>
      </c>
      <c r="C26" s="483" t="e">
        <f>VLOOKUP(B26,Уч!$A$2:$L$34,2,FALSE)</f>
        <v>#N/A</v>
      </c>
      <c r="D26" s="484" t="e">
        <f>VLOOKUP(B26,Уч!$A$2:$L$34,3,FALSE)</f>
        <v>#N/A</v>
      </c>
      <c r="E26" s="488" t="s">
        <v>19</v>
      </c>
      <c r="F26" s="485" t="e">
        <f>VLOOKUP($B26,'1_р'!$C$18:$I$86,5,FALSE)</f>
        <v>#N/A</v>
      </c>
      <c r="G26" s="485" t="e">
        <f>VLOOKUP($B26,Дл_р!$C$16:$O$54,11,FALSE)</f>
        <v>#N/A</v>
      </c>
      <c r="H26" s="485" t="e">
        <f>VLOOKUP($B26,Я_р!$C$16:$K$60,8,FALSE)</f>
        <v>#N/A</v>
      </c>
      <c r="I26" s="485" t="e">
        <f>VLOOKUP($B26,В_р!$C$16:$AF$57,29,FALSE)</f>
        <v>#N/A</v>
      </c>
      <c r="J26" s="486" t="e">
        <f>VLOOKUP($B26,'4_р'!$C$17:$H$73,5,FALSE)</f>
        <v>#N/A</v>
      </c>
      <c r="K26" s="485" t="e">
        <f>VLOOKUP($B26,#REF!,5,FALSE)</f>
        <v>#REF!</v>
      </c>
      <c r="L26" s="485" t="e">
        <f>VLOOKUP($B26,#REF!,8,FALSE)</f>
        <v>#REF!</v>
      </c>
      <c r="M26" s="485" t="e">
        <f>VLOOKUP($B26,#REF!,29,FALSE)</f>
        <v>#REF!</v>
      </c>
      <c r="N26" s="485" t="e">
        <f>VLOOKUP($B26,К_р!$C$15:$K$68,8,FALSE)</f>
        <v>#N/A</v>
      </c>
      <c r="O26" s="482" t="s">
        <v>163</v>
      </c>
      <c r="P26" s="487" t="e">
        <f>SUM(F28:O28)</f>
        <v>#N/A</v>
      </c>
      <c r="Q26" s="481" t="e">
        <f>LOOKUP(P26,Y$1:AH$1,Y$2:AH$2)</f>
        <v>#N/A</v>
      </c>
      <c r="R26" s="482" t="e">
        <f>AH26+AI26+5</f>
        <v>#N/A</v>
      </c>
      <c r="S26" s="356">
        <f>B26</f>
        <v>3</v>
      </c>
      <c r="T26" s="281" t="e">
        <f>$A26</f>
        <v>#N/A</v>
      </c>
      <c r="U26" s="281">
        <v>1</v>
      </c>
      <c r="V26" s="281" t="s">
        <v>162</v>
      </c>
      <c r="W26" s="401"/>
      <c r="X26" s="298"/>
      <c r="Y26" s="298"/>
      <c r="Z26" s="298"/>
      <c r="AA26" s="298"/>
      <c r="AB26" s="298"/>
      <c r="AC26" s="298"/>
      <c r="AD26" s="402"/>
      <c r="AE26" s="402"/>
      <c r="AF26" s="402"/>
      <c r="AH26" s="280" t="e">
        <f>IF(AND(T26&gt;16,P26&gt;=6200),"1",LOOKUP(T26,Y$5:AO$5,Y$6:AO$6))</f>
        <v>#N/A</v>
      </c>
      <c r="AI26" s="280" t="e">
        <f>LOOKUP(Q26,Y$8:AD$8,Y$9:AD$9)</f>
        <v>#N/A</v>
      </c>
      <c r="AJ26" s="356">
        <v>55</v>
      </c>
      <c r="AK26" s="231"/>
    </row>
    <row r="27" spans="1:41" s="280" customFormat="1" ht="13.15" customHeight="1" x14ac:dyDescent="0.3">
      <c r="A27" s="231"/>
      <c r="B27" s="356"/>
      <c r="C27" s="403" t="e">
        <f>VLOOKUP(B26,Уч!$A$2:$L$34,5,FALSE)</f>
        <v>#N/A</v>
      </c>
      <c r="D27" s="404" t="e">
        <f>VLOOKUP(B26,Уч!$A$2:$L$34,4,FALSE)</f>
        <v>#N/A</v>
      </c>
      <c r="E27" s="461" t="s">
        <v>25</v>
      </c>
      <c r="F27" s="405" t="e">
        <f>VLOOKUP($B26,'1_р'!$C$18:$I$86,6,FALSE)</f>
        <v>#N/A</v>
      </c>
      <c r="G27" s="406" t="e">
        <f>VLOOKUP($B26,Дл_р!$C$16:$O$54,12,FALSE)</f>
        <v>#N/A</v>
      </c>
      <c r="H27" s="356"/>
      <c r="I27" s="406"/>
      <c r="J27" s="407"/>
      <c r="K27" s="406" t="e">
        <f>VLOOKUP($B26,#REF!,6,FALSE)</f>
        <v>#REF!</v>
      </c>
      <c r="L27" s="406"/>
      <c r="M27" s="406"/>
      <c r="N27" s="356"/>
      <c r="O27" s="356"/>
      <c r="P27" s="400"/>
      <c r="Q27" s="408"/>
      <c r="R27" s="356" t="e">
        <f>CONCATENATE(AH26,"+",AI26,"+",5)</f>
        <v>#N/A</v>
      </c>
      <c r="S27" s="356">
        <f>B26</f>
        <v>3</v>
      </c>
      <c r="T27" s="281" t="e">
        <f>$A26</f>
        <v>#N/A</v>
      </c>
      <c r="U27" s="281">
        <v>2</v>
      </c>
      <c r="V27" s="281" t="s">
        <v>162</v>
      </c>
      <c r="W27" s="401"/>
      <c r="X27" s="298"/>
      <c r="Y27" s="298"/>
      <c r="Z27" s="298"/>
      <c r="AA27" s="298"/>
      <c r="AB27" s="298"/>
      <c r="AC27" s="298"/>
      <c r="AD27" s="402"/>
      <c r="AE27" s="402"/>
      <c r="AF27" s="402"/>
      <c r="AH27" s="231"/>
      <c r="AI27" s="231"/>
      <c r="AJ27" s="356">
        <v>55</v>
      </c>
      <c r="AK27" s="231"/>
    </row>
    <row r="28" spans="1:41" s="280" customFormat="1" ht="13.15" customHeight="1" x14ac:dyDescent="0.3">
      <c r="A28" s="231"/>
      <c r="B28" s="356"/>
      <c r="C28" s="409" t="e">
        <f>VLOOKUP(B26,Уч!$A$2:$L$34,7,FALSE)</f>
        <v>#N/A</v>
      </c>
      <c r="D28" s="404"/>
      <c r="E28" s="461" t="s">
        <v>29</v>
      </c>
      <c r="F28" s="410" t="e">
        <f>VLOOKUP($B26,'1_р'!$C$18:$I$86,7,FALSE)</f>
        <v>#N/A</v>
      </c>
      <c r="G28" s="356" t="e">
        <f>VLOOKUP($B26,Дл_р!$C$16:$O$54,13,FALSE)</f>
        <v>#N/A</v>
      </c>
      <c r="H28" s="356" t="e">
        <f>VLOOKUP($B26,Я_р!$C$16:$K$60,9,FALSE)</f>
        <v>#N/A</v>
      </c>
      <c r="I28" s="356" t="e">
        <f>VLOOKUP($B26,В_р!$C$16:$AF$57,30,)</f>
        <v>#N/A</v>
      </c>
      <c r="J28" s="411" t="e">
        <f>VLOOKUP($B26,'4_р'!$C$17:$H$73,6,FALSE)</f>
        <v>#N/A</v>
      </c>
      <c r="K28" s="356" t="e">
        <f>VLOOKUP($B26,#REF!,7,FALSE)</f>
        <v>#REF!</v>
      </c>
      <c r="L28" s="356" t="e">
        <f>VLOOKUP($B26,#REF!,9,FALSE)</f>
        <v>#REF!</v>
      </c>
      <c r="M28" s="356" t="e">
        <f>VLOOKUP($B26,#REF!,30,FALSE)</f>
        <v>#REF!</v>
      </c>
      <c r="N28" s="356" t="e">
        <f>VLOOKUP($B26,К_р!$C$15:$K$68,9,FALSE)</f>
        <v>#N/A</v>
      </c>
      <c r="O28" s="356" t="e">
        <f>VLOOKUP($B26,'15_р'!$C$17:$H$86,6,FALSE)</f>
        <v>#N/A</v>
      </c>
      <c r="P28" s="400"/>
      <c r="Q28" s="420"/>
      <c r="R28" s="336"/>
      <c r="S28" s="356">
        <f>B26</f>
        <v>3</v>
      </c>
      <c r="T28" s="281" t="e">
        <f>$A26</f>
        <v>#N/A</v>
      </c>
      <c r="U28" s="281">
        <v>3</v>
      </c>
      <c r="V28" s="281" t="s">
        <v>162</v>
      </c>
      <c r="W28" s="401"/>
      <c r="X28" s="298"/>
      <c r="Y28" s="298"/>
      <c r="Z28" s="298"/>
      <c r="AA28" s="298"/>
      <c r="AB28" s="298"/>
      <c r="AC28" s="298"/>
      <c r="AD28" s="402"/>
      <c r="AE28" s="402"/>
      <c r="AF28" s="402"/>
      <c r="AH28" s="231"/>
      <c r="AI28" s="231"/>
      <c r="AJ28" s="356">
        <v>55</v>
      </c>
      <c r="AK28" s="231"/>
    </row>
    <row r="29" spans="1:41" s="280" customFormat="1" ht="13.15" customHeight="1" x14ac:dyDescent="0.3">
      <c r="A29" s="231"/>
      <c r="B29" s="356"/>
      <c r="C29" s="403" t="e">
        <f>VLOOKUP(B26,Уч!$A$2:$L$34,11,FALSE)</f>
        <v>#N/A</v>
      </c>
      <c r="D29" s="404"/>
      <c r="E29" s="461" t="s">
        <v>276</v>
      </c>
      <c r="F29" s="410" t="e">
        <f>F28</f>
        <v>#N/A</v>
      </c>
      <c r="G29" s="356" t="e">
        <f>F29+G28</f>
        <v>#N/A</v>
      </c>
      <c r="H29" s="356" t="e">
        <f>G29+H28</f>
        <v>#N/A</v>
      </c>
      <c r="I29" s="356" t="e">
        <f>H29+I28</f>
        <v>#N/A</v>
      </c>
      <c r="J29" s="411" t="e">
        <f>SUM($F28:J28)</f>
        <v>#N/A</v>
      </c>
      <c r="K29" s="356" t="e">
        <f>SUM($F28:$K28)</f>
        <v>#N/A</v>
      </c>
      <c r="L29" s="356" t="e">
        <f>K29+L28</f>
        <v>#N/A</v>
      </c>
      <c r="M29" s="356" t="e">
        <f>L29+M28</f>
        <v>#N/A</v>
      </c>
      <c r="N29" s="356" t="e">
        <f>SUM($F28:$N28)</f>
        <v>#N/A</v>
      </c>
      <c r="O29" s="356" t="e">
        <f>SUM($F28:$O28)</f>
        <v>#N/A</v>
      </c>
      <c r="P29" s="400"/>
      <c r="Q29" s="408"/>
      <c r="R29" s="336"/>
      <c r="S29" s="356">
        <f>B26</f>
        <v>3</v>
      </c>
      <c r="T29" s="281" t="e">
        <f>$A26</f>
        <v>#N/A</v>
      </c>
      <c r="U29" s="281">
        <v>4</v>
      </c>
      <c r="V29" s="281" t="s">
        <v>162</v>
      </c>
      <c r="W29" s="336" t="e">
        <f t="shared" ref="W29:AF29" si="2">F29</f>
        <v>#N/A</v>
      </c>
      <c r="X29" s="336" t="e">
        <f t="shared" si="2"/>
        <v>#N/A</v>
      </c>
      <c r="Y29" s="336" t="e">
        <f t="shared" si="2"/>
        <v>#N/A</v>
      </c>
      <c r="Z29" s="336" t="e">
        <f t="shared" si="2"/>
        <v>#N/A</v>
      </c>
      <c r="AA29" s="336" t="e">
        <f t="shared" si="2"/>
        <v>#N/A</v>
      </c>
      <c r="AB29" s="336" t="e">
        <f t="shared" si="2"/>
        <v>#N/A</v>
      </c>
      <c r="AC29" s="336" t="e">
        <f t="shared" si="2"/>
        <v>#N/A</v>
      </c>
      <c r="AD29" s="336" t="e">
        <f t="shared" si="2"/>
        <v>#N/A</v>
      </c>
      <c r="AE29" s="336" t="e">
        <f t="shared" si="2"/>
        <v>#N/A</v>
      </c>
      <c r="AF29" s="336" t="e">
        <f t="shared" si="2"/>
        <v>#N/A</v>
      </c>
      <c r="AH29" s="231"/>
      <c r="AI29" s="231"/>
      <c r="AJ29" s="356">
        <v>55</v>
      </c>
      <c r="AK29" s="231"/>
    </row>
    <row r="30" spans="1:41" s="280" customFormat="1" ht="13.15" customHeight="1" x14ac:dyDescent="0.2">
      <c r="A30" s="474"/>
      <c r="B30" s="475"/>
      <c r="C30" s="476" t="e">
        <f>VLOOKUP(B26,Уч!$A$2:$L$34,12,FALSE)</f>
        <v>#N/A</v>
      </c>
      <c r="D30" s="477"/>
      <c r="E30" s="461" t="s">
        <v>59</v>
      </c>
      <c r="F30" s="410" t="e">
        <f>RANK(F29,$W$19:$W$40,0)</f>
        <v>#N/A</v>
      </c>
      <c r="G30" s="475" t="e">
        <f>RANK(G29,$X$19:$X$40,0)</f>
        <v>#N/A</v>
      </c>
      <c r="H30" s="475" t="e">
        <f>RANK(H29,$Y$19:$Y$40,0)</f>
        <v>#N/A</v>
      </c>
      <c r="I30" s="475" t="e">
        <f>RANK(I29,$Z$19:$Z$40,0)</f>
        <v>#N/A</v>
      </c>
      <c r="J30" s="478" t="e">
        <f>RANK(J29,$AA$19:$AA$40,0)</f>
        <v>#N/A</v>
      </c>
      <c r="K30" s="475" t="e">
        <f>RANK(K29,$AB$19:$AB$40,0)</f>
        <v>#N/A</v>
      </c>
      <c r="L30" s="475" t="e">
        <f>RANK(L29,$AC$19:$AC$40,0)</f>
        <v>#N/A</v>
      </c>
      <c r="M30" s="475" t="e">
        <f>RANK(M29,$AD$19:$AD$40,0)</f>
        <v>#N/A</v>
      </c>
      <c r="N30" s="475" t="e">
        <f>RANK(N29,$AE$19:$AE$40,0)</f>
        <v>#N/A</v>
      </c>
      <c r="O30" s="475" t="e">
        <f>RANK(O29,$AF$19:$AF$40,0)</f>
        <v>#N/A</v>
      </c>
      <c r="P30" s="400"/>
      <c r="Q30" s="479"/>
      <c r="R30" s="479"/>
      <c r="S30" s="356">
        <f>B26</f>
        <v>3</v>
      </c>
      <c r="T30" s="281" t="e">
        <f>$A26</f>
        <v>#N/A</v>
      </c>
      <c r="U30" s="281">
        <v>5</v>
      </c>
      <c r="V30" s="281" t="s">
        <v>162</v>
      </c>
      <c r="W30" s="401"/>
      <c r="X30" s="298"/>
      <c r="Y30" s="298"/>
      <c r="Z30" s="298"/>
      <c r="AA30" s="298"/>
      <c r="AB30" s="298"/>
      <c r="AC30" s="298"/>
      <c r="AD30" s="402"/>
      <c r="AE30" s="402"/>
      <c r="AF30" s="402"/>
      <c r="AJ30" s="356">
        <v>55</v>
      </c>
      <c r="AK30" s="231"/>
    </row>
    <row r="31" spans="1:41" s="280" customFormat="1" ht="13.15" customHeight="1" x14ac:dyDescent="0.3">
      <c r="A31" s="481" t="e">
        <f>RANK(P31,$P$16:$P$40,0)</f>
        <v>#N/A</v>
      </c>
      <c r="B31" s="482">
        <v>4</v>
      </c>
      <c r="C31" s="483" t="e">
        <f>VLOOKUP(B31,Уч!$A$2:$L$34,2,FALSE)</f>
        <v>#N/A</v>
      </c>
      <c r="D31" s="484" t="e">
        <f>VLOOKUP(B31,Уч!$A$2:$L$34,3,FALSE)</f>
        <v>#N/A</v>
      </c>
      <c r="E31" s="488" t="s">
        <v>19</v>
      </c>
      <c r="F31" s="485" t="e">
        <f>VLOOKUP($B31,'1_р'!$C$18:$I$86,5,FALSE)</f>
        <v>#N/A</v>
      </c>
      <c r="G31" s="485" t="e">
        <f>VLOOKUP($B31,Дл_р!$C$16:$O$54,11,FALSE)</f>
        <v>#N/A</v>
      </c>
      <c r="H31" s="485" t="e">
        <f>VLOOKUP($B31,Я_р!$C$16:$K$60,8,FALSE)</f>
        <v>#N/A</v>
      </c>
      <c r="I31" s="485" t="e">
        <f>VLOOKUP($B31,В_р!$C$16:$AF$57,29,FALSE)</f>
        <v>#N/A</v>
      </c>
      <c r="J31" s="486" t="e">
        <f>VLOOKUP($B31,'4_р'!$C$17:$H$73,5,FALSE)</f>
        <v>#N/A</v>
      </c>
      <c r="K31" s="485" t="e">
        <f>VLOOKUP($B31,#REF!,5,FALSE)</f>
        <v>#REF!</v>
      </c>
      <c r="L31" s="485" t="e">
        <f>VLOOKUP($B31,#REF!,8,FALSE)</f>
        <v>#REF!</v>
      </c>
      <c r="M31" s="485" t="e">
        <f>VLOOKUP($B31,#REF!,29,FALSE)</f>
        <v>#REF!</v>
      </c>
      <c r="N31" s="485" t="e">
        <f>VLOOKUP($B31,К_р!$C$15:$K$68,8,FALSE)</f>
        <v>#N/A</v>
      </c>
      <c r="O31" s="482" t="e">
        <f>VLOOKUP($B31,'15_р'!$C$17:$H$86,5,FALSE)</f>
        <v>#N/A</v>
      </c>
      <c r="P31" s="487" t="e">
        <f>SUM(F33:O33)</f>
        <v>#N/A</v>
      </c>
      <c r="Q31" s="481" t="e">
        <f>LOOKUP(P31,Y$1:AH$1,Y$2:AH$2)</f>
        <v>#N/A</v>
      </c>
      <c r="R31" s="482" t="e">
        <f>AH31+AI31+5</f>
        <v>#N/A</v>
      </c>
      <c r="S31" s="356">
        <f>B31</f>
        <v>4</v>
      </c>
      <c r="T31" s="281" t="e">
        <f>$A31</f>
        <v>#N/A</v>
      </c>
      <c r="U31" s="281">
        <v>1</v>
      </c>
      <c r="V31" s="281" t="e">
        <f>$A31</f>
        <v>#N/A</v>
      </c>
      <c r="W31" s="401"/>
      <c r="X31" s="298"/>
      <c r="Y31" s="298"/>
      <c r="Z31" s="298"/>
      <c r="AA31" s="298"/>
      <c r="AB31" s="298"/>
      <c r="AC31" s="298"/>
      <c r="AD31" s="402"/>
      <c r="AE31" s="402"/>
      <c r="AF31" s="402"/>
      <c r="AH31" s="280" t="e">
        <f>IF(AND(T31&gt;16,P31&gt;=6200),"1",LOOKUP(T31,Y$5:AO$5,Y$6:AO$6))</f>
        <v>#N/A</v>
      </c>
      <c r="AI31" s="280" t="e">
        <f>LOOKUP(Q31,Y$8:AD$8,Y$9:AD$9)</f>
        <v>#N/A</v>
      </c>
      <c r="AJ31" s="356">
        <v>63</v>
      </c>
      <c r="AK31" s="231"/>
    </row>
    <row r="32" spans="1:41" s="280" customFormat="1" ht="13.15" customHeight="1" x14ac:dyDescent="0.3">
      <c r="A32" s="231"/>
      <c r="B32" s="356"/>
      <c r="C32" s="403" t="e">
        <f>VLOOKUP(B31,Уч!$A$2:$L$34,5,FALSE)</f>
        <v>#N/A</v>
      </c>
      <c r="D32" s="396" t="e">
        <f>VLOOKUP(B31,Уч!$A$2:$L$34,4,FALSE)</f>
        <v>#N/A</v>
      </c>
      <c r="E32" s="461" t="s">
        <v>25</v>
      </c>
      <c r="F32" s="405" t="e">
        <f>VLOOKUP($B31,'1_р'!$C$18:$I$86,6,FALSE)</f>
        <v>#N/A</v>
      </c>
      <c r="G32" s="406" t="e">
        <f>VLOOKUP($B31,Дл_р!$C$16:$O$54,12,FALSE)</f>
        <v>#N/A</v>
      </c>
      <c r="H32" s="356"/>
      <c r="I32" s="406"/>
      <c r="J32" s="407"/>
      <c r="K32" s="406" t="e">
        <f>VLOOKUP($B31,#REF!,6,FALSE)</f>
        <v>#REF!</v>
      </c>
      <c r="L32" s="406"/>
      <c r="M32" s="406"/>
      <c r="N32" s="356"/>
      <c r="O32" s="356"/>
      <c r="P32" s="400"/>
      <c r="Q32" s="408"/>
      <c r="R32" s="356" t="e">
        <f>CONCATENATE(AH31,"+",AI31,"+",5)</f>
        <v>#N/A</v>
      </c>
      <c r="S32" s="356">
        <f>B31</f>
        <v>4</v>
      </c>
      <c r="T32" s="281" t="e">
        <f>$A31</f>
        <v>#N/A</v>
      </c>
      <c r="U32" s="281">
        <v>2</v>
      </c>
      <c r="V32" s="281" t="e">
        <f>$A31</f>
        <v>#N/A</v>
      </c>
      <c r="W32" s="401"/>
      <c r="X32" s="298"/>
      <c r="Y32" s="298"/>
      <c r="Z32" s="298"/>
      <c r="AA32" s="298"/>
      <c r="AB32" s="298"/>
      <c r="AC32" s="298"/>
      <c r="AD32" s="402"/>
      <c r="AE32" s="402"/>
      <c r="AF32" s="402"/>
      <c r="AH32" s="231"/>
      <c r="AI32" s="231"/>
      <c r="AJ32" s="356">
        <v>63</v>
      </c>
      <c r="AK32" s="231"/>
    </row>
    <row r="33" spans="1:37" s="280" customFormat="1" ht="13.15" customHeight="1" x14ac:dyDescent="0.3">
      <c r="A33" s="231"/>
      <c r="B33" s="356"/>
      <c r="C33" s="409" t="e">
        <f>VLOOKUP(B31,Уч!$A$2:$L$34,7,FALSE)</f>
        <v>#N/A</v>
      </c>
      <c r="D33" s="396"/>
      <c r="E33" s="461" t="s">
        <v>29</v>
      </c>
      <c r="F33" s="410" t="e">
        <f>VLOOKUP($B31,'1_р'!$C$18:$I$86,7,FALSE)</f>
        <v>#N/A</v>
      </c>
      <c r="G33" s="356" t="e">
        <f>VLOOKUP($B31,Дл_р!$C$16:$O$54,13,FALSE)</f>
        <v>#N/A</v>
      </c>
      <c r="H33" s="356" t="e">
        <f>VLOOKUP($B31,Я_р!$C$16:$K$60,9,FALSE)</f>
        <v>#N/A</v>
      </c>
      <c r="I33" s="356" t="e">
        <f>VLOOKUP($B31,В_р!$C$16:$AF$57,30,)</f>
        <v>#N/A</v>
      </c>
      <c r="J33" s="411" t="e">
        <f>VLOOKUP($B31,'4_р'!$C$17:$H$73,6,FALSE)</f>
        <v>#N/A</v>
      </c>
      <c r="K33" s="356" t="e">
        <f>VLOOKUP($B31,#REF!,7,FALSE)</f>
        <v>#REF!</v>
      </c>
      <c r="L33" s="356" t="e">
        <f>VLOOKUP($B31,#REF!,9,FALSE)</f>
        <v>#REF!</v>
      </c>
      <c r="M33" s="356" t="e">
        <f>VLOOKUP($B31,#REF!,30,FALSE)</f>
        <v>#REF!</v>
      </c>
      <c r="N33" s="356" t="e">
        <f>VLOOKUP($B31,К_р!$C$15:$K$68,9,FALSE)</f>
        <v>#N/A</v>
      </c>
      <c r="O33" s="356" t="e">
        <f>VLOOKUP($B31,'15_р'!$C$17:$H$86,6,FALSE)</f>
        <v>#N/A</v>
      </c>
      <c r="P33" s="400"/>
      <c r="Q33" s="408"/>
      <c r="R33" s="336"/>
      <c r="S33" s="356">
        <f>B31</f>
        <v>4</v>
      </c>
      <c r="T33" s="281" t="e">
        <f>$A31</f>
        <v>#N/A</v>
      </c>
      <c r="U33" s="281">
        <v>3</v>
      </c>
      <c r="V33" s="281" t="e">
        <f>$A31</f>
        <v>#N/A</v>
      </c>
      <c r="W33" s="401"/>
      <c r="X33" s="298"/>
      <c r="Y33" s="298"/>
      <c r="Z33" s="298"/>
      <c r="AA33" s="298"/>
      <c r="AB33" s="298"/>
      <c r="AC33" s="298"/>
      <c r="AD33" s="402"/>
      <c r="AE33" s="402"/>
      <c r="AF33" s="402"/>
      <c r="AH33" s="231"/>
      <c r="AI33" s="231"/>
      <c r="AJ33" s="356">
        <v>63</v>
      </c>
      <c r="AK33" s="231"/>
    </row>
    <row r="34" spans="1:37" s="280" customFormat="1" ht="13.15" customHeight="1" x14ac:dyDescent="0.3">
      <c r="A34" s="231"/>
      <c r="B34" s="356"/>
      <c r="C34" s="403" t="e">
        <f>VLOOKUP(B31,Уч!$A$2:$L$34,11,FALSE)</f>
        <v>#N/A</v>
      </c>
      <c r="D34" s="396"/>
      <c r="E34" s="461" t="s">
        <v>276</v>
      </c>
      <c r="F34" s="410" t="e">
        <f>F33</f>
        <v>#N/A</v>
      </c>
      <c r="G34" s="356" t="e">
        <f>F34+G33</f>
        <v>#N/A</v>
      </c>
      <c r="H34" s="356" t="e">
        <f>G34+H33</f>
        <v>#N/A</v>
      </c>
      <c r="I34" s="356" t="e">
        <f>H34+I33</f>
        <v>#N/A</v>
      </c>
      <c r="J34" s="411" t="e">
        <f>SUM($F33:J33)</f>
        <v>#N/A</v>
      </c>
      <c r="K34" s="356" t="e">
        <f>SUM($F33:$K33)</f>
        <v>#N/A</v>
      </c>
      <c r="L34" s="356" t="e">
        <f>K34+L33</f>
        <v>#N/A</v>
      </c>
      <c r="M34" s="356" t="e">
        <f>L34+M33</f>
        <v>#N/A</v>
      </c>
      <c r="N34" s="356" t="e">
        <f>SUM($F33:$N33)</f>
        <v>#N/A</v>
      </c>
      <c r="O34" s="356" t="e">
        <f>SUM($F33:$O33)</f>
        <v>#N/A</v>
      </c>
      <c r="P34" s="400"/>
      <c r="Q34" s="408"/>
      <c r="R34" s="336"/>
      <c r="S34" s="356">
        <f>B31</f>
        <v>4</v>
      </c>
      <c r="T34" s="281" t="e">
        <f>$A31</f>
        <v>#N/A</v>
      </c>
      <c r="U34" s="281">
        <v>4</v>
      </c>
      <c r="V34" s="281" t="e">
        <f>$A31</f>
        <v>#N/A</v>
      </c>
      <c r="W34" s="336" t="e">
        <f t="shared" ref="W34:AF34" si="3">F34</f>
        <v>#N/A</v>
      </c>
      <c r="X34" s="336" t="e">
        <f t="shared" si="3"/>
        <v>#N/A</v>
      </c>
      <c r="Y34" s="336" t="e">
        <f t="shared" si="3"/>
        <v>#N/A</v>
      </c>
      <c r="Z34" s="336" t="e">
        <f t="shared" si="3"/>
        <v>#N/A</v>
      </c>
      <c r="AA34" s="336" t="e">
        <f t="shared" si="3"/>
        <v>#N/A</v>
      </c>
      <c r="AB34" s="336" t="e">
        <f t="shared" si="3"/>
        <v>#N/A</v>
      </c>
      <c r="AC34" s="336" t="e">
        <f t="shared" si="3"/>
        <v>#N/A</v>
      </c>
      <c r="AD34" s="336" t="e">
        <f t="shared" si="3"/>
        <v>#N/A</v>
      </c>
      <c r="AE34" s="336" t="e">
        <f t="shared" si="3"/>
        <v>#N/A</v>
      </c>
      <c r="AF34" s="336" t="e">
        <f t="shared" si="3"/>
        <v>#N/A</v>
      </c>
      <c r="AH34" s="231"/>
      <c r="AI34" s="231"/>
      <c r="AJ34" s="356">
        <v>63</v>
      </c>
      <c r="AK34" s="231"/>
    </row>
    <row r="35" spans="1:37" s="280" customFormat="1" ht="13.15" customHeight="1" x14ac:dyDescent="0.2">
      <c r="A35" s="474"/>
      <c r="B35" s="475"/>
      <c r="C35" s="476" t="e">
        <f>VLOOKUP(B31,Уч!$A$2:$L$34,12,FALSE)</f>
        <v>#N/A</v>
      </c>
      <c r="D35" s="480"/>
      <c r="E35" s="461" t="s">
        <v>59</v>
      </c>
      <c r="F35" s="410" t="e">
        <f>RANK(F34,$W$19:$W$40,0)</f>
        <v>#N/A</v>
      </c>
      <c r="G35" s="475" t="e">
        <f>RANK(G34,$X$19:$X$40,0)</f>
        <v>#N/A</v>
      </c>
      <c r="H35" s="475" t="e">
        <f>RANK(H34,$Y$19:$Y$40,0)</f>
        <v>#N/A</v>
      </c>
      <c r="I35" s="475" t="e">
        <f>RANK(I34,$Z$19:$Z$40,0)</f>
        <v>#N/A</v>
      </c>
      <c r="J35" s="478" t="e">
        <f>RANK(J34,$AA$19:$AA$40,0)</f>
        <v>#N/A</v>
      </c>
      <c r="K35" s="475" t="e">
        <f>RANK(K34,$AB$19:$AB$40,0)</f>
        <v>#N/A</v>
      </c>
      <c r="L35" s="475" t="e">
        <f>RANK(L34,$AC$19:$AC$40,0)</f>
        <v>#N/A</v>
      </c>
      <c r="M35" s="475" t="e">
        <f>RANK(M34,$AD$19:$AD$40,0)</f>
        <v>#N/A</v>
      </c>
      <c r="N35" s="475" t="e">
        <f>RANK(N34,$AE$19:$AE$40,0)</f>
        <v>#N/A</v>
      </c>
      <c r="O35" s="475" t="e">
        <f>RANK(O34,$AF$19:$AF$40,0)</f>
        <v>#N/A</v>
      </c>
      <c r="P35" s="400"/>
      <c r="Q35" s="479"/>
      <c r="R35" s="479"/>
      <c r="S35" s="205">
        <f>B31</f>
        <v>4</v>
      </c>
      <c r="T35" s="281" t="e">
        <f>$A31</f>
        <v>#N/A</v>
      </c>
      <c r="U35" s="281">
        <v>5</v>
      </c>
      <c r="V35" s="281" t="e">
        <f>$A31</f>
        <v>#N/A</v>
      </c>
      <c r="W35" s="401"/>
      <c r="X35" s="298"/>
      <c r="Y35" s="298"/>
      <c r="Z35" s="298"/>
      <c r="AA35" s="298"/>
      <c r="AB35" s="298"/>
      <c r="AC35" s="298"/>
      <c r="AD35" s="402"/>
      <c r="AE35" s="402"/>
      <c r="AF35" s="402"/>
      <c r="AH35" s="231"/>
      <c r="AI35" s="231"/>
      <c r="AJ35" s="356">
        <v>63</v>
      </c>
      <c r="AK35" s="231"/>
    </row>
    <row r="36" spans="1:37" s="280" customFormat="1" ht="13.15" customHeight="1" x14ac:dyDescent="0.3">
      <c r="A36" s="481" t="e">
        <f>RANK(P36,$P$16:$P$40,0)</f>
        <v>#N/A</v>
      </c>
      <c r="B36" s="482">
        <v>5</v>
      </c>
      <c r="C36" s="483" t="e">
        <f>VLOOKUP(B36,Уч!$A$2:$L$34,2,FALSE)</f>
        <v>#N/A</v>
      </c>
      <c r="D36" s="484" t="e">
        <f>VLOOKUP(B36,Уч!$A$2:$L$34,3,FALSE)</f>
        <v>#N/A</v>
      </c>
      <c r="E36" s="488" t="s">
        <v>19</v>
      </c>
      <c r="F36" s="485" t="e">
        <f>VLOOKUP($B36,'1_р'!$C$18:$I$86,5,FALSE)</f>
        <v>#N/A</v>
      </c>
      <c r="G36" s="485" t="e">
        <f>VLOOKUP($B36,Дл_р!$C$16:$O$54,11,FALSE)</f>
        <v>#N/A</v>
      </c>
      <c r="H36" s="485" t="e">
        <f>VLOOKUP($B36,Я_р!$C$16:$K$60,8,FALSE)</f>
        <v>#N/A</v>
      </c>
      <c r="I36" s="485" t="e">
        <f>VLOOKUP($B36,В_р!$C$16:$AF$57,29,FALSE)</f>
        <v>#N/A</v>
      </c>
      <c r="J36" s="486" t="e">
        <f>VLOOKUP($B36,'4_р'!$C$17:$H$73,5,FALSE)</f>
        <v>#N/A</v>
      </c>
      <c r="K36" s="485" t="e">
        <f>VLOOKUP($B36,#REF!,5,FALSE)</f>
        <v>#REF!</v>
      </c>
      <c r="L36" s="485" t="e">
        <f>VLOOKUP($B36,#REF!,8,FALSE)</f>
        <v>#REF!</v>
      </c>
      <c r="M36" s="485" t="e">
        <f>VLOOKUP($B36,#REF!,29,FALSE)</f>
        <v>#REF!</v>
      </c>
      <c r="N36" s="485" t="e">
        <f>VLOOKUP($B36,К_р!$C$15:$K$68,8,FALSE)</f>
        <v>#N/A</v>
      </c>
      <c r="O36" s="482" t="e">
        <f>VLOOKUP($B36,'15_р'!$C$17:$H$86,5,FALSE)</f>
        <v>#N/A</v>
      </c>
      <c r="P36" s="487" t="e">
        <f>SUM(F38:O38)</f>
        <v>#N/A</v>
      </c>
      <c r="Q36" s="481" t="e">
        <f>LOOKUP(P36,Y$1:AH$1,Y$2:AH$2)</f>
        <v>#N/A</v>
      </c>
      <c r="R36" s="482" t="e">
        <f>AH36+AI36+5</f>
        <v>#N/A</v>
      </c>
      <c r="S36" s="356">
        <f>B36</f>
        <v>5</v>
      </c>
      <c r="T36" s="281" t="e">
        <f>$A36</f>
        <v>#N/A</v>
      </c>
      <c r="U36" s="281">
        <v>1</v>
      </c>
      <c r="V36" s="281" t="e">
        <f>$A36</f>
        <v>#N/A</v>
      </c>
      <c r="W36" s="401"/>
      <c r="X36" s="298"/>
      <c r="Y36" s="298"/>
      <c r="Z36" s="298"/>
      <c r="AA36" s="298"/>
      <c r="AB36" s="298"/>
      <c r="AC36" s="298"/>
      <c r="AD36" s="402"/>
      <c r="AE36" s="402"/>
      <c r="AF36" s="402"/>
      <c r="AH36" s="280" t="e">
        <f>IF(AND(T36&gt;16,P36&gt;=6200),"1",LOOKUP(T36,Y$5:AO$5,Y$6:AO$6))</f>
        <v>#N/A</v>
      </c>
      <c r="AI36" s="280" t="e">
        <f>LOOKUP(Q36,Y$8:AD$8,Y$9:AD$9)</f>
        <v>#N/A</v>
      </c>
      <c r="AJ36" s="356">
        <v>96</v>
      </c>
    </row>
    <row r="37" spans="1:37" s="280" customFormat="1" ht="13.15" customHeight="1" x14ac:dyDescent="0.3">
      <c r="A37" s="231"/>
      <c r="B37" s="356"/>
      <c r="C37" s="403" t="e">
        <f>VLOOKUP(B36,Уч!$A$2:$L$34,5,FALSE)</f>
        <v>#N/A</v>
      </c>
      <c r="D37" s="396" t="e">
        <f>VLOOKUP(B36,Уч!$A$2:$L$34,4,FALSE)</f>
        <v>#N/A</v>
      </c>
      <c r="E37" s="461" t="s">
        <v>25</v>
      </c>
      <c r="F37" s="405" t="e">
        <f>VLOOKUP($B36,'1_р'!$C$18:$I$86,6,FALSE)</f>
        <v>#N/A</v>
      </c>
      <c r="G37" s="406" t="e">
        <f>VLOOKUP($B36,Дл_р!$C$16:$O$54,12,FALSE)</f>
        <v>#N/A</v>
      </c>
      <c r="H37" s="356"/>
      <c r="I37" s="406"/>
      <c r="J37" s="407"/>
      <c r="K37" s="406" t="e">
        <f>VLOOKUP($B36,#REF!,6,FALSE)</f>
        <v>#REF!</v>
      </c>
      <c r="L37" s="406"/>
      <c r="M37" s="406"/>
      <c r="N37" s="356"/>
      <c r="O37" s="356"/>
      <c r="P37" s="400"/>
      <c r="Q37" s="408"/>
      <c r="R37" s="356" t="e">
        <f>CONCATENATE(AH36,"+",AI36,"+",5)</f>
        <v>#N/A</v>
      </c>
      <c r="S37" s="356">
        <f>B36</f>
        <v>5</v>
      </c>
      <c r="T37" s="281" t="e">
        <f>$A36</f>
        <v>#N/A</v>
      </c>
      <c r="U37" s="281">
        <v>2</v>
      </c>
      <c r="V37" s="281" t="e">
        <f>$A36</f>
        <v>#N/A</v>
      </c>
      <c r="W37" s="401"/>
      <c r="X37" s="298"/>
      <c r="Y37" s="298"/>
      <c r="Z37" s="298"/>
      <c r="AA37" s="298"/>
      <c r="AB37" s="298"/>
      <c r="AC37" s="298"/>
      <c r="AD37" s="402"/>
      <c r="AE37" s="402"/>
      <c r="AF37" s="402"/>
      <c r="AH37" s="231"/>
      <c r="AI37" s="231"/>
      <c r="AJ37" s="356">
        <v>96</v>
      </c>
      <c r="AK37" s="231"/>
    </row>
    <row r="38" spans="1:37" s="280" customFormat="1" ht="13.15" customHeight="1" x14ac:dyDescent="0.3">
      <c r="A38" s="231"/>
      <c r="B38" s="356"/>
      <c r="C38" s="409" t="e">
        <f>VLOOKUP(B36,Уч!$A$2:$L$34,7,FALSE)</f>
        <v>#N/A</v>
      </c>
      <c r="D38" s="396"/>
      <c r="E38" s="461" t="s">
        <v>29</v>
      </c>
      <c r="F38" s="410" t="e">
        <f>VLOOKUP($B36,'1_р'!$C$18:$I$86,7,FALSE)</f>
        <v>#N/A</v>
      </c>
      <c r="G38" s="356" t="e">
        <f>VLOOKUP($B36,Дл_р!$C$16:$O$54,13,FALSE)</f>
        <v>#N/A</v>
      </c>
      <c r="H38" s="356" t="e">
        <f>VLOOKUP($B36,Я_р!$C$16:$K$60,9,FALSE)</f>
        <v>#N/A</v>
      </c>
      <c r="I38" s="356" t="e">
        <f>VLOOKUP($B36,В_р!$C$16:$AF$57,30,)</f>
        <v>#N/A</v>
      </c>
      <c r="J38" s="411" t="e">
        <f>VLOOKUP($B36,'4_р'!$C$17:$H$73,6,FALSE)</f>
        <v>#N/A</v>
      </c>
      <c r="K38" s="356" t="e">
        <f>VLOOKUP($B36,#REF!,7,FALSE)</f>
        <v>#REF!</v>
      </c>
      <c r="L38" s="356" t="e">
        <f>VLOOKUP($B36,#REF!,9,FALSE)</f>
        <v>#REF!</v>
      </c>
      <c r="M38" s="356" t="e">
        <f>VLOOKUP($B36,#REF!,30,FALSE)</f>
        <v>#REF!</v>
      </c>
      <c r="N38" s="356" t="e">
        <f>VLOOKUP($B36,К_р!$C$15:$K$68,9,FALSE)</f>
        <v>#N/A</v>
      </c>
      <c r="O38" s="356" t="e">
        <f>VLOOKUP($B36,'15_р'!$C$17:$H$86,6,FALSE)</f>
        <v>#N/A</v>
      </c>
      <c r="P38" s="400"/>
      <c r="Q38" s="408"/>
      <c r="R38" s="336"/>
      <c r="S38" s="356">
        <f>B36</f>
        <v>5</v>
      </c>
      <c r="T38" s="281" t="e">
        <f>$A36</f>
        <v>#N/A</v>
      </c>
      <c r="U38" s="281">
        <v>3</v>
      </c>
      <c r="V38" s="281" t="e">
        <f>$A36</f>
        <v>#N/A</v>
      </c>
      <c r="W38" s="401"/>
      <c r="X38" s="298"/>
      <c r="Y38" s="298"/>
      <c r="Z38" s="298"/>
      <c r="AA38" s="298"/>
      <c r="AB38" s="298"/>
      <c r="AC38" s="298"/>
      <c r="AD38" s="402"/>
      <c r="AE38" s="402"/>
      <c r="AF38" s="402"/>
      <c r="AH38" s="231"/>
      <c r="AI38" s="231"/>
      <c r="AJ38" s="356">
        <v>96</v>
      </c>
      <c r="AK38" s="231"/>
    </row>
    <row r="39" spans="1:37" s="280" customFormat="1" ht="13.15" customHeight="1" x14ac:dyDescent="0.3">
      <c r="A39" s="231"/>
      <c r="B39" s="356"/>
      <c r="C39" s="403" t="e">
        <f>VLOOKUP(B36,Уч!$A$2:$L$34,11,FALSE)</f>
        <v>#N/A</v>
      </c>
      <c r="D39" s="396"/>
      <c r="E39" s="461" t="s">
        <v>276</v>
      </c>
      <c r="F39" s="410" t="e">
        <f>F38</f>
        <v>#N/A</v>
      </c>
      <c r="G39" s="356" t="e">
        <f>F39+G38</f>
        <v>#N/A</v>
      </c>
      <c r="H39" s="356" t="e">
        <f>G39+H38</f>
        <v>#N/A</v>
      </c>
      <c r="I39" s="356" t="e">
        <f>H39+I38</f>
        <v>#N/A</v>
      </c>
      <c r="J39" s="411" t="e">
        <f>SUM($F38:J38)</f>
        <v>#N/A</v>
      </c>
      <c r="K39" s="356" t="e">
        <f>SUM($F38:$K38)</f>
        <v>#N/A</v>
      </c>
      <c r="L39" s="356" t="e">
        <f>K39+L38</f>
        <v>#N/A</v>
      </c>
      <c r="M39" s="356" t="e">
        <f>L39+M38</f>
        <v>#N/A</v>
      </c>
      <c r="N39" s="356" t="e">
        <f>SUM($F38:$N38)</f>
        <v>#N/A</v>
      </c>
      <c r="O39" s="356" t="e">
        <f>SUM($F38:$O38)</f>
        <v>#N/A</v>
      </c>
      <c r="P39" s="400"/>
      <c r="Q39" s="408"/>
      <c r="R39" s="336"/>
      <c r="S39" s="356">
        <f>B36</f>
        <v>5</v>
      </c>
      <c r="T39" s="281" t="e">
        <f>$A36</f>
        <v>#N/A</v>
      </c>
      <c r="U39" s="281">
        <v>4</v>
      </c>
      <c r="V39" s="281" t="e">
        <f>$A36</f>
        <v>#N/A</v>
      </c>
      <c r="W39" s="336" t="e">
        <f t="shared" ref="W39:AF39" si="4">F39</f>
        <v>#N/A</v>
      </c>
      <c r="X39" s="336" t="e">
        <f t="shared" si="4"/>
        <v>#N/A</v>
      </c>
      <c r="Y39" s="336" t="e">
        <f t="shared" si="4"/>
        <v>#N/A</v>
      </c>
      <c r="Z39" s="336" t="e">
        <f t="shared" si="4"/>
        <v>#N/A</v>
      </c>
      <c r="AA39" s="336" t="e">
        <f t="shared" si="4"/>
        <v>#N/A</v>
      </c>
      <c r="AB39" s="336" t="e">
        <f t="shared" si="4"/>
        <v>#N/A</v>
      </c>
      <c r="AC39" s="336" t="e">
        <f t="shared" si="4"/>
        <v>#N/A</v>
      </c>
      <c r="AD39" s="336" t="e">
        <f t="shared" si="4"/>
        <v>#N/A</v>
      </c>
      <c r="AE39" s="336" t="e">
        <f t="shared" si="4"/>
        <v>#N/A</v>
      </c>
      <c r="AF39" s="336" t="e">
        <f t="shared" si="4"/>
        <v>#N/A</v>
      </c>
      <c r="AH39" s="231"/>
      <c r="AI39" s="231"/>
      <c r="AJ39" s="356">
        <v>96</v>
      </c>
      <c r="AK39" s="231"/>
    </row>
    <row r="40" spans="1:37" s="280" customFormat="1" ht="13.15" customHeight="1" x14ac:dyDescent="0.2">
      <c r="A40" s="474"/>
      <c r="B40" s="475"/>
      <c r="C40" s="476" t="e">
        <f>VLOOKUP(B36,Уч!$A$2:$L$34,12,FALSE)</f>
        <v>#N/A</v>
      </c>
      <c r="D40" s="480"/>
      <c r="E40" s="461" t="s">
        <v>59</v>
      </c>
      <c r="F40" s="410" t="e">
        <f>RANK(F39,$W$19:$W$40,0)</f>
        <v>#N/A</v>
      </c>
      <c r="G40" s="475" t="e">
        <f>RANK(G39,$X$19:$X$40,0)</f>
        <v>#N/A</v>
      </c>
      <c r="H40" s="475" t="e">
        <f>RANK(H39,$Y$19:$Y$40,0)</f>
        <v>#N/A</v>
      </c>
      <c r="I40" s="475" t="e">
        <f>RANK(I39,$Z$19:$Z$40,0)</f>
        <v>#N/A</v>
      </c>
      <c r="J40" s="478" t="e">
        <f>RANK(J39,$AA$19:$AA$40,0)</f>
        <v>#N/A</v>
      </c>
      <c r="K40" s="475" t="e">
        <f>RANK(K39,$AB$19:$AB$40,0)</f>
        <v>#N/A</v>
      </c>
      <c r="L40" s="475" t="e">
        <f>RANK(L39,$AC$19:$AC$40,0)</f>
        <v>#N/A</v>
      </c>
      <c r="M40" s="475" t="e">
        <f>RANK(M39,$AD$19:$AD$40,0)</f>
        <v>#N/A</v>
      </c>
      <c r="N40" s="475" t="e">
        <f>RANK(N39,$AE$19:$AE$40,0)</f>
        <v>#N/A</v>
      </c>
      <c r="O40" s="475" t="e">
        <f>RANK(O39,$AF$19:$AF$40,0)</f>
        <v>#N/A</v>
      </c>
      <c r="P40" s="400"/>
      <c r="Q40" s="479"/>
      <c r="R40" s="479"/>
      <c r="S40" s="205">
        <f>B36</f>
        <v>5</v>
      </c>
      <c r="T40" s="281" t="e">
        <f>$A36</f>
        <v>#N/A</v>
      </c>
      <c r="U40" s="281">
        <v>5</v>
      </c>
      <c r="V40" s="281" t="e">
        <f>$A36</f>
        <v>#N/A</v>
      </c>
      <c r="W40" s="401"/>
      <c r="X40" s="298"/>
      <c r="Y40" s="298"/>
      <c r="Z40" s="298"/>
      <c r="AA40" s="298"/>
      <c r="AB40" s="298"/>
      <c r="AC40" s="298"/>
      <c r="AD40" s="402"/>
      <c r="AE40" s="402"/>
      <c r="AF40" s="402"/>
      <c r="AH40" s="231"/>
      <c r="AI40" s="231"/>
      <c r="AJ40" s="356">
        <v>96</v>
      </c>
      <c r="AK40" s="231"/>
    </row>
    <row r="41" spans="1:37" s="280" customFormat="1" ht="13.15" customHeight="1" x14ac:dyDescent="0.3">
      <c r="A41" s="491" t="e">
        <f>RANK(P41,$P$16:$P$150,0)</f>
        <v>#N/A</v>
      </c>
      <c r="B41" s="482">
        <v>21</v>
      </c>
      <c r="C41" s="483" t="str">
        <f>VLOOKUP(B41,Уч!$A$2:$L$34,2,FALSE)</f>
        <v>Гасленко Кирилл</v>
      </c>
      <c r="D41" s="484">
        <f>VLOOKUP(B41,Уч!$A$2:$L$34,3,FALSE)</f>
        <v>36317</v>
      </c>
      <c r="E41" s="488" t="s">
        <v>19</v>
      </c>
      <c r="F41" s="492">
        <f>VLOOKUP($B41,'1_р'!$C$18:$I$86,5,FALSE)</f>
        <v>12.07</v>
      </c>
      <c r="G41" s="492">
        <f>VLOOKUP($B41,Дл_р!$C$16:$O$54,11,FALSE)</f>
        <v>0</v>
      </c>
      <c r="H41" s="492">
        <f>VLOOKUP($B41,Я_р!$C$16:$K$60,8,FALSE)</f>
        <v>0</v>
      </c>
      <c r="I41" s="492">
        <f>VLOOKUP($B41,В_р!$C$16:$AF$57,29,FALSE)</f>
        <v>0</v>
      </c>
      <c r="J41" s="493" t="e">
        <f>VLOOKUP($B41,'4_р'!$C$17:$H$73,5,FALSE)</f>
        <v>#N/A</v>
      </c>
      <c r="K41" s="492" t="e">
        <f>VLOOKUP($B41,#REF!,5,FALSE)</f>
        <v>#REF!</v>
      </c>
      <c r="L41" s="492" t="e">
        <f>VLOOKUP($B41,#REF!,8,FALSE)</f>
        <v>#REF!</v>
      </c>
      <c r="M41" s="492" t="e">
        <f>VLOOKUP($B41,#REF!,29,FALSE)</f>
        <v>#REF!</v>
      </c>
      <c r="N41" s="492">
        <f>VLOOKUP($B41,К_р!$C$15:$K$68,8,FALSE)</f>
        <v>0</v>
      </c>
      <c r="O41" s="494">
        <f>VLOOKUP($B41,'15_р'!$C$17:$H$86,5,FALSE)</f>
        <v>0</v>
      </c>
      <c r="P41" s="495" t="e">
        <f>SUM(F43:O43)</f>
        <v>#N/A</v>
      </c>
      <c r="Q41" s="491" t="e">
        <f>LOOKUP(P41,Y$1:AH$1,Y$2:AH$2)</f>
        <v>#N/A</v>
      </c>
      <c r="R41" s="482" t="e">
        <f>AH41+AI41+5</f>
        <v>#N/A</v>
      </c>
      <c r="S41" s="356">
        <f>B41</f>
        <v>21</v>
      </c>
      <c r="T41" s="281" t="e">
        <f>$A41</f>
        <v>#N/A</v>
      </c>
      <c r="U41" s="281">
        <v>1</v>
      </c>
      <c r="V41" s="281" t="s">
        <v>162</v>
      </c>
      <c r="W41" s="401"/>
      <c r="X41" s="298"/>
      <c r="Y41" s="298"/>
      <c r="Z41" s="298"/>
      <c r="AA41" s="298"/>
      <c r="AB41" s="298"/>
      <c r="AC41" s="298"/>
      <c r="AD41" s="402"/>
      <c r="AE41" s="402"/>
      <c r="AF41" s="402"/>
      <c r="AH41" s="280" t="e">
        <f>IF(AND(T41&gt;16,P41&gt;=6200),"1",LOOKUP(T41,Y$5:AO$5,Y$6:AO$6))</f>
        <v>#N/A</v>
      </c>
      <c r="AI41" s="280" t="e">
        <f>LOOKUP(Q41,Y$8:AD$8,Y$9:AD$9)</f>
        <v>#N/A</v>
      </c>
      <c r="AJ41" s="356">
        <v>97</v>
      </c>
      <c r="AK41" s="231"/>
    </row>
    <row r="42" spans="1:37" s="280" customFormat="1" ht="13.15" customHeight="1" x14ac:dyDescent="0.3">
      <c r="A42" s="231"/>
      <c r="B42" s="356"/>
      <c r="C42" s="403" t="str">
        <f>VLOOKUP(B41,Уч!$A$2:$L$34,5,FALSE)</f>
        <v xml:space="preserve">Краснодарский край  </v>
      </c>
      <c r="D42" s="396">
        <f>VLOOKUP(B41,Уч!$A$2:$L$34,4,FALSE)</f>
        <v>1</v>
      </c>
      <c r="E42" s="461" t="s">
        <v>25</v>
      </c>
      <c r="F42" s="427">
        <f>VLOOKUP($B41,'1_р'!$C$18:$I$86,6,FALSE)</f>
        <v>2</v>
      </c>
      <c r="G42" s="428">
        <f>VLOOKUP($B41,Дл_р!$C$16:$O$54,12,FALSE)</f>
        <v>0</v>
      </c>
      <c r="H42" s="425"/>
      <c r="I42" s="428"/>
      <c r="J42" s="429"/>
      <c r="K42" s="428" t="e">
        <f>VLOOKUP($B41,#REF!,6,FALSE)</f>
        <v>#REF!</v>
      </c>
      <c r="L42" s="428"/>
      <c r="M42" s="428"/>
      <c r="N42" s="425"/>
      <c r="O42" s="425"/>
      <c r="P42" s="400"/>
      <c r="Q42" s="408"/>
      <c r="R42" s="356" t="e">
        <f>CONCATENATE(AH41,"+",AI41,"+",5)</f>
        <v>#N/A</v>
      </c>
      <c r="S42" s="356">
        <f>B41</f>
        <v>21</v>
      </c>
      <c r="T42" s="281" t="e">
        <f>$A41</f>
        <v>#N/A</v>
      </c>
      <c r="U42" s="281">
        <v>2</v>
      </c>
      <c r="V42" s="281" t="s">
        <v>162</v>
      </c>
      <c r="W42" s="401"/>
      <c r="X42" s="298"/>
      <c r="Y42" s="298"/>
      <c r="Z42" s="298"/>
      <c r="AA42" s="298"/>
      <c r="AB42" s="298"/>
      <c r="AC42" s="298"/>
      <c r="AD42" s="402"/>
      <c r="AE42" s="402"/>
      <c r="AF42" s="402"/>
      <c r="AH42" s="231"/>
      <c r="AI42" s="231"/>
      <c r="AJ42" s="356">
        <v>97</v>
      </c>
      <c r="AK42" s="231"/>
    </row>
    <row r="43" spans="1:37" s="280" customFormat="1" ht="13.15" customHeight="1" x14ac:dyDescent="0.3">
      <c r="A43" s="231"/>
      <c r="B43" s="356"/>
      <c r="C43" s="409" t="str">
        <f>VLOOKUP(B41,Уч!$A$2:$L$34,7,FALSE)</f>
        <v>ГБУ КК "ЦОП №1"</v>
      </c>
      <c r="D43" s="396"/>
      <c r="E43" s="461" t="s">
        <v>29</v>
      </c>
      <c r="F43" s="430">
        <f>VLOOKUP($B41,'1_р'!$C$18:$I$86,7,FALSE)</f>
        <v>637</v>
      </c>
      <c r="G43" s="425">
        <f>VLOOKUP($B41,Дл_р!$C$16:$O$54,13,FALSE)</f>
        <v>0</v>
      </c>
      <c r="H43" s="425">
        <f>VLOOKUP($B41,Я_р!$C$16:$K$60,9,FALSE)</f>
        <v>0</v>
      </c>
      <c r="I43" s="425">
        <f>VLOOKUP($B41,В_р!$C$16:$AF$57,30,)</f>
        <v>0</v>
      </c>
      <c r="J43" s="431" t="e">
        <f>VLOOKUP($B41,'4_р'!$C$17:$H$73,6,FALSE)</f>
        <v>#N/A</v>
      </c>
      <c r="K43" s="425" t="e">
        <f>VLOOKUP($B41,#REF!,7,FALSE)</f>
        <v>#REF!</v>
      </c>
      <c r="L43" s="425" t="e">
        <f>VLOOKUP($B41,#REF!,9,FALSE)</f>
        <v>#REF!</v>
      </c>
      <c r="M43" s="425" t="e">
        <f>VLOOKUP($B41,#REF!,30,FALSE)</f>
        <v>#REF!</v>
      </c>
      <c r="N43" s="425">
        <f>VLOOKUP($B41,К_р!$C$15:$K$68,9,FALSE)</f>
        <v>0</v>
      </c>
      <c r="O43" s="425">
        <f>VLOOKUP($B41,'15_р'!$C$17:$H$86,6,FALSE)</f>
        <v>0</v>
      </c>
      <c r="P43" s="400"/>
      <c r="Q43" s="420"/>
      <c r="R43" s="336"/>
      <c r="S43" s="356">
        <f>B41</f>
        <v>21</v>
      </c>
      <c r="T43" s="281" t="e">
        <f>$A41</f>
        <v>#N/A</v>
      </c>
      <c r="U43" s="281">
        <v>3</v>
      </c>
      <c r="V43" s="281" t="s">
        <v>162</v>
      </c>
      <c r="W43" s="401"/>
      <c r="X43" s="298"/>
      <c r="Y43" s="298"/>
      <c r="Z43" s="298"/>
      <c r="AA43" s="298"/>
      <c r="AB43" s="298"/>
      <c r="AC43" s="298"/>
      <c r="AD43" s="402"/>
      <c r="AE43" s="402"/>
      <c r="AF43" s="402"/>
      <c r="AH43" s="231"/>
      <c r="AI43" s="231"/>
      <c r="AJ43" s="356">
        <v>97</v>
      </c>
      <c r="AK43" s="231"/>
    </row>
    <row r="44" spans="1:37" s="280" customFormat="1" ht="13.15" customHeight="1" x14ac:dyDescent="0.3">
      <c r="A44" s="231"/>
      <c r="B44" s="356"/>
      <c r="C44" s="403" t="str">
        <f>VLOOKUP(B41,Уч!$A$2:$L$34,11,FALSE)</f>
        <v>Лияскин А.С., Смирнов В.Ф., Пугач С.В.</v>
      </c>
      <c r="D44" s="396"/>
      <c r="E44" s="461" t="s">
        <v>276</v>
      </c>
      <c r="F44" s="430">
        <f>F43</f>
        <v>637</v>
      </c>
      <c r="G44" s="425">
        <f>F44+G43</f>
        <v>637</v>
      </c>
      <c r="H44" s="425">
        <f>G44+H43</f>
        <v>637</v>
      </c>
      <c r="I44" s="425">
        <f>H44+I43</f>
        <v>637</v>
      </c>
      <c r="J44" s="431" t="e">
        <f>SUM($F43:J43)</f>
        <v>#N/A</v>
      </c>
      <c r="K44" s="425" t="e">
        <f>SUM($F43:$K43)</f>
        <v>#N/A</v>
      </c>
      <c r="L44" s="425" t="e">
        <f>K44+L43</f>
        <v>#N/A</v>
      </c>
      <c r="M44" s="425" t="e">
        <f>L44+M43</f>
        <v>#N/A</v>
      </c>
      <c r="N44" s="425" t="e">
        <f>SUM($F43:$N43)</f>
        <v>#N/A</v>
      </c>
      <c r="O44" s="425" t="e">
        <f>SUM($F43:$O43)</f>
        <v>#N/A</v>
      </c>
      <c r="P44" s="400"/>
      <c r="Q44" s="408"/>
      <c r="R44" s="336"/>
      <c r="S44" s="356">
        <f>B41</f>
        <v>21</v>
      </c>
      <c r="T44" s="281" t="e">
        <f>$A41</f>
        <v>#N/A</v>
      </c>
      <c r="U44" s="281">
        <v>4</v>
      </c>
      <c r="V44" s="281" t="s">
        <v>162</v>
      </c>
      <c r="W44" s="336">
        <f t="shared" ref="W44:AF44" si="5">F44</f>
        <v>637</v>
      </c>
      <c r="X44" s="336">
        <f t="shared" si="5"/>
        <v>637</v>
      </c>
      <c r="Y44" s="336">
        <f t="shared" si="5"/>
        <v>637</v>
      </c>
      <c r="Z44" s="336">
        <f t="shared" si="5"/>
        <v>637</v>
      </c>
      <c r="AA44" s="336" t="e">
        <f t="shared" si="5"/>
        <v>#N/A</v>
      </c>
      <c r="AB44" s="336" t="e">
        <f t="shared" si="5"/>
        <v>#N/A</v>
      </c>
      <c r="AC44" s="336" t="e">
        <f t="shared" si="5"/>
        <v>#N/A</v>
      </c>
      <c r="AD44" s="336" t="e">
        <f t="shared" si="5"/>
        <v>#N/A</v>
      </c>
      <c r="AE44" s="336" t="e">
        <f t="shared" si="5"/>
        <v>#N/A</v>
      </c>
      <c r="AF44" s="336" t="e">
        <f t="shared" si="5"/>
        <v>#N/A</v>
      </c>
      <c r="AH44" s="231"/>
      <c r="AI44" s="231"/>
      <c r="AJ44" s="356">
        <v>97</v>
      </c>
      <c r="AK44" s="231"/>
    </row>
    <row r="45" spans="1:37" s="280" customFormat="1" ht="13.15" customHeight="1" x14ac:dyDescent="0.2">
      <c r="A45" s="474"/>
      <c r="B45" s="475"/>
      <c r="C45" s="476">
        <f>VLOOKUP(B41,Уч!$A$2:$L$34,12,FALSE)</f>
        <v>0</v>
      </c>
      <c r="D45" s="480"/>
      <c r="E45" s="461" t="s">
        <v>59</v>
      </c>
      <c r="F45" s="430" t="e">
        <f>RANK(F44,$W$19:$W$150,0)</f>
        <v>#N/A</v>
      </c>
      <c r="G45" s="489" t="e">
        <f>RANK(G44,$X$19:$X$150,0)</f>
        <v>#N/A</v>
      </c>
      <c r="H45" s="489" t="e">
        <f>RANK(H44,$Y$19:$Y$150,0)</f>
        <v>#N/A</v>
      </c>
      <c r="I45" s="489" t="e">
        <f>RANK(I44,$Z$19:$Z$150,0)</f>
        <v>#N/A</v>
      </c>
      <c r="J45" s="490" t="e">
        <f>RANK(J44,$AA$19:$AA$150,0)</f>
        <v>#N/A</v>
      </c>
      <c r="K45" s="489" t="e">
        <f>RANK(K44,$AB$19:$AB$150,0)</f>
        <v>#N/A</v>
      </c>
      <c r="L45" s="489" t="e">
        <f>RANK(L44,$AC$19:$AC$150,0)</f>
        <v>#N/A</v>
      </c>
      <c r="M45" s="489" t="e">
        <f>RANK(M44,$AD$19:$AD$150,0)</f>
        <v>#N/A</v>
      </c>
      <c r="N45" s="489" t="e">
        <f>RANK(N44,$AE$19:$AE$150,0)</f>
        <v>#N/A</v>
      </c>
      <c r="O45" s="489" t="e">
        <f>RANK(O44,$AF$19:$AF$150,0)</f>
        <v>#N/A</v>
      </c>
      <c r="P45" s="400"/>
      <c r="Q45" s="479"/>
      <c r="R45" s="479"/>
      <c r="S45" s="205">
        <f>B41</f>
        <v>21</v>
      </c>
      <c r="T45" s="281" t="e">
        <f>$A41</f>
        <v>#N/A</v>
      </c>
      <c r="U45" s="281">
        <v>5</v>
      </c>
      <c r="V45" s="281" t="s">
        <v>162</v>
      </c>
      <c r="W45" s="401"/>
      <c r="X45" s="298"/>
      <c r="Y45" s="298"/>
      <c r="Z45" s="298"/>
      <c r="AA45" s="298"/>
      <c r="AB45" s="298"/>
      <c r="AC45" s="298"/>
      <c r="AD45" s="402"/>
      <c r="AE45" s="402"/>
      <c r="AF45" s="402"/>
      <c r="AH45" s="231"/>
      <c r="AI45" s="231"/>
      <c r="AJ45" s="356">
        <v>97</v>
      </c>
      <c r="AK45" s="231"/>
    </row>
    <row r="46" spans="1:37" s="280" customFormat="1" ht="13.15" customHeight="1" x14ac:dyDescent="0.3">
      <c r="A46" s="491" t="e">
        <f>RANK(P46,$P$16:$P$150,0)</f>
        <v>#N/A</v>
      </c>
      <c r="B46" s="482">
        <v>28</v>
      </c>
      <c r="C46" s="483" t="e">
        <f>VLOOKUP(B46,Уч!$A$2:$L$34,2,FALSE)</f>
        <v>#N/A</v>
      </c>
      <c r="D46" s="484" t="e">
        <f>VLOOKUP(B46,Уч!$A$2:$L$34,3,FALSE)</f>
        <v>#N/A</v>
      </c>
      <c r="E46" s="488" t="s">
        <v>19</v>
      </c>
      <c r="F46" s="485" t="e">
        <f>VLOOKUP($B46,'1_р'!$C$18:$I$86,5,FALSE)</f>
        <v>#N/A</v>
      </c>
      <c r="G46" s="485">
        <f>VLOOKUP($B46,Дл_р!$C$16:$O$54,11,FALSE)</f>
        <v>7.33</v>
      </c>
      <c r="H46" s="492" t="e">
        <f>VLOOKUP($B46,Я_р!$C$16:$K$60,8,FALSE)</f>
        <v>#N/A</v>
      </c>
      <c r="I46" s="492" t="e">
        <f>VLOOKUP($B46,В_р!$C$16:$AF$57,29,FALSE)</f>
        <v>#N/A</v>
      </c>
      <c r="J46" s="493" t="e">
        <f>VLOOKUP($B46,'4_р'!$C$17:$H$73,5,FALSE)</f>
        <v>#N/A</v>
      </c>
      <c r="K46" s="492" t="e">
        <f>VLOOKUP($B46,#REF!,5,FALSE)</f>
        <v>#REF!</v>
      </c>
      <c r="L46" s="492" t="e">
        <f>VLOOKUP($B46,#REF!,8,FALSE)</f>
        <v>#REF!</v>
      </c>
      <c r="M46" s="492" t="e">
        <f>VLOOKUP($B46,#REF!,29,FALSE)</f>
        <v>#REF!</v>
      </c>
      <c r="N46" s="492">
        <f>VLOOKUP($B46,К_р!$C$15:$K$68,8,FALSE)</f>
        <v>0</v>
      </c>
      <c r="O46" s="494">
        <f>VLOOKUP($B46,'15_р'!$C$17:$H$86,5,FALSE)</f>
        <v>0</v>
      </c>
      <c r="P46" s="487" t="e">
        <f>SUM(F48:O48)</f>
        <v>#N/A</v>
      </c>
      <c r="Q46" s="481" t="e">
        <f>LOOKUP(P46,Y$1:AH$1,Y$2:AH$2)</f>
        <v>#N/A</v>
      </c>
      <c r="R46" s="482" t="e">
        <f>AH46+AI46+5</f>
        <v>#N/A</v>
      </c>
      <c r="S46" s="356">
        <f>B46</f>
        <v>28</v>
      </c>
      <c r="T46" s="281" t="e">
        <f>$A46</f>
        <v>#N/A</v>
      </c>
      <c r="U46" s="281">
        <v>1</v>
      </c>
      <c r="V46" s="281" t="s">
        <v>162</v>
      </c>
      <c r="W46" s="401"/>
      <c r="X46" s="298"/>
      <c r="Y46" s="298"/>
      <c r="Z46" s="298"/>
      <c r="AA46" s="298"/>
      <c r="AB46" s="298"/>
      <c r="AC46" s="298"/>
      <c r="AD46" s="402"/>
      <c r="AE46" s="402"/>
      <c r="AF46" s="402"/>
      <c r="AH46" s="280" t="e">
        <f>IF(AND(T46&gt;16,P46&gt;=6200),"1",LOOKUP(T46,Y$5:AO$5,Y$6:AO$6))</f>
        <v>#N/A</v>
      </c>
      <c r="AI46" s="280" t="e">
        <f>LOOKUP(Q46,Y$8:AD$8,Y$9:AD$9)</f>
        <v>#N/A</v>
      </c>
      <c r="AJ46" s="356">
        <v>99</v>
      </c>
      <c r="AK46" s="231"/>
    </row>
    <row r="47" spans="1:37" s="280" customFormat="1" ht="13.15" customHeight="1" x14ac:dyDescent="0.3">
      <c r="A47" s="231"/>
      <c r="B47" s="356"/>
      <c r="C47" s="403" t="e">
        <f>VLOOKUP(B46,Уч!$A$2:$L$34,5,FALSE)</f>
        <v>#N/A</v>
      </c>
      <c r="D47" s="404" t="e">
        <f>VLOOKUP(B46,Уч!$A$2:$L$34,4,FALSE)</f>
        <v>#N/A</v>
      </c>
      <c r="E47" s="461" t="s">
        <v>25</v>
      </c>
      <c r="F47" s="405" t="e">
        <f>VLOOKUP($B46,'1_р'!$C$18:$I$86,6,FALSE)</f>
        <v>#N/A</v>
      </c>
      <c r="G47" s="406">
        <f>VLOOKUP($B46,Дл_р!$C$16:$O$54,12,FALSE)</f>
        <v>0.9</v>
      </c>
      <c r="H47" s="425"/>
      <c r="I47" s="428"/>
      <c r="J47" s="429"/>
      <c r="K47" s="428" t="e">
        <f>VLOOKUP($B46,#REF!,6,FALSE)</f>
        <v>#REF!</v>
      </c>
      <c r="L47" s="428"/>
      <c r="M47" s="428"/>
      <c r="N47" s="425"/>
      <c r="O47" s="425"/>
      <c r="P47" s="400"/>
      <c r="Q47" s="408"/>
      <c r="R47" s="356" t="e">
        <f>CONCATENATE(AH46,"+",AI46,"+",5)</f>
        <v>#N/A</v>
      </c>
      <c r="S47" s="356">
        <f>B46</f>
        <v>28</v>
      </c>
      <c r="T47" s="281" t="e">
        <f>$A46</f>
        <v>#N/A</v>
      </c>
      <c r="U47" s="281">
        <v>2</v>
      </c>
      <c r="V47" s="281" t="s">
        <v>162</v>
      </c>
      <c r="W47" s="401"/>
      <c r="X47" s="298"/>
      <c r="Y47" s="298"/>
      <c r="Z47" s="298"/>
      <c r="AA47" s="298"/>
      <c r="AB47" s="298"/>
      <c r="AC47" s="298"/>
      <c r="AD47" s="402"/>
      <c r="AE47" s="402"/>
      <c r="AF47" s="402"/>
      <c r="AH47" s="231"/>
      <c r="AI47" s="231"/>
      <c r="AJ47" s="356">
        <v>99</v>
      </c>
      <c r="AK47" s="231"/>
    </row>
    <row r="48" spans="1:37" s="280" customFormat="1" ht="13.15" customHeight="1" x14ac:dyDescent="0.3">
      <c r="A48" s="231"/>
      <c r="B48" s="356"/>
      <c r="C48" s="409" t="e">
        <f>VLOOKUP(B46,Уч!$A$2:$L$34,7,FALSE)</f>
        <v>#N/A</v>
      </c>
      <c r="D48" s="404"/>
      <c r="E48" s="461" t="s">
        <v>29</v>
      </c>
      <c r="F48" s="410" t="e">
        <f>VLOOKUP($B46,'1_р'!$C$18:$I$86,7,FALSE)</f>
        <v>#N/A</v>
      </c>
      <c r="G48" s="356">
        <f>VLOOKUP($B46,Дл_р!$C$16:$O$54,13,FALSE)</f>
        <v>893</v>
      </c>
      <c r="H48" s="425" t="e">
        <f>VLOOKUP($B46,Я_р!$C$16:$K$60,9,FALSE)</f>
        <v>#N/A</v>
      </c>
      <c r="I48" s="425" t="e">
        <f>VLOOKUP($B46,В_р!$C$16:$AF$57,30,)</f>
        <v>#N/A</v>
      </c>
      <c r="J48" s="431" t="e">
        <f>VLOOKUP($B46,'4_р'!$C$17:$H$73,6,FALSE)</f>
        <v>#N/A</v>
      </c>
      <c r="K48" s="425" t="e">
        <f>VLOOKUP($B46,#REF!,7,FALSE)</f>
        <v>#REF!</v>
      </c>
      <c r="L48" s="425" t="e">
        <f>VLOOKUP($B46,#REF!,9,FALSE)</f>
        <v>#REF!</v>
      </c>
      <c r="M48" s="425" t="e">
        <f>VLOOKUP($B46,#REF!,30,FALSE)</f>
        <v>#REF!</v>
      </c>
      <c r="N48" s="425">
        <f>VLOOKUP($B46,К_р!$C$15:$K$68,9,FALSE)</f>
        <v>0</v>
      </c>
      <c r="O48" s="425">
        <f>VLOOKUP($B46,'15_р'!$C$17:$H$86,6,FALSE)</f>
        <v>0</v>
      </c>
      <c r="P48" s="400"/>
      <c r="Q48" s="420"/>
      <c r="R48" s="336"/>
      <c r="S48" s="356">
        <f>B46</f>
        <v>28</v>
      </c>
      <c r="T48" s="281" t="e">
        <f>$A46</f>
        <v>#N/A</v>
      </c>
      <c r="U48" s="281">
        <v>3</v>
      </c>
      <c r="V48" s="281" t="s">
        <v>162</v>
      </c>
      <c r="W48" s="401"/>
      <c r="X48" s="298"/>
      <c r="Y48" s="298"/>
      <c r="Z48" s="298"/>
      <c r="AA48" s="298"/>
      <c r="AB48" s="298"/>
      <c r="AC48" s="298"/>
      <c r="AD48" s="402"/>
      <c r="AE48" s="402"/>
      <c r="AF48" s="402"/>
      <c r="AH48" s="231"/>
      <c r="AI48" s="231"/>
      <c r="AJ48" s="356">
        <v>99</v>
      </c>
      <c r="AK48" s="231"/>
    </row>
    <row r="49" spans="1:37" s="280" customFormat="1" ht="13.15" customHeight="1" x14ac:dyDescent="0.3">
      <c r="A49" s="231"/>
      <c r="B49" s="356"/>
      <c r="C49" s="403" t="e">
        <f>VLOOKUP(B46,Уч!$A$2:$L$34,11,FALSE)</f>
        <v>#N/A</v>
      </c>
      <c r="D49" s="404"/>
      <c r="E49" s="461" t="s">
        <v>276</v>
      </c>
      <c r="F49" s="410" t="e">
        <f>F48</f>
        <v>#N/A</v>
      </c>
      <c r="G49" s="356" t="e">
        <f>F49+G48</f>
        <v>#N/A</v>
      </c>
      <c r="H49" s="425" t="e">
        <f>G49+H48</f>
        <v>#N/A</v>
      </c>
      <c r="I49" s="425" t="e">
        <f>H49+I48</f>
        <v>#N/A</v>
      </c>
      <c r="J49" s="431" t="e">
        <f>SUM($F48:J48)</f>
        <v>#N/A</v>
      </c>
      <c r="K49" s="425" t="e">
        <f>SUM($F48:$K48)</f>
        <v>#N/A</v>
      </c>
      <c r="L49" s="425" t="e">
        <f>K49+L48</f>
        <v>#N/A</v>
      </c>
      <c r="M49" s="425" t="e">
        <f>L49+M48</f>
        <v>#N/A</v>
      </c>
      <c r="N49" s="425" t="e">
        <f>SUM($F48:$N48)</f>
        <v>#N/A</v>
      </c>
      <c r="O49" s="425" t="e">
        <f>SUM($F48:$O48)</f>
        <v>#N/A</v>
      </c>
      <c r="P49" s="400"/>
      <c r="Q49" s="420"/>
      <c r="R49" s="336"/>
      <c r="S49" s="356">
        <f>B46</f>
        <v>28</v>
      </c>
      <c r="T49" s="281" t="e">
        <f>$A46</f>
        <v>#N/A</v>
      </c>
      <c r="U49" s="281">
        <v>4</v>
      </c>
      <c r="V49" s="281" t="s">
        <v>162</v>
      </c>
      <c r="W49" s="336" t="e">
        <f t="shared" ref="W49:AF49" si="6">F49</f>
        <v>#N/A</v>
      </c>
      <c r="X49" s="336" t="e">
        <f t="shared" si="6"/>
        <v>#N/A</v>
      </c>
      <c r="Y49" s="336" t="e">
        <f t="shared" si="6"/>
        <v>#N/A</v>
      </c>
      <c r="Z49" s="336" t="e">
        <f t="shared" si="6"/>
        <v>#N/A</v>
      </c>
      <c r="AA49" s="336" t="e">
        <f t="shared" si="6"/>
        <v>#N/A</v>
      </c>
      <c r="AB49" s="336" t="e">
        <f t="shared" si="6"/>
        <v>#N/A</v>
      </c>
      <c r="AC49" s="336" t="e">
        <f t="shared" si="6"/>
        <v>#N/A</v>
      </c>
      <c r="AD49" s="336" t="e">
        <f t="shared" si="6"/>
        <v>#N/A</v>
      </c>
      <c r="AE49" s="336" t="e">
        <f t="shared" si="6"/>
        <v>#N/A</v>
      </c>
      <c r="AF49" s="336" t="e">
        <f t="shared" si="6"/>
        <v>#N/A</v>
      </c>
      <c r="AH49" s="231"/>
      <c r="AI49" s="231"/>
      <c r="AJ49" s="356">
        <v>99</v>
      </c>
      <c r="AK49" s="231"/>
    </row>
    <row r="50" spans="1:37" s="280" customFormat="1" ht="13.15" customHeight="1" x14ac:dyDescent="0.2">
      <c r="A50" s="474"/>
      <c r="B50" s="475"/>
      <c r="C50" s="476" t="e">
        <f>VLOOKUP(B46,Уч!$A$2:$L$34,12,FALSE)</f>
        <v>#N/A</v>
      </c>
      <c r="D50" s="477"/>
      <c r="E50" s="461" t="s">
        <v>59</v>
      </c>
      <c r="F50" s="410" t="e">
        <f>RANK(F49,$W$19:$W$150,0)</f>
        <v>#N/A</v>
      </c>
      <c r="G50" s="475" t="e">
        <f>RANK(G49,$X$19:$X$150,0)</f>
        <v>#N/A</v>
      </c>
      <c r="H50" s="489" t="e">
        <f>RANK(H49,$Y$19:$Y$150,0)</f>
        <v>#N/A</v>
      </c>
      <c r="I50" s="489" t="e">
        <f>RANK(I49,$Z$19:$Z$150,0)</f>
        <v>#N/A</v>
      </c>
      <c r="J50" s="490" t="e">
        <f>RANK(J49,$AA$19:$AA$150,0)</f>
        <v>#N/A</v>
      </c>
      <c r="K50" s="489" t="e">
        <f>RANK(K49,$AB$19:$AB$150,0)</f>
        <v>#N/A</v>
      </c>
      <c r="L50" s="489" t="e">
        <f>RANK(L49,$AC$19:$AC$150,0)</f>
        <v>#N/A</v>
      </c>
      <c r="M50" s="489" t="e">
        <f>RANK(M49,$AD$19:$AD$150,0)</f>
        <v>#N/A</v>
      </c>
      <c r="N50" s="489" t="e">
        <f>RANK(N49,$AE$19:$AE$150,0)</f>
        <v>#N/A</v>
      </c>
      <c r="O50" s="489" t="e">
        <f>RANK(O49,$AF$19:$AF$150,0)</f>
        <v>#N/A</v>
      </c>
      <c r="P50" s="400"/>
      <c r="Q50" s="479"/>
      <c r="R50" s="479"/>
      <c r="S50" s="205">
        <f>B46</f>
        <v>28</v>
      </c>
      <c r="T50" s="281" t="e">
        <f>$A46</f>
        <v>#N/A</v>
      </c>
      <c r="U50" s="281">
        <v>5</v>
      </c>
      <c r="V50" s="281" t="s">
        <v>162</v>
      </c>
      <c r="W50" s="401"/>
      <c r="X50" s="298"/>
      <c r="Y50" s="298"/>
      <c r="Z50" s="298"/>
      <c r="AA50" s="298"/>
      <c r="AB50" s="298"/>
      <c r="AC50" s="298"/>
      <c r="AD50" s="402"/>
      <c r="AE50" s="402"/>
      <c r="AF50" s="402"/>
      <c r="AJ50" s="356">
        <v>99</v>
      </c>
      <c r="AK50" s="231"/>
    </row>
    <row r="51" spans="1:37" s="280" customFormat="1" ht="13.15" customHeight="1" x14ac:dyDescent="0.3">
      <c r="A51" s="481" t="e">
        <f>RANK(P51,$P$16:$P$150,0)</f>
        <v>#N/A</v>
      </c>
      <c r="B51" s="482">
        <v>52</v>
      </c>
      <c r="C51" s="483" t="e">
        <f>VLOOKUP(B51,Уч!$A$2:$L$34,2,FALSE)</f>
        <v>#N/A</v>
      </c>
      <c r="D51" s="484" t="e">
        <f>VLOOKUP(B51,Уч!$A$2:$L$34,3,FALSE)</f>
        <v>#N/A</v>
      </c>
      <c r="E51" s="488" t="s">
        <v>19</v>
      </c>
      <c r="F51" s="485">
        <f>VLOOKUP($B51,'1_р'!$C$18:$I$86,5,FALSE)</f>
        <v>10.93</v>
      </c>
      <c r="G51" s="485" t="e">
        <f>VLOOKUP($B51,Дл_р!$C$16:$O$54,11,FALSE)</f>
        <v>#N/A</v>
      </c>
      <c r="H51" s="485">
        <f>VLOOKUP($B51,Я_р!$C$16:$K$60,8,FALSE)</f>
        <v>12.64</v>
      </c>
      <c r="I51" s="485" t="e">
        <f>VLOOKUP($B51,В_р!$C$16:$AF$57,29,FALSE)</f>
        <v>#N/A</v>
      </c>
      <c r="J51" s="486">
        <f>VLOOKUP($B51,'4_р'!$C$17:$H$73,5,FALSE)</f>
        <v>0</v>
      </c>
      <c r="K51" s="485" t="e">
        <f>VLOOKUP($B51,#REF!,5,FALSE)</f>
        <v>#REF!</v>
      </c>
      <c r="L51" s="485" t="e">
        <f>VLOOKUP($B51,#REF!,8,FALSE)</f>
        <v>#REF!</v>
      </c>
      <c r="M51" s="485" t="e">
        <f>VLOOKUP($B51,#REF!,29,FALSE)</f>
        <v>#REF!</v>
      </c>
      <c r="N51" s="485" t="e">
        <f>VLOOKUP($B51,К_р!$C$15:$K$68,8,FALSE)</f>
        <v>#N/A</v>
      </c>
      <c r="O51" s="482">
        <f>VLOOKUP($B51,'15_р'!$C$17:$H$86,5,FALSE)</f>
        <v>0</v>
      </c>
      <c r="P51" s="487" t="e">
        <f>SUM(F53:O53)</f>
        <v>#N/A</v>
      </c>
      <c r="Q51" s="481" t="e">
        <f>LOOKUP(P51,Y$1:AH$1,Y$2:AH$2)</f>
        <v>#N/A</v>
      </c>
      <c r="R51" s="482" t="e">
        <f>AH51+AI51+5</f>
        <v>#N/A</v>
      </c>
      <c r="S51" s="356">
        <f>B51</f>
        <v>52</v>
      </c>
      <c r="T51" s="281" t="e">
        <f>$A51</f>
        <v>#N/A</v>
      </c>
      <c r="U51" s="281">
        <v>1</v>
      </c>
      <c r="V51" s="281" t="e">
        <f>$A51</f>
        <v>#N/A</v>
      </c>
      <c r="W51" s="401"/>
      <c r="X51" s="298"/>
      <c r="Y51" s="298"/>
      <c r="Z51" s="298"/>
      <c r="AA51" s="298"/>
      <c r="AB51" s="298"/>
      <c r="AC51" s="298"/>
      <c r="AD51" s="402"/>
      <c r="AE51" s="402"/>
      <c r="AF51" s="402"/>
      <c r="AH51" s="280" t="e">
        <f>IF(AND(T51&gt;16,P51&gt;=6200),"1",LOOKUP(T51,Y$5:AO$5,Y$6:AO$6))</f>
        <v>#N/A</v>
      </c>
      <c r="AI51" s="280" t="e">
        <f>LOOKUP(Q51,Y$8:AD$8,Y$9:AD$9)</f>
        <v>#N/A</v>
      </c>
      <c r="AJ51" s="356">
        <v>101</v>
      </c>
      <c r="AK51" s="231"/>
    </row>
    <row r="52" spans="1:37" s="280" customFormat="1" ht="13.15" customHeight="1" x14ac:dyDescent="0.3">
      <c r="A52" s="231"/>
      <c r="B52" s="356"/>
      <c r="C52" s="403" t="e">
        <f>VLOOKUP(B51,Уч!$A$2:$L$34,5,FALSE)</f>
        <v>#N/A</v>
      </c>
      <c r="D52" s="404" t="e">
        <f>VLOOKUP(B51,Уч!$A$2:$L$34,4,FALSE)</f>
        <v>#N/A</v>
      </c>
      <c r="E52" s="461" t="s">
        <v>25</v>
      </c>
      <c r="F52" s="405">
        <f>VLOOKUP($B51,'1_р'!$C$18:$I$86,6,FALSE)</f>
        <v>1</v>
      </c>
      <c r="G52" s="406" t="e">
        <f>VLOOKUP($B51,Дл_р!$C$16:$O$54,12,FALSE)</f>
        <v>#N/A</v>
      </c>
      <c r="H52" s="356"/>
      <c r="I52" s="406"/>
      <c r="J52" s="407"/>
      <c r="K52" s="406" t="e">
        <f>VLOOKUP($B51,#REF!,6,FALSE)</f>
        <v>#REF!</v>
      </c>
      <c r="L52" s="406"/>
      <c r="M52" s="406"/>
      <c r="N52" s="356"/>
      <c r="O52" s="356"/>
      <c r="P52" s="400"/>
      <c r="Q52" s="408"/>
      <c r="R52" s="356" t="e">
        <f>CONCATENATE(AH51,"+",AI51,"+",5)</f>
        <v>#N/A</v>
      </c>
      <c r="S52" s="356">
        <f>B51</f>
        <v>52</v>
      </c>
      <c r="T52" s="281" t="e">
        <f>$A51</f>
        <v>#N/A</v>
      </c>
      <c r="U52" s="281">
        <v>2</v>
      </c>
      <c r="V52" s="281" t="e">
        <f>$A51</f>
        <v>#N/A</v>
      </c>
      <c r="W52" s="401"/>
      <c r="X52" s="298"/>
      <c r="Y52" s="298"/>
      <c r="Z52" s="298"/>
      <c r="AA52" s="298"/>
      <c r="AB52" s="298"/>
      <c r="AC52" s="298"/>
      <c r="AD52" s="402"/>
      <c r="AE52" s="402"/>
      <c r="AF52" s="402"/>
      <c r="AH52" s="231"/>
      <c r="AI52" s="231"/>
      <c r="AJ52" s="356">
        <v>101</v>
      </c>
      <c r="AK52" s="231"/>
    </row>
    <row r="53" spans="1:37" s="280" customFormat="1" ht="13.15" customHeight="1" x14ac:dyDescent="0.3">
      <c r="A53" s="231"/>
      <c r="B53" s="356"/>
      <c r="C53" s="409" t="e">
        <f>VLOOKUP(B51,Уч!$A$2:$L$34,7,FALSE)</f>
        <v>#N/A</v>
      </c>
      <c r="D53" s="404"/>
      <c r="E53" s="461" t="s">
        <v>29</v>
      </c>
      <c r="F53" s="410">
        <f>VLOOKUP($B51,'1_р'!$C$18:$I$86,7,FALSE)</f>
        <v>876</v>
      </c>
      <c r="G53" s="356" t="e">
        <f>VLOOKUP($B51,Дл_р!$C$16:$O$54,13,FALSE)</f>
        <v>#N/A</v>
      </c>
      <c r="H53" s="356">
        <f>VLOOKUP($B51,Я_р!$C$16:$K$60,9,FALSE)</f>
        <v>645</v>
      </c>
      <c r="I53" s="356" t="e">
        <f>VLOOKUP($B51,В_р!$C$16:$AF$57,30,)</f>
        <v>#N/A</v>
      </c>
      <c r="J53" s="411">
        <f>VLOOKUP($B51,'4_р'!$C$17:$H$73,6,FALSE)</f>
        <v>0</v>
      </c>
      <c r="K53" s="356" t="e">
        <f>VLOOKUP($B51,#REF!,7,FALSE)</f>
        <v>#REF!</v>
      </c>
      <c r="L53" s="356" t="e">
        <f>VLOOKUP($B51,#REF!,9,FALSE)</f>
        <v>#REF!</v>
      </c>
      <c r="M53" s="356" t="e">
        <f>VLOOKUP($B51,#REF!,30,FALSE)</f>
        <v>#REF!</v>
      </c>
      <c r="N53" s="356" t="e">
        <f>VLOOKUP($B51,К_р!$C$15:$K$68,9,FALSE)</f>
        <v>#N/A</v>
      </c>
      <c r="O53" s="356">
        <f>VLOOKUP($B51,'15_р'!$C$17:$H$86,6,FALSE)</f>
        <v>0</v>
      </c>
      <c r="P53" s="400"/>
      <c r="Q53" s="420"/>
      <c r="R53" s="336"/>
      <c r="S53" s="356">
        <f>B51</f>
        <v>52</v>
      </c>
      <c r="T53" s="281" t="e">
        <f>$A51</f>
        <v>#N/A</v>
      </c>
      <c r="U53" s="281">
        <v>3</v>
      </c>
      <c r="V53" s="281" t="e">
        <f>$A51</f>
        <v>#N/A</v>
      </c>
      <c r="W53" s="401"/>
      <c r="X53" s="298"/>
      <c r="Y53" s="298"/>
      <c r="Z53" s="298"/>
      <c r="AA53" s="298"/>
      <c r="AB53" s="298"/>
      <c r="AC53" s="298"/>
      <c r="AD53" s="402"/>
      <c r="AE53" s="402"/>
      <c r="AF53" s="402"/>
      <c r="AH53" s="231"/>
      <c r="AI53" s="231"/>
      <c r="AJ53" s="356">
        <v>101</v>
      </c>
      <c r="AK53" s="231"/>
    </row>
    <row r="54" spans="1:37" s="280" customFormat="1" ht="13.15" customHeight="1" x14ac:dyDescent="0.3">
      <c r="A54" s="231"/>
      <c r="B54" s="356"/>
      <c r="C54" s="403" t="e">
        <f>VLOOKUP(B51,Уч!$A$2:$L$34,11,FALSE)</f>
        <v>#N/A</v>
      </c>
      <c r="D54" s="404"/>
      <c r="E54" s="461" t="s">
        <v>276</v>
      </c>
      <c r="F54" s="410">
        <f>F53</f>
        <v>876</v>
      </c>
      <c r="G54" s="356" t="e">
        <f>F54+G53</f>
        <v>#N/A</v>
      </c>
      <c r="H54" s="356" t="e">
        <f>G54+H53</f>
        <v>#N/A</v>
      </c>
      <c r="I54" s="356" t="e">
        <f>H54+I53</f>
        <v>#N/A</v>
      </c>
      <c r="J54" s="411" t="e">
        <f>SUM($F53:J53)</f>
        <v>#N/A</v>
      </c>
      <c r="K54" s="356" t="e">
        <f>SUM($F53:$K53)</f>
        <v>#N/A</v>
      </c>
      <c r="L54" s="356" t="e">
        <f>K54+L53</f>
        <v>#N/A</v>
      </c>
      <c r="M54" s="356" t="e">
        <f>L54+M53</f>
        <v>#N/A</v>
      </c>
      <c r="N54" s="356" t="e">
        <f>SUM($F53:$N53)</f>
        <v>#N/A</v>
      </c>
      <c r="O54" s="356" t="e">
        <f>SUM($F53:$O53)</f>
        <v>#N/A</v>
      </c>
      <c r="P54" s="400"/>
      <c r="Q54" s="420"/>
      <c r="R54" s="336"/>
      <c r="S54" s="356">
        <f>B51</f>
        <v>52</v>
      </c>
      <c r="T54" s="281" t="e">
        <f>$A51</f>
        <v>#N/A</v>
      </c>
      <c r="U54" s="281">
        <v>4</v>
      </c>
      <c r="V54" s="281" t="e">
        <f>$A51</f>
        <v>#N/A</v>
      </c>
      <c r="W54" s="336">
        <f t="shared" ref="W54:AF54" si="7">F54</f>
        <v>876</v>
      </c>
      <c r="X54" s="336" t="e">
        <f t="shared" si="7"/>
        <v>#N/A</v>
      </c>
      <c r="Y54" s="336" t="e">
        <f t="shared" si="7"/>
        <v>#N/A</v>
      </c>
      <c r="Z54" s="336" t="e">
        <f t="shared" si="7"/>
        <v>#N/A</v>
      </c>
      <c r="AA54" s="336" t="e">
        <f t="shared" si="7"/>
        <v>#N/A</v>
      </c>
      <c r="AB54" s="336" t="e">
        <f t="shared" si="7"/>
        <v>#N/A</v>
      </c>
      <c r="AC54" s="336" t="e">
        <f t="shared" si="7"/>
        <v>#N/A</v>
      </c>
      <c r="AD54" s="336" t="e">
        <f t="shared" si="7"/>
        <v>#N/A</v>
      </c>
      <c r="AE54" s="336" t="e">
        <f t="shared" si="7"/>
        <v>#N/A</v>
      </c>
      <c r="AF54" s="336" t="e">
        <f t="shared" si="7"/>
        <v>#N/A</v>
      </c>
      <c r="AH54" s="231"/>
      <c r="AI54" s="231"/>
      <c r="AJ54" s="356">
        <v>101</v>
      </c>
      <c r="AK54" s="231"/>
    </row>
    <row r="55" spans="1:37" s="280" customFormat="1" ht="13.15" customHeight="1" x14ac:dyDescent="0.2">
      <c r="A55" s="474"/>
      <c r="B55" s="475"/>
      <c r="C55" s="476" t="e">
        <f>VLOOKUP(B51,Уч!$A$2:$L$34,12,FALSE)</f>
        <v>#N/A</v>
      </c>
      <c r="D55" s="477"/>
      <c r="E55" s="461" t="s">
        <v>59</v>
      </c>
      <c r="F55" s="410" t="e">
        <f>RANK(F54,$W$19:$W$150,0)</f>
        <v>#N/A</v>
      </c>
      <c r="G55" s="475" t="e">
        <f>RANK(G54,$X$19:$X$150,0)</f>
        <v>#N/A</v>
      </c>
      <c r="H55" s="475" t="e">
        <f>RANK(H54,$Y$19:$Y$150,0)</f>
        <v>#N/A</v>
      </c>
      <c r="I55" s="475" t="e">
        <f>RANK(I54,$Z$19:$Z$150,0)</f>
        <v>#N/A</v>
      </c>
      <c r="J55" s="478" t="e">
        <f>RANK(J54,$AA$19:$AA$150,0)</f>
        <v>#N/A</v>
      </c>
      <c r="K55" s="475" t="e">
        <f>RANK(K54,$AB$19:$AB$150,0)</f>
        <v>#N/A</v>
      </c>
      <c r="L55" s="475" t="e">
        <f>RANK(L54,$AC$19:$AC$150,0)</f>
        <v>#N/A</v>
      </c>
      <c r="M55" s="475" t="e">
        <f>RANK(M54,$AD$19:$AD$150,0)</f>
        <v>#N/A</v>
      </c>
      <c r="N55" s="475" t="e">
        <f>RANK(N54,$AE$19:$AE$150,0)</f>
        <v>#N/A</v>
      </c>
      <c r="O55" s="475" t="e">
        <f>RANK(O54,$AF$19:$AF$150,0)</f>
        <v>#N/A</v>
      </c>
      <c r="P55" s="400"/>
      <c r="Q55" s="479"/>
      <c r="R55" s="479"/>
      <c r="S55" s="205">
        <f>B51</f>
        <v>52</v>
      </c>
      <c r="T55" s="281" t="e">
        <f>$A51</f>
        <v>#N/A</v>
      </c>
      <c r="U55" s="281">
        <v>5</v>
      </c>
      <c r="V55" s="281" t="e">
        <f>$A51</f>
        <v>#N/A</v>
      </c>
      <c r="W55" s="401"/>
      <c r="X55" s="298"/>
      <c r="Y55" s="298"/>
      <c r="Z55" s="298"/>
      <c r="AA55" s="298"/>
      <c r="AB55" s="298"/>
      <c r="AC55" s="298"/>
      <c r="AD55" s="402"/>
      <c r="AE55" s="402"/>
      <c r="AF55" s="402"/>
      <c r="AH55" s="231"/>
      <c r="AI55" s="231"/>
      <c r="AJ55" s="356">
        <v>101</v>
      </c>
      <c r="AK55" s="231"/>
    </row>
    <row r="56" spans="1:37" s="280" customFormat="1" ht="13.15" customHeight="1" x14ac:dyDescent="0.3">
      <c r="A56" s="481" t="e">
        <f>RANK(P56,$P$16:$P$150,0)</f>
        <v>#N/A</v>
      </c>
      <c r="B56" s="482">
        <v>33</v>
      </c>
      <c r="C56" s="483" t="e">
        <f>VLOOKUP(B56,Уч!$A$2:$L$34,2,FALSE)</f>
        <v>#N/A</v>
      </c>
      <c r="D56" s="484" t="e">
        <f>VLOOKUP(B56,Уч!$A$2:$L$34,3,FALSE)</f>
        <v>#N/A</v>
      </c>
      <c r="E56" s="488" t="s">
        <v>19</v>
      </c>
      <c r="F56" s="485" t="e">
        <f>VLOOKUP($B56,'1_р'!$C$18:$I$86,5,FALSE)</f>
        <v>#N/A</v>
      </c>
      <c r="G56" s="485">
        <f>VLOOKUP($B56,Дл_р!$C$16:$O$54,11,FALSE)</f>
        <v>6.94</v>
      </c>
      <c r="H56" s="485" t="e">
        <f>VLOOKUP($B56,Я_р!$C$16:$K$60,8,FALSE)</f>
        <v>#N/A</v>
      </c>
      <c r="I56" s="485" t="e">
        <f>VLOOKUP($B56,В_р!$C$16:$AF$57,29,FALSE)</f>
        <v>#N/A</v>
      </c>
      <c r="J56" s="486" t="e">
        <f>VLOOKUP($B56,'4_р'!$C$17:$H$73,5,FALSE)</f>
        <v>#N/A</v>
      </c>
      <c r="K56" s="485" t="e">
        <f>VLOOKUP($B56,#REF!,5,FALSE)</f>
        <v>#REF!</v>
      </c>
      <c r="L56" s="485" t="e">
        <f>VLOOKUP($B56,#REF!,8,FALSE)</f>
        <v>#REF!</v>
      </c>
      <c r="M56" s="485" t="e">
        <f>VLOOKUP($B56,#REF!,29,FALSE)</f>
        <v>#REF!</v>
      </c>
      <c r="N56" s="485">
        <f>VLOOKUP($B56,К_р!$C$15:$K$68,8,FALSE)</f>
        <v>52.92</v>
      </c>
      <c r="O56" s="482" t="e">
        <f>VLOOKUP($B56,'15_р'!$C$17:$H$86,5,FALSE)</f>
        <v>#N/A</v>
      </c>
      <c r="P56" s="487" t="e">
        <f>SUM(F58:O58)</f>
        <v>#N/A</v>
      </c>
      <c r="Q56" s="481" t="e">
        <f>LOOKUP(P56,Y$1:AH$1,Y$2:AH$2)</f>
        <v>#N/A</v>
      </c>
      <c r="R56" s="482" t="e">
        <f>AH56+AI56+5</f>
        <v>#N/A</v>
      </c>
      <c r="S56" s="356">
        <f>B56</f>
        <v>33</v>
      </c>
      <c r="T56" s="281" t="e">
        <f>$A56</f>
        <v>#N/A</v>
      </c>
      <c r="U56" s="281">
        <v>1</v>
      </c>
      <c r="V56" s="281" t="s">
        <v>162</v>
      </c>
      <c r="W56" s="298"/>
      <c r="X56" s="298"/>
      <c r="Y56" s="298"/>
      <c r="Z56" s="298"/>
      <c r="AA56" s="298"/>
      <c r="AB56" s="298"/>
      <c r="AC56" s="298"/>
      <c r="AD56" s="402"/>
      <c r="AE56" s="402"/>
      <c r="AF56" s="402"/>
      <c r="AH56" s="280" t="e">
        <f>IF(AND(T56&gt;16,P56&gt;=6200),"1",LOOKUP(T56,Y$5:AO$5,Y$6:AO$6))</f>
        <v>#N/A</v>
      </c>
      <c r="AI56" s="280" t="e">
        <f>LOOKUP(Q56,Y$8:AD$8,Y$9:AD$9)</f>
        <v>#N/A</v>
      </c>
      <c r="AJ56" s="356">
        <v>103</v>
      </c>
      <c r="AK56" s="281"/>
    </row>
    <row r="57" spans="1:37" s="280" customFormat="1" ht="13.15" customHeight="1" x14ac:dyDescent="0.3">
      <c r="A57" s="231"/>
      <c r="B57" s="356"/>
      <c r="C57" s="403" t="e">
        <f>VLOOKUP(B56,Уч!$A$2:$L$34,5,FALSE)</f>
        <v>#N/A</v>
      </c>
      <c r="D57" s="404" t="e">
        <f>VLOOKUP(B56,Уч!$A$2:$L$34,4,FALSE)</f>
        <v>#N/A</v>
      </c>
      <c r="E57" s="461" t="s">
        <v>25</v>
      </c>
      <c r="F57" s="405" t="e">
        <f>VLOOKUP($B56,'1_р'!$C$18:$I$86,6,FALSE)</f>
        <v>#N/A</v>
      </c>
      <c r="G57" s="406">
        <f>VLOOKUP($B56,Дл_р!$C$16:$O$54,12,FALSE)</f>
        <v>0.1</v>
      </c>
      <c r="H57" s="356"/>
      <c r="I57" s="406"/>
      <c r="J57" s="407"/>
      <c r="K57" s="406" t="e">
        <f>VLOOKUP($B56,#REF!,6,FALSE)</f>
        <v>#REF!</v>
      </c>
      <c r="L57" s="406"/>
      <c r="M57" s="406"/>
      <c r="N57" s="356"/>
      <c r="O57" s="356"/>
      <c r="P57" s="400"/>
      <c r="Q57" s="408"/>
      <c r="R57" s="356" t="e">
        <f>CONCATENATE(AH56,"+",AI56,"+",5)</f>
        <v>#N/A</v>
      </c>
      <c r="S57" s="356">
        <f>B56</f>
        <v>33</v>
      </c>
      <c r="T57" s="281" t="e">
        <f>$A56</f>
        <v>#N/A</v>
      </c>
      <c r="U57" s="281">
        <v>2</v>
      </c>
      <c r="V57" s="281" t="s">
        <v>162</v>
      </c>
      <c r="W57" s="298"/>
      <c r="X57" s="298"/>
      <c r="Y57" s="298"/>
      <c r="Z57" s="298"/>
      <c r="AA57" s="298"/>
      <c r="AB57" s="298"/>
      <c r="AC57" s="298"/>
      <c r="AD57" s="402"/>
      <c r="AE57" s="402"/>
      <c r="AF57" s="402"/>
      <c r="AH57" s="231"/>
      <c r="AI57" s="231"/>
      <c r="AJ57" s="356">
        <v>103</v>
      </c>
      <c r="AK57" s="281"/>
    </row>
    <row r="58" spans="1:37" s="280" customFormat="1" ht="13.15" customHeight="1" x14ac:dyDescent="0.3">
      <c r="A58" s="231"/>
      <c r="B58" s="356"/>
      <c r="C58" s="409" t="e">
        <f>VLOOKUP(B56,Уч!$A$2:$L$34,7,FALSE)</f>
        <v>#N/A</v>
      </c>
      <c r="D58" s="404"/>
      <c r="E58" s="461" t="s">
        <v>29</v>
      </c>
      <c r="F58" s="410" t="e">
        <f>VLOOKUP($B56,'1_р'!$C$18:$I$86,7,FALSE)</f>
        <v>#N/A</v>
      </c>
      <c r="G58" s="356">
        <f>VLOOKUP($B56,Дл_р!$C$16:$O$54,13,FALSE)</f>
        <v>799</v>
      </c>
      <c r="H58" s="356" t="e">
        <f>VLOOKUP($B56,Я_р!$C$16:$K$60,9,FALSE)</f>
        <v>#N/A</v>
      </c>
      <c r="I58" s="356" t="e">
        <f>VLOOKUP($B56,В_р!$C$16:$AF$57,30,)</f>
        <v>#N/A</v>
      </c>
      <c r="J58" s="411" t="e">
        <f>VLOOKUP($B56,'4_р'!$C$17:$H$73,6,FALSE)</f>
        <v>#N/A</v>
      </c>
      <c r="K58" s="356" t="e">
        <f>VLOOKUP($B56,#REF!,7,FALSE)</f>
        <v>#REF!</v>
      </c>
      <c r="L58" s="356" t="e">
        <f>VLOOKUP($B56,#REF!,9,FALSE)</f>
        <v>#REF!</v>
      </c>
      <c r="M58" s="356" t="e">
        <f>VLOOKUP($B56,#REF!,30,FALSE)</f>
        <v>#REF!</v>
      </c>
      <c r="N58" s="356">
        <f>VLOOKUP($B56,К_р!$C$15:$K$68,9,FALSE)</f>
        <v>632</v>
      </c>
      <c r="O58" s="356" t="e">
        <f>VLOOKUP($B56,'15_р'!$C$17:$H$86,6,FALSE)</f>
        <v>#N/A</v>
      </c>
      <c r="P58" s="400"/>
      <c r="Q58" s="285"/>
      <c r="R58" s="336"/>
      <c r="S58" s="356">
        <f>B56</f>
        <v>33</v>
      </c>
      <c r="T58" s="281" t="e">
        <f>$A56</f>
        <v>#N/A</v>
      </c>
      <c r="U58" s="281">
        <v>3</v>
      </c>
      <c r="V58" s="281" t="s">
        <v>162</v>
      </c>
      <c r="W58" s="298"/>
      <c r="X58" s="298"/>
      <c r="Y58" s="298"/>
      <c r="Z58" s="298"/>
      <c r="AA58" s="298"/>
      <c r="AB58" s="298"/>
      <c r="AC58" s="298"/>
      <c r="AD58" s="402"/>
      <c r="AE58" s="402"/>
      <c r="AF58" s="402"/>
      <c r="AH58" s="231"/>
      <c r="AI58" s="231"/>
      <c r="AJ58" s="356">
        <v>103</v>
      </c>
      <c r="AK58" s="281"/>
    </row>
    <row r="59" spans="1:37" s="280" customFormat="1" ht="13.15" customHeight="1" x14ac:dyDescent="0.3">
      <c r="A59" s="231"/>
      <c r="B59" s="356"/>
      <c r="C59" s="403" t="e">
        <f>VLOOKUP(B56,Уч!$A$2:$L$34,11,FALSE)</f>
        <v>#N/A</v>
      </c>
      <c r="D59" s="404"/>
      <c r="E59" s="461" t="s">
        <v>276</v>
      </c>
      <c r="F59" s="410" t="e">
        <f>F58</f>
        <v>#N/A</v>
      </c>
      <c r="G59" s="356" t="e">
        <f>F59+G58</f>
        <v>#N/A</v>
      </c>
      <c r="H59" s="356" t="e">
        <f>G59+H58</f>
        <v>#N/A</v>
      </c>
      <c r="I59" s="356" t="e">
        <f>H59+I58</f>
        <v>#N/A</v>
      </c>
      <c r="J59" s="411" t="e">
        <f>SUM($F58:J58)</f>
        <v>#N/A</v>
      </c>
      <c r="K59" s="356" t="e">
        <f>SUM($F58:$K58)</f>
        <v>#N/A</v>
      </c>
      <c r="L59" s="356" t="e">
        <f>K59+L58</f>
        <v>#N/A</v>
      </c>
      <c r="M59" s="356" t="e">
        <f>L59+M58</f>
        <v>#N/A</v>
      </c>
      <c r="N59" s="356" t="e">
        <f>SUM($F58:$N58)</f>
        <v>#N/A</v>
      </c>
      <c r="O59" s="356" t="e">
        <f>SUM($F58:$O58)</f>
        <v>#N/A</v>
      </c>
      <c r="P59" s="400"/>
      <c r="Q59" s="285"/>
      <c r="R59" s="336"/>
      <c r="S59" s="356">
        <f>B56</f>
        <v>33</v>
      </c>
      <c r="T59" s="281" t="e">
        <f>$A56</f>
        <v>#N/A</v>
      </c>
      <c r="U59" s="281">
        <v>4</v>
      </c>
      <c r="V59" s="281" t="s">
        <v>162</v>
      </c>
      <c r="W59" s="336" t="e">
        <f t="shared" ref="W59:AF59" si="8">F59</f>
        <v>#N/A</v>
      </c>
      <c r="X59" s="336" t="e">
        <f t="shared" si="8"/>
        <v>#N/A</v>
      </c>
      <c r="Y59" s="336" t="e">
        <f t="shared" si="8"/>
        <v>#N/A</v>
      </c>
      <c r="Z59" s="336" t="e">
        <f t="shared" si="8"/>
        <v>#N/A</v>
      </c>
      <c r="AA59" s="336" t="e">
        <f t="shared" si="8"/>
        <v>#N/A</v>
      </c>
      <c r="AB59" s="336" t="e">
        <f t="shared" si="8"/>
        <v>#N/A</v>
      </c>
      <c r="AC59" s="336" t="e">
        <f t="shared" si="8"/>
        <v>#N/A</v>
      </c>
      <c r="AD59" s="336" t="e">
        <f t="shared" si="8"/>
        <v>#N/A</v>
      </c>
      <c r="AE59" s="336" t="e">
        <f t="shared" si="8"/>
        <v>#N/A</v>
      </c>
      <c r="AF59" s="336" t="e">
        <f t="shared" si="8"/>
        <v>#N/A</v>
      </c>
      <c r="AH59" s="231"/>
      <c r="AI59" s="231"/>
      <c r="AJ59" s="356">
        <v>103</v>
      </c>
      <c r="AK59" s="281"/>
    </row>
    <row r="60" spans="1:37" s="280" customFormat="1" ht="13.15" customHeight="1" x14ac:dyDescent="0.2">
      <c r="A60" s="474"/>
      <c r="B60" s="475"/>
      <c r="C60" s="476" t="e">
        <f>VLOOKUP(B56,Уч!$A$2:$L$34,12,FALSE)</f>
        <v>#N/A</v>
      </c>
      <c r="D60" s="477"/>
      <c r="E60" s="461" t="s">
        <v>59</v>
      </c>
      <c r="F60" s="410" t="e">
        <f>RANK(F59,$W$19:$W$150,0)</f>
        <v>#N/A</v>
      </c>
      <c r="G60" s="475" t="e">
        <f>RANK(G59,$X$19:$X$150,0)</f>
        <v>#N/A</v>
      </c>
      <c r="H60" s="475" t="e">
        <f>RANK(H59,$Y$19:$Y$150,0)</f>
        <v>#N/A</v>
      </c>
      <c r="I60" s="475" t="e">
        <f>RANK(I59,$Z$19:$Z$150,0)</f>
        <v>#N/A</v>
      </c>
      <c r="J60" s="478" t="e">
        <f>RANK(J59,$AA$19:$AA$150,0)</f>
        <v>#N/A</v>
      </c>
      <c r="K60" s="475" t="e">
        <f>RANK(K59,$AB$19:$AB$150,0)</f>
        <v>#N/A</v>
      </c>
      <c r="L60" s="475" t="e">
        <f>RANK(L59,$AC$19:$AC$150,0)</f>
        <v>#N/A</v>
      </c>
      <c r="M60" s="475" t="e">
        <f>RANK(M59,$AD$19:$AD$150,0)</f>
        <v>#N/A</v>
      </c>
      <c r="N60" s="475" t="e">
        <f>RANK(N59,$AE$19:$AE$150,0)</f>
        <v>#N/A</v>
      </c>
      <c r="O60" s="475" t="e">
        <f>RANK(O59,$AF$19:$AF$150,0)</f>
        <v>#N/A</v>
      </c>
      <c r="P60" s="400"/>
      <c r="Q60" s="479"/>
      <c r="R60" s="479"/>
      <c r="S60" s="205">
        <f>B56</f>
        <v>33</v>
      </c>
      <c r="T60" s="281" t="e">
        <f>$A56</f>
        <v>#N/A</v>
      </c>
      <c r="U60" s="281">
        <v>5</v>
      </c>
      <c r="V60" s="281" t="s">
        <v>162</v>
      </c>
      <c r="W60" s="401"/>
      <c r="X60" s="298"/>
      <c r="Y60" s="298"/>
      <c r="Z60" s="298"/>
      <c r="AA60" s="298"/>
      <c r="AB60" s="298"/>
      <c r="AC60" s="298"/>
      <c r="AD60" s="402"/>
      <c r="AE60" s="402"/>
      <c r="AF60" s="402"/>
      <c r="AH60" s="231"/>
      <c r="AI60" s="231"/>
      <c r="AJ60" s="356">
        <v>103</v>
      </c>
      <c r="AK60" s="231"/>
    </row>
    <row r="61" spans="1:37" s="280" customFormat="1" ht="13.15" customHeight="1" x14ac:dyDescent="0.3">
      <c r="A61" s="481" t="e">
        <f>RANK(P61,$P$16:$P$150,0)</f>
        <v>#N/A</v>
      </c>
      <c r="B61" s="482">
        <v>53</v>
      </c>
      <c r="C61" s="483" t="e">
        <f>VLOOKUP(B61,Уч!$A$2:$L$34,2,FALSE)</f>
        <v>#N/A</v>
      </c>
      <c r="D61" s="484" t="e">
        <f>VLOOKUP(B61,Уч!$A$2:$L$34,3,FALSE)</f>
        <v>#N/A</v>
      </c>
      <c r="E61" s="488" t="s">
        <v>19</v>
      </c>
      <c r="F61" s="485">
        <f>VLOOKUP($B61,'1_р'!$C$18:$I$86,5,FALSE)</f>
        <v>10.91</v>
      </c>
      <c r="G61" s="485" t="e">
        <f>VLOOKUP($B61,Дл_р!$C$16:$O$54,11,FALSE)</f>
        <v>#N/A</v>
      </c>
      <c r="H61" s="485" t="e">
        <f>VLOOKUP($B61,Я_р!$C$16:$K$60,8,FALSE)</f>
        <v>#N/A</v>
      </c>
      <c r="I61" s="485" t="e">
        <f>VLOOKUP($B61,В_р!$C$16:$AF$57,29,FALSE)</f>
        <v>#N/A</v>
      </c>
      <c r="J61" s="486" t="e">
        <f>VLOOKUP($B61,'4_р'!$C$17:$H$73,5,FALSE)</f>
        <v>#N/A</v>
      </c>
      <c r="K61" s="485" t="e">
        <f>VLOOKUP($B61,#REF!,5,FALSE)</f>
        <v>#REF!</v>
      </c>
      <c r="L61" s="485" t="e">
        <f>VLOOKUP($B61,#REF!,8,FALSE)</f>
        <v>#REF!</v>
      </c>
      <c r="M61" s="485" t="e">
        <f>VLOOKUP($B61,#REF!,29,FALSE)</f>
        <v>#REF!</v>
      </c>
      <c r="N61" s="485" t="e">
        <f>VLOOKUP($B61,К_р!$C$15:$K$68,8,FALSE)</f>
        <v>#N/A</v>
      </c>
      <c r="O61" s="482" t="e">
        <f>VLOOKUP($B61,'15_р'!$C$17:$H$86,5,FALSE)</f>
        <v>#N/A</v>
      </c>
      <c r="P61" s="487" t="e">
        <f>SUM(F63:O63)</f>
        <v>#N/A</v>
      </c>
      <c r="Q61" s="481" t="e">
        <f>LOOKUP(P61,Y$1:AH$1,Y$2:AH$2)</f>
        <v>#N/A</v>
      </c>
      <c r="R61" s="482" t="e">
        <f>AH61+AI61+5</f>
        <v>#N/A</v>
      </c>
      <c r="S61" s="356">
        <f>B61</f>
        <v>53</v>
      </c>
      <c r="T61" s="281" t="e">
        <f>$A61</f>
        <v>#N/A</v>
      </c>
      <c r="U61" s="281">
        <v>1</v>
      </c>
      <c r="V61" s="281" t="e">
        <f>$A61</f>
        <v>#N/A</v>
      </c>
      <c r="W61" s="401"/>
      <c r="X61" s="298"/>
      <c r="Y61" s="298"/>
      <c r="Z61" s="298"/>
      <c r="AA61" s="298"/>
      <c r="AB61" s="298"/>
      <c r="AC61" s="298"/>
      <c r="AD61" s="402"/>
      <c r="AE61" s="402"/>
      <c r="AF61" s="402"/>
      <c r="AH61" s="280" t="e">
        <f>IF(AND(T61&gt;16,P61&gt;=6200),"1",LOOKUP(T61,Y$5:AO$5,Y$6:AO$6))</f>
        <v>#N/A</v>
      </c>
      <c r="AI61" s="280" t="e">
        <f>LOOKUP(Q61,Y$8:AD$8,Y$9:AD$9)</f>
        <v>#N/A</v>
      </c>
      <c r="AJ61" s="356">
        <v>162</v>
      </c>
      <c r="AK61" s="231"/>
    </row>
    <row r="62" spans="1:37" s="280" customFormat="1" ht="13.15" customHeight="1" x14ac:dyDescent="0.3">
      <c r="A62" s="231"/>
      <c r="B62" s="356"/>
      <c r="C62" s="403" t="e">
        <f>VLOOKUP(B61,Уч!$A$2:$L$34,5,FALSE)</f>
        <v>#N/A</v>
      </c>
      <c r="D62" s="396" t="e">
        <f>VLOOKUP(B61,Уч!$A$2:$L$34,4,FALSE)</f>
        <v>#N/A</v>
      </c>
      <c r="E62" s="461" t="s">
        <v>25</v>
      </c>
      <c r="F62" s="405">
        <f>VLOOKUP($B61,'1_р'!$C$18:$I$86,6,FALSE)</f>
        <v>1</v>
      </c>
      <c r="G62" s="406" t="e">
        <f>VLOOKUP($B61,Дл_р!$C$16:$O$54,12,FALSE)</f>
        <v>#N/A</v>
      </c>
      <c r="H62" s="356"/>
      <c r="I62" s="406"/>
      <c r="J62" s="407"/>
      <c r="K62" s="406" t="e">
        <f>VLOOKUP($B61,#REF!,6,FALSE)</f>
        <v>#REF!</v>
      </c>
      <c r="L62" s="406"/>
      <c r="M62" s="406"/>
      <c r="N62" s="356"/>
      <c r="O62" s="356"/>
      <c r="P62" s="400"/>
      <c r="Q62" s="408"/>
      <c r="R62" s="356" t="e">
        <f>CONCATENATE(AH61,"+",AI61,"+",5)</f>
        <v>#N/A</v>
      </c>
      <c r="S62" s="356">
        <f>B61</f>
        <v>53</v>
      </c>
      <c r="T62" s="281" t="e">
        <f>$A61</f>
        <v>#N/A</v>
      </c>
      <c r="U62" s="281">
        <v>2</v>
      </c>
      <c r="V62" s="281" t="e">
        <f>$A61</f>
        <v>#N/A</v>
      </c>
      <c r="W62" s="401"/>
      <c r="X62" s="298"/>
      <c r="Y62" s="298"/>
      <c r="Z62" s="298"/>
      <c r="AA62" s="298"/>
      <c r="AB62" s="298"/>
      <c r="AC62" s="298"/>
      <c r="AD62" s="402"/>
      <c r="AE62" s="402"/>
      <c r="AF62" s="402"/>
      <c r="AH62" s="231"/>
      <c r="AI62" s="231"/>
      <c r="AJ62" s="356">
        <v>162</v>
      </c>
      <c r="AK62" s="231"/>
    </row>
    <row r="63" spans="1:37" s="280" customFormat="1" ht="13.15" customHeight="1" x14ac:dyDescent="0.3">
      <c r="A63" s="231"/>
      <c r="B63" s="356"/>
      <c r="C63" s="409" t="e">
        <f>VLOOKUP(B61,Уч!$A$2:$L$34,7,FALSE)</f>
        <v>#N/A</v>
      </c>
      <c r="D63" s="396"/>
      <c r="E63" s="461" t="s">
        <v>29</v>
      </c>
      <c r="F63" s="410">
        <f>VLOOKUP($B61,'1_р'!$C$18:$I$86,7,FALSE)</f>
        <v>881</v>
      </c>
      <c r="G63" s="356" t="e">
        <f>VLOOKUP($B61,Дл_р!$C$16:$O$54,13,FALSE)</f>
        <v>#N/A</v>
      </c>
      <c r="H63" s="356" t="e">
        <f>VLOOKUP($B61,Я_р!$C$16:$K$60,9,FALSE)</f>
        <v>#N/A</v>
      </c>
      <c r="I63" s="356" t="e">
        <f>VLOOKUP($B61,В_р!$C$16:$AF$57,30,)</f>
        <v>#N/A</v>
      </c>
      <c r="J63" s="411" t="e">
        <f>VLOOKUP($B61,'4_р'!$C$17:$H$73,6,FALSE)</f>
        <v>#N/A</v>
      </c>
      <c r="K63" s="356" t="e">
        <f>VLOOKUP($B61,#REF!,7,FALSE)</f>
        <v>#REF!</v>
      </c>
      <c r="L63" s="356" t="e">
        <f>VLOOKUP($B61,#REF!,9,FALSE)</f>
        <v>#REF!</v>
      </c>
      <c r="M63" s="356" t="e">
        <f>VLOOKUP($B61,#REF!,30,FALSE)</f>
        <v>#REF!</v>
      </c>
      <c r="N63" s="356" t="e">
        <f>VLOOKUP($B61,К_р!$C$15:$K$68,9,FALSE)</f>
        <v>#N/A</v>
      </c>
      <c r="O63" s="356" t="e">
        <f>VLOOKUP($B61,'15_р'!$C$17:$H$86,6,FALSE)</f>
        <v>#N/A</v>
      </c>
      <c r="P63" s="400"/>
      <c r="Q63" s="336"/>
      <c r="R63" s="336"/>
      <c r="S63" s="356">
        <f>B61</f>
        <v>53</v>
      </c>
      <c r="T63" s="281" t="e">
        <f>$A61</f>
        <v>#N/A</v>
      </c>
      <c r="U63" s="281">
        <v>3</v>
      </c>
      <c r="V63" s="281" t="e">
        <f>$A61</f>
        <v>#N/A</v>
      </c>
      <c r="W63" s="401"/>
      <c r="X63" s="298"/>
      <c r="Y63" s="298"/>
      <c r="Z63" s="298"/>
      <c r="AA63" s="298"/>
      <c r="AB63" s="298"/>
      <c r="AC63" s="298"/>
      <c r="AD63" s="402"/>
      <c r="AE63" s="402"/>
      <c r="AF63" s="402"/>
      <c r="AH63" s="231"/>
      <c r="AI63" s="231"/>
      <c r="AJ63" s="356">
        <v>162</v>
      </c>
      <c r="AK63" s="231"/>
    </row>
    <row r="64" spans="1:37" s="280" customFormat="1" ht="13.15" customHeight="1" x14ac:dyDescent="0.3">
      <c r="A64" s="231"/>
      <c r="B64" s="356"/>
      <c r="C64" s="403" t="e">
        <f>VLOOKUP(B61,Уч!$A$2:$L$34,11,FALSE)</f>
        <v>#N/A</v>
      </c>
      <c r="D64" s="396"/>
      <c r="E64" s="461" t="s">
        <v>276</v>
      </c>
      <c r="F64" s="410">
        <f>F63</f>
        <v>881</v>
      </c>
      <c r="G64" s="356" t="e">
        <f>F64+G63</f>
        <v>#N/A</v>
      </c>
      <c r="H64" s="356" t="e">
        <f>G64+H63</f>
        <v>#N/A</v>
      </c>
      <c r="I64" s="356" t="e">
        <f>H64+I63</f>
        <v>#N/A</v>
      </c>
      <c r="J64" s="411" t="e">
        <f>SUM($F63:J63)</f>
        <v>#N/A</v>
      </c>
      <c r="K64" s="356" t="e">
        <f>SUM($F63:$K63)</f>
        <v>#N/A</v>
      </c>
      <c r="L64" s="356" t="e">
        <f>K64+L63</f>
        <v>#N/A</v>
      </c>
      <c r="M64" s="356" t="e">
        <f>L64+M63</f>
        <v>#N/A</v>
      </c>
      <c r="N64" s="356" t="e">
        <f>SUM($F63:$N63)</f>
        <v>#N/A</v>
      </c>
      <c r="O64" s="356" t="e">
        <f>SUM($F63:$O63)</f>
        <v>#N/A</v>
      </c>
      <c r="P64" s="400"/>
      <c r="Q64" s="336"/>
      <c r="R64" s="336"/>
      <c r="S64" s="356">
        <f>B61</f>
        <v>53</v>
      </c>
      <c r="T64" s="281" t="e">
        <f>$A61</f>
        <v>#N/A</v>
      </c>
      <c r="U64" s="281">
        <v>4</v>
      </c>
      <c r="V64" s="281" t="e">
        <f>$A61</f>
        <v>#N/A</v>
      </c>
      <c r="W64" s="336">
        <f t="shared" ref="W64:AF64" si="9">F64</f>
        <v>881</v>
      </c>
      <c r="X64" s="336" t="e">
        <f t="shared" si="9"/>
        <v>#N/A</v>
      </c>
      <c r="Y64" s="336" t="e">
        <f t="shared" si="9"/>
        <v>#N/A</v>
      </c>
      <c r="Z64" s="336" t="e">
        <f t="shared" si="9"/>
        <v>#N/A</v>
      </c>
      <c r="AA64" s="336" t="e">
        <f t="shared" si="9"/>
        <v>#N/A</v>
      </c>
      <c r="AB64" s="336" t="e">
        <f t="shared" si="9"/>
        <v>#N/A</v>
      </c>
      <c r="AC64" s="336" t="e">
        <f t="shared" si="9"/>
        <v>#N/A</v>
      </c>
      <c r="AD64" s="336" t="e">
        <f t="shared" si="9"/>
        <v>#N/A</v>
      </c>
      <c r="AE64" s="336" t="e">
        <f t="shared" si="9"/>
        <v>#N/A</v>
      </c>
      <c r="AF64" s="336" t="e">
        <f t="shared" si="9"/>
        <v>#N/A</v>
      </c>
      <c r="AH64" s="231"/>
      <c r="AI64" s="231"/>
      <c r="AJ64" s="356">
        <v>162</v>
      </c>
      <c r="AK64" s="231"/>
    </row>
    <row r="65" spans="1:37" s="280" customFormat="1" ht="13.15" customHeight="1" x14ac:dyDescent="0.2">
      <c r="A65" s="474"/>
      <c r="B65" s="475"/>
      <c r="C65" s="476" t="e">
        <f>VLOOKUP(B61,Уч!$A$2:$L$34,12,FALSE)</f>
        <v>#N/A</v>
      </c>
      <c r="D65" s="480"/>
      <c r="E65" s="461" t="s">
        <v>59</v>
      </c>
      <c r="F65" s="410" t="e">
        <f>RANK(F64,$W$19:$W$150,0)</f>
        <v>#N/A</v>
      </c>
      <c r="G65" s="475" t="e">
        <f>RANK(G64,$X$19:$X$150,0)</f>
        <v>#N/A</v>
      </c>
      <c r="H65" s="475" t="e">
        <f>RANK(H64,$Y$19:$Y$150,0)</f>
        <v>#N/A</v>
      </c>
      <c r="I65" s="475" t="e">
        <f>RANK(I64,$Z$19:$Z$150,0)</f>
        <v>#N/A</v>
      </c>
      <c r="J65" s="478" t="e">
        <f>RANK(J64,$AA$19:$AA$150,0)</f>
        <v>#N/A</v>
      </c>
      <c r="K65" s="475" t="e">
        <f>RANK(K64,$AB$19:$AB$150,0)</f>
        <v>#N/A</v>
      </c>
      <c r="L65" s="475" t="e">
        <f>RANK(L64,$AC$19:$AC$150,0)</f>
        <v>#N/A</v>
      </c>
      <c r="M65" s="475" t="e">
        <f>RANK(M64,$AD$19:$AD$150,0)</f>
        <v>#N/A</v>
      </c>
      <c r="N65" s="475" t="e">
        <f>RANK(N64,$AE$19:$AE$150,0)</f>
        <v>#N/A</v>
      </c>
      <c r="O65" s="475" t="e">
        <f>RANK(O64,$AF$19:$AF$150,0)</f>
        <v>#N/A</v>
      </c>
      <c r="P65" s="400"/>
      <c r="Q65" s="479"/>
      <c r="R65" s="479"/>
      <c r="S65" s="205">
        <f>B61</f>
        <v>53</v>
      </c>
      <c r="T65" s="281" t="e">
        <f>$A61</f>
        <v>#N/A</v>
      </c>
      <c r="U65" s="281">
        <v>5</v>
      </c>
      <c r="V65" s="281" t="e">
        <f>$A61</f>
        <v>#N/A</v>
      </c>
      <c r="W65" s="401"/>
      <c r="X65" s="298"/>
      <c r="Y65" s="298"/>
      <c r="Z65" s="298"/>
      <c r="AA65" s="298"/>
      <c r="AB65" s="298"/>
      <c r="AC65" s="298"/>
      <c r="AD65" s="402"/>
      <c r="AE65" s="402"/>
      <c r="AF65" s="402"/>
      <c r="AH65" s="231"/>
      <c r="AI65" s="231"/>
      <c r="AJ65" s="356">
        <v>162</v>
      </c>
      <c r="AK65" s="231"/>
    </row>
    <row r="66" spans="1:37" s="280" customFormat="1" ht="13.15" customHeight="1" x14ac:dyDescent="0.3">
      <c r="A66" s="481" t="e">
        <f>RANK(P66,$P$16:$P$150,0)</f>
        <v>#N/A</v>
      </c>
      <c r="B66" s="482">
        <v>24</v>
      </c>
      <c r="C66" s="483" t="e">
        <f>VLOOKUP(B66,Уч!$A$2:$L$34,2,FALSE)</f>
        <v>#N/A</v>
      </c>
      <c r="D66" s="484" t="e">
        <f>VLOOKUP(B66,Уч!$A$2:$L$34,3,FALSE)</f>
        <v>#N/A</v>
      </c>
      <c r="E66" s="488" t="s">
        <v>19</v>
      </c>
      <c r="F66" s="485">
        <f>VLOOKUP($B66,'1_р'!$C$18:$I$86,5,FALSE)</f>
        <v>11.15</v>
      </c>
      <c r="G66" s="485" t="e">
        <f>VLOOKUP($B66,Дл_р!$C$16:$O$54,11,FALSE)</f>
        <v>#N/A</v>
      </c>
      <c r="H66" s="485" t="e">
        <f>VLOOKUP($B66,Я_р!$C$16:$K$60,8,FALSE)</f>
        <v>#N/A</v>
      </c>
      <c r="I66" s="485" t="e">
        <f>VLOOKUP($B66,В_р!$C$16:$AF$57,29,FALSE)</f>
        <v>#N/A</v>
      </c>
      <c r="J66" s="486" t="e">
        <f>VLOOKUP($B66,'4_р'!$C$17:$H$73,5,FALSE)</f>
        <v>#N/A</v>
      </c>
      <c r="K66" s="485" t="e">
        <f>VLOOKUP($B66,#REF!,5,FALSE)</f>
        <v>#REF!</v>
      </c>
      <c r="L66" s="485" t="e">
        <f>VLOOKUP($B66,#REF!,8,FALSE)</f>
        <v>#REF!</v>
      </c>
      <c r="M66" s="485" t="e">
        <f>VLOOKUP($B66,#REF!,29,FALSE)</f>
        <v>#REF!</v>
      </c>
      <c r="N66" s="485">
        <f>VLOOKUP($B66,К_р!$C$15:$K$68,8,FALSE)</f>
        <v>45.16</v>
      </c>
      <c r="O66" s="482" t="str">
        <f>VLOOKUP($B66,'15_р'!$C$17:$H$86,5,FALSE)</f>
        <v>4:51.71</v>
      </c>
      <c r="P66" s="487" t="e">
        <f>SUM(F68:O68)</f>
        <v>#N/A</v>
      </c>
      <c r="Q66" s="481" t="e">
        <f>LOOKUP(P66,Y$1:AH$1,Y$2:AH$2)</f>
        <v>#N/A</v>
      </c>
      <c r="R66" s="482" t="e">
        <f>AH66+AI66+5</f>
        <v>#N/A</v>
      </c>
      <c r="S66" s="356">
        <f>B66</f>
        <v>24</v>
      </c>
      <c r="T66" s="281" t="e">
        <f>$A66</f>
        <v>#N/A</v>
      </c>
      <c r="U66" s="281">
        <v>1</v>
      </c>
      <c r="V66" s="281" t="e">
        <f>$A66</f>
        <v>#N/A</v>
      </c>
      <c r="W66" s="401"/>
      <c r="X66" s="298"/>
      <c r="Y66" s="298"/>
      <c r="Z66" s="298"/>
      <c r="AA66" s="298"/>
      <c r="AB66" s="298"/>
      <c r="AC66" s="298"/>
      <c r="AD66" s="402"/>
      <c r="AE66" s="402"/>
      <c r="AF66" s="402"/>
      <c r="AH66" s="280" t="e">
        <f>IF(AND(T66&gt;16,P66&gt;=6200),"1",LOOKUP(T66,Y$5:AO$5,Y$6:AO$6))</f>
        <v>#N/A</v>
      </c>
      <c r="AI66" s="280" t="e">
        <f>LOOKUP(Q66,Y$8:AD$8,Y$9:AD$9)</f>
        <v>#N/A</v>
      </c>
      <c r="AJ66" s="356">
        <v>180</v>
      </c>
      <c r="AK66" s="231"/>
    </row>
    <row r="67" spans="1:37" s="280" customFormat="1" ht="13.15" customHeight="1" x14ac:dyDescent="0.3">
      <c r="A67" s="231"/>
      <c r="B67" s="356"/>
      <c r="C67" s="403" t="e">
        <f>VLOOKUP(B66,Уч!$A$2:$L$34,5,FALSE)</f>
        <v>#N/A</v>
      </c>
      <c r="D67" s="396" t="e">
        <f>VLOOKUP(B66,Уч!$A$2:$L$34,4,FALSE)</f>
        <v>#N/A</v>
      </c>
      <c r="E67" s="461" t="s">
        <v>25</v>
      </c>
      <c r="F67" s="405">
        <f>VLOOKUP($B66,'1_р'!$C$18:$I$86,6,FALSE)</f>
        <v>1</v>
      </c>
      <c r="G67" s="406" t="e">
        <f>VLOOKUP($B66,Дл_р!$C$16:$O$54,12,FALSE)</f>
        <v>#N/A</v>
      </c>
      <c r="H67" s="356"/>
      <c r="I67" s="406"/>
      <c r="J67" s="407"/>
      <c r="K67" s="406" t="e">
        <f>VLOOKUP($B66,#REF!,6,FALSE)</f>
        <v>#REF!</v>
      </c>
      <c r="L67" s="406"/>
      <c r="M67" s="406"/>
      <c r="N67" s="356"/>
      <c r="O67" s="356"/>
      <c r="P67" s="400"/>
      <c r="Q67" s="408"/>
      <c r="R67" s="356" t="e">
        <f>CONCATENATE(AH66,"+",AI66,"+",5)</f>
        <v>#N/A</v>
      </c>
      <c r="S67" s="356">
        <f>B66</f>
        <v>24</v>
      </c>
      <c r="T67" s="281" t="e">
        <f>$A66</f>
        <v>#N/A</v>
      </c>
      <c r="U67" s="281">
        <v>2</v>
      </c>
      <c r="V67" s="281" t="e">
        <f>$A66</f>
        <v>#N/A</v>
      </c>
      <c r="W67" s="401"/>
      <c r="X67" s="298"/>
      <c r="Y67" s="298"/>
      <c r="Z67" s="298"/>
      <c r="AA67" s="298"/>
      <c r="AB67" s="298"/>
      <c r="AC67" s="298"/>
      <c r="AD67" s="402"/>
      <c r="AE67" s="402"/>
      <c r="AF67" s="402"/>
      <c r="AH67" s="231"/>
      <c r="AI67" s="231"/>
      <c r="AJ67" s="356">
        <v>180</v>
      </c>
      <c r="AK67" s="231"/>
    </row>
    <row r="68" spans="1:37" s="280" customFormat="1" ht="13.15" customHeight="1" x14ac:dyDescent="0.3">
      <c r="A68" s="231"/>
      <c r="B68" s="356"/>
      <c r="C68" s="409" t="e">
        <f>VLOOKUP(B66,Уч!$A$2:$L$34,7,FALSE)</f>
        <v>#N/A</v>
      </c>
      <c r="D68" s="396"/>
      <c r="E68" s="461" t="s">
        <v>29</v>
      </c>
      <c r="F68" s="410">
        <f>VLOOKUP($B66,'1_р'!$C$18:$I$86,7,FALSE)</f>
        <v>827</v>
      </c>
      <c r="G68" s="356" t="e">
        <f>VLOOKUP($B66,Дл_р!$C$16:$O$54,13,FALSE)</f>
        <v>#N/A</v>
      </c>
      <c r="H68" s="356" t="e">
        <f>VLOOKUP($B66,Я_р!$C$16:$K$60,9,FALSE)</f>
        <v>#N/A</v>
      </c>
      <c r="I68" s="356" t="e">
        <f>VLOOKUP($B66,В_р!$C$16:$AF$57,30,)</f>
        <v>#N/A</v>
      </c>
      <c r="J68" s="411" t="e">
        <f>VLOOKUP($B66,'4_р'!$C$17:$H$73,6,FALSE)</f>
        <v>#N/A</v>
      </c>
      <c r="K68" s="356" t="e">
        <f>VLOOKUP($B66,#REF!,7,FALSE)</f>
        <v>#REF!</v>
      </c>
      <c r="L68" s="356" t="e">
        <f>VLOOKUP($B66,#REF!,9,FALSE)</f>
        <v>#REF!</v>
      </c>
      <c r="M68" s="356" t="e">
        <f>VLOOKUP($B66,#REF!,30,FALSE)</f>
        <v>#REF!</v>
      </c>
      <c r="N68" s="356">
        <f>VLOOKUP($B66,К_р!$C$15:$K$68,9,FALSE)</f>
        <v>517</v>
      </c>
      <c r="O68" s="356">
        <f>VLOOKUP($B66,'15_р'!$C$17:$H$86,6,FALSE)</f>
        <v>608</v>
      </c>
      <c r="P68" s="400"/>
      <c r="Q68" s="420"/>
      <c r="R68" s="336"/>
      <c r="S68" s="356">
        <f>B66</f>
        <v>24</v>
      </c>
      <c r="T68" s="281" t="e">
        <f>$A66</f>
        <v>#N/A</v>
      </c>
      <c r="U68" s="281">
        <v>3</v>
      </c>
      <c r="V68" s="281" t="e">
        <f>$A66</f>
        <v>#N/A</v>
      </c>
      <c r="W68" s="401"/>
      <c r="X68" s="298"/>
      <c r="Y68" s="298"/>
      <c r="Z68" s="298"/>
      <c r="AA68" s="298"/>
      <c r="AB68" s="298"/>
      <c r="AC68" s="298"/>
      <c r="AD68" s="402"/>
      <c r="AE68" s="402"/>
      <c r="AF68" s="402"/>
      <c r="AH68" s="231"/>
      <c r="AI68" s="231"/>
      <c r="AJ68" s="356">
        <v>180</v>
      </c>
      <c r="AK68" s="231"/>
    </row>
    <row r="69" spans="1:37" s="280" customFormat="1" ht="13.15" customHeight="1" x14ac:dyDescent="0.3">
      <c r="A69" s="231"/>
      <c r="B69" s="356"/>
      <c r="C69" s="403" t="e">
        <f>VLOOKUP(B66,Уч!$A$2:$L$34,11,FALSE)</f>
        <v>#N/A</v>
      </c>
      <c r="D69" s="396"/>
      <c r="E69" s="461" t="s">
        <v>276</v>
      </c>
      <c r="F69" s="410">
        <f>F68</f>
        <v>827</v>
      </c>
      <c r="G69" s="356" t="e">
        <f>F69+G68</f>
        <v>#N/A</v>
      </c>
      <c r="H69" s="356" t="e">
        <f>G69+H68</f>
        <v>#N/A</v>
      </c>
      <c r="I69" s="356" t="e">
        <f>H69+I68</f>
        <v>#N/A</v>
      </c>
      <c r="J69" s="411" t="e">
        <f>SUM($F68:J68)</f>
        <v>#N/A</v>
      </c>
      <c r="K69" s="356" t="e">
        <f>SUM($F68:$K68)</f>
        <v>#N/A</v>
      </c>
      <c r="L69" s="356" t="e">
        <f>K69+L68</f>
        <v>#N/A</v>
      </c>
      <c r="M69" s="356" t="e">
        <f>L69+M68</f>
        <v>#N/A</v>
      </c>
      <c r="N69" s="356" t="e">
        <f>SUM($F68:$N68)</f>
        <v>#N/A</v>
      </c>
      <c r="O69" s="356" t="e">
        <f>SUM($F68:$O68)</f>
        <v>#N/A</v>
      </c>
      <c r="P69" s="400"/>
      <c r="Q69" s="408"/>
      <c r="R69" s="336"/>
      <c r="S69" s="356">
        <f>B66</f>
        <v>24</v>
      </c>
      <c r="T69" s="281" t="e">
        <f>$A66</f>
        <v>#N/A</v>
      </c>
      <c r="U69" s="281">
        <v>4</v>
      </c>
      <c r="V69" s="281" t="e">
        <f>$A66</f>
        <v>#N/A</v>
      </c>
      <c r="W69" s="336">
        <f t="shared" ref="W69:AF69" si="10">F69</f>
        <v>827</v>
      </c>
      <c r="X69" s="336" t="e">
        <f t="shared" si="10"/>
        <v>#N/A</v>
      </c>
      <c r="Y69" s="336" t="e">
        <f t="shared" si="10"/>
        <v>#N/A</v>
      </c>
      <c r="Z69" s="336" t="e">
        <f t="shared" si="10"/>
        <v>#N/A</v>
      </c>
      <c r="AA69" s="336" t="e">
        <f t="shared" si="10"/>
        <v>#N/A</v>
      </c>
      <c r="AB69" s="336" t="e">
        <f t="shared" si="10"/>
        <v>#N/A</v>
      </c>
      <c r="AC69" s="336" t="e">
        <f t="shared" si="10"/>
        <v>#N/A</v>
      </c>
      <c r="AD69" s="336" t="e">
        <f t="shared" si="10"/>
        <v>#N/A</v>
      </c>
      <c r="AE69" s="336" t="e">
        <f t="shared" si="10"/>
        <v>#N/A</v>
      </c>
      <c r="AF69" s="336" t="e">
        <f t="shared" si="10"/>
        <v>#N/A</v>
      </c>
      <c r="AH69" s="231"/>
      <c r="AI69" s="231"/>
      <c r="AJ69" s="356">
        <v>180</v>
      </c>
      <c r="AK69" s="231"/>
    </row>
    <row r="70" spans="1:37" s="280" customFormat="1" ht="13.15" customHeight="1" x14ac:dyDescent="0.2">
      <c r="A70" s="474"/>
      <c r="B70" s="475"/>
      <c r="C70" s="476" t="e">
        <f>VLOOKUP(B66,Уч!$A$2:$L$34,12,FALSE)</f>
        <v>#N/A</v>
      </c>
      <c r="D70" s="480"/>
      <c r="E70" s="461" t="s">
        <v>59</v>
      </c>
      <c r="F70" s="410" t="e">
        <f>RANK(F69,$W$19:$W$150,0)</f>
        <v>#N/A</v>
      </c>
      <c r="G70" s="475" t="e">
        <f>RANK(G69,$X$19:$X$150,0)</f>
        <v>#N/A</v>
      </c>
      <c r="H70" s="475" t="e">
        <f>RANK(H69,$Y$19:$Y$150,0)</f>
        <v>#N/A</v>
      </c>
      <c r="I70" s="475" t="e">
        <f>RANK(I69,$Z$19:$Z$150,0)</f>
        <v>#N/A</v>
      </c>
      <c r="J70" s="478" t="e">
        <f>RANK(J69,$AA$19:$AA$150,0)</f>
        <v>#N/A</v>
      </c>
      <c r="K70" s="475" t="e">
        <f>RANK(K69,$AB$19:$AB$150,0)</f>
        <v>#N/A</v>
      </c>
      <c r="L70" s="475" t="e">
        <f>RANK(L69,$AC$19:$AC$150,0)</f>
        <v>#N/A</v>
      </c>
      <c r="M70" s="475" t="e">
        <f>RANK(M69,$AD$19:$AD$150,0)</f>
        <v>#N/A</v>
      </c>
      <c r="N70" s="475" t="e">
        <f>RANK(N69,$AE$19:$AE$150,0)</f>
        <v>#N/A</v>
      </c>
      <c r="O70" s="475" t="e">
        <f>RANK(O69,$AF$19:$AF$150,0)</f>
        <v>#N/A</v>
      </c>
      <c r="P70" s="400"/>
      <c r="Q70" s="479"/>
      <c r="R70" s="479"/>
      <c r="S70" s="205">
        <f>B66</f>
        <v>24</v>
      </c>
      <c r="T70" s="281" t="e">
        <f>$A66</f>
        <v>#N/A</v>
      </c>
      <c r="U70" s="281">
        <v>5</v>
      </c>
      <c r="V70" s="281" t="e">
        <f>$A66</f>
        <v>#N/A</v>
      </c>
      <c r="W70" s="401"/>
      <c r="X70" s="298"/>
      <c r="Y70" s="298"/>
      <c r="Z70" s="298"/>
      <c r="AA70" s="298"/>
      <c r="AB70" s="298"/>
      <c r="AC70" s="298"/>
      <c r="AD70" s="402"/>
      <c r="AE70" s="402"/>
      <c r="AF70" s="402"/>
      <c r="AJ70" s="356">
        <v>180</v>
      </c>
      <c r="AK70" s="231"/>
    </row>
    <row r="71" spans="1:37" s="280" customFormat="1" ht="13.15" customHeight="1" x14ac:dyDescent="0.3">
      <c r="A71" s="481" t="e">
        <f>RANK(P71,$P$16:$P$150,0)</f>
        <v>#N/A</v>
      </c>
      <c r="B71" s="482">
        <v>16</v>
      </c>
      <c r="C71" s="483" t="e">
        <f>VLOOKUP(B71,Уч!$A$2:$L$34,2,FALSE)</f>
        <v>#N/A</v>
      </c>
      <c r="D71" s="484" t="e">
        <f>VLOOKUP(B71,Уч!$A$2:$L$34,3,FALSE)</f>
        <v>#N/A</v>
      </c>
      <c r="E71" s="488" t="s">
        <v>19</v>
      </c>
      <c r="F71" s="485" t="e">
        <f>VLOOKUP($B71,'1_р'!$C$18:$I$86,5,FALSE)</f>
        <v>#N/A</v>
      </c>
      <c r="G71" s="485" t="e">
        <f>VLOOKUP($B71,Дл_р!$C$16:$O$54,11,FALSE)</f>
        <v>#N/A</v>
      </c>
      <c r="H71" s="485">
        <f>VLOOKUP($B71,Я_р!$C$16:$K$60,8,FALSE)</f>
        <v>13.57</v>
      </c>
      <c r="I71" s="485" t="e">
        <f>VLOOKUP($B71,В_р!$C$16:$AF$57,29,FALSE)</f>
        <v>#N/A</v>
      </c>
      <c r="J71" s="486" t="e">
        <f>VLOOKUP($B71,'4_р'!$C$17:$H$73,5,FALSE)</f>
        <v>#N/A</v>
      </c>
      <c r="K71" s="485" t="e">
        <f>VLOOKUP($B71,#REF!,5,FALSE)</f>
        <v>#REF!</v>
      </c>
      <c r="L71" s="485" t="e">
        <f>VLOOKUP($B71,#REF!,8,FALSE)</f>
        <v>#REF!</v>
      </c>
      <c r="M71" s="485" t="e">
        <f>VLOOKUP($B71,#REF!,29,FALSE)</f>
        <v>#REF!</v>
      </c>
      <c r="N71" s="485" t="e">
        <f>VLOOKUP($B71,К_р!$C$15:$K$68,8,FALSE)</f>
        <v>#N/A</v>
      </c>
      <c r="O71" s="482" t="e">
        <f>VLOOKUP($B71,'15_р'!$C$17:$H$86,5,FALSE)</f>
        <v>#N/A</v>
      </c>
      <c r="P71" s="487" t="e">
        <f>SUM(F73:O73)</f>
        <v>#N/A</v>
      </c>
      <c r="Q71" s="481" t="e">
        <f>LOOKUP(P71,Y$1:AH$1,Y$2:AH$2)</f>
        <v>#N/A</v>
      </c>
      <c r="R71" s="482" t="e">
        <f>AH71+AI71+5</f>
        <v>#N/A</v>
      </c>
      <c r="S71" s="356">
        <f>B71</f>
        <v>16</v>
      </c>
      <c r="T71" s="281" t="e">
        <f>$A71</f>
        <v>#N/A</v>
      </c>
      <c r="U71" s="281">
        <v>1</v>
      </c>
      <c r="V71" s="281" t="e">
        <f>$A71</f>
        <v>#N/A</v>
      </c>
      <c r="W71" s="401"/>
      <c r="X71" s="298"/>
      <c r="Y71" s="298"/>
      <c r="Z71" s="298"/>
      <c r="AA71" s="298"/>
      <c r="AB71" s="298"/>
      <c r="AC71" s="298"/>
      <c r="AD71" s="402"/>
      <c r="AE71" s="402"/>
      <c r="AF71" s="402"/>
      <c r="AH71" s="280" t="e">
        <f>IF(AND(T71&gt;16,P71&gt;=6200),"1",LOOKUP(T71,Y$5:AO$5,Y$6:AO$6))</f>
        <v>#N/A</v>
      </c>
      <c r="AI71" s="280" t="e">
        <f>LOOKUP(Q71,Y$8:AD$8,Y$9:AD$9)</f>
        <v>#N/A</v>
      </c>
      <c r="AJ71" s="356">
        <v>315</v>
      </c>
      <c r="AK71" s="231"/>
    </row>
    <row r="72" spans="1:37" s="280" customFormat="1" ht="13.15" customHeight="1" x14ac:dyDescent="0.3">
      <c r="A72" s="231"/>
      <c r="B72" s="356"/>
      <c r="C72" s="403" t="e">
        <f>VLOOKUP(B71,Уч!$A$2:$L$34,5,FALSE)</f>
        <v>#N/A</v>
      </c>
      <c r="D72" s="435" t="e">
        <f>VLOOKUP(B71,Уч!$A$2:$L$34,4,FALSE)</f>
        <v>#N/A</v>
      </c>
      <c r="E72" s="461" t="s">
        <v>25</v>
      </c>
      <c r="F72" s="405" t="e">
        <f>VLOOKUP($B71,'1_р'!$C$18:$I$86,6,FALSE)</f>
        <v>#N/A</v>
      </c>
      <c r="G72" s="406" t="e">
        <f>VLOOKUP($B71,Дл_р!$C$16:$O$54,12,FALSE)</f>
        <v>#N/A</v>
      </c>
      <c r="H72" s="356"/>
      <c r="I72" s="406"/>
      <c r="J72" s="407"/>
      <c r="K72" s="406" t="e">
        <f>VLOOKUP($B71,#REF!,6,FALSE)</f>
        <v>#REF!</v>
      </c>
      <c r="L72" s="406"/>
      <c r="M72" s="406"/>
      <c r="N72" s="356"/>
      <c r="O72" s="356"/>
      <c r="P72" s="400"/>
      <c r="Q72" s="408"/>
      <c r="R72" s="356" t="e">
        <f>CONCATENATE(AH71,"+",AI71,"+",5)</f>
        <v>#N/A</v>
      </c>
      <c r="S72" s="356">
        <f>B71</f>
        <v>16</v>
      </c>
      <c r="T72" s="281" t="e">
        <f>$A71</f>
        <v>#N/A</v>
      </c>
      <c r="U72" s="281">
        <v>2</v>
      </c>
      <c r="V72" s="281" t="e">
        <f>$A71</f>
        <v>#N/A</v>
      </c>
      <c r="W72" s="401"/>
      <c r="X72" s="298"/>
      <c r="Y72" s="298"/>
      <c r="Z72" s="298"/>
      <c r="AA72" s="298"/>
      <c r="AB72" s="298"/>
      <c r="AC72" s="298"/>
      <c r="AD72" s="402"/>
      <c r="AE72" s="402"/>
      <c r="AF72" s="402"/>
      <c r="AH72" s="231"/>
      <c r="AI72" s="231"/>
      <c r="AJ72" s="356">
        <v>315</v>
      </c>
      <c r="AK72" s="231"/>
    </row>
    <row r="73" spans="1:37" s="280" customFormat="1" ht="13.15" customHeight="1" x14ac:dyDescent="0.3">
      <c r="A73" s="231"/>
      <c r="B73" s="356"/>
      <c r="C73" s="409" t="e">
        <f>VLOOKUP(B71,Уч!$A$2:$L$34,7,FALSE)</f>
        <v>#N/A</v>
      </c>
      <c r="D73" s="396"/>
      <c r="E73" s="461" t="s">
        <v>29</v>
      </c>
      <c r="F73" s="410" t="e">
        <f>VLOOKUP($B71,'1_р'!$C$18:$I$86,7,FALSE)</f>
        <v>#N/A</v>
      </c>
      <c r="G73" s="356" t="e">
        <f>VLOOKUP($B71,Дл_р!$C$16:$O$54,13,FALSE)</f>
        <v>#N/A</v>
      </c>
      <c r="H73" s="356">
        <f>VLOOKUP($B71,Я_р!$C$16:$K$60,9,FALSE)</f>
        <v>702</v>
      </c>
      <c r="I73" s="356" t="e">
        <f>VLOOKUP($B71,В_р!$C$16:$AF$57,30,)</f>
        <v>#N/A</v>
      </c>
      <c r="J73" s="411" t="e">
        <f>VLOOKUP($B71,'4_р'!$C$17:$H$73,6,FALSE)</f>
        <v>#N/A</v>
      </c>
      <c r="K73" s="356" t="e">
        <f>VLOOKUP($B71,#REF!,7,FALSE)</f>
        <v>#REF!</v>
      </c>
      <c r="L73" s="356" t="e">
        <f>VLOOKUP($B71,#REF!,9,FALSE)</f>
        <v>#REF!</v>
      </c>
      <c r="M73" s="356" t="e">
        <f>VLOOKUP($B71,#REF!,30,FALSE)</f>
        <v>#REF!</v>
      </c>
      <c r="N73" s="356" t="e">
        <f>VLOOKUP($B71,К_р!$C$15:$K$68,9,FALSE)</f>
        <v>#N/A</v>
      </c>
      <c r="O73" s="356" t="e">
        <f>VLOOKUP($B71,'15_р'!$C$17:$H$86,6,FALSE)</f>
        <v>#N/A</v>
      </c>
      <c r="P73" s="400"/>
      <c r="Q73" s="336"/>
      <c r="R73" s="336"/>
      <c r="S73" s="356">
        <f>B71</f>
        <v>16</v>
      </c>
      <c r="T73" s="281" t="e">
        <f>$A71</f>
        <v>#N/A</v>
      </c>
      <c r="U73" s="281">
        <v>3</v>
      </c>
      <c r="V73" s="281" t="e">
        <f>$A71</f>
        <v>#N/A</v>
      </c>
      <c r="W73" s="401"/>
      <c r="X73" s="298"/>
      <c r="Y73" s="298"/>
      <c r="Z73" s="298"/>
      <c r="AA73" s="298"/>
      <c r="AB73" s="298"/>
      <c r="AC73" s="298"/>
      <c r="AD73" s="402"/>
      <c r="AE73" s="402"/>
      <c r="AF73" s="402"/>
      <c r="AH73" s="231"/>
      <c r="AI73" s="231"/>
      <c r="AJ73" s="356">
        <v>315</v>
      </c>
      <c r="AK73" s="231"/>
    </row>
    <row r="74" spans="1:37" s="280" customFormat="1" ht="13.15" customHeight="1" x14ac:dyDescent="0.3">
      <c r="A74" s="231"/>
      <c r="B74" s="356"/>
      <c r="C74" s="403" t="e">
        <f>VLOOKUP(B71,Уч!$A$2:$L$34,11,FALSE)</f>
        <v>#N/A</v>
      </c>
      <c r="D74" s="396"/>
      <c r="E74" s="461" t="s">
        <v>276</v>
      </c>
      <c r="F74" s="410" t="e">
        <f>F73</f>
        <v>#N/A</v>
      </c>
      <c r="G74" s="356" t="e">
        <f>F74+G73</f>
        <v>#N/A</v>
      </c>
      <c r="H74" s="356" t="e">
        <f>G74+H73</f>
        <v>#N/A</v>
      </c>
      <c r="I74" s="356" t="e">
        <f>H74+I73</f>
        <v>#N/A</v>
      </c>
      <c r="J74" s="411" t="e">
        <f>SUM($F73:J73)</f>
        <v>#N/A</v>
      </c>
      <c r="K74" s="356" t="e">
        <f>SUM($F73:$K73)</f>
        <v>#N/A</v>
      </c>
      <c r="L74" s="356" t="e">
        <f>K74+L73</f>
        <v>#N/A</v>
      </c>
      <c r="M74" s="356" t="e">
        <f>L74+M73</f>
        <v>#N/A</v>
      </c>
      <c r="N74" s="356" t="e">
        <f>SUM($F73:$N73)</f>
        <v>#N/A</v>
      </c>
      <c r="O74" s="356" t="e">
        <f>SUM($F73:$O73)</f>
        <v>#N/A</v>
      </c>
      <c r="P74" s="400"/>
      <c r="Q74" s="336"/>
      <c r="R74" s="336"/>
      <c r="S74" s="356">
        <f>B71</f>
        <v>16</v>
      </c>
      <c r="T74" s="281" t="e">
        <f>$A71</f>
        <v>#N/A</v>
      </c>
      <c r="U74" s="281">
        <v>4</v>
      </c>
      <c r="V74" s="281" t="e">
        <f>$A71</f>
        <v>#N/A</v>
      </c>
      <c r="W74" s="336" t="e">
        <f t="shared" ref="W74:AF74" si="11">F74</f>
        <v>#N/A</v>
      </c>
      <c r="X74" s="336" t="e">
        <f t="shared" si="11"/>
        <v>#N/A</v>
      </c>
      <c r="Y74" s="336" t="e">
        <f t="shared" si="11"/>
        <v>#N/A</v>
      </c>
      <c r="Z74" s="336" t="e">
        <f t="shared" si="11"/>
        <v>#N/A</v>
      </c>
      <c r="AA74" s="336" t="e">
        <f t="shared" si="11"/>
        <v>#N/A</v>
      </c>
      <c r="AB74" s="336" t="e">
        <f t="shared" si="11"/>
        <v>#N/A</v>
      </c>
      <c r="AC74" s="336" t="e">
        <f t="shared" si="11"/>
        <v>#N/A</v>
      </c>
      <c r="AD74" s="336" t="e">
        <f t="shared" si="11"/>
        <v>#N/A</v>
      </c>
      <c r="AE74" s="336" t="e">
        <f t="shared" si="11"/>
        <v>#N/A</v>
      </c>
      <c r="AF74" s="336" t="e">
        <f t="shared" si="11"/>
        <v>#N/A</v>
      </c>
      <c r="AH74" s="231"/>
      <c r="AI74" s="231"/>
      <c r="AJ74" s="356">
        <v>315</v>
      </c>
      <c r="AK74" s="231"/>
    </row>
    <row r="75" spans="1:37" s="280" customFormat="1" ht="13.15" customHeight="1" x14ac:dyDescent="0.2">
      <c r="A75" s="474"/>
      <c r="B75" s="475"/>
      <c r="C75" s="476" t="e">
        <f>VLOOKUP(B71,Уч!$A$2:$L$34,12,FALSE)</f>
        <v>#N/A</v>
      </c>
      <c r="D75" s="480"/>
      <c r="E75" s="461" t="s">
        <v>59</v>
      </c>
      <c r="F75" s="410" t="e">
        <f>RANK(F74,$W$19:$W$150,0)</f>
        <v>#N/A</v>
      </c>
      <c r="G75" s="475" t="e">
        <f>RANK(G74,$X$19:$X$150,0)</f>
        <v>#N/A</v>
      </c>
      <c r="H75" s="475" t="e">
        <f>RANK(H74,$Y$19:$Y$150,0)</f>
        <v>#N/A</v>
      </c>
      <c r="I75" s="475" t="e">
        <f>RANK(I74,$Z$19:$Z$150,0)</f>
        <v>#N/A</v>
      </c>
      <c r="J75" s="478" t="e">
        <f>RANK(J74,$AA$19:$AA$150,0)</f>
        <v>#N/A</v>
      </c>
      <c r="K75" s="475" t="e">
        <f>RANK(K74,$AB$19:$AB$150,0)</f>
        <v>#N/A</v>
      </c>
      <c r="L75" s="475" t="e">
        <f>RANK(L74,$AC$19:$AC$150,0)</f>
        <v>#N/A</v>
      </c>
      <c r="M75" s="475" t="e">
        <f>RANK(M74,$AD$19:$AD$150,0)</f>
        <v>#N/A</v>
      </c>
      <c r="N75" s="475" t="e">
        <f>RANK(N74,$AE$19:$AE$150,0)</f>
        <v>#N/A</v>
      </c>
      <c r="O75" s="475" t="e">
        <f>RANK(O74,$AF$19:$AF$150,0)</f>
        <v>#N/A</v>
      </c>
      <c r="P75" s="400"/>
      <c r="Q75" s="479"/>
      <c r="R75" s="479"/>
      <c r="S75" s="205">
        <f>B71</f>
        <v>16</v>
      </c>
      <c r="T75" s="281" t="e">
        <f>$A71</f>
        <v>#N/A</v>
      </c>
      <c r="U75" s="281">
        <v>5</v>
      </c>
      <c r="V75" s="281" t="e">
        <f>$A71</f>
        <v>#N/A</v>
      </c>
      <c r="W75" s="401"/>
      <c r="X75" s="298"/>
      <c r="Y75" s="298"/>
      <c r="Z75" s="298"/>
      <c r="AA75" s="298"/>
      <c r="AB75" s="298"/>
      <c r="AC75" s="298"/>
      <c r="AD75" s="402"/>
      <c r="AE75" s="402"/>
      <c r="AF75" s="402"/>
      <c r="AH75" s="231"/>
      <c r="AI75" s="231"/>
      <c r="AJ75" s="356">
        <v>315</v>
      </c>
      <c r="AK75" s="231"/>
    </row>
    <row r="76" spans="1:37" s="280" customFormat="1" ht="13.15" customHeight="1" x14ac:dyDescent="0.3">
      <c r="A76" s="481" t="e">
        <f>RANK(P76,$P$16:$P$150,0)</f>
        <v>#REF!</v>
      </c>
      <c r="B76" s="482">
        <v>77</v>
      </c>
      <c r="C76" s="483" t="str">
        <f>VLOOKUP(B76,Уч!$A$2:$L$34,2,FALSE)</f>
        <v>Мазикин Алексей</v>
      </c>
      <c r="D76" s="484" t="str">
        <f>VLOOKUP(B76,Уч!$A$2:$L$34,3,FALSE)</f>
        <v>05.06.1998</v>
      </c>
      <c r="E76" s="488" t="s">
        <v>19</v>
      </c>
      <c r="F76" s="485">
        <f>VLOOKUP($B76,'1_р'!$C$18:$I$86,5,FALSE)</f>
        <v>12.19</v>
      </c>
      <c r="G76" s="485">
        <f>VLOOKUP($B76,Дл_р!$C$16:$O$54,11,FALSE)</f>
        <v>7.05</v>
      </c>
      <c r="H76" s="485">
        <f>VLOOKUP($B76,Я_р!$C$16:$K$60,8,FALSE)</f>
        <v>10.94</v>
      </c>
      <c r="I76" s="485">
        <f>VLOOKUP($B76,В_р!$C$16:$AF$57,29,FALSE)</f>
        <v>1.76</v>
      </c>
      <c r="J76" s="486">
        <f>VLOOKUP($B76,'4_р'!$C$17:$H$73,5,FALSE)</f>
        <v>52.22</v>
      </c>
      <c r="K76" s="485" t="e">
        <f>VLOOKUP($B76,#REF!,5,FALSE)</f>
        <v>#REF!</v>
      </c>
      <c r="L76" s="485" t="e">
        <f>VLOOKUP($B76,#REF!,8,FALSE)</f>
        <v>#REF!</v>
      </c>
      <c r="M76" s="485" t="e">
        <f>VLOOKUP($B76,#REF!,29,FALSE)</f>
        <v>#REF!</v>
      </c>
      <c r="N76" s="485" t="e">
        <f>VLOOKUP($B76,К_р!$C$15:$K$68,8,FALSE)</f>
        <v>#N/A</v>
      </c>
      <c r="O76" s="482" t="e">
        <f>VLOOKUP($B76,'15_р'!$C$17:$H$86,5,FALSE)</f>
        <v>#N/A</v>
      </c>
      <c r="P76" s="487" t="e">
        <f>SUM(F78:O78)</f>
        <v>#REF!</v>
      </c>
      <c r="Q76" s="481" t="e">
        <f>LOOKUP(P76,Y$1:AH$1,Y$2:AH$2)</f>
        <v>#REF!</v>
      </c>
      <c r="R76" s="482" t="e">
        <f>AH76+AI76+5</f>
        <v>#REF!</v>
      </c>
      <c r="S76" s="356">
        <f>B76</f>
        <v>77</v>
      </c>
      <c r="T76" s="281" t="e">
        <f>$A76</f>
        <v>#REF!</v>
      </c>
      <c r="U76" s="281">
        <v>1</v>
      </c>
      <c r="V76" s="281" t="e">
        <f>$A76</f>
        <v>#REF!</v>
      </c>
      <c r="W76" s="401"/>
      <c r="X76" s="298"/>
      <c r="Y76" s="298"/>
      <c r="Z76" s="298"/>
      <c r="AA76" s="298"/>
      <c r="AB76" s="298"/>
      <c r="AC76" s="298"/>
      <c r="AD76" s="402"/>
      <c r="AE76" s="402"/>
      <c r="AF76" s="402"/>
      <c r="AH76" s="280" t="e">
        <f>IF(AND(T76&gt;16,P76&gt;=6200),"1",LOOKUP(T76,Y$5:AO$5,Y$6:AO$6))</f>
        <v>#REF!</v>
      </c>
      <c r="AI76" s="280" t="e">
        <f>LOOKUP(Q76,Y$8:AD$8,Y$9:AD$9)</f>
        <v>#REF!</v>
      </c>
      <c r="AJ76" s="356">
        <v>316</v>
      </c>
      <c r="AK76" s="231"/>
    </row>
    <row r="77" spans="1:37" s="280" customFormat="1" ht="13.15" customHeight="1" x14ac:dyDescent="0.3">
      <c r="A77" s="231"/>
      <c r="B77" s="356"/>
      <c r="C77" s="403" t="str">
        <f>VLOOKUP(B76,Уч!$A$2:$L$34,5,FALSE)</f>
        <v xml:space="preserve">Ставропольский край  </v>
      </c>
      <c r="D77" s="404" t="str">
        <f>VLOOKUP(B76,Уч!$A$2:$L$34,4,FALSE)</f>
        <v>КМС</v>
      </c>
      <c r="E77" s="461" t="s">
        <v>25</v>
      </c>
      <c r="F77" s="405">
        <f>VLOOKUP($B76,'1_р'!$C$18:$I$86,6,FALSE)</f>
        <v>0.8</v>
      </c>
      <c r="G77" s="406">
        <f>VLOOKUP($B76,Дл_р!$C$16:$O$54,12,FALSE)</f>
        <v>-1</v>
      </c>
      <c r="H77" s="356"/>
      <c r="I77" s="406"/>
      <c r="J77" s="407"/>
      <c r="K77" s="406" t="e">
        <f>VLOOKUP($B76,#REF!,6,FALSE)</f>
        <v>#REF!</v>
      </c>
      <c r="L77" s="406"/>
      <c r="M77" s="406"/>
      <c r="N77" s="356"/>
      <c r="O77" s="356"/>
      <c r="P77" s="400"/>
      <c r="Q77" s="408"/>
      <c r="R77" s="356" t="e">
        <f>CONCATENATE(AH76,"+",AI76,"+",5)</f>
        <v>#REF!</v>
      </c>
      <c r="S77" s="356">
        <f>B76</f>
        <v>77</v>
      </c>
      <c r="T77" s="281" t="e">
        <f>$A76</f>
        <v>#REF!</v>
      </c>
      <c r="U77" s="281">
        <v>2</v>
      </c>
      <c r="V77" s="281" t="e">
        <f>$A76</f>
        <v>#REF!</v>
      </c>
      <c r="W77" s="401"/>
      <c r="X77" s="298"/>
      <c r="Y77" s="298"/>
      <c r="Z77" s="298"/>
      <c r="AA77" s="298"/>
      <c r="AB77" s="298"/>
      <c r="AC77" s="298"/>
      <c r="AD77" s="402"/>
      <c r="AE77" s="402"/>
      <c r="AF77" s="402"/>
      <c r="AH77" s="231"/>
      <c r="AI77" s="231"/>
      <c r="AJ77" s="356">
        <v>316</v>
      </c>
      <c r="AK77" s="231"/>
    </row>
    <row r="78" spans="1:37" s="280" customFormat="1" ht="13.15" customHeight="1" x14ac:dyDescent="0.3">
      <c r="A78" s="231"/>
      <c r="B78" s="356"/>
      <c r="C78" s="409" t="str">
        <f>VLOOKUP(B76,Уч!$A$2:$L$34,7,FALSE)</f>
        <v>ГБУ СК "СШОР по легкой атлетике", СУОР</v>
      </c>
      <c r="D78" s="404"/>
      <c r="E78" s="461" t="s">
        <v>29</v>
      </c>
      <c r="F78" s="410">
        <f>VLOOKUP($B76,'1_р'!$C$18:$I$86,7,FALSE)</f>
        <v>614</v>
      </c>
      <c r="G78" s="356">
        <f>VLOOKUP($B76,Дл_р!$C$16:$O$54,13,FALSE)</f>
        <v>826</v>
      </c>
      <c r="H78" s="356">
        <f>VLOOKUP($B76,Я_р!$C$16:$K$60,9,FALSE)</f>
        <v>542</v>
      </c>
      <c r="I78" s="356">
        <f>VLOOKUP($B76,В_р!$C$16:$AF$57,30,)</f>
        <v>593</v>
      </c>
      <c r="J78" s="411">
        <f>VLOOKUP($B76,'4_р'!$C$17:$H$73,6,FALSE)</f>
        <v>715</v>
      </c>
      <c r="K78" s="356" t="e">
        <f>VLOOKUP($B76,#REF!,7,FALSE)</f>
        <v>#REF!</v>
      </c>
      <c r="L78" s="356" t="e">
        <f>VLOOKUP($B76,#REF!,9,FALSE)</f>
        <v>#REF!</v>
      </c>
      <c r="M78" s="356" t="e">
        <f>VLOOKUP($B76,#REF!,30,FALSE)</f>
        <v>#REF!</v>
      </c>
      <c r="N78" s="356" t="e">
        <f>VLOOKUP($B76,К_р!$C$15:$K$68,9,FALSE)</f>
        <v>#N/A</v>
      </c>
      <c r="O78" s="356" t="e">
        <f>VLOOKUP($B76,'15_р'!$C$17:$H$86,6,FALSE)</f>
        <v>#N/A</v>
      </c>
      <c r="P78" s="400"/>
      <c r="Q78" s="420"/>
      <c r="R78" s="336"/>
      <c r="S78" s="356">
        <f>B76</f>
        <v>77</v>
      </c>
      <c r="T78" s="281" t="e">
        <f>$A76</f>
        <v>#REF!</v>
      </c>
      <c r="U78" s="281">
        <v>3</v>
      </c>
      <c r="V78" s="281" t="e">
        <f>$A76</f>
        <v>#REF!</v>
      </c>
      <c r="W78" s="401"/>
      <c r="X78" s="298"/>
      <c r="Y78" s="298"/>
      <c r="Z78" s="298"/>
      <c r="AA78" s="298"/>
      <c r="AB78" s="298"/>
      <c r="AC78" s="298"/>
      <c r="AD78" s="402"/>
      <c r="AE78" s="402"/>
      <c r="AF78" s="402"/>
      <c r="AH78" s="231"/>
      <c r="AI78" s="231"/>
      <c r="AJ78" s="356">
        <v>316</v>
      </c>
      <c r="AK78" s="231"/>
    </row>
    <row r="79" spans="1:37" s="280" customFormat="1" ht="13.15" customHeight="1" x14ac:dyDescent="0.3">
      <c r="A79" s="231"/>
      <c r="B79" s="356"/>
      <c r="C79" s="403" t="str">
        <f>VLOOKUP(B76,Уч!$A$2:$L$34,11,FALSE)</f>
        <v>Мирошниченко В.И., Журавлева Т.В.</v>
      </c>
      <c r="D79" s="404"/>
      <c r="E79" s="461" t="s">
        <v>276</v>
      </c>
      <c r="F79" s="410">
        <f>F78</f>
        <v>614</v>
      </c>
      <c r="G79" s="356">
        <f>F79+G78</f>
        <v>1440</v>
      </c>
      <c r="H79" s="356">
        <f>G79+H78</f>
        <v>1982</v>
      </c>
      <c r="I79" s="356">
        <f>H79+I78</f>
        <v>2575</v>
      </c>
      <c r="J79" s="411">
        <f>SUM($F78:J78)</f>
        <v>3290</v>
      </c>
      <c r="K79" s="356" t="e">
        <f>SUM($F78:$K78)</f>
        <v>#REF!</v>
      </c>
      <c r="L79" s="356" t="e">
        <f>K79+L78</f>
        <v>#REF!</v>
      </c>
      <c r="M79" s="356" t="e">
        <f>L79+M78</f>
        <v>#REF!</v>
      </c>
      <c r="N79" s="356" t="e">
        <f>SUM($F78:$N78)</f>
        <v>#REF!</v>
      </c>
      <c r="O79" s="356" t="e">
        <f>SUM($F78:$O78)</f>
        <v>#REF!</v>
      </c>
      <c r="P79" s="400"/>
      <c r="Q79" s="408"/>
      <c r="R79" s="336"/>
      <c r="S79" s="356">
        <f>B76</f>
        <v>77</v>
      </c>
      <c r="T79" s="281" t="e">
        <f>$A76</f>
        <v>#REF!</v>
      </c>
      <c r="U79" s="281">
        <v>4</v>
      </c>
      <c r="V79" s="281" t="e">
        <f>$A76</f>
        <v>#REF!</v>
      </c>
      <c r="W79" s="336">
        <f t="shared" ref="W79:AF79" si="12">F79</f>
        <v>614</v>
      </c>
      <c r="X79" s="336">
        <f t="shared" si="12"/>
        <v>1440</v>
      </c>
      <c r="Y79" s="336">
        <f t="shared" si="12"/>
        <v>1982</v>
      </c>
      <c r="Z79" s="336">
        <f t="shared" si="12"/>
        <v>2575</v>
      </c>
      <c r="AA79" s="336">
        <f t="shared" si="12"/>
        <v>3290</v>
      </c>
      <c r="AB79" s="336" t="e">
        <f t="shared" si="12"/>
        <v>#REF!</v>
      </c>
      <c r="AC79" s="336" t="e">
        <f t="shared" si="12"/>
        <v>#REF!</v>
      </c>
      <c r="AD79" s="336" t="e">
        <f t="shared" si="12"/>
        <v>#REF!</v>
      </c>
      <c r="AE79" s="336" t="e">
        <f t="shared" si="12"/>
        <v>#REF!</v>
      </c>
      <c r="AF79" s="336" t="e">
        <f t="shared" si="12"/>
        <v>#REF!</v>
      </c>
      <c r="AH79" s="231"/>
      <c r="AI79" s="231"/>
      <c r="AJ79" s="356">
        <v>316</v>
      </c>
      <c r="AK79" s="231"/>
    </row>
    <row r="80" spans="1:37" s="280" customFormat="1" ht="13.15" customHeight="1" thickBot="1" x14ac:dyDescent="0.25">
      <c r="A80" s="412"/>
      <c r="B80" s="413"/>
      <c r="C80" s="414">
        <f>VLOOKUP(B76,Уч!$A$2:$L$34,12,FALSE)</f>
        <v>0</v>
      </c>
      <c r="D80" s="415"/>
      <c r="E80" s="462" t="s">
        <v>59</v>
      </c>
      <c r="F80" s="416" t="e">
        <f>RANK(F79,$W$19:$W$150,0)</f>
        <v>#N/A</v>
      </c>
      <c r="G80" s="413" t="e">
        <f>RANK(G79,$X$19:$X$150,0)</f>
        <v>#N/A</v>
      </c>
      <c r="H80" s="413" t="e">
        <f>RANK(H79,$Y$19:$Y$150,0)</f>
        <v>#N/A</v>
      </c>
      <c r="I80" s="413" t="e">
        <f>RANK(I79,$Z$19:$Z$150,0)</f>
        <v>#N/A</v>
      </c>
      <c r="J80" s="417" t="e">
        <f>RANK(J79,$AA$19:$AA$150,0)</f>
        <v>#N/A</v>
      </c>
      <c r="K80" s="413" t="e">
        <f>RANK(K79,$AB$19:$AB$150,0)</f>
        <v>#REF!</v>
      </c>
      <c r="L80" s="413" t="e">
        <f>RANK(L79,$AC$19:$AC$150,0)</f>
        <v>#REF!</v>
      </c>
      <c r="M80" s="413" t="e">
        <f>RANK(M79,$AD$19:$AD$150,0)</f>
        <v>#REF!</v>
      </c>
      <c r="N80" s="413" t="e">
        <f>RANK(N79,$AE$19:$AE$150,0)</f>
        <v>#REF!</v>
      </c>
      <c r="O80" s="413" t="e">
        <f>RANK(O79,$AF$19:$AF$150,0)</f>
        <v>#REF!</v>
      </c>
      <c r="P80" s="418"/>
      <c r="Q80" s="394"/>
      <c r="R80" s="394"/>
      <c r="S80" s="205">
        <f>B76</f>
        <v>77</v>
      </c>
      <c r="T80" s="281" t="e">
        <f>$A76</f>
        <v>#REF!</v>
      </c>
      <c r="U80" s="281">
        <v>5</v>
      </c>
      <c r="V80" s="281" t="e">
        <f>$A76</f>
        <v>#REF!</v>
      </c>
      <c r="W80" s="401"/>
      <c r="X80" s="298"/>
      <c r="Y80" s="298"/>
      <c r="Z80" s="298"/>
      <c r="AA80" s="298"/>
      <c r="AB80" s="298"/>
      <c r="AC80" s="298"/>
      <c r="AD80" s="402"/>
      <c r="AE80" s="402"/>
      <c r="AF80" s="402"/>
      <c r="AH80" s="231"/>
      <c r="AI80" s="231"/>
      <c r="AJ80" s="356">
        <v>316</v>
      </c>
      <c r="AK80" s="231"/>
    </row>
    <row r="81" spans="1:41" s="280" customFormat="1" ht="13.15" hidden="1" customHeight="1" thickTop="1" x14ac:dyDescent="0.3">
      <c r="A81" s="436" t="e">
        <f>RANK(P81,$P$16:$P$150,0)</f>
        <v>#N/A</v>
      </c>
      <c r="B81" s="356">
        <v>79</v>
      </c>
      <c r="C81" s="395" t="str">
        <f>VLOOKUP(B81,Уч!$A$2:$L$34,2,FALSE)</f>
        <v>Шестопалов Феликс</v>
      </c>
      <c r="D81" s="396" t="str">
        <f>VLOOKUP(B81,Уч!$A$2:$L$34,3,FALSE)</f>
        <v>11.03.1996</v>
      </c>
      <c r="E81" s="461" t="s">
        <v>19</v>
      </c>
      <c r="F81" s="397">
        <f>VLOOKUP($B81,'1_р'!$C$18:$I$86,5,FALSE)</f>
        <v>11.8</v>
      </c>
      <c r="G81" s="398" t="e">
        <f>VLOOKUP($B81,Дл_р!$C$16:$O$54,11,FALSE)</f>
        <v>#N/A</v>
      </c>
      <c r="H81" s="398" t="e">
        <f>VLOOKUP($B81,Я_р!$C$16:$K$60,8,FALSE)</f>
        <v>#N/A</v>
      </c>
      <c r="I81" s="398" t="e">
        <f>VLOOKUP($B81,В_р!$C$16:$AF$57,29,FALSE)</f>
        <v>#N/A</v>
      </c>
      <c r="J81" s="399">
        <f>VLOOKUP($B81,'4_р'!$C$17:$H$73,5,FALSE)</f>
        <v>50.56</v>
      </c>
      <c r="K81" s="398" t="e">
        <f>VLOOKUP($B81,#REF!,5,FALSE)</f>
        <v>#REF!</v>
      </c>
      <c r="L81" s="398" t="e">
        <f>VLOOKUP($B81,#REF!,8,FALSE)</f>
        <v>#REF!</v>
      </c>
      <c r="M81" s="398" t="e">
        <f>VLOOKUP($B81,#REF!,29,FALSE)</f>
        <v>#REF!</v>
      </c>
      <c r="N81" s="398" t="e">
        <f>VLOOKUP($B81,К_р!$C$15:$K$68,8,FALSE)</f>
        <v>#N/A</v>
      </c>
      <c r="O81" s="356" t="e">
        <f>VLOOKUP($B81,'15_р'!$C$17:$H$86,5,FALSE)</f>
        <v>#N/A</v>
      </c>
      <c r="P81" s="443" t="e">
        <f>SUM(F83:O83)</f>
        <v>#N/A</v>
      </c>
      <c r="Q81" s="231" t="e">
        <f>LOOKUP(P81,Y$1:AH$1,Y$2:AH$2)</f>
        <v>#N/A</v>
      </c>
      <c r="R81" s="356" t="e">
        <f>AH81+AI81+5</f>
        <v>#N/A</v>
      </c>
      <c r="S81" s="356">
        <f>B81</f>
        <v>79</v>
      </c>
      <c r="T81" s="281" t="e">
        <f>$A81</f>
        <v>#N/A</v>
      </c>
      <c r="U81" s="281">
        <v>1</v>
      </c>
      <c r="V81" s="281" t="s">
        <v>162</v>
      </c>
      <c r="W81" s="444"/>
      <c r="X81" s="444"/>
      <c r="Y81" s="444"/>
      <c r="Z81" s="444"/>
      <c r="AA81" s="444"/>
      <c r="AB81" s="444"/>
      <c r="AC81" s="444"/>
      <c r="AD81" s="444"/>
      <c r="AE81" s="444"/>
      <c r="AF81" s="444"/>
      <c r="AG81" s="281"/>
      <c r="AH81" s="280" t="e">
        <f>IF(AND(T81&gt;16,P81&gt;=6200),"1",LOOKUP(T81,Y$5:AO$5,Y$6:AO$6))</f>
        <v>#N/A</v>
      </c>
      <c r="AI81" s="280" t="e">
        <f>LOOKUP(Q81,Y$8:AD$8,Y$9:AD$9)</f>
        <v>#N/A</v>
      </c>
      <c r="AJ81" s="356">
        <v>319</v>
      </c>
      <c r="AK81" s="231"/>
      <c r="AL81" s="281"/>
      <c r="AM81" s="281"/>
      <c r="AN81" s="281"/>
      <c r="AO81" s="281"/>
    </row>
    <row r="82" spans="1:41" s="280" customFormat="1" ht="13.15" hidden="1" customHeight="1" x14ac:dyDescent="0.3">
      <c r="A82" s="231"/>
      <c r="B82" s="356"/>
      <c r="C82" s="403" t="str">
        <f>VLOOKUP(B81,Уч!$A$2:$L$34,5,FALSE)</f>
        <v xml:space="preserve">Москва Ставропольский край </v>
      </c>
      <c r="D82" s="396" t="str">
        <f>VLOOKUP(B81,Уч!$A$2:$L$34,4,FALSE)</f>
        <v>МС</v>
      </c>
      <c r="E82" s="461" t="s">
        <v>25</v>
      </c>
      <c r="F82" s="405">
        <f>VLOOKUP($B81,'1_р'!$C$18:$I$86,6,FALSE)</f>
        <v>-0.9</v>
      </c>
      <c r="G82" s="406" t="e">
        <f>VLOOKUP($B81,Дл_р!$C$16:$O$54,12,FALSE)</f>
        <v>#N/A</v>
      </c>
      <c r="H82" s="356"/>
      <c r="I82" s="406"/>
      <c r="J82" s="407"/>
      <c r="K82" s="406" t="e">
        <f>VLOOKUP($B81,#REF!,6,FALSE)</f>
        <v>#REF!</v>
      </c>
      <c r="L82" s="406"/>
      <c r="M82" s="406"/>
      <c r="N82" s="356"/>
      <c r="O82" s="356"/>
      <c r="P82" s="426"/>
      <c r="Q82" s="295"/>
      <c r="R82" s="356" t="e">
        <f>CONCATENATE(AH81,"+",AI81,"+",5)</f>
        <v>#N/A</v>
      </c>
      <c r="S82" s="356">
        <f>B81</f>
        <v>79</v>
      </c>
      <c r="T82" s="281" t="e">
        <f>$A81</f>
        <v>#N/A</v>
      </c>
      <c r="U82" s="281">
        <v>2</v>
      </c>
      <c r="V82" s="281" t="s">
        <v>162</v>
      </c>
      <c r="W82" s="444"/>
      <c r="X82" s="444"/>
      <c r="Y82" s="444"/>
      <c r="Z82" s="444"/>
      <c r="AA82" s="444"/>
      <c r="AB82" s="444"/>
      <c r="AC82" s="444"/>
      <c r="AD82" s="444"/>
      <c r="AE82" s="444"/>
      <c r="AF82" s="444"/>
      <c r="AG82" s="281"/>
      <c r="AH82" s="231"/>
      <c r="AI82" s="231"/>
      <c r="AJ82" s="356">
        <v>319</v>
      </c>
      <c r="AK82" s="231"/>
      <c r="AL82" s="281"/>
      <c r="AM82" s="281"/>
      <c r="AN82" s="281"/>
      <c r="AO82" s="281"/>
    </row>
    <row r="83" spans="1:41" s="280" customFormat="1" ht="13.15" hidden="1" customHeight="1" x14ac:dyDescent="0.3">
      <c r="A83" s="231"/>
      <c r="B83" s="356"/>
      <c r="C83" s="409" t="str">
        <f>VLOOKUP(B81,Уч!$A$2:$L$34,7,FALSE)</f>
        <v>ГБУ "ФСО "Юность Москвы" Москомспорта, ГБУ СК "РЦСП"</v>
      </c>
      <c r="D83" s="396"/>
      <c r="E83" s="461" t="s">
        <v>29</v>
      </c>
      <c r="F83" s="410">
        <f>VLOOKUP($B81,'1_р'!$C$18:$I$86,7,FALSE)</f>
        <v>691</v>
      </c>
      <c r="G83" s="356" t="e">
        <f>VLOOKUP($B81,Дл_р!$C$16:$O$54,13,FALSE)</f>
        <v>#N/A</v>
      </c>
      <c r="H83" s="356" t="e">
        <f>VLOOKUP($B81,Я_р!$C$16:$K$60,9,FALSE)</f>
        <v>#N/A</v>
      </c>
      <c r="I83" s="356" t="e">
        <f>VLOOKUP($B81,В_р!$C$16:$AF$57,30,)</f>
        <v>#N/A</v>
      </c>
      <c r="J83" s="411">
        <f>VLOOKUP($B81,'4_р'!$C$17:$H$73,6,FALSE)</f>
        <v>789</v>
      </c>
      <c r="K83" s="356" t="e">
        <f>VLOOKUP($B81,#REF!,7,FALSE)</f>
        <v>#REF!</v>
      </c>
      <c r="L83" s="356" t="e">
        <f>VLOOKUP($B81,#REF!,9,FALSE)</f>
        <v>#REF!</v>
      </c>
      <c r="M83" s="356" t="e">
        <f>VLOOKUP($B81,#REF!,30,FALSE)</f>
        <v>#REF!</v>
      </c>
      <c r="N83" s="356" t="e">
        <f>VLOOKUP($B81,К_р!$C$15:$K$68,9,FALSE)</f>
        <v>#N/A</v>
      </c>
      <c r="O83" s="356" t="e">
        <f>VLOOKUP($B81,'15_р'!$C$17:$H$86,6,FALSE)</f>
        <v>#N/A</v>
      </c>
      <c r="P83" s="426"/>
      <c r="Q83" s="445"/>
      <c r="R83" s="336"/>
      <c r="S83" s="356">
        <f>B81</f>
        <v>79</v>
      </c>
      <c r="T83" s="281" t="e">
        <f>$A81</f>
        <v>#N/A</v>
      </c>
      <c r="U83" s="281">
        <v>3</v>
      </c>
      <c r="V83" s="281" t="s">
        <v>162</v>
      </c>
      <c r="W83" s="444"/>
      <c r="X83" s="444"/>
      <c r="Y83" s="444"/>
      <c r="Z83" s="444"/>
      <c r="AA83" s="444"/>
      <c r="AB83" s="444"/>
      <c r="AC83" s="444"/>
      <c r="AD83" s="444"/>
      <c r="AE83" s="444"/>
      <c r="AF83" s="444"/>
      <c r="AG83" s="281"/>
      <c r="AH83" s="231"/>
      <c r="AI83" s="231"/>
      <c r="AJ83" s="356">
        <v>319</v>
      </c>
      <c r="AK83" s="231"/>
      <c r="AL83" s="281"/>
      <c r="AM83" s="281"/>
      <c r="AN83" s="281"/>
      <c r="AO83" s="281"/>
    </row>
    <row r="84" spans="1:41" s="280" customFormat="1" ht="13.15" hidden="1" customHeight="1" x14ac:dyDescent="0.3">
      <c r="A84" s="231"/>
      <c r="B84" s="356"/>
      <c r="C84" s="403" t="str">
        <f>VLOOKUP(B81,Уч!$A$2:$L$34,11,FALSE)</f>
        <v>Мирошниченко В.И., Журавлева Т.В.</v>
      </c>
      <c r="D84" s="396"/>
      <c r="E84" s="461" t="s">
        <v>276</v>
      </c>
      <c r="F84" s="410">
        <f>F83</f>
        <v>691</v>
      </c>
      <c r="G84" s="356" t="e">
        <f>F84+G83</f>
        <v>#N/A</v>
      </c>
      <c r="H84" s="356" t="e">
        <f>G84+H83</f>
        <v>#N/A</v>
      </c>
      <c r="I84" s="356" t="e">
        <f>H84+I83</f>
        <v>#N/A</v>
      </c>
      <c r="J84" s="411" t="e">
        <f>SUM($F83:J83)</f>
        <v>#N/A</v>
      </c>
      <c r="K84" s="356" t="e">
        <f>SUM($F83:$K83)</f>
        <v>#N/A</v>
      </c>
      <c r="L84" s="356" t="e">
        <f>K84+L83</f>
        <v>#N/A</v>
      </c>
      <c r="M84" s="356" t="e">
        <f>L84+M83</f>
        <v>#N/A</v>
      </c>
      <c r="N84" s="356" t="e">
        <f>SUM($F83:$N83)</f>
        <v>#N/A</v>
      </c>
      <c r="O84" s="356" t="e">
        <f>SUM($F83:$O83)</f>
        <v>#N/A</v>
      </c>
      <c r="P84" s="426"/>
      <c r="Q84" s="295"/>
      <c r="R84" s="336"/>
      <c r="S84" s="356">
        <f>B81</f>
        <v>79</v>
      </c>
      <c r="T84" s="281" t="e">
        <f>$A81</f>
        <v>#N/A</v>
      </c>
      <c r="U84" s="281">
        <v>4</v>
      </c>
      <c r="V84" s="281" t="s">
        <v>162</v>
      </c>
      <c r="W84" s="336">
        <f t="shared" ref="W84:AF84" si="13">F84</f>
        <v>691</v>
      </c>
      <c r="X84" s="336" t="e">
        <f t="shared" si="13"/>
        <v>#N/A</v>
      </c>
      <c r="Y84" s="336" t="e">
        <f t="shared" si="13"/>
        <v>#N/A</v>
      </c>
      <c r="Z84" s="336" t="e">
        <f t="shared" si="13"/>
        <v>#N/A</v>
      </c>
      <c r="AA84" s="336" t="e">
        <f t="shared" si="13"/>
        <v>#N/A</v>
      </c>
      <c r="AB84" s="336" t="e">
        <f t="shared" si="13"/>
        <v>#N/A</v>
      </c>
      <c r="AC84" s="336" t="e">
        <f t="shared" si="13"/>
        <v>#N/A</v>
      </c>
      <c r="AD84" s="336" t="e">
        <f t="shared" si="13"/>
        <v>#N/A</v>
      </c>
      <c r="AE84" s="336" t="e">
        <f t="shared" si="13"/>
        <v>#N/A</v>
      </c>
      <c r="AF84" s="336" t="e">
        <f t="shared" si="13"/>
        <v>#N/A</v>
      </c>
      <c r="AG84" s="281"/>
      <c r="AH84" s="231"/>
      <c r="AI84" s="231"/>
      <c r="AJ84" s="356">
        <v>319</v>
      </c>
      <c r="AK84" s="231"/>
      <c r="AL84" s="281"/>
      <c r="AM84" s="281"/>
      <c r="AN84" s="281"/>
      <c r="AO84" s="281"/>
    </row>
    <row r="85" spans="1:41" s="280" customFormat="1" ht="13.15" hidden="1" customHeight="1" thickBot="1" x14ac:dyDescent="0.25">
      <c r="A85" s="412"/>
      <c r="B85" s="413"/>
      <c r="C85" s="414">
        <f>VLOOKUP(B81,Уч!$A$2:$L$34,12,FALSE)</f>
        <v>0</v>
      </c>
      <c r="D85" s="419"/>
      <c r="E85" s="462" t="s">
        <v>59</v>
      </c>
      <c r="F85" s="416" t="e">
        <f>RANK(F84,$W$19:$W$150,0)</f>
        <v>#N/A</v>
      </c>
      <c r="G85" s="413" t="e">
        <f>RANK(G84,$X$19:$X$150,0)</f>
        <v>#N/A</v>
      </c>
      <c r="H85" s="413" t="e">
        <f>RANK(H84,$Y$19:$Y$150,0)</f>
        <v>#N/A</v>
      </c>
      <c r="I85" s="413" t="e">
        <f>RANK(I84,$Z$19:$Z$150,0)</f>
        <v>#N/A</v>
      </c>
      <c r="J85" s="417" t="e">
        <f>RANK(J84,$AA$19:$AA$150,0)</f>
        <v>#N/A</v>
      </c>
      <c r="K85" s="413" t="e">
        <f>RANK(K84,$AB$19:$AB$150,0)</f>
        <v>#N/A</v>
      </c>
      <c r="L85" s="413" t="e">
        <f>RANK(L84,$AC$19:$AC$150,0)</f>
        <v>#N/A</v>
      </c>
      <c r="M85" s="413" t="e">
        <f>RANK(M84,$AD$19:$AD$150,0)</f>
        <v>#N/A</v>
      </c>
      <c r="N85" s="413" t="e">
        <f>RANK(N84,$AE$19:$AE$150,0)</f>
        <v>#N/A</v>
      </c>
      <c r="O85" s="413" t="e">
        <f>RANK(O84,$AF$19:$AF$150,0)</f>
        <v>#N/A</v>
      </c>
      <c r="P85" s="446"/>
      <c r="Q85" s="447"/>
      <c r="R85" s="394"/>
      <c r="S85" s="205">
        <f>B81</f>
        <v>79</v>
      </c>
      <c r="T85" s="281" t="e">
        <f>$A81</f>
        <v>#N/A</v>
      </c>
      <c r="U85" s="281">
        <v>5</v>
      </c>
      <c r="V85" s="281" t="s">
        <v>162</v>
      </c>
      <c r="W85" s="444"/>
      <c r="X85" s="444"/>
      <c r="Y85" s="444"/>
      <c r="Z85" s="444"/>
      <c r="AA85" s="444"/>
      <c r="AB85" s="444"/>
      <c r="AC85" s="444"/>
      <c r="AD85" s="444"/>
      <c r="AE85" s="444"/>
      <c r="AF85" s="444"/>
      <c r="AG85" s="281"/>
      <c r="AH85" s="231"/>
      <c r="AI85" s="231"/>
      <c r="AJ85" s="356">
        <v>319</v>
      </c>
      <c r="AK85" s="231"/>
      <c r="AL85" s="281"/>
      <c r="AM85" s="281"/>
      <c r="AN85" s="281"/>
      <c r="AO85" s="281"/>
    </row>
    <row r="86" spans="1:41" s="281" customFormat="1" ht="13.15" hidden="1" customHeight="1" thickTop="1" x14ac:dyDescent="0.3">
      <c r="A86" s="231" t="e">
        <f>RANK(P86,$P$16:$P$150,0)</f>
        <v>#N/A</v>
      </c>
      <c r="B86" s="356">
        <v>15</v>
      </c>
      <c r="C86" s="395" t="e">
        <f>VLOOKUP(B86,Уч!$A$2:$L$34,2,FALSE)</f>
        <v>#N/A</v>
      </c>
      <c r="D86" s="396" t="e">
        <f>VLOOKUP(B86,Уч!$A$2:$L$34,3,FALSE)</f>
        <v>#N/A</v>
      </c>
      <c r="E86" s="461" t="s">
        <v>19</v>
      </c>
      <c r="F86" s="397" t="e">
        <f>VLOOKUP($B86,'1_р'!$C$18:$I$86,5,FALSE)</f>
        <v>#N/A</v>
      </c>
      <c r="G86" s="398" t="e">
        <f>VLOOKUP($B86,Дл_р!$C$16:$O$54,11,FALSE)</f>
        <v>#N/A</v>
      </c>
      <c r="H86" s="398" t="e">
        <f>VLOOKUP($B86,Я_р!$C$16:$K$60,8,FALSE)</f>
        <v>#N/A</v>
      </c>
      <c r="I86" s="398" t="e">
        <f>VLOOKUP($B86,В_р!$C$16:$AF$57,29,FALSE)</f>
        <v>#N/A</v>
      </c>
      <c r="J86" s="399" t="e">
        <f>VLOOKUP($B86,'4_р'!$C$17:$H$73,5,FALSE)</f>
        <v>#N/A</v>
      </c>
      <c r="K86" s="398" t="e">
        <f>VLOOKUP($B86,#REF!,5,FALSE)</f>
        <v>#REF!</v>
      </c>
      <c r="L86" s="398" t="e">
        <f>VLOOKUP($B86,#REF!,8,FALSE)</f>
        <v>#REF!</v>
      </c>
      <c r="M86" s="398" t="e">
        <f>VLOOKUP($B86,#REF!,29,FALSE)</f>
        <v>#REF!</v>
      </c>
      <c r="N86" s="398" t="e">
        <f>VLOOKUP($B86,К_р!$C$15:$K$68,8,FALSE)</f>
        <v>#N/A</v>
      </c>
      <c r="O86" s="356">
        <f>VLOOKUP($B86,'15_р'!$C$17:$H$86,5,FALSE)</f>
        <v>0</v>
      </c>
      <c r="P86" s="443" t="e">
        <f>SUM(F88:O88)</f>
        <v>#N/A</v>
      </c>
      <c r="Q86" s="231" t="e">
        <f>LOOKUP(P86,Y$1:AH$1,Y$2:AH$2)</f>
        <v>#N/A</v>
      </c>
      <c r="R86" s="356" t="e">
        <f>AH86+AI86+5</f>
        <v>#N/A</v>
      </c>
      <c r="S86" s="356">
        <f>B86</f>
        <v>15</v>
      </c>
      <c r="T86" s="281" t="e">
        <f>$A86</f>
        <v>#N/A</v>
      </c>
      <c r="U86" s="281">
        <v>1</v>
      </c>
      <c r="V86" s="281" t="e">
        <f>$A86</f>
        <v>#N/A</v>
      </c>
      <c r="W86" s="401"/>
      <c r="X86" s="298"/>
      <c r="Y86" s="298"/>
      <c r="Z86" s="298"/>
      <c r="AA86" s="298"/>
      <c r="AB86" s="298"/>
      <c r="AC86" s="298"/>
      <c r="AD86" s="402"/>
      <c r="AE86" s="402"/>
      <c r="AF86" s="402"/>
      <c r="AG86" s="280"/>
      <c r="AH86" s="280" t="e">
        <f>IF(AND(T86&gt;16,P86&gt;=6200),"1",LOOKUP(T86,Y$5:AO$5,Y$6:AO$6))</f>
        <v>#N/A</v>
      </c>
      <c r="AI86" s="280" t="e">
        <f>LOOKUP(Q86,Y$8:AD$8,Y$9:AD$9)</f>
        <v>#N/A</v>
      </c>
      <c r="AJ86" s="356">
        <v>334</v>
      </c>
      <c r="AK86" s="231"/>
      <c r="AL86" s="280"/>
      <c r="AM86" s="280"/>
      <c r="AN86" s="280"/>
      <c r="AO86" s="280"/>
    </row>
    <row r="87" spans="1:41" s="281" customFormat="1" ht="13.15" hidden="1" customHeight="1" x14ac:dyDescent="0.3">
      <c r="A87" s="231"/>
      <c r="B87" s="356"/>
      <c r="C87" s="403" t="e">
        <f>VLOOKUP(B86,Уч!$A$2:$L$34,5,FALSE)</f>
        <v>#N/A</v>
      </c>
      <c r="D87" s="396" t="e">
        <f>VLOOKUP(B86,Уч!$A$2:$L$34,4,FALSE)</f>
        <v>#N/A</v>
      </c>
      <c r="E87" s="461" t="s">
        <v>25</v>
      </c>
      <c r="F87" s="405" t="e">
        <f>VLOOKUP($B86,'1_р'!$C$18:$I$86,6,FALSE)</f>
        <v>#N/A</v>
      </c>
      <c r="G87" s="406" t="e">
        <f>VLOOKUP($B86,Дл_р!$C$16:$O$54,12,FALSE)</f>
        <v>#N/A</v>
      </c>
      <c r="H87" s="356"/>
      <c r="I87" s="406"/>
      <c r="J87" s="407"/>
      <c r="K87" s="406" t="e">
        <f>VLOOKUP($B86,#REF!,6,FALSE)</f>
        <v>#REF!</v>
      </c>
      <c r="L87" s="406"/>
      <c r="M87" s="406"/>
      <c r="N87" s="356"/>
      <c r="O87" s="356"/>
      <c r="P87" s="400"/>
      <c r="Q87" s="408"/>
      <c r="R87" s="356" t="e">
        <f>CONCATENATE(AH86,"+",AI86,"+",5)</f>
        <v>#N/A</v>
      </c>
      <c r="S87" s="356">
        <f>B86</f>
        <v>15</v>
      </c>
      <c r="T87" s="281" t="e">
        <f>$A86</f>
        <v>#N/A</v>
      </c>
      <c r="U87" s="281">
        <v>2</v>
      </c>
      <c r="V87" s="281" t="e">
        <f>$A86</f>
        <v>#N/A</v>
      </c>
      <c r="W87" s="401"/>
      <c r="X87" s="298"/>
      <c r="Y87" s="298"/>
      <c r="Z87" s="298"/>
      <c r="AA87" s="298"/>
      <c r="AB87" s="298"/>
      <c r="AC87" s="298"/>
      <c r="AD87" s="402"/>
      <c r="AE87" s="402"/>
      <c r="AF87" s="402"/>
      <c r="AG87" s="280"/>
      <c r="AH87" s="231"/>
      <c r="AI87" s="231"/>
      <c r="AJ87" s="356">
        <v>334</v>
      </c>
      <c r="AK87" s="231"/>
      <c r="AL87" s="280"/>
      <c r="AM87" s="280"/>
      <c r="AN87" s="280"/>
      <c r="AO87" s="280"/>
    </row>
    <row r="88" spans="1:41" s="281" customFormat="1" ht="13.15" hidden="1" customHeight="1" x14ac:dyDescent="0.3">
      <c r="A88" s="231"/>
      <c r="B88" s="356"/>
      <c r="C88" s="409" t="e">
        <f>VLOOKUP(B86,Уч!$A$2:$L$34,7,FALSE)</f>
        <v>#N/A</v>
      </c>
      <c r="D88" s="396"/>
      <c r="E88" s="461" t="s">
        <v>29</v>
      </c>
      <c r="F88" s="410" t="e">
        <f>VLOOKUP($B86,'1_р'!$C$18:$I$86,7,FALSE)</f>
        <v>#N/A</v>
      </c>
      <c r="G88" s="356" t="e">
        <f>VLOOKUP($B86,Дл_р!$C$16:$O$54,13,FALSE)</f>
        <v>#N/A</v>
      </c>
      <c r="H88" s="356" t="e">
        <f>VLOOKUP($B86,Я_р!$C$16:$K$60,9,FALSE)</f>
        <v>#N/A</v>
      </c>
      <c r="I88" s="356" t="e">
        <f>VLOOKUP($B86,В_р!$C$16:$AF$57,30,)</f>
        <v>#N/A</v>
      </c>
      <c r="J88" s="411" t="e">
        <f>VLOOKUP($B86,'4_р'!$C$17:$H$73,6,FALSE)</f>
        <v>#N/A</v>
      </c>
      <c r="K88" s="356" t="e">
        <f>VLOOKUP($B86,#REF!,7,FALSE)</f>
        <v>#REF!</v>
      </c>
      <c r="L88" s="356" t="e">
        <f>VLOOKUP($B86,#REF!,9,FALSE)</f>
        <v>#REF!</v>
      </c>
      <c r="M88" s="356" t="e">
        <f>VLOOKUP($B86,#REF!,30,FALSE)</f>
        <v>#REF!</v>
      </c>
      <c r="N88" s="356" t="e">
        <f>VLOOKUP($B86,К_р!$C$15:$K$68,9,FALSE)</f>
        <v>#N/A</v>
      </c>
      <c r="O88" s="356">
        <f>VLOOKUP($B86,'15_р'!$C$17:$H$86,6,FALSE)</f>
        <v>0</v>
      </c>
      <c r="P88" s="400"/>
      <c r="Q88" s="408"/>
      <c r="R88" s="336"/>
      <c r="S88" s="356">
        <f>B86</f>
        <v>15</v>
      </c>
      <c r="T88" s="281" t="e">
        <f>$A86</f>
        <v>#N/A</v>
      </c>
      <c r="U88" s="281">
        <v>3</v>
      </c>
      <c r="V88" s="281" t="e">
        <f>$A86</f>
        <v>#N/A</v>
      </c>
      <c r="W88" s="401"/>
      <c r="X88" s="298"/>
      <c r="Y88" s="298"/>
      <c r="Z88" s="298"/>
      <c r="AA88" s="298"/>
      <c r="AB88" s="298"/>
      <c r="AC88" s="298"/>
      <c r="AD88" s="402"/>
      <c r="AE88" s="402"/>
      <c r="AF88" s="402"/>
      <c r="AG88" s="280"/>
      <c r="AH88" s="231"/>
      <c r="AI88" s="231"/>
      <c r="AJ88" s="356">
        <v>334</v>
      </c>
      <c r="AK88" s="231"/>
      <c r="AL88" s="280"/>
      <c r="AM88" s="280"/>
      <c r="AN88" s="280"/>
      <c r="AO88" s="280"/>
    </row>
    <row r="89" spans="1:41" s="281" customFormat="1" ht="13.15" hidden="1" customHeight="1" x14ac:dyDescent="0.3">
      <c r="A89" s="231"/>
      <c r="B89" s="356"/>
      <c r="C89" s="403" t="e">
        <f>VLOOKUP(B86,Уч!$A$2:$L$34,11,FALSE)</f>
        <v>#N/A</v>
      </c>
      <c r="D89" s="396"/>
      <c r="E89" s="461" t="s">
        <v>276</v>
      </c>
      <c r="F89" s="410" t="e">
        <f>F88</f>
        <v>#N/A</v>
      </c>
      <c r="G89" s="356" t="e">
        <f>F89+G88</f>
        <v>#N/A</v>
      </c>
      <c r="H89" s="356" t="e">
        <f>G89+H88</f>
        <v>#N/A</v>
      </c>
      <c r="I89" s="356" t="e">
        <f>H89+I88</f>
        <v>#N/A</v>
      </c>
      <c r="J89" s="411" t="e">
        <f>SUM($F88:J88)</f>
        <v>#N/A</v>
      </c>
      <c r="K89" s="356" t="e">
        <f>SUM($F88:$K88)</f>
        <v>#N/A</v>
      </c>
      <c r="L89" s="356" t="e">
        <f>K89+L88</f>
        <v>#N/A</v>
      </c>
      <c r="M89" s="356" t="e">
        <f>L89+M88</f>
        <v>#N/A</v>
      </c>
      <c r="N89" s="356" t="e">
        <f>SUM($F88:$N88)</f>
        <v>#N/A</v>
      </c>
      <c r="O89" s="356" t="e">
        <f>SUM($F88:$O88)</f>
        <v>#N/A</v>
      </c>
      <c r="P89" s="400"/>
      <c r="Q89" s="408"/>
      <c r="R89" s="336"/>
      <c r="S89" s="356">
        <f>B86</f>
        <v>15</v>
      </c>
      <c r="T89" s="281" t="e">
        <f>$A86</f>
        <v>#N/A</v>
      </c>
      <c r="U89" s="281">
        <v>4</v>
      </c>
      <c r="V89" s="281" t="e">
        <f>$A86</f>
        <v>#N/A</v>
      </c>
      <c r="W89" s="336" t="e">
        <f t="shared" ref="W89:AF89" si="14">F89</f>
        <v>#N/A</v>
      </c>
      <c r="X89" s="336" t="e">
        <f t="shared" si="14"/>
        <v>#N/A</v>
      </c>
      <c r="Y89" s="336" t="e">
        <f t="shared" si="14"/>
        <v>#N/A</v>
      </c>
      <c r="Z89" s="336" t="e">
        <f t="shared" si="14"/>
        <v>#N/A</v>
      </c>
      <c r="AA89" s="336" t="e">
        <f t="shared" si="14"/>
        <v>#N/A</v>
      </c>
      <c r="AB89" s="336" t="e">
        <f t="shared" si="14"/>
        <v>#N/A</v>
      </c>
      <c r="AC89" s="336" t="e">
        <f t="shared" si="14"/>
        <v>#N/A</v>
      </c>
      <c r="AD89" s="336" t="e">
        <f t="shared" si="14"/>
        <v>#N/A</v>
      </c>
      <c r="AE89" s="336" t="e">
        <f t="shared" si="14"/>
        <v>#N/A</v>
      </c>
      <c r="AF89" s="336" t="e">
        <f t="shared" si="14"/>
        <v>#N/A</v>
      </c>
      <c r="AG89" s="280"/>
      <c r="AH89" s="231"/>
      <c r="AI89" s="231"/>
      <c r="AJ89" s="356">
        <v>334</v>
      </c>
      <c r="AK89" s="231"/>
      <c r="AL89" s="280"/>
      <c r="AM89" s="280"/>
      <c r="AN89" s="280"/>
      <c r="AO89" s="280"/>
    </row>
    <row r="90" spans="1:41" s="281" customFormat="1" ht="13.15" hidden="1" customHeight="1" thickBot="1" x14ac:dyDescent="0.25">
      <c r="A90" s="412"/>
      <c r="B90" s="413"/>
      <c r="C90" s="414" t="e">
        <f>VLOOKUP(B86,Уч!$A$2:$L$34,12,FALSE)</f>
        <v>#N/A</v>
      </c>
      <c r="D90" s="419"/>
      <c r="E90" s="462" t="s">
        <v>59</v>
      </c>
      <c r="F90" s="416" t="e">
        <f>RANK(F89,$W$19:$W$150,0)</f>
        <v>#N/A</v>
      </c>
      <c r="G90" s="413" t="e">
        <f>RANK(G89,$X$19:$X$150,0)</f>
        <v>#N/A</v>
      </c>
      <c r="H90" s="413" t="e">
        <f>RANK(H89,$Y$19:$Y$150,0)</f>
        <v>#N/A</v>
      </c>
      <c r="I90" s="413" t="e">
        <f>RANK(I89,$Z$19:$Z$150,0)</f>
        <v>#N/A</v>
      </c>
      <c r="J90" s="417" t="e">
        <f>RANK(J89,$AA$19:$AA$150,0)</f>
        <v>#N/A</v>
      </c>
      <c r="K90" s="413" t="e">
        <f>RANK(K89,$AB$19:$AB$150,0)</f>
        <v>#N/A</v>
      </c>
      <c r="L90" s="413" t="e">
        <f>RANK(L89,$AC$19:$AC$150,0)</f>
        <v>#N/A</v>
      </c>
      <c r="M90" s="413" t="e">
        <f>RANK(M89,$AD$19:$AD$150,0)</f>
        <v>#N/A</v>
      </c>
      <c r="N90" s="413" t="e">
        <f>RANK(N89,$AE$19:$AE$150,0)</f>
        <v>#N/A</v>
      </c>
      <c r="O90" s="413" t="e">
        <f>RANK(O89,$AF$19:$AF$150,0)</f>
        <v>#N/A</v>
      </c>
      <c r="P90" s="418"/>
      <c r="Q90" s="394"/>
      <c r="R90" s="394"/>
      <c r="S90" s="205">
        <f>B86</f>
        <v>15</v>
      </c>
      <c r="T90" s="281" t="e">
        <f>$A86</f>
        <v>#N/A</v>
      </c>
      <c r="U90" s="281">
        <v>5</v>
      </c>
      <c r="V90" s="281" t="e">
        <f>$A86</f>
        <v>#N/A</v>
      </c>
      <c r="W90" s="401"/>
      <c r="X90" s="298"/>
      <c r="Y90" s="298"/>
      <c r="Z90" s="298"/>
      <c r="AA90" s="298"/>
      <c r="AB90" s="298"/>
      <c r="AC90" s="298"/>
      <c r="AD90" s="402"/>
      <c r="AE90" s="402"/>
      <c r="AF90" s="402"/>
      <c r="AG90" s="280"/>
      <c r="AH90" s="280"/>
      <c r="AI90" s="280"/>
      <c r="AJ90" s="356">
        <v>334</v>
      </c>
      <c r="AK90" s="231"/>
      <c r="AL90" s="280"/>
      <c r="AM90" s="280"/>
      <c r="AN90" s="280"/>
      <c r="AO90" s="280"/>
    </row>
    <row r="91" spans="1:41" s="280" customFormat="1" ht="13.15" hidden="1" customHeight="1" thickTop="1" x14ac:dyDescent="0.3">
      <c r="A91" s="421" t="e">
        <f>RANK(P91,$P$16:$P$150,0)</f>
        <v>#N/A</v>
      </c>
      <c r="B91" s="356">
        <v>38</v>
      </c>
      <c r="C91" s="395" t="e">
        <f>VLOOKUP(B91,Уч!$A$2:$L$34,2,FALSE)</f>
        <v>#N/A</v>
      </c>
      <c r="D91" s="396" t="e">
        <f>VLOOKUP(B91,Уч!$A$2:$L$34,3,FALSE)</f>
        <v>#N/A</v>
      </c>
      <c r="E91" s="461" t="s">
        <v>19</v>
      </c>
      <c r="F91" s="397" t="e">
        <f>VLOOKUP($B91,'1_р'!$C$18:$I$86,5,FALSE)</f>
        <v>#N/A</v>
      </c>
      <c r="G91" s="398" t="e">
        <f>VLOOKUP($B91,Дл_р!$C$16:$O$54,11,FALSE)</f>
        <v>#N/A</v>
      </c>
      <c r="H91" s="423" t="e">
        <f>VLOOKUP($B91,Я_р!$C$16:$K$60,8,FALSE)</f>
        <v>#N/A</v>
      </c>
      <c r="I91" s="423" t="e">
        <f>VLOOKUP($B91,В_р!$C$16:$AF$57,29,FALSE)</f>
        <v>#N/A</v>
      </c>
      <c r="J91" s="424" t="e">
        <f>VLOOKUP($B91,'4_р'!$C$17:$H$73,5,FALSE)</f>
        <v>#N/A</v>
      </c>
      <c r="K91" s="423" t="e">
        <f>VLOOKUP($B91,#REF!,5,FALSE)</f>
        <v>#REF!</v>
      </c>
      <c r="L91" s="423" t="e">
        <f>VLOOKUP($B91,#REF!,8,FALSE)</f>
        <v>#REF!</v>
      </c>
      <c r="M91" s="423" t="e">
        <f>VLOOKUP($B91,#REF!,29,FALSE)</f>
        <v>#REF!</v>
      </c>
      <c r="N91" s="423">
        <f>VLOOKUP($B91,К_р!$C$15:$K$68,8,FALSE)</f>
        <v>0</v>
      </c>
      <c r="O91" s="425">
        <f>VLOOKUP($B91,'15_р'!$C$17:$H$86,5,FALSE)</f>
        <v>0</v>
      </c>
      <c r="P91" s="426" t="e">
        <f>SUM(F93:O93)</f>
        <v>#N/A</v>
      </c>
      <c r="Q91" s="231" t="e">
        <f>LOOKUP(P91,Y$1:AH$1,Y$2:AH$2)</f>
        <v>#N/A</v>
      </c>
      <c r="R91" s="356" t="e">
        <f>AH91+AI91+5</f>
        <v>#N/A</v>
      </c>
      <c r="S91" s="356">
        <f>B91</f>
        <v>38</v>
      </c>
      <c r="T91" s="281" t="e">
        <f>$A91</f>
        <v>#N/A</v>
      </c>
      <c r="U91" s="281">
        <v>1</v>
      </c>
      <c r="V91" s="281" t="e">
        <f>$A91</f>
        <v>#N/A</v>
      </c>
      <c r="W91" s="401"/>
      <c r="X91" s="298"/>
      <c r="Y91" s="298"/>
      <c r="Z91" s="298"/>
      <c r="AA91" s="298"/>
      <c r="AB91" s="298"/>
      <c r="AC91" s="298"/>
      <c r="AD91" s="402"/>
      <c r="AE91" s="402"/>
      <c r="AF91" s="402"/>
      <c r="AH91" s="280" t="e">
        <f>IF(AND(T91&gt;16,P91&gt;=6200),"1",LOOKUP(T91,Y$5:AO$5,Y$6:AO$6))</f>
        <v>#N/A</v>
      </c>
      <c r="AI91" s="280" t="e">
        <f>LOOKUP(Q91,Y$8:AD$8,Y$9:AD$9)</f>
        <v>#N/A</v>
      </c>
      <c r="AJ91" s="356">
        <v>452</v>
      </c>
      <c r="AK91" s="231"/>
    </row>
    <row r="92" spans="1:41" s="280" customFormat="1" ht="13.15" hidden="1" customHeight="1" x14ac:dyDescent="0.3">
      <c r="A92" s="231"/>
      <c r="B92" s="356"/>
      <c r="C92" s="403" t="e">
        <f>VLOOKUP(B91,Уч!$A$2:$L$34,5,FALSE)</f>
        <v>#N/A</v>
      </c>
      <c r="D92" s="396" t="e">
        <f>VLOOKUP(B91,Уч!$A$2:$L$34,4,FALSE)</f>
        <v>#N/A</v>
      </c>
      <c r="E92" s="461" t="s">
        <v>25</v>
      </c>
      <c r="F92" s="405" t="e">
        <f>VLOOKUP($B91,'1_р'!$C$18:$I$86,6,FALSE)</f>
        <v>#N/A</v>
      </c>
      <c r="G92" s="406" t="e">
        <f>VLOOKUP($B91,Дл_р!$C$16:$O$54,12,FALSE)</f>
        <v>#N/A</v>
      </c>
      <c r="H92" s="425"/>
      <c r="I92" s="428"/>
      <c r="J92" s="429"/>
      <c r="K92" s="428" t="e">
        <f>VLOOKUP($B91,#REF!,6,FALSE)</f>
        <v>#REF!</v>
      </c>
      <c r="L92" s="428"/>
      <c r="M92" s="428"/>
      <c r="N92" s="425"/>
      <c r="O92" s="425"/>
      <c r="P92" s="400"/>
      <c r="Q92" s="408"/>
      <c r="R92" s="356" t="e">
        <f>CONCATENATE(AH91,"+",AI91,"+",5)</f>
        <v>#N/A</v>
      </c>
      <c r="S92" s="356">
        <f>B91</f>
        <v>38</v>
      </c>
      <c r="T92" s="281" t="e">
        <f>$A91</f>
        <v>#N/A</v>
      </c>
      <c r="U92" s="281">
        <v>2</v>
      </c>
      <c r="V92" s="281" t="e">
        <f>$A91</f>
        <v>#N/A</v>
      </c>
      <c r="W92" s="401"/>
      <c r="X92" s="298"/>
      <c r="Y92" s="298"/>
      <c r="Z92" s="298"/>
      <c r="AA92" s="298"/>
      <c r="AB92" s="298"/>
      <c r="AC92" s="298"/>
      <c r="AD92" s="402"/>
      <c r="AE92" s="402"/>
      <c r="AF92" s="402"/>
      <c r="AH92" s="231"/>
      <c r="AI92" s="231"/>
      <c r="AJ92" s="356">
        <v>452</v>
      </c>
      <c r="AK92" s="231"/>
    </row>
    <row r="93" spans="1:41" s="280" customFormat="1" ht="13.15" hidden="1" customHeight="1" x14ac:dyDescent="0.3">
      <c r="A93" s="231"/>
      <c r="B93" s="356"/>
      <c r="C93" s="409" t="e">
        <f>VLOOKUP(B91,Уч!$A$2:$L$34,7,FALSE)</f>
        <v>#N/A</v>
      </c>
      <c r="D93" s="396"/>
      <c r="E93" s="461" t="s">
        <v>29</v>
      </c>
      <c r="F93" s="410" t="e">
        <f>VLOOKUP($B91,'1_р'!$C$18:$I$86,7,FALSE)</f>
        <v>#N/A</v>
      </c>
      <c r="G93" s="356" t="e">
        <f>VLOOKUP($B91,Дл_р!$C$16:$O$54,13,FALSE)</f>
        <v>#N/A</v>
      </c>
      <c r="H93" s="425" t="e">
        <f>VLOOKUP($B91,Я_р!$C$16:$K$60,9,FALSE)</f>
        <v>#N/A</v>
      </c>
      <c r="I93" s="425" t="e">
        <f>VLOOKUP($B91,В_р!$C$16:$AF$57,30,)</f>
        <v>#N/A</v>
      </c>
      <c r="J93" s="431" t="e">
        <f>VLOOKUP($B91,'4_р'!$C$17:$H$73,6,FALSE)</f>
        <v>#N/A</v>
      </c>
      <c r="K93" s="425" t="e">
        <f>VLOOKUP($B91,#REF!,7,FALSE)</f>
        <v>#REF!</v>
      </c>
      <c r="L93" s="425" t="e">
        <f>VLOOKUP($B91,#REF!,9,FALSE)</f>
        <v>#REF!</v>
      </c>
      <c r="M93" s="425" t="e">
        <f>VLOOKUP($B91,#REF!,30,FALSE)</f>
        <v>#REF!</v>
      </c>
      <c r="N93" s="425">
        <f>VLOOKUP($B91,К_р!$C$15:$K$68,9,FALSE)</f>
        <v>0</v>
      </c>
      <c r="O93" s="425">
        <f>VLOOKUP($B91,'15_р'!$C$17:$H$86,6,FALSE)</f>
        <v>0</v>
      </c>
      <c r="P93" s="400"/>
      <c r="Q93" s="420"/>
      <c r="R93" s="336"/>
      <c r="S93" s="356">
        <f>B91</f>
        <v>38</v>
      </c>
      <c r="T93" s="281" t="e">
        <f>$A91</f>
        <v>#N/A</v>
      </c>
      <c r="U93" s="281">
        <v>3</v>
      </c>
      <c r="V93" s="281" t="e">
        <f>$A91</f>
        <v>#N/A</v>
      </c>
      <c r="W93" s="401"/>
      <c r="X93" s="298"/>
      <c r="Y93" s="298"/>
      <c r="Z93" s="298"/>
      <c r="AA93" s="298"/>
      <c r="AB93" s="298"/>
      <c r="AC93" s="298"/>
      <c r="AD93" s="402"/>
      <c r="AE93" s="402"/>
      <c r="AF93" s="402"/>
      <c r="AH93" s="231"/>
      <c r="AI93" s="231"/>
      <c r="AJ93" s="356">
        <v>452</v>
      </c>
      <c r="AK93" s="231"/>
    </row>
    <row r="94" spans="1:41" s="280" customFormat="1" ht="13.15" hidden="1" customHeight="1" x14ac:dyDescent="0.3">
      <c r="A94" s="231"/>
      <c r="B94" s="356"/>
      <c r="C94" s="403" t="e">
        <f>VLOOKUP(B91,Уч!$A$2:$L$34,11,FALSE)</f>
        <v>#N/A</v>
      </c>
      <c r="D94" s="396"/>
      <c r="E94" s="461" t="s">
        <v>276</v>
      </c>
      <c r="F94" s="410" t="e">
        <f>F93</f>
        <v>#N/A</v>
      </c>
      <c r="G94" s="356" t="e">
        <f>F94+G93</f>
        <v>#N/A</v>
      </c>
      <c r="H94" s="425" t="e">
        <f>G94+H93</f>
        <v>#N/A</v>
      </c>
      <c r="I94" s="425" t="e">
        <f>H94+I93</f>
        <v>#N/A</v>
      </c>
      <c r="J94" s="431" t="e">
        <f>SUM($F93:J93)</f>
        <v>#N/A</v>
      </c>
      <c r="K94" s="425" t="e">
        <f>SUM($F93:$K93)</f>
        <v>#N/A</v>
      </c>
      <c r="L94" s="425" t="e">
        <f>K94+L93</f>
        <v>#N/A</v>
      </c>
      <c r="M94" s="425" t="e">
        <f>L94+M93</f>
        <v>#N/A</v>
      </c>
      <c r="N94" s="425" t="e">
        <f>SUM($F93:$N93)</f>
        <v>#N/A</v>
      </c>
      <c r="O94" s="425" t="e">
        <f>SUM($F93:$O93)</f>
        <v>#N/A</v>
      </c>
      <c r="P94" s="400"/>
      <c r="Q94" s="408"/>
      <c r="R94" s="336"/>
      <c r="S94" s="356">
        <f>B91</f>
        <v>38</v>
      </c>
      <c r="T94" s="281" t="e">
        <f>$A91</f>
        <v>#N/A</v>
      </c>
      <c r="U94" s="281">
        <v>4</v>
      </c>
      <c r="V94" s="281" t="e">
        <f>$A91</f>
        <v>#N/A</v>
      </c>
      <c r="W94" s="336" t="e">
        <f t="shared" ref="W94:AF94" si="15">F94</f>
        <v>#N/A</v>
      </c>
      <c r="X94" s="336" t="e">
        <f t="shared" si="15"/>
        <v>#N/A</v>
      </c>
      <c r="Y94" s="336" t="e">
        <f t="shared" si="15"/>
        <v>#N/A</v>
      </c>
      <c r="Z94" s="336" t="e">
        <f t="shared" si="15"/>
        <v>#N/A</v>
      </c>
      <c r="AA94" s="336" t="e">
        <f t="shared" si="15"/>
        <v>#N/A</v>
      </c>
      <c r="AB94" s="336" t="e">
        <f t="shared" si="15"/>
        <v>#N/A</v>
      </c>
      <c r="AC94" s="336" t="e">
        <f t="shared" si="15"/>
        <v>#N/A</v>
      </c>
      <c r="AD94" s="336" t="e">
        <f t="shared" si="15"/>
        <v>#N/A</v>
      </c>
      <c r="AE94" s="336" t="e">
        <f t="shared" si="15"/>
        <v>#N/A</v>
      </c>
      <c r="AF94" s="336" t="e">
        <f t="shared" si="15"/>
        <v>#N/A</v>
      </c>
      <c r="AH94" s="231"/>
      <c r="AI94" s="231"/>
      <c r="AJ94" s="356">
        <v>452</v>
      </c>
      <c r="AK94" s="231"/>
    </row>
    <row r="95" spans="1:41" s="280" customFormat="1" ht="13.15" hidden="1" customHeight="1" thickBot="1" x14ac:dyDescent="0.25">
      <c r="A95" s="412"/>
      <c r="B95" s="413"/>
      <c r="C95" s="414" t="e">
        <f>VLOOKUP(B91,Уч!$A$2:$L$34,12,FALSE)</f>
        <v>#N/A</v>
      </c>
      <c r="D95" s="419"/>
      <c r="E95" s="462" t="s">
        <v>59</v>
      </c>
      <c r="F95" s="416" t="e">
        <f>RANK(F94,$W$19:$W$150,0)</f>
        <v>#N/A</v>
      </c>
      <c r="G95" s="413" t="e">
        <f>RANK(G94,$X$19:$X$150,0)</f>
        <v>#N/A</v>
      </c>
      <c r="H95" s="433" t="e">
        <f>RANK(H94,$Y$19:$Y$150,0)</f>
        <v>#N/A</v>
      </c>
      <c r="I95" s="433" t="e">
        <f>RANK(I94,$Z$19:$Z$150,0)</f>
        <v>#N/A</v>
      </c>
      <c r="J95" s="434" t="e">
        <f>RANK(J94,$AA$19:$AA$150,0)</f>
        <v>#N/A</v>
      </c>
      <c r="K95" s="433" t="e">
        <f>RANK(K94,$AB$19:$AB$150,0)</f>
        <v>#N/A</v>
      </c>
      <c r="L95" s="433" t="e">
        <f>RANK(L94,$AC$19:$AC$150,0)</f>
        <v>#N/A</v>
      </c>
      <c r="M95" s="433" t="e">
        <f>RANK(M94,$AD$19:$AD$150,0)</f>
        <v>#N/A</v>
      </c>
      <c r="N95" s="433" t="e">
        <f>RANK(N94,$AE$19:$AE$150,0)</f>
        <v>#N/A</v>
      </c>
      <c r="O95" s="433" t="e">
        <f>RANK(O94,$AF$19:$AF$150,0)</f>
        <v>#N/A</v>
      </c>
      <c r="P95" s="418"/>
      <c r="Q95" s="394"/>
      <c r="R95" s="394"/>
      <c r="S95" s="205">
        <f>B91</f>
        <v>38</v>
      </c>
      <c r="T95" s="281" t="e">
        <f>$A91</f>
        <v>#N/A</v>
      </c>
      <c r="U95" s="281">
        <v>5</v>
      </c>
      <c r="V95" s="281" t="e">
        <f>$A91</f>
        <v>#N/A</v>
      </c>
      <c r="W95" s="401"/>
      <c r="X95" s="298"/>
      <c r="Y95" s="298"/>
      <c r="Z95" s="298"/>
      <c r="AA95" s="298"/>
      <c r="AB95" s="298"/>
      <c r="AC95" s="298"/>
      <c r="AD95" s="402"/>
      <c r="AE95" s="402"/>
      <c r="AF95" s="402"/>
      <c r="AH95" s="231"/>
      <c r="AI95" s="231"/>
      <c r="AJ95" s="356">
        <v>452</v>
      </c>
      <c r="AK95" s="231"/>
    </row>
    <row r="96" spans="1:41" s="280" customFormat="1" ht="13.15" hidden="1" customHeight="1" thickTop="1" x14ac:dyDescent="0.3">
      <c r="A96" s="421" t="e">
        <f>RANK(P96,$P$16:$P$150,0)</f>
        <v>#REF!</v>
      </c>
      <c r="B96" s="356">
        <v>40</v>
      </c>
      <c r="C96" s="395" t="str">
        <f>VLOOKUP(B96,Уч!$A$2:$L$34,2,FALSE)</f>
        <v>Черкасов Алексей</v>
      </c>
      <c r="D96" s="396" t="str">
        <f>VLOOKUP(B96,Уч!$A$2:$L$34,3,FALSE)</f>
        <v>22.10.1994</v>
      </c>
      <c r="E96" s="461" t="s">
        <v>19</v>
      </c>
      <c r="F96" s="397">
        <f>VLOOKUP($B96,'1_р'!$C$18:$I$86,5,FALSE)</f>
        <v>11.53</v>
      </c>
      <c r="G96" s="423">
        <f>VLOOKUP($B96,Дл_р!$C$16:$O$54,11,FALSE)</f>
        <v>6.9</v>
      </c>
      <c r="H96" s="423">
        <f>VLOOKUP($B96,Я_р!$C$16:$K$60,8,FALSE)</f>
        <v>14.03</v>
      </c>
      <c r="I96" s="423">
        <f>VLOOKUP($B96,В_р!$C$16:$AF$57,29,FALSE)</f>
        <v>1.97</v>
      </c>
      <c r="J96" s="424">
        <f>VLOOKUP($B96,'4_р'!$C$17:$H$73,5,FALSE)</f>
        <v>50.84</v>
      </c>
      <c r="K96" s="423" t="e">
        <f>VLOOKUP($B96,#REF!,5,FALSE)</f>
        <v>#REF!</v>
      </c>
      <c r="L96" s="423" t="e">
        <f>VLOOKUP($B96,#REF!,8,FALSE)</f>
        <v>#REF!</v>
      </c>
      <c r="M96" s="423" t="e">
        <f>VLOOKUP($B96,#REF!,29,FALSE)</f>
        <v>#REF!</v>
      </c>
      <c r="N96" s="423">
        <f>VLOOKUP($B96,К_р!$C$15:$K$68,8,FALSE)</f>
        <v>53.68</v>
      </c>
      <c r="O96" s="425" t="str">
        <f>VLOOKUP($B96,'15_р'!$C$17:$H$86,5,FALSE)</f>
        <v>4:56.96</v>
      </c>
      <c r="P96" s="448" t="e">
        <f>SUM(F98:O98)</f>
        <v>#REF!</v>
      </c>
      <c r="Q96" s="421" t="e">
        <f>LOOKUP(P96,Y$1:AH$1,Y$2:AH$2)</f>
        <v>#REF!</v>
      </c>
      <c r="R96" s="356" t="e">
        <f>AH96+AI96+5</f>
        <v>#REF!</v>
      </c>
      <c r="S96" s="356">
        <f>B96</f>
        <v>40</v>
      </c>
      <c r="T96" s="281" t="e">
        <f>$A96</f>
        <v>#REF!</v>
      </c>
      <c r="U96" s="281">
        <v>1</v>
      </c>
      <c r="V96" s="281" t="s">
        <v>162</v>
      </c>
      <c r="W96" s="401"/>
      <c r="X96" s="298"/>
      <c r="Y96" s="298"/>
      <c r="Z96" s="298"/>
      <c r="AA96" s="298"/>
      <c r="AB96" s="298"/>
      <c r="AC96" s="298"/>
      <c r="AD96" s="402"/>
      <c r="AE96" s="402"/>
      <c r="AF96" s="402"/>
      <c r="AH96" s="280" t="e">
        <f>IF(AND(T96&gt;16,P96&gt;=6200),"1",LOOKUP(T96,Y$5:AO$5,Y$6:AO$6))</f>
        <v>#REF!</v>
      </c>
      <c r="AI96" s="280" t="e">
        <f>LOOKUP(Q96,Y$8:AD$8,Y$9:AD$9)</f>
        <v>#REF!</v>
      </c>
      <c r="AJ96" s="356">
        <v>455</v>
      </c>
      <c r="AK96" s="231"/>
    </row>
    <row r="97" spans="1:37" s="280" customFormat="1" ht="13.15" hidden="1" customHeight="1" x14ac:dyDescent="0.3">
      <c r="A97" s="231"/>
      <c r="B97" s="356"/>
      <c r="C97" s="403" t="str">
        <f>VLOOKUP(B96,Уч!$A$2:$L$34,5,FALSE)</f>
        <v xml:space="preserve">Кемеровская область Санкт-Петербург </v>
      </c>
      <c r="D97" s="396" t="str">
        <f>VLOOKUP(B96,Уч!$A$2:$L$34,4,FALSE)</f>
        <v>МС</v>
      </c>
      <c r="E97" s="461" t="s">
        <v>25</v>
      </c>
      <c r="F97" s="405">
        <f>VLOOKUP($B96,'1_р'!$C$18:$I$86,6,FALSE)</f>
        <v>0.8</v>
      </c>
      <c r="G97" s="428">
        <f>VLOOKUP($B96,Дл_р!$C$16:$O$54,12,FALSE)</f>
        <v>-0.9</v>
      </c>
      <c r="H97" s="425"/>
      <c r="I97" s="428"/>
      <c r="J97" s="429"/>
      <c r="K97" s="428" t="e">
        <f>VLOOKUP($B96,#REF!,6,FALSE)</f>
        <v>#REF!</v>
      </c>
      <c r="L97" s="428"/>
      <c r="M97" s="428"/>
      <c r="N97" s="425"/>
      <c r="O97" s="425"/>
      <c r="P97" s="400"/>
      <c r="Q97" s="408"/>
      <c r="R97" s="356" t="e">
        <f>CONCATENATE(AH96,"+",AI96,"+",5)</f>
        <v>#REF!</v>
      </c>
      <c r="S97" s="356">
        <f>B96</f>
        <v>40</v>
      </c>
      <c r="T97" s="281" t="e">
        <f>$A96</f>
        <v>#REF!</v>
      </c>
      <c r="U97" s="281">
        <v>2</v>
      </c>
      <c r="V97" s="281" t="s">
        <v>162</v>
      </c>
      <c r="W97" s="401"/>
      <c r="X97" s="298"/>
      <c r="Y97" s="298"/>
      <c r="Z97" s="298"/>
      <c r="AA97" s="298"/>
      <c r="AB97" s="298"/>
      <c r="AC97" s="298"/>
      <c r="AD97" s="402"/>
      <c r="AE97" s="402"/>
      <c r="AF97" s="402"/>
      <c r="AH97" s="231"/>
      <c r="AI97" s="231"/>
      <c r="AJ97" s="356">
        <v>455</v>
      </c>
      <c r="AK97" s="231"/>
    </row>
    <row r="98" spans="1:37" s="280" customFormat="1" ht="13.15" hidden="1" customHeight="1" x14ac:dyDescent="0.3">
      <c r="A98" s="231"/>
      <c r="B98" s="356"/>
      <c r="C98" s="409" t="str">
        <f>VLOOKUP(B96,Уч!$A$2:$L$34,7,FALSE)</f>
        <v>МА ФСУ «СШОР по легкой атлетике», ГАУ КО "ЦП ССК", СПб ГБУ ЦОП "ШВСМ по легкой атлетике"</v>
      </c>
      <c r="D98" s="396"/>
      <c r="E98" s="461" t="s">
        <v>29</v>
      </c>
      <c r="F98" s="410">
        <f>VLOOKUP($B96,'1_р'!$C$18:$I$86,7,FALSE)</f>
        <v>746</v>
      </c>
      <c r="G98" s="425">
        <f>VLOOKUP($B96,Дл_р!$C$16:$O$54,13,FALSE)</f>
        <v>790</v>
      </c>
      <c r="H98" s="425">
        <f>VLOOKUP($B96,Я_р!$C$16:$K$60,9,FALSE)</f>
        <v>730</v>
      </c>
      <c r="I98" s="425">
        <f>VLOOKUP($B96,В_р!$C$16:$AF$57,30,)</f>
        <v>776</v>
      </c>
      <c r="J98" s="431">
        <f>VLOOKUP($B96,'4_р'!$C$17:$H$73,6,FALSE)</f>
        <v>776</v>
      </c>
      <c r="K98" s="425" t="e">
        <f>VLOOKUP($B96,#REF!,7,FALSE)</f>
        <v>#REF!</v>
      </c>
      <c r="L98" s="425" t="e">
        <f>VLOOKUP($B96,#REF!,9,FALSE)</f>
        <v>#REF!</v>
      </c>
      <c r="M98" s="425" t="e">
        <f>VLOOKUP($B96,#REF!,30,FALSE)</f>
        <v>#REF!</v>
      </c>
      <c r="N98" s="425">
        <f>VLOOKUP($B96,К_р!$C$15:$K$68,9,FALSE)</f>
        <v>643</v>
      </c>
      <c r="O98" s="425">
        <f>VLOOKUP($B96,'15_р'!$C$17:$H$86,6,FALSE)</f>
        <v>577</v>
      </c>
      <c r="P98" s="400"/>
      <c r="Q98" s="420"/>
      <c r="R98" s="336"/>
      <c r="S98" s="356">
        <f>B96</f>
        <v>40</v>
      </c>
      <c r="T98" s="281" t="e">
        <f>$A96</f>
        <v>#REF!</v>
      </c>
      <c r="U98" s="281">
        <v>3</v>
      </c>
      <c r="V98" s="281" t="s">
        <v>162</v>
      </c>
      <c r="W98" s="401"/>
      <c r="X98" s="298"/>
      <c r="Y98" s="298"/>
      <c r="Z98" s="298"/>
      <c r="AA98" s="298"/>
      <c r="AB98" s="298"/>
      <c r="AC98" s="298"/>
      <c r="AD98" s="402"/>
      <c r="AE98" s="402"/>
      <c r="AF98" s="402"/>
      <c r="AH98" s="231"/>
      <c r="AI98" s="231"/>
      <c r="AJ98" s="356">
        <v>455</v>
      </c>
      <c r="AK98" s="231"/>
    </row>
    <row r="99" spans="1:37" s="280" customFormat="1" ht="13.15" hidden="1" customHeight="1" x14ac:dyDescent="0.3">
      <c r="A99" s="231"/>
      <c r="B99" s="356"/>
      <c r="C99" s="403" t="str">
        <f>VLOOKUP(B96,Уч!$A$2:$L$34,11,FALSE)</f>
        <v>Залевская И.И., Овчинников Ю.В., Полосухин К.А.</v>
      </c>
      <c r="D99" s="396"/>
      <c r="E99" s="461" t="s">
        <v>276</v>
      </c>
      <c r="F99" s="410">
        <f>F98</f>
        <v>746</v>
      </c>
      <c r="G99" s="425">
        <f>F99+G98</f>
        <v>1536</v>
      </c>
      <c r="H99" s="425">
        <f>G99+H98</f>
        <v>2266</v>
      </c>
      <c r="I99" s="425">
        <f>H99+I98</f>
        <v>3042</v>
      </c>
      <c r="J99" s="431">
        <f>SUM($F98:J98)</f>
        <v>3818</v>
      </c>
      <c r="K99" s="425" t="e">
        <f>SUM($F98:$K98)</f>
        <v>#REF!</v>
      </c>
      <c r="L99" s="425" t="e">
        <f>K99+L98</f>
        <v>#REF!</v>
      </c>
      <c r="M99" s="425" t="e">
        <f>L99+M98</f>
        <v>#REF!</v>
      </c>
      <c r="N99" s="425" t="e">
        <f>SUM($F98:$N98)</f>
        <v>#REF!</v>
      </c>
      <c r="O99" s="425" t="e">
        <f>SUM($F98:$O98)</f>
        <v>#REF!</v>
      </c>
      <c r="P99" s="400"/>
      <c r="Q99" s="408"/>
      <c r="R99" s="336"/>
      <c r="S99" s="356">
        <f>B96</f>
        <v>40</v>
      </c>
      <c r="T99" s="281" t="e">
        <f>$A96</f>
        <v>#REF!</v>
      </c>
      <c r="U99" s="281">
        <v>4</v>
      </c>
      <c r="V99" s="281" t="s">
        <v>162</v>
      </c>
      <c r="W99" s="336">
        <f t="shared" ref="W99:AF99" si="16">F99</f>
        <v>746</v>
      </c>
      <c r="X99" s="336">
        <f t="shared" si="16"/>
        <v>1536</v>
      </c>
      <c r="Y99" s="336">
        <f t="shared" si="16"/>
        <v>2266</v>
      </c>
      <c r="Z99" s="336">
        <f t="shared" si="16"/>
        <v>3042</v>
      </c>
      <c r="AA99" s="336">
        <f t="shared" si="16"/>
        <v>3818</v>
      </c>
      <c r="AB99" s="336" t="e">
        <f t="shared" si="16"/>
        <v>#REF!</v>
      </c>
      <c r="AC99" s="336" t="e">
        <f t="shared" si="16"/>
        <v>#REF!</v>
      </c>
      <c r="AD99" s="336" t="e">
        <f t="shared" si="16"/>
        <v>#REF!</v>
      </c>
      <c r="AE99" s="336" t="e">
        <f t="shared" si="16"/>
        <v>#REF!</v>
      </c>
      <c r="AF99" s="336" t="e">
        <f t="shared" si="16"/>
        <v>#REF!</v>
      </c>
      <c r="AH99" s="231"/>
      <c r="AI99" s="231"/>
      <c r="AJ99" s="356">
        <v>455</v>
      </c>
      <c r="AK99" s="231"/>
    </row>
    <row r="100" spans="1:37" s="280" customFormat="1" ht="13.15" hidden="1" customHeight="1" thickBot="1" x14ac:dyDescent="0.25">
      <c r="A100" s="412"/>
      <c r="B100" s="413"/>
      <c r="C100" s="414">
        <f>VLOOKUP(B96,Уч!$A$2:$L$34,12,FALSE)</f>
        <v>0</v>
      </c>
      <c r="D100" s="419"/>
      <c r="E100" s="462" t="s">
        <v>59</v>
      </c>
      <c r="F100" s="416" t="e">
        <f>RANK(F99,$W$19:$W$150,0)</f>
        <v>#N/A</v>
      </c>
      <c r="G100" s="433" t="e">
        <f>RANK(G99,$X$19:$X$150,0)</f>
        <v>#N/A</v>
      </c>
      <c r="H100" s="433" t="e">
        <f>RANK(H99,$Y$19:$Y$150,0)</f>
        <v>#N/A</v>
      </c>
      <c r="I100" s="433" t="e">
        <f>RANK(I99,$Z$19:$Z$150,0)</f>
        <v>#N/A</v>
      </c>
      <c r="J100" s="434" t="e">
        <f>RANK(J99,$AA$19:$AA$150,0)</f>
        <v>#N/A</v>
      </c>
      <c r="K100" s="433" t="e">
        <f>RANK(K99,$AB$19:$AB$150,0)</f>
        <v>#REF!</v>
      </c>
      <c r="L100" s="433" t="e">
        <f>RANK(L99,$AC$19:$AC$150,0)</f>
        <v>#REF!</v>
      </c>
      <c r="M100" s="433" t="e">
        <f>RANK(M99,$AD$19:$AD$150,0)</f>
        <v>#REF!</v>
      </c>
      <c r="N100" s="433" t="e">
        <f>RANK(N99,$AE$19:$AE$150,0)</f>
        <v>#REF!</v>
      </c>
      <c r="O100" s="433" t="e">
        <f>RANK(O99,$AF$19:$AF$150,0)</f>
        <v>#REF!</v>
      </c>
      <c r="P100" s="418"/>
      <c r="Q100" s="394"/>
      <c r="R100" s="394"/>
      <c r="S100" s="205">
        <f>B96</f>
        <v>40</v>
      </c>
      <c r="T100" s="281" t="e">
        <f>$A96</f>
        <v>#REF!</v>
      </c>
      <c r="U100" s="281">
        <v>5</v>
      </c>
      <c r="V100" s="281" t="s">
        <v>162</v>
      </c>
      <c r="W100" s="401"/>
      <c r="X100" s="298"/>
      <c r="Y100" s="298"/>
      <c r="Z100" s="298"/>
      <c r="AA100" s="298"/>
      <c r="AB100" s="298"/>
      <c r="AC100" s="298"/>
      <c r="AD100" s="402"/>
      <c r="AE100" s="402"/>
      <c r="AF100" s="402"/>
      <c r="AH100" s="231"/>
      <c r="AI100" s="231"/>
      <c r="AJ100" s="356">
        <v>455</v>
      </c>
      <c r="AK100" s="231"/>
    </row>
    <row r="101" spans="1:37" s="280" customFormat="1" ht="13.15" hidden="1" customHeight="1" thickTop="1" x14ac:dyDescent="0.3">
      <c r="A101" s="231" t="e">
        <f>RANK(P101,$P$16:$P$150,0)</f>
        <v>#N/A</v>
      </c>
      <c r="B101" s="356">
        <v>62</v>
      </c>
      <c r="C101" s="395" t="e">
        <f>VLOOKUP(B101,Уч!$A$2:$L$34,2,FALSE)</f>
        <v>#N/A</v>
      </c>
      <c r="D101" s="396" t="e">
        <f>VLOOKUP(B101,Уч!$A$2:$L$34,3,FALSE)</f>
        <v>#N/A</v>
      </c>
      <c r="E101" s="461" t="s">
        <v>19</v>
      </c>
      <c r="F101" s="397" t="e">
        <f>VLOOKUP($B101,'1_р'!$C$18:$I$86,5,FALSE)</f>
        <v>#N/A</v>
      </c>
      <c r="G101" s="398" t="e">
        <f>VLOOKUP($B101,Дл_р!$C$16:$O$54,11,FALSE)</f>
        <v>#N/A</v>
      </c>
      <c r="H101" s="398" t="e">
        <f>VLOOKUP($B101,Я_р!$C$16:$K$60,8,FALSE)</f>
        <v>#N/A</v>
      </c>
      <c r="I101" s="398">
        <f>VLOOKUP($B101,В_р!$C$16:$AF$57,29,FALSE)</f>
        <v>1.88</v>
      </c>
      <c r="J101" s="399" t="e">
        <f>VLOOKUP($B101,'4_р'!$C$17:$H$73,5,FALSE)</f>
        <v>#N/A</v>
      </c>
      <c r="K101" s="398" t="e">
        <f>VLOOKUP($B101,#REF!,5,FALSE)</f>
        <v>#REF!</v>
      </c>
      <c r="L101" s="398" t="e">
        <f>VLOOKUP($B101,#REF!,8,FALSE)</f>
        <v>#REF!</v>
      </c>
      <c r="M101" s="398" t="e">
        <f>VLOOKUP($B101,#REF!,29,FALSE)</f>
        <v>#REF!</v>
      </c>
      <c r="N101" s="398">
        <f>VLOOKUP($B101,К_р!$C$15:$K$68,8,FALSE)</f>
        <v>0</v>
      </c>
      <c r="O101" s="356" t="e">
        <f>VLOOKUP($B101,'15_р'!$C$17:$H$86,5,FALSE)</f>
        <v>#N/A</v>
      </c>
      <c r="P101" s="443" t="e">
        <f>SUM(F103:O103)</f>
        <v>#N/A</v>
      </c>
      <c r="Q101" s="231" t="e">
        <f>LOOKUP(P101,Y$1:AH$1,Y$2:AH$2)</f>
        <v>#N/A</v>
      </c>
      <c r="R101" s="356" t="e">
        <f>AH101+AI101+5</f>
        <v>#N/A</v>
      </c>
      <c r="S101" s="356">
        <f>B101</f>
        <v>62</v>
      </c>
      <c r="T101" s="281" t="e">
        <f>$A101</f>
        <v>#N/A</v>
      </c>
      <c r="U101" s="281">
        <v>1</v>
      </c>
      <c r="V101" s="281" t="e">
        <f>$A101</f>
        <v>#N/A</v>
      </c>
      <c r="W101" s="401"/>
      <c r="X101" s="298"/>
      <c r="Y101" s="298"/>
      <c r="Z101" s="298"/>
      <c r="AA101" s="298"/>
      <c r="AB101" s="298"/>
      <c r="AC101" s="298"/>
      <c r="AD101" s="402"/>
      <c r="AE101" s="402"/>
      <c r="AF101" s="402"/>
      <c r="AH101" s="280" t="e">
        <f>IF(AND(T101&gt;16,P101&gt;=6200),"1",LOOKUP(T101,Y$5:AO$5,Y$6:AO$6))</f>
        <v>#N/A</v>
      </c>
      <c r="AI101" s="280" t="e">
        <f>LOOKUP(Q101,Y$8:AD$8,Y$9:AD$9)</f>
        <v>#N/A</v>
      </c>
      <c r="AJ101" s="356">
        <v>459</v>
      </c>
      <c r="AK101" s="231"/>
    </row>
    <row r="102" spans="1:37" s="280" customFormat="1" ht="13.15" hidden="1" customHeight="1" x14ac:dyDescent="0.3">
      <c r="A102" s="231"/>
      <c r="B102" s="356"/>
      <c r="C102" s="403" t="e">
        <f>VLOOKUP(B101,Уч!$A$2:$L$34,5,FALSE)</f>
        <v>#N/A</v>
      </c>
      <c r="D102" s="404" t="e">
        <f>VLOOKUP(B101,Уч!$A$2:$L$34,4,FALSE)</f>
        <v>#N/A</v>
      </c>
      <c r="E102" s="461" t="s">
        <v>25</v>
      </c>
      <c r="F102" s="405" t="e">
        <f>VLOOKUP($B101,'1_р'!$C$18:$I$86,6,FALSE)</f>
        <v>#N/A</v>
      </c>
      <c r="G102" s="406" t="e">
        <f>VLOOKUP($B101,Дл_р!$C$16:$O$54,12,FALSE)</f>
        <v>#N/A</v>
      </c>
      <c r="H102" s="356"/>
      <c r="I102" s="406"/>
      <c r="J102" s="407"/>
      <c r="K102" s="406" t="e">
        <f>VLOOKUP($B101,#REF!,6,FALSE)</f>
        <v>#REF!</v>
      </c>
      <c r="L102" s="406"/>
      <c r="M102" s="406"/>
      <c r="N102" s="356"/>
      <c r="O102" s="356"/>
      <c r="P102" s="400"/>
      <c r="Q102" s="408"/>
      <c r="R102" s="356" t="e">
        <f>CONCATENATE(AH101,"+",AI101,"+",5)</f>
        <v>#N/A</v>
      </c>
      <c r="S102" s="356">
        <f>B101</f>
        <v>62</v>
      </c>
      <c r="T102" s="281" t="e">
        <f>$A101</f>
        <v>#N/A</v>
      </c>
      <c r="U102" s="281">
        <v>2</v>
      </c>
      <c r="V102" s="281" t="e">
        <f>$A101</f>
        <v>#N/A</v>
      </c>
      <c r="W102" s="401"/>
      <c r="X102" s="298"/>
      <c r="Y102" s="298"/>
      <c r="Z102" s="298"/>
      <c r="AA102" s="298"/>
      <c r="AB102" s="298"/>
      <c r="AC102" s="298"/>
      <c r="AD102" s="402"/>
      <c r="AE102" s="402"/>
      <c r="AF102" s="402"/>
      <c r="AH102" s="231"/>
      <c r="AI102" s="231"/>
      <c r="AJ102" s="356">
        <v>459</v>
      </c>
      <c r="AK102" s="231"/>
    </row>
    <row r="103" spans="1:37" s="280" customFormat="1" ht="13.15" hidden="1" customHeight="1" x14ac:dyDescent="0.3">
      <c r="A103" s="231"/>
      <c r="B103" s="356"/>
      <c r="C103" s="409" t="e">
        <f>VLOOKUP(B101,Уч!$A$2:$L$34,7,FALSE)</f>
        <v>#N/A</v>
      </c>
      <c r="D103" s="404"/>
      <c r="E103" s="461" t="s">
        <v>29</v>
      </c>
      <c r="F103" s="410" t="e">
        <f>VLOOKUP($B101,'1_р'!$C$18:$I$86,7,FALSE)</f>
        <v>#N/A</v>
      </c>
      <c r="G103" s="356" t="e">
        <f>VLOOKUP($B101,Дл_р!$C$16:$O$54,13,FALSE)</f>
        <v>#N/A</v>
      </c>
      <c r="H103" s="356" t="e">
        <f>VLOOKUP($B101,Я_р!$C$16:$K$60,9,FALSE)</f>
        <v>#N/A</v>
      </c>
      <c r="I103" s="356">
        <f>VLOOKUP($B101,В_р!$C$16:$AF$57,30,)</f>
        <v>696</v>
      </c>
      <c r="J103" s="411" t="e">
        <f>VLOOKUP($B101,'4_р'!$C$17:$H$73,6,FALSE)</f>
        <v>#N/A</v>
      </c>
      <c r="K103" s="356" t="e">
        <f>VLOOKUP($B101,#REF!,7,FALSE)</f>
        <v>#REF!</v>
      </c>
      <c r="L103" s="356" t="e">
        <f>VLOOKUP($B101,#REF!,9,FALSE)</f>
        <v>#REF!</v>
      </c>
      <c r="M103" s="356" t="e">
        <f>VLOOKUP($B101,#REF!,30,FALSE)</f>
        <v>#REF!</v>
      </c>
      <c r="N103" s="356">
        <f>VLOOKUP($B101,К_р!$C$15:$K$68,9,FALSE)</f>
        <v>0</v>
      </c>
      <c r="O103" s="356" t="e">
        <f>VLOOKUP($B101,'15_р'!$C$17:$H$86,6,FALSE)</f>
        <v>#N/A</v>
      </c>
      <c r="P103" s="400"/>
      <c r="Q103" s="420"/>
      <c r="R103" s="336"/>
      <c r="S103" s="356">
        <f>B101</f>
        <v>62</v>
      </c>
      <c r="T103" s="281" t="e">
        <f>$A101</f>
        <v>#N/A</v>
      </c>
      <c r="U103" s="281">
        <v>3</v>
      </c>
      <c r="V103" s="281" t="e">
        <f>$A101</f>
        <v>#N/A</v>
      </c>
      <c r="W103" s="401"/>
      <c r="X103" s="298"/>
      <c r="Y103" s="298"/>
      <c r="Z103" s="298"/>
      <c r="AA103" s="298"/>
      <c r="AB103" s="298"/>
      <c r="AC103" s="298"/>
      <c r="AD103" s="402"/>
      <c r="AE103" s="402"/>
      <c r="AF103" s="402"/>
      <c r="AH103" s="231"/>
      <c r="AI103" s="231"/>
      <c r="AJ103" s="356">
        <v>459</v>
      </c>
      <c r="AK103" s="231"/>
    </row>
    <row r="104" spans="1:37" s="280" customFormat="1" ht="13.15" hidden="1" customHeight="1" x14ac:dyDescent="0.3">
      <c r="A104" s="231"/>
      <c r="B104" s="356"/>
      <c r="C104" s="403" t="e">
        <f>VLOOKUP(B101,Уч!$A$2:$L$34,11,FALSE)</f>
        <v>#N/A</v>
      </c>
      <c r="D104" s="404"/>
      <c r="E104" s="461" t="s">
        <v>276</v>
      </c>
      <c r="F104" s="410" t="e">
        <f>F103</f>
        <v>#N/A</v>
      </c>
      <c r="G104" s="356" t="e">
        <f>F104+G103</f>
        <v>#N/A</v>
      </c>
      <c r="H104" s="356" t="e">
        <f>G104+H103</f>
        <v>#N/A</v>
      </c>
      <c r="I104" s="356" t="e">
        <f>H104+I103</f>
        <v>#N/A</v>
      </c>
      <c r="J104" s="411" t="e">
        <f>SUM($F103:J103)</f>
        <v>#N/A</v>
      </c>
      <c r="K104" s="356" t="e">
        <f>SUM($F103:$K103)</f>
        <v>#N/A</v>
      </c>
      <c r="L104" s="356" t="e">
        <f>K104+L103</f>
        <v>#N/A</v>
      </c>
      <c r="M104" s="356" t="e">
        <f>L104+M103</f>
        <v>#N/A</v>
      </c>
      <c r="N104" s="356" t="e">
        <f>SUM($F103:$N103)</f>
        <v>#N/A</v>
      </c>
      <c r="O104" s="356" t="e">
        <f>SUM($F103:$O103)</f>
        <v>#N/A</v>
      </c>
      <c r="P104" s="400"/>
      <c r="Q104" s="408"/>
      <c r="R104" s="336"/>
      <c r="S104" s="356">
        <f>B101</f>
        <v>62</v>
      </c>
      <c r="T104" s="281" t="e">
        <f>$A101</f>
        <v>#N/A</v>
      </c>
      <c r="U104" s="281">
        <v>4</v>
      </c>
      <c r="V104" s="281" t="e">
        <f>$A101</f>
        <v>#N/A</v>
      </c>
      <c r="W104" s="336" t="e">
        <f t="shared" ref="W104:AF104" si="17">F104</f>
        <v>#N/A</v>
      </c>
      <c r="X104" s="336" t="e">
        <f t="shared" si="17"/>
        <v>#N/A</v>
      </c>
      <c r="Y104" s="336" t="e">
        <f t="shared" si="17"/>
        <v>#N/A</v>
      </c>
      <c r="Z104" s="336" t="e">
        <f t="shared" si="17"/>
        <v>#N/A</v>
      </c>
      <c r="AA104" s="336" t="e">
        <f t="shared" si="17"/>
        <v>#N/A</v>
      </c>
      <c r="AB104" s="336" t="e">
        <f t="shared" si="17"/>
        <v>#N/A</v>
      </c>
      <c r="AC104" s="336" t="e">
        <f t="shared" si="17"/>
        <v>#N/A</v>
      </c>
      <c r="AD104" s="336" t="e">
        <f t="shared" si="17"/>
        <v>#N/A</v>
      </c>
      <c r="AE104" s="336" t="e">
        <f t="shared" si="17"/>
        <v>#N/A</v>
      </c>
      <c r="AF104" s="336" t="e">
        <f t="shared" si="17"/>
        <v>#N/A</v>
      </c>
      <c r="AH104" s="231"/>
      <c r="AI104" s="231"/>
      <c r="AJ104" s="356">
        <v>459</v>
      </c>
      <c r="AK104" s="231"/>
    </row>
    <row r="105" spans="1:37" s="280" customFormat="1" ht="13.15" hidden="1" customHeight="1" thickBot="1" x14ac:dyDescent="0.25">
      <c r="A105" s="412"/>
      <c r="B105" s="413"/>
      <c r="C105" s="414" t="e">
        <f>VLOOKUP(B101,Уч!$A$2:$L$34,12,FALSE)</f>
        <v>#N/A</v>
      </c>
      <c r="D105" s="415"/>
      <c r="E105" s="462" t="s">
        <v>59</v>
      </c>
      <c r="F105" s="416" t="e">
        <f>RANK(F104,$W$19:$W$150,0)</f>
        <v>#N/A</v>
      </c>
      <c r="G105" s="413" t="e">
        <f>RANK(G104,$X$19:$X$150,0)</f>
        <v>#N/A</v>
      </c>
      <c r="H105" s="413" t="e">
        <f>RANK(H104,$Y$19:$Y$150,0)</f>
        <v>#N/A</v>
      </c>
      <c r="I105" s="413" t="e">
        <f>RANK(I104,$Z$19:$Z$150,0)</f>
        <v>#N/A</v>
      </c>
      <c r="J105" s="417" t="e">
        <f>RANK(J104,$AA$19:$AA$150,0)</f>
        <v>#N/A</v>
      </c>
      <c r="K105" s="413" t="e">
        <f>RANK(K104,$AB$19:$AB$150,0)</f>
        <v>#N/A</v>
      </c>
      <c r="L105" s="413" t="e">
        <f>RANK(L104,$AC$19:$AC$150,0)</f>
        <v>#N/A</v>
      </c>
      <c r="M105" s="413" t="e">
        <f>RANK(M104,$AD$19:$AD$150,0)</f>
        <v>#N/A</v>
      </c>
      <c r="N105" s="413" t="e">
        <f>RANK(N104,$AE$19:$AE$150,0)</f>
        <v>#N/A</v>
      </c>
      <c r="O105" s="413" t="e">
        <f>RANK(O104,$AF$19:$AF$150,0)</f>
        <v>#N/A</v>
      </c>
      <c r="P105" s="418"/>
      <c r="Q105" s="394"/>
      <c r="R105" s="394"/>
      <c r="S105" s="205">
        <f>B101</f>
        <v>62</v>
      </c>
      <c r="T105" s="281" t="e">
        <f>$A101</f>
        <v>#N/A</v>
      </c>
      <c r="U105" s="281">
        <v>5</v>
      </c>
      <c r="V105" s="281" t="e">
        <f>$A101</f>
        <v>#N/A</v>
      </c>
      <c r="W105" s="401"/>
      <c r="X105" s="298"/>
      <c r="Y105" s="298"/>
      <c r="Z105" s="298"/>
      <c r="AA105" s="298"/>
      <c r="AB105" s="298"/>
      <c r="AC105" s="298"/>
      <c r="AD105" s="402"/>
      <c r="AE105" s="402"/>
      <c r="AF105" s="402"/>
      <c r="AH105" s="231"/>
      <c r="AI105" s="231"/>
      <c r="AJ105" s="356">
        <v>459</v>
      </c>
      <c r="AK105" s="231"/>
    </row>
    <row r="106" spans="1:37" s="280" customFormat="1" ht="13.15" hidden="1" customHeight="1" thickTop="1" x14ac:dyDescent="0.3">
      <c r="A106" s="231" t="e">
        <f>RANK(P106,$P$16:$P$150,0)</f>
        <v>#N/A</v>
      </c>
      <c r="B106" s="356">
        <v>13</v>
      </c>
      <c r="C106" s="395" t="e">
        <f>VLOOKUP(B106,Уч!$A$2:$L$34,2,FALSE)</f>
        <v>#N/A</v>
      </c>
      <c r="D106" s="396" t="e">
        <f>VLOOKUP(B106,Уч!$A$2:$L$34,3,FALSE)</f>
        <v>#N/A</v>
      </c>
      <c r="E106" s="461" t="s">
        <v>19</v>
      </c>
      <c r="F106" s="397">
        <f>VLOOKUP($B106,'1_р'!$C$18:$I$86,5,FALSE)</f>
        <v>11.41</v>
      </c>
      <c r="G106" s="398" t="e">
        <f>VLOOKUP($B106,Дл_р!$C$16:$O$54,11,FALSE)</f>
        <v>#N/A</v>
      </c>
      <c r="H106" s="398" t="e">
        <f>VLOOKUP($B106,Я_р!$C$16:$K$60,8,FALSE)</f>
        <v>#N/A</v>
      </c>
      <c r="I106" s="398">
        <f>VLOOKUP($B106,В_р!$C$16:$AF$57,29,FALSE)</f>
        <v>2</v>
      </c>
      <c r="J106" s="399">
        <f>VLOOKUP($B106,'4_р'!$C$17:$H$73,5,FALSE)</f>
        <v>0</v>
      </c>
      <c r="K106" s="398" t="e">
        <f>VLOOKUP($B106,#REF!,5,FALSE)</f>
        <v>#REF!</v>
      </c>
      <c r="L106" s="398" t="e">
        <f>VLOOKUP($B106,#REF!,8,FALSE)</f>
        <v>#REF!</v>
      </c>
      <c r="M106" s="398" t="e">
        <f>VLOOKUP($B106,#REF!,29,FALSE)</f>
        <v>#REF!</v>
      </c>
      <c r="N106" s="398" t="e">
        <f>VLOOKUP($B106,К_р!$C$15:$K$68,8,FALSE)</f>
        <v>#N/A</v>
      </c>
      <c r="O106" s="356" t="e">
        <f>VLOOKUP($B106,'15_р'!$C$17:$H$86,5,FALSE)</f>
        <v>#N/A</v>
      </c>
      <c r="P106" s="400" t="e">
        <f>SUM(F108:O108)</f>
        <v>#N/A</v>
      </c>
      <c r="Q106" s="231" t="e">
        <f>LOOKUP(P106,Y$1:AH$1,Y$2:AH$2)</f>
        <v>#N/A</v>
      </c>
      <c r="R106" s="356" t="e">
        <f>AH106+AI106+5</f>
        <v>#N/A</v>
      </c>
      <c r="S106" s="356">
        <f>B106</f>
        <v>13</v>
      </c>
      <c r="T106" s="281" t="e">
        <f>$A106</f>
        <v>#N/A</v>
      </c>
      <c r="U106" s="281">
        <v>1</v>
      </c>
      <c r="V106" s="281" t="e">
        <f>$A106</f>
        <v>#N/A</v>
      </c>
      <c r="W106" s="401"/>
      <c r="X106" s="298"/>
      <c r="Y106" s="298"/>
      <c r="Z106" s="298"/>
      <c r="AA106" s="298"/>
      <c r="AB106" s="298"/>
      <c r="AC106" s="298"/>
      <c r="AD106" s="402"/>
      <c r="AE106" s="402"/>
      <c r="AF106" s="402"/>
      <c r="AH106" s="280" t="e">
        <f>IF(AND(T106&gt;16,P106&gt;=6200),"1",LOOKUP(T106,Y$5:AO$5,Y$6:AO$6))</f>
        <v>#N/A</v>
      </c>
      <c r="AI106" s="280" t="e">
        <f>LOOKUP(Q106,Y$8:AD$8,Y$9:AD$9)</f>
        <v>#N/A</v>
      </c>
      <c r="AJ106" s="356">
        <v>460</v>
      </c>
      <c r="AK106" s="231"/>
    </row>
    <row r="107" spans="1:37" s="280" customFormat="1" ht="13.15" hidden="1" customHeight="1" x14ac:dyDescent="0.3">
      <c r="A107" s="231"/>
      <c r="B107" s="356"/>
      <c r="C107" s="403" t="e">
        <f>VLOOKUP(B106,Уч!$A$2:$L$34,5,FALSE)</f>
        <v>#N/A</v>
      </c>
      <c r="D107" s="396" t="e">
        <f>VLOOKUP(B106,Уч!$A$2:$L$34,4,FALSE)</f>
        <v>#N/A</v>
      </c>
      <c r="E107" s="461" t="s">
        <v>25</v>
      </c>
      <c r="F107" s="405">
        <f>VLOOKUP($B106,'1_р'!$C$18:$I$86,6,FALSE)</f>
        <v>1</v>
      </c>
      <c r="G107" s="406" t="e">
        <f>VLOOKUP($B106,Дл_р!$C$16:$O$54,12,FALSE)</f>
        <v>#N/A</v>
      </c>
      <c r="H107" s="356"/>
      <c r="I107" s="406"/>
      <c r="J107" s="407"/>
      <c r="K107" s="406" t="e">
        <f>VLOOKUP($B106,#REF!,6,FALSE)</f>
        <v>#REF!</v>
      </c>
      <c r="L107" s="406"/>
      <c r="M107" s="406"/>
      <c r="N107" s="356"/>
      <c r="O107" s="356"/>
      <c r="P107" s="400"/>
      <c r="Q107" s="408"/>
      <c r="R107" s="356" t="e">
        <f>CONCATENATE(AH106,"+",AI106,"+",5)</f>
        <v>#N/A</v>
      </c>
      <c r="S107" s="356">
        <f>B106</f>
        <v>13</v>
      </c>
      <c r="T107" s="281" t="e">
        <f>$A106</f>
        <v>#N/A</v>
      </c>
      <c r="U107" s="281">
        <v>2</v>
      </c>
      <c r="V107" s="281" t="e">
        <f>$A106</f>
        <v>#N/A</v>
      </c>
      <c r="W107" s="401"/>
      <c r="X107" s="298"/>
      <c r="Y107" s="298"/>
      <c r="Z107" s="298"/>
      <c r="AA107" s="298"/>
      <c r="AB107" s="298"/>
      <c r="AC107" s="298"/>
      <c r="AD107" s="402"/>
      <c r="AE107" s="402"/>
      <c r="AF107" s="402"/>
      <c r="AH107" s="231"/>
      <c r="AI107" s="231"/>
      <c r="AJ107" s="356">
        <v>460</v>
      </c>
      <c r="AK107" s="231"/>
    </row>
    <row r="108" spans="1:37" s="280" customFormat="1" ht="13.15" hidden="1" customHeight="1" x14ac:dyDescent="0.3">
      <c r="A108" s="231"/>
      <c r="B108" s="356"/>
      <c r="C108" s="409" t="e">
        <f>VLOOKUP(B106,Уч!$A$2:$L$34,7,FALSE)</f>
        <v>#N/A</v>
      </c>
      <c r="D108" s="396"/>
      <c r="E108" s="461" t="s">
        <v>29</v>
      </c>
      <c r="F108" s="410">
        <f>VLOOKUP($B106,'1_р'!$C$18:$I$86,7,FALSE)</f>
        <v>771</v>
      </c>
      <c r="G108" s="356" t="e">
        <f>VLOOKUP($B106,Дл_р!$C$16:$O$54,13,FALSE)</f>
        <v>#N/A</v>
      </c>
      <c r="H108" s="356" t="e">
        <f>VLOOKUP($B106,Я_р!$C$16:$K$60,9,FALSE)</f>
        <v>#N/A</v>
      </c>
      <c r="I108" s="356">
        <f>VLOOKUP($B106,В_р!$C$16:$AF$57,30,)</f>
        <v>803</v>
      </c>
      <c r="J108" s="411">
        <f>VLOOKUP($B106,'4_р'!$C$17:$H$73,6,FALSE)</f>
        <v>0</v>
      </c>
      <c r="K108" s="356" t="e">
        <f>VLOOKUP($B106,#REF!,7,FALSE)</f>
        <v>#REF!</v>
      </c>
      <c r="L108" s="356" t="e">
        <f>VLOOKUP($B106,#REF!,9,FALSE)</f>
        <v>#REF!</v>
      </c>
      <c r="M108" s="356" t="e">
        <f>VLOOKUP($B106,#REF!,30,FALSE)</f>
        <v>#REF!</v>
      </c>
      <c r="N108" s="356" t="e">
        <f>VLOOKUP($B106,К_р!$C$15:$K$68,9,FALSE)</f>
        <v>#N/A</v>
      </c>
      <c r="O108" s="356" t="e">
        <f>VLOOKUP($B106,'15_р'!$C$17:$H$86,6,FALSE)</f>
        <v>#N/A</v>
      </c>
      <c r="P108" s="400"/>
      <c r="Q108" s="420"/>
      <c r="R108" s="336"/>
      <c r="S108" s="356">
        <f>B106</f>
        <v>13</v>
      </c>
      <c r="T108" s="281" t="e">
        <f>$A106</f>
        <v>#N/A</v>
      </c>
      <c r="U108" s="281">
        <v>3</v>
      </c>
      <c r="V108" s="281" t="e">
        <f>$A106</f>
        <v>#N/A</v>
      </c>
      <c r="W108" s="401"/>
      <c r="X108" s="298"/>
      <c r="Y108" s="298"/>
      <c r="Z108" s="298"/>
      <c r="AA108" s="298"/>
      <c r="AB108" s="298"/>
      <c r="AC108" s="298"/>
      <c r="AD108" s="402"/>
      <c r="AE108" s="402"/>
      <c r="AF108" s="402"/>
      <c r="AH108" s="231"/>
      <c r="AI108" s="231"/>
      <c r="AJ108" s="356">
        <v>460</v>
      </c>
      <c r="AK108" s="231"/>
    </row>
    <row r="109" spans="1:37" s="280" customFormat="1" ht="13.15" hidden="1" customHeight="1" x14ac:dyDescent="0.3">
      <c r="A109" s="231"/>
      <c r="B109" s="356"/>
      <c r="C109" s="403" t="e">
        <f>VLOOKUP(B106,Уч!$A$2:$L$34,11,FALSE)</f>
        <v>#N/A</v>
      </c>
      <c r="D109" s="396"/>
      <c r="E109" s="461" t="s">
        <v>276</v>
      </c>
      <c r="F109" s="410">
        <f>F108</f>
        <v>771</v>
      </c>
      <c r="G109" s="356" t="e">
        <f>F109+G108</f>
        <v>#N/A</v>
      </c>
      <c r="H109" s="356" t="e">
        <f>G109+H108</f>
        <v>#N/A</v>
      </c>
      <c r="I109" s="356" t="e">
        <f>H109+I108</f>
        <v>#N/A</v>
      </c>
      <c r="J109" s="411" t="e">
        <f>SUM($F108:J108)</f>
        <v>#N/A</v>
      </c>
      <c r="K109" s="356" t="e">
        <f>SUM($F108:$K108)</f>
        <v>#N/A</v>
      </c>
      <c r="L109" s="356" t="e">
        <f>K109+L108</f>
        <v>#N/A</v>
      </c>
      <c r="M109" s="356" t="e">
        <f>L109+M108</f>
        <v>#N/A</v>
      </c>
      <c r="N109" s="356" t="e">
        <f>SUM($F108:$N108)</f>
        <v>#N/A</v>
      </c>
      <c r="O109" s="356" t="e">
        <f>SUM($F108:$O108)</f>
        <v>#N/A</v>
      </c>
      <c r="P109" s="400"/>
      <c r="Q109" s="408"/>
      <c r="R109" s="336"/>
      <c r="S109" s="356">
        <f>B106</f>
        <v>13</v>
      </c>
      <c r="T109" s="281" t="e">
        <f>$A106</f>
        <v>#N/A</v>
      </c>
      <c r="U109" s="281">
        <v>4</v>
      </c>
      <c r="V109" s="281" t="e">
        <f>$A106</f>
        <v>#N/A</v>
      </c>
      <c r="W109" s="336">
        <f t="shared" ref="W109:AF109" si="18">F109</f>
        <v>771</v>
      </c>
      <c r="X109" s="336" t="e">
        <f t="shared" si="18"/>
        <v>#N/A</v>
      </c>
      <c r="Y109" s="336" t="e">
        <f t="shared" si="18"/>
        <v>#N/A</v>
      </c>
      <c r="Z109" s="336" t="e">
        <f t="shared" si="18"/>
        <v>#N/A</v>
      </c>
      <c r="AA109" s="336" t="e">
        <f t="shared" si="18"/>
        <v>#N/A</v>
      </c>
      <c r="AB109" s="336" t="e">
        <f t="shared" si="18"/>
        <v>#N/A</v>
      </c>
      <c r="AC109" s="336" t="e">
        <f t="shared" si="18"/>
        <v>#N/A</v>
      </c>
      <c r="AD109" s="336" t="e">
        <f t="shared" si="18"/>
        <v>#N/A</v>
      </c>
      <c r="AE109" s="336" t="e">
        <f t="shared" si="18"/>
        <v>#N/A</v>
      </c>
      <c r="AF109" s="336" t="e">
        <f t="shared" si="18"/>
        <v>#N/A</v>
      </c>
      <c r="AH109" s="231"/>
      <c r="AI109" s="231"/>
      <c r="AJ109" s="356">
        <v>460</v>
      </c>
      <c r="AK109" s="231"/>
    </row>
    <row r="110" spans="1:37" s="280" customFormat="1" ht="13.15" hidden="1" customHeight="1" thickBot="1" x14ac:dyDescent="0.25">
      <c r="A110" s="412"/>
      <c r="B110" s="413"/>
      <c r="C110" s="414" t="e">
        <f>VLOOKUP(B106,Уч!$A$2:$L$34,12,FALSE)</f>
        <v>#N/A</v>
      </c>
      <c r="D110" s="419"/>
      <c r="E110" s="462" t="s">
        <v>59</v>
      </c>
      <c r="F110" s="416" t="e">
        <f>RANK(F109,$W$19:$W$150,0)</f>
        <v>#N/A</v>
      </c>
      <c r="G110" s="413" t="e">
        <f>RANK(G109,$X$19:$X$150,0)</f>
        <v>#N/A</v>
      </c>
      <c r="H110" s="413" t="e">
        <f>RANK(H109,$Y$19:$Y$150,0)</f>
        <v>#N/A</v>
      </c>
      <c r="I110" s="413" t="e">
        <f>RANK(I109,$Z$19:$Z$150,0)</f>
        <v>#N/A</v>
      </c>
      <c r="J110" s="417" t="e">
        <f>RANK(J109,$AA$19:$AA$150,0)</f>
        <v>#N/A</v>
      </c>
      <c r="K110" s="413" t="e">
        <f>RANK(K109,$AB$19:$AB$150,0)</f>
        <v>#N/A</v>
      </c>
      <c r="L110" s="413" t="e">
        <f>RANK(L109,$AC$19:$AC$150,0)</f>
        <v>#N/A</v>
      </c>
      <c r="M110" s="413" t="e">
        <f>RANK(M109,$AD$19:$AD$150,0)</f>
        <v>#N/A</v>
      </c>
      <c r="N110" s="413" t="e">
        <f>RANK(N109,$AE$19:$AE$150,0)</f>
        <v>#N/A</v>
      </c>
      <c r="O110" s="413" t="e">
        <f>RANK(O109,$AF$19:$AF$150,0)</f>
        <v>#N/A</v>
      </c>
      <c r="P110" s="418"/>
      <c r="Q110" s="394"/>
      <c r="R110" s="394"/>
      <c r="S110" s="205">
        <f>B106</f>
        <v>13</v>
      </c>
      <c r="T110" s="281" t="e">
        <f>$A106</f>
        <v>#N/A</v>
      </c>
      <c r="U110" s="281">
        <v>5</v>
      </c>
      <c r="V110" s="281" t="e">
        <f>$A106</f>
        <v>#N/A</v>
      </c>
      <c r="W110" s="401"/>
      <c r="X110" s="298"/>
      <c r="Y110" s="298"/>
      <c r="Z110" s="298"/>
      <c r="AA110" s="298"/>
      <c r="AB110" s="298"/>
      <c r="AC110" s="298"/>
      <c r="AD110" s="402"/>
      <c r="AE110" s="402"/>
      <c r="AF110" s="402"/>
      <c r="AJ110" s="356">
        <v>460</v>
      </c>
      <c r="AK110" s="231"/>
    </row>
    <row r="111" spans="1:37" s="280" customFormat="1" ht="13.15" hidden="1" customHeight="1" thickTop="1" x14ac:dyDescent="0.3">
      <c r="A111" s="231" t="e">
        <f>RANK(P111,$P$16:$P$150,0)</f>
        <v>#N/A</v>
      </c>
      <c r="B111" s="356">
        <v>27</v>
      </c>
      <c r="C111" s="395" t="e">
        <f>VLOOKUP(B111,Уч!$A$2:$L$34,2,FALSE)</f>
        <v>#N/A</v>
      </c>
      <c r="D111" s="396" t="e">
        <f>VLOOKUP(B111,Уч!$A$2:$L$34,3,FALSE)</f>
        <v>#N/A</v>
      </c>
      <c r="E111" s="461" t="s">
        <v>19</v>
      </c>
      <c r="F111" s="397" t="e">
        <f>VLOOKUP($B111,'1_р'!$C$18:$I$86,5,FALSE)</f>
        <v>#N/A</v>
      </c>
      <c r="G111" s="398">
        <f>VLOOKUP($B111,Дл_р!$C$16:$O$54,11,FALSE)</f>
        <v>7.12</v>
      </c>
      <c r="H111" s="398">
        <f>VLOOKUP($B111,Я_р!$C$16:$K$60,8,FALSE)</f>
        <v>13.9</v>
      </c>
      <c r="I111" s="398">
        <f>VLOOKUP($B111,В_р!$C$16:$AF$57,29,FALSE)</f>
        <v>1.85</v>
      </c>
      <c r="J111" s="399" t="e">
        <f>VLOOKUP($B111,'4_р'!$C$17:$H$73,5,FALSE)</f>
        <v>#N/A</v>
      </c>
      <c r="K111" s="398" t="e">
        <f>VLOOKUP($B111,#REF!,5,FALSE)</f>
        <v>#REF!</v>
      </c>
      <c r="L111" s="398" t="e">
        <f>VLOOKUP($B111,#REF!,8,FALSE)</f>
        <v>#REF!</v>
      </c>
      <c r="M111" s="398" t="e">
        <f>VLOOKUP($B111,#REF!,29,FALSE)</f>
        <v>#REF!</v>
      </c>
      <c r="N111" s="398" t="e">
        <f>VLOOKUP($B111,К_р!$C$15:$K$68,8,FALSE)</f>
        <v>#N/A</v>
      </c>
      <c r="O111" s="356" t="e">
        <f>VLOOKUP($B111,'15_р'!$C$17:$H$86,5,FALSE)</f>
        <v>#N/A</v>
      </c>
      <c r="P111" s="443" t="e">
        <f>SUM(F113:O113)</f>
        <v>#N/A</v>
      </c>
      <c r="Q111" s="231" t="e">
        <f>LOOKUP(P111,Y$1:AH$1,Y$2:AH$2)</f>
        <v>#N/A</v>
      </c>
      <c r="R111" s="356" t="e">
        <f>AH111+AI111+5</f>
        <v>#N/A</v>
      </c>
      <c r="S111" s="356">
        <f>B111</f>
        <v>27</v>
      </c>
      <c r="T111" s="281" t="e">
        <f>$A111</f>
        <v>#N/A</v>
      </c>
      <c r="U111" s="281">
        <v>1</v>
      </c>
      <c r="V111" s="281" t="s">
        <v>162</v>
      </c>
      <c r="W111" s="298"/>
      <c r="X111" s="298"/>
      <c r="Y111" s="298"/>
      <c r="Z111" s="298"/>
      <c r="AA111" s="298"/>
      <c r="AB111" s="298"/>
      <c r="AC111" s="298"/>
      <c r="AD111" s="402"/>
      <c r="AE111" s="402"/>
      <c r="AF111" s="402"/>
      <c r="AH111" s="280" t="e">
        <f>IF(AND(T111&gt;16,P111&gt;=6200),"1",LOOKUP(T111,Y$5:AO$5,Y$6:AO$6))</f>
        <v>#N/A</v>
      </c>
      <c r="AI111" s="280" t="e">
        <f>LOOKUP(Q111,Y$8:AD$8,Y$9:AD$9)</f>
        <v>#N/A</v>
      </c>
      <c r="AJ111" s="356">
        <v>462</v>
      </c>
      <c r="AK111" s="231"/>
    </row>
    <row r="112" spans="1:37" s="280" customFormat="1" ht="13.15" hidden="1" customHeight="1" x14ac:dyDescent="0.3">
      <c r="A112" s="231"/>
      <c r="B112" s="356"/>
      <c r="C112" s="403" t="e">
        <f>VLOOKUP(B111,Уч!$A$2:$L$34,5,FALSE)</f>
        <v>#N/A</v>
      </c>
      <c r="D112" s="396" t="e">
        <f>VLOOKUP(B111,Уч!$A$2:$L$34,4,FALSE)</f>
        <v>#N/A</v>
      </c>
      <c r="E112" s="461" t="s">
        <v>25</v>
      </c>
      <c r="F112" s="405" t="e">
        <f>VLOOKUP($B111,'1_р'!$C$18:$I$86,6,FALSE)</f>
        <v>#N/A</v>
      </c>
      <c r="G112" s="406">
        <f>VLOOKUP($B111,Дл_р!$C$16:$O$54,12,FALSE)</f>
        <v>1.9</v>
      </c>
      <c r="H112" s="356"/>
      <c r="I112" s="406"/>
      <c r="J112" s="407"/>
      <c r="K112" s="406" t="e">
        <f>VLOOKUP($B111,#REF!,6,FALSE)</f>
        <v>#REF!</v>
      </c>
      <c r="L112" s="406"/>
      <c r="M112" s="406"/>
      <c r="N112" s="356"/>
      <c r="O112" s="356"/>
      <c r="P112" s="400"/>
      <c r="Q112" s="408"/>
      <c r="R112" s="356" t="e">
        <f>CONCATENATE(AH111,"+",AI111,"+",5)</f>
        <v>#N/A</v>
      </c>
      <c r="S112" s="356">
        <f>B111</f>
        <v>27</v>
      </c>
      <c r="T112" s="281" t="e">
        <f>$A111</f>
        <v>#N/A</v>
      </c>
      <c r="U112" s="281">
        <v>2</v>
      </c>
      <c r="V112" s="281" t="s">
        <v>162</v>
      </c>
      <c r="W112" s="298"/>
      <c r="X112" s="298"/>
      <c r="Y112" s="298"/>
      <c r="Z112" s="298"/>
      <c r="AA112" s="298"/>
      <c r="AB112" s="298"/>
      <c r="AC112" s="298"/>
      <c r="AD112" s="402"/>
      <c r="AE112" s="402"/>
      <c r="AF112" s="402"/>
      <c r="AH112" s="231"/>
      <c r="AI112" s="231"/>
      <c r="AJ112" s="356">
        <v>462</v>
      </c>
      <c r="AK112" s="231"/>
    </row>
    <row r="113" spans="1:37" s="280" customFormat="1" ht="13.15" hidden="1" customHeight="1" x14ac:dyDescent="0.3">
      <c r="A113" s="231"/>
      <c r="B113" s="356"/>
      <c r="C113" s="409" t="e">
        <f>VLOOKUP(B111,Уч!$A$2:$L$34,7,FALSE)</f>
        <v>#N/A</v>
      </c>
      <c r="D113" s="404"/>
      <c r="E113" s="461" t="s">
        <v>29</v>
      </c>
      <c r="F113" s="410" t="e">
        <f>VLOOKUP($B111,'1_р'!$C$18:$I$86,7,FALSE)</f>
        <v>#N/A</v>
      </c>
      <c r="G113" s="356">
        <f>VLOOKUP($B111,Дл_р!$C$16:$O$54,13,FALSE)</f>
        <v>842</v>
      </c>
      <c r="H113" s="356">
        <f>VLOOKUP($B111,Я_р!$C$16:$K$60,9,FALSE)</f>
        <v>722</v>
      </c>
      <c r="I113" s="356">
        <f>VLOOKUP($B111,В_р!$C$16:$AF$57,30,)</f>
        <v>670</v>
      </c>
      <c r="J113" s="411" t="e">
        <f>VLOOKUP($B111,'4_р'!$C$17:$H$73,6,FALSE)</f>
        <v>#N/A</v>
      </c>
      <c r="K113" s="356" t="e">
        <f>VLOOKUP($B111,#REF!,7,FALSE)</f>
        <v>#REF!</v>
      </c>
      <c r="L113" s="356" t="e">
        <f>VLOOKUP($B111,#REF!,9,FALSE)</f>
        <v>#REF!</v>
      </c>
      <c r="M113" s="356" t="e">
        <f>VLOOKUP($B111,#REF!,30,FALSE)</f>
        <v>#REF!</v>
      </c>
      <c r="N113" s="356" t="e">
        <f>VLOOKUP($B111,К_р!$C$15:$K$68,9,FALSE)</f>
        <v>#N/A</v>
      </c>
      <c r="O113" s="356" t="e">
        <f>VLOOKUP($B111,'15_р'!$C$17:$H$86,6,FALSE)</f>
        <v>#N/A</v>
      </c>
      <c r="P113" s="400"/>
      <c r="Q113" s="336"/>
      <c r="R113" s="336"/>
      <c r="S113" s="356">
        <f>B111</f>
        <v>27</v>
      </c>
      <c r="T113" s="281" t="e">
        <f>$A111</f>
        <v>#N/A</v>
      </c>
      <c r="U113" s="281">
        <v>3</v>
      </c>
      <c r="V113" s="281" t="s">
        <v>162</v>
      </c>
      <c r="W113" s="298"/>
      <c r="X113" s="298"/>
      <c r="Y113" s="298"/>
      <c r="Z113" s="298"/>
      <c r="AA113" s="298"/>
      <c r="AB113" s="298"/>
      <c r="AC113" s="298"/>
      <c r="AD113" s="402"/>
      <c r="AE113" s="402"/>
      <c r="AF113" s="402"/>
      <c r="AH113" s="231"/>
      <c r="AI113" s="231"/>
      <c r="AJ113" s="356">
        <v>462</v>
      </c>
      <c r="AK113" s="231"/>
    </row>
    <row r="114" spans="1:37" s="280" customFormat="1" ht="13.15" hidden="1" customHeight="1" x14ac:dyDescent="0.3">
      <c r="A114" s="231"/>
      <c r="B114" s="356"/>
      <c r="C114" s="403" t="e">
        <f>VLOOKUP(B111,Уч!$A$2:$L$34,11,FALSE)</f>
        <v>#N/A</v>
      </c>
      <c r="D114" s="404"/>
      <c r="E114" s="461" t="s">
        <v>276</v>
      </c>
      <c r="F114" s="410" t="e">
        <f>F113</f>
        <v>#N/A</v>
      </c>
      <c r="G114" s="356" t="e">
        <f>F114+G113</f>
        <v>#N/A</v>
      </c>
      <c r="H114" s="356" t="e">
        <f>G114+H113</f>
        <v>#N/A</v>
      </c>
      <c r="I114" s="356" t="e">
        <f>H114+I113</f>
        <v>#N/A</v>
      </c>
      <c r="J114" s="411" t="e">
        <f>SUM($F113:J113)</f>
        <v>#N/A</v>
      </c>
      <c r="K114" s="356" t="e">
        <f>SUM($F113:$K113)</f>
        <v>#N/A</v>
      </c>
      <c r="L114" s="356" t="e">
        <f>K114+L113</f>
        <v>#N/A</v>
      </c>
      <c r="M114" s="356" t="e">
        <f>L114+M113</f>
        <v>#N/A</v>
      </c>
      <c r="N114" s="356" t="e">
        <f>SUM($F113:$N113)</f>
        <v>#N/A</v>
      </c>
      <c r="O114" s="356" t="e">
        <f>SUM($F113:$O113)</f>
        <v>#N/A</v>
      </c>
      <c r="P114" s="400"/>
      <c r="Q114" s="336"/>
      <c r="R114" s="336"/>
      <c r="S114" s="356">
        <f>B111</f>
        <v>27</v>
      </c>
      <c r="T114" s="281" t="e">
        <f>$A111</f>
        <v>#N/A</v>
      </c>
      <c r="U114" s="281">
        <v>4</v>
      </c>
      <c r="V114" s="281" t="s">
        <v>162</v>
      </c>
      <c r="W114" s="336" t="e">
        <f t="shared" ref="W114:AF114" si="19">F114</f>
        <v>#N/A</v>
      </c>
      <c r="X114" s="336" t="e">
        <f t="shared" si="19"/>
        <v>#N/A</v>
      </c>
      <c r="Y114" s="336" t="e">
        <f t="shared" si="19"/>
        <v>#N/A</v>
      </c>
      <c r="Z114" s="336" t="e">
        <f t="shared" si="19"/>
        <v>#N/A</v>
      </c>
      <c r="AA114" s="336" t="e">
        <f t="shared" si="19"/>
        <v>#N/A</v>
      </c>
      <c r="AB114" s="336" t="e">
        <f t="shared" si="19"/>
        <v>#N/A</v>
      </c>
      <c r="AC114" s="336" t="e">
        <f t="shared" si="19"/>
        <v>#N/A</v>
      </c>
      <c r="AD114" s="336" t="e">
        <f t="shared" si="19"/>
        <v>#N/A</v>
      </c>
      <c r="AE114" s="336" t="e">
        <f t="shared" si="19"/>
        <v>#N/A</v>
      </c>
      <c r="AF114" s="336" t="e">
        <f t="shared" si="19"/>
        <v>#N/A</v>
      </c>
      <c r="AH114" s="231"/>
      <c r="AI114" s="231"/>
      <c r="AJ114" s="356">
        <v>462</v>
      </c>
      <c r="AK114" s="281"/>
    </row>
    <row r="115" spans="1:37" s="280" customFormat="1" ht="13.15" hidden="1" customHeight="1" thickBot="1" x14ac:dyDescent="0.25">
      <c r="A115" s="412"/>
      <c r="B115" s="413"/>
      <c r="C115" s="414" t="e">
        <f>VLOOKUP(B111,Уч!$A$2:$L$34,12,FALSE)</f>
        <v>#N/A</v>
      </c>
      <c r="D115" s="415"/>
      <c r="E115" s="462" t="s">
        <v>59</v>
      </c>
      <c r="F115" s="416" t="e">
        <f>RANK(F114,$W$19:$W$150,0)</f>
        <v>#N/A</v>
      </c>
      <c r="G115" s="413" t="e">
        <f>RANK(G114,$X$19:$X$150,0)</f>
        <v>#N/A</v>
      </c>
      <c r="H115" s="413" t="e">
        <f>RANK(H114,$Y$19:$Y$150,0)</f>
        <v>#N/A</v>
      </c>
      <c r="I115" s="413" t="e">
        <f>RANK(I114,$Z$19:$Z$150,0)</f>
        <v>#N/A</v>
      </c>
      <c r="J115" s="417" t="e">
        <f>RANK(J114,$AA$19:$AA$150,0)</f>
        <v>#N/A</v>
      </c>
      <c r="K115" s="413" t="e">
        <f>RANK(K114,$AB$19:$AB$150,0)</f>
        <v>#N/A</v>
      </c>
      <c r="L115" s="413" t="e">
        <f>RANK(L114,$AC$19:$AC$150,0)</f>
        <v>#N/A</v>
      </c>
      <c r="M115" s="413" t="e">
        <f>RANK(M114,$AD$19:$AD$150,0)</f>
        <v>#N/A</v>
      </c>
      <c r="N115" s="413" t="e">
        <f>RANK(N114,$AE$19:$AE$150,0)</f>
        <v>#N/A</v>
      </c>
      <c r="O115" s="413" t="e">
        <f>RANK(O114,$AF$19:$AF$150,0)</f>
        <v>#N/A</v>
      </c>
      <c r="P115" s="418"/>
      <c r="Q115" s="394"/>
      <c r="R115" s="394"/>
      <c r="S115" s="205">
        <f>B111</f>
        <v>27</v>
      </c>
      <c r="T115" s="281" t="e">
        <f>$A111</f>
        <v>#N/A</v>
      </c>
      <c r="U115" s="281">
        <v>5</v>
      </c>
      <c r="V115" s="281" t="s">
        <v>162</v>
      </c>
      <c r="W115" s="298"/>
      <c r="X115" s="298"/>
      <c r="Y115" s="298"/>
      <c r="Z115" s="298"/>
      <c r="AA115" s="298"/>
      <c r="AB115" s="298"/>
      <c r="AC115" s="298"/>
      <c r="AD115" s="402"/>
      <c r="AE115" s="402"/>
      <c r="AF115" s="402"/>
      <c r="AH115" s="231"/>
      <c r="AI115" s="231"/>
      <c r="AJ115" s="356">
        <v>462</v>
      </c>
      <c r="AK115" s="281"/>
    </row>
    <row r="116" spans="1:37" s="280" customFormat="1" ht="13.15" hidden="1" customHeight="1" thickTop="1" x14ac:dyDescent="0.3">
      <c r="A116" s="421" t="e">
        <f>RANK(P116,$P$16:$P$150,0)</f>
        <v>#N/A</v>
      </c>
      <c r="B116" s="356">
        <v>66</v>
      </c>
      <c r="C116" s="395" t="e">
        <f>VLOOKUP(B116,Уч!$A$2:$L$34,2,FALSE)</f>
        <v>#N/A</v>
      </c>
      <c r="D116" s="396" t="e">
        <f>VLOOKUP(B116,Уч!$A$2:$L$34,3,FALSE)</f>
        <v>#N/A</v>
      </c>
      <c r="E116" s="461" t="s">
        <v>19</v>
      </c>
      <c r="F116" s="397" t="e">
        <f>VLOOKUP($B116,'1_р'!$C$18:$I$86,5,FALSE)</f>
        <v>#N/A</v>
      </c>
      <c r="G116" s="423" t="e">
        <f>VLOOKUP($B116,Дл_р!$C$16:$O$54,11,FALSE)</f>
        <v>#N/A</v>
      </c>
      <c r="H116" s="423" t="e">
        <f>VLOOKUP($B116,Я_р!$C$16:$K$60,8,FALSE)</f>
        <v>#N/A</v>
      </c>
      <c r="I116" s="423">
        <f>VLOOKUP($B116,В_р!$C$16:$AF$57,29,FALSE)</f>
        <v>0</v>
      </c>
      <c r="J116" s="424" t="e">
        <f>VLOOKUP($B116,'4_р'!$C$17:$H$73,5,FALSE)</f>
        <v>#N/A</v>
      </c>
      <c r="K116" s="423" t="e">
        <f>VLOOKUP($B116,#REF!,5,FALSE)</f>
        <v>#REF!</v>
      </c>
      <c r="L116" s="423" t="e">
        <f>VLOOKUP($B116,#REF!,8,FALSE)</f>
        <v>#REF!</v>
      </c>
      <c r="M116" s="423" t="e">
        <f>VLOOKUP($B116,#REF!,29,FALSE)</f>
        <v>#REF!</v>
      </c>
      <c r="N116" s="423">
        <f>VLOOKUP($B116,К_р!$C$15:$K$68,8,FALSE)</f>
        <v>0</v>
      </c>
      <c r="O116" s="425">
        <f>VLOOKUP($B116,'15_р'!$C$17:$H$86,5,FALSE)</f>
        <v>0</v>
      </c>
      <c r="P116" s="400" t="e">
        <f>SUM(F118:O118)</f>
        <v>#N/A</v>
      </c>
      <c r="Q116" s="421" t="e">
        <f>LOOKUP(P116,Y$1:AH$1,Y$2:AH$2)</f>
        <v>#N/A</v>
      </c>
      <c r="R116" s="356" t="e">
        <f>AH116+AI116+5</f>
        <v>#N/A</v>
      </c>
      <c r="S116" s="356">
        <f>B116</f>
        <v>66</v>
      </c>
      <c r="T116" s="281" t="e">
        <f>$A116</f>
        <v>#N/A</v>
      </c>
      <c r="U116" s="281">
        <v>1</v>
      </c>
      <c r="V116" s="281" t="e">
        <f>$A116</f>
        <v>#N/A</v>
      </c>
      <c r="W116" s="401"/>
      <c r="X116" s="298"/>
      <c r="Y116" s="298"/>
      <c r="Z116" s="298"/>
      <c r="AA116" s="298"/>
      <c r="AB116" s="298"/>
      <c r="AC116" s="298"/>
      <c r="AD116" s="402"/>
      <c r="AE116" s="402"/>
      <c r="AF116" s="402"/>
      <c r="AH116" s="280" t="e">
        <f>IF(AND(T116&gt;16,P116&gt;=6200),"1",LOOKUP(T116,Y$5:AO$5,Y$6:AO$6))</f>
        <v>#N/A</v>
      </c>
      <c r="AI116" s="280" t="e">
        <f>LOOKUP(Q116,Y$8:AD$8,Y$9:AD$9)</f>
        <v>#N/A</v>
      </c>
      <c r="AJ116" s="356">
        <v>449</v>
      </c>
      <c r="AK116" s="231"/>
    </row>
    <row r="117" spans="1:37" s="280" customFormat="1" ht="13.15" hidden="1" customHeight="1" x14ac:dyDescent="0.3">
      <c r="A117" s="231"/>
      <c r="B117" s="356"/>
      <c r="C117" s="403" t="e">
        <f>VLOOKUP(B116,Уч!$A$2:$L$34,5,FALSE)</f>
        <v>#N/A</v>
      </c>
      <c r="D117" s="404" t="e">
        <f>VLOOKUP(B116,Уч!$A$2:$L$34,4,FALSE)</f>
        <v>#N/A</v>
      </c>
      <c r="E117" s="461" t="s">
        <v>25</v>
      </c>
      <c r="F117" s="405" t="e">
        <f>VLOOKUP($B116,'1_р'!$C$18:$I$86,6,FALSE)</f>
        <v>#N/A</v>
      </c>
      <c r="G117" s="428" t="e">
        <f>VLOOKUP($B116,Дл_р!$C$16:$O$54,12,FALSE)</f>
        <v>#N/A</v>
      </c>
      <c r="H117" s="425"/>
      <c r="I117" s="428"/>
      <c r="J117" s="429"/>
      <c r="K117" s="428" t="e">
        <f>VLOOKUP($B116,#REF!,6,FALSE)</f>
        <v>#REF!</v>
      </c>
      <c r="L117" s="428"/>
      <c r="M117" s="428"/>
      <c r="N117" s="425"/>
      <c r="O117" s="425"/>
      <c r="P117" s="400"/>
      <c r="Q117" s="408"/>
      <c r="R117" s="356" t="e">
        <f>CONCATENATE(AH116,"+",AI116,"+",5)</f>
        <v>#N/A</v>
      </c>
      <c r="S117" s="356">
        <f>B116</f>
        <v>66</v>
      </c>
      <c r="T117" s="281" t="e">
        <f>$A116</f>
        <v>#N/A</v>
      </c>
      <c r="U117" s="281">
        <v>2</v>
      </c>
      <c r="V117" s="281" t="e">
        <f>$A116</f>
        <v>#N/A</v>
      </c>
      <c r="W117" s="401"/>
      <c r="X117" s="298"/>
      <c r="Y117" s="298"/>
      <c r="Z117" s="298"/>
      <c r="AA117" s="298"/>
      <c r="AB117" s="298"/>
      <c r="AC117" s="298"/>
      <c r="AD117" s="402"/>
      <c r="AE117" s="402"/>
      <c r="AF117" s="402"/>
      <c r="AH117" s="231"/>
      <c r="AI117" s="231"/>
      <c r="AJ117" s="356">
        <v>449</v>
      </c>
      <c r="AK117" s="231"/>
    </row>
    <row r="118" spans="1:37" s="280" customFormat="1" ht="13.15" hidden="1" customHeight="1" x14ac:dyDescent="0.3">
      <c r="A118" s="231"/>
      <c r="B118" s="356"/>
      <c r="C118" s="409" t="e">
        <f>VLOOKUP(B116,Уч!$A$2:$L$34,7,FALSE)</f>
        <v>#N/A</v>
      </c>
      <c r="D118" s="404"/>
      <c r="E118" s="461" t="s">
        <v>29</v>
      </c>
      <c r="F118" s="410" t="e">
        <f>VLOOKUP($B116,'1_р'!$C$18:$I$86,7,FALSE)</f>
        <v>#N/A</v>
      </c>
      <c r="G118" s="425" t="e">
        <f>VLOOKUP($B116,Дл_р!$C$16:$O$54,13,FALSE)</f>
        <v>#N/A</v>
      </c>
      <c r="H118" s="425" t="e">
        <f>VLOOKUP($B116,Я_р!$C$16:$K$60,9,FALSE)</f>
        <v>#N/A</v>
      </c>
      <c r="I118" s="425">
        <f>VLOOKUP($B116,В_р!$C$16:$AF$57,30,)</f>
        <v>0</v>
      </c>
      <c r="J118" s="431" t="e">
        <f>VLOOKUP($B116,'4_р'!$C$17:$H$73,6,FALSE)</f>
        <v>#N/A</v>
      </c>
      <c r="K118" s="425" t="e">
        <f>VLOOKUP($B116,#REF!,7,FALSE)</f>
        <v>#REF!</v>
      </c>
      <c r="L118" s="425" t="e">
        <f>VLOOKUP($B116,#REF!,9,FALSE)</f>
        <v>#REF!</v>
      </c>
      <c r="M118" s="425" t="e">
        <f>VLOOKUP($B116,#REF!,30,FALSE)</f>
        <v>#REF!</v>
      </c>
      <c r="N118" s="425">
        <f>VLOOKUP($B116,К_р!$C$15:$K$68,9,FALSE)</f>
        <v>0</v>
      </c>
      <c r="O118" s="425">
        <f>VLOOKUP($B116,'15_р'!$C$17:$H$86,6,FALSE)</f>
        <v>0</v>
      </c>
      <c r="P118" s="400"/>
      <c r="Q118" s="420"/>
      <c r="R118" s="336"/>
      <c r="S118" s="356">
        <f>B116</f>
        <v>66</v>
      </c>
      <c r="T118" s="281" t="e">
        <f>$A116</f>
        <v>#N/A</v>
      </c>
      <c r="U118" s="281">
        <v>3</v>
      </c>
      <c r="V118" s="281" t="e">
        <f>$A116</f>
        <v>#N/A</v>
      </c>
      <c r="W118" s="401"/>
      <c r="X118" s="298"/>
      <c r="Y118" s="298"/>
      <c r="Z118" s="298"/>
      <c r="AA118" s="298"/>
      <c r="AB118" s="298"/>
      <c r="AC118" s="298"/>
      <c r="AD118" s="402"/>
      <c r="AE118" s="402"/>
      <c r="AF118" s="402"/>
      <c r="AH118" s="231"/>
      <c r="AI118" s="231"/>
      <c r="AJ118" s="356">
        <v>449</v>
      </c>
      <c r="AK118" s="231"/>
    </row>
    <row r="119" spans="1:37" s="280" customFormat="1" ht="13.15" hidden="1" customHeight="1" x14ac:dyDescent="0.3">
      <c r="A119" s="231"/>
      <c r="B119" s="356"/>
      <c r="C119" s="403" t="e">
        <f>VLOOKUP(B116,Уч!$A$2:$L$34,11,FALSE)</f>
        <v>#N/A</v>
      </c>
      <c r="D119" s="404"/>
      <c r="E119" s="461" t="s">
        <v>276</v>
      </c>
      <c r="F119" s="410" t="e">
        <f>F118</f>
        <v>#N/A</v>
      </c>
      <c r="G119" s="425" t="e">
        <f>F119+G118</f>
        <v>#N/A</v>
      </c>
      <c r="H119" s="425" t="e">
        <f>G119+H118</f>
        <v>#N/A</v>
      </c>
      <c r="I119" s="425" t="e">
        <f>H119+I118</f>
        <v>#N/A</v>
      </c>
      <c r="J119" s="431" t="e">
        <f>SUM($F118:J118)</f>
        <v>#N/A</v>
      </c>
      <c r="K119" s="425" t="e">
        <f>SUM($F118:$K118)</f>
        <v>#N/A</v>
      </c>
      <c r="L119" s="425" t="e">
        <f>K119+L118</f>
        <v>#N/A</v>
      </c>
      <c r="M119" s="425" t="e">
        <f>L119+M118</f>
        <v>#N/A</v>
      </c>
      <c r="N119" s="425" t="e">
        <f>SUM($F118:$N118)</f>
        <v>#N/A</v>
      </c>
      <c r="O119" s="425" t="e">
        <f>SUM($F118:$O118)</f>
        <v>#N/A</v>
      </c>
      <c r="P119" s="400"/>
      <c r="Q119" s="408"/>
      <c r="R119" s="336"/>
      <c r="S119" s="356">
        <f>B116</f>
        <v>66</v>
      </c>
      <c r="T119" s="281" t="e">
        <f>$A116</f>
        <v>#N/A</v>
      </c>
      <c r="U119" s="281">
        <v>4</v>
      </c>
      <c r="V119" s="281" t="e">
        <f>$A116</f>
        <v>#N/A</v>
      </c>
      <c r="W119" s="336" t="e">
        <f t="shared" ref="W119:AF119" si="20">F119</f>
        <v>#N/A</v>
      </c>
      <c r="X119" s="336" t="e">
        <f t="shared" si="20"/>
        <v>#N/A</v>
      </c>
      <c r="Y119" s="336" t="e">
        <f t="shared" si="20"/>
        <v>#N/A</v>
      </c>
      <c r="Z119" s="336" t="e">
        <f t="shared" si="20"/>
        <v>#N/A</v>
      </c>
      <c r="AA119" s="336" t="e">
        <f t="shared" si="20"/>
        <v>#N/A</v>
      </c>
      <c r="AB119" s="336" t="e">
        <f t="shared" si="20"/>
        <v>#N/A</v>
      </c>
      <c r="AC119" s="336" t="e">
        <f t="shared" si="20"/>
        <v>#N/A</v>
      </c>
      <c r="AD119" s="336" t="e">
        <f t="shared" si="20"/>
        <v>#N/A</v>
      </c>
      <c r="AE119" s="336" t="e">
        <f t="shared" si="20"/>
        <v>#N/A</v>
      </c>
      <c r="AF119" s="336" t="e">
        <f t="shared" si="20"/>
        <v>#N/A</v>
      </c>
      <c r="AH119" s="231"/>
      <c r="AI119" s="231"/>
      <c r="AJ119" s="356">
        <v>449</v>
      </c>
      <c r="AK119" s="231"/>
    </row>
    <row r="120" spans="1:37" s="280" customFormat="1" ht="13.15" hidden="1" customHeight="1" thickBot="1" x14ac:dyDescent="0.25">
      <c r="A120" s="412"/>
      <c r="B120" s="413"/>
      <c r="C120" s="414" t="e">
        <f>VLOOKUP(B116,Уч!$A$2:$L$34,12,FALSE)</f>
        <v>#N/A</v>
      </c>
      <c r="D120" s="415"/>
      <c r="E120" s="462" t="s">
        <v>59</v>
      </c>
      <c r="F120" s="416" t="e">
        <f>RANK(F119,$W$19:$W$150,0)</f>
        <v>#N/A</v>
      </c>
      <c r="G120" s="433" t="e">
        <f>RANK(G119,$X$19:$X$150,0)</f>
        <v>#N/A</v>
      </c>
      <c r="H120" s="433" t="e">
        <f>RANK(H119,$Y$19:$Y$150,0)</f>
        <v>#N/A</v>
      </c>
      <c r="I120" s="433" t="e">
        <f>RANK(I119,$Z$19:$Z$150,0)</f>
        <v>#N/A</v>
      </c>
      <c r="J120" s="434" t="e">
        <f>RANK(J119,$AA$19:$AA$150,0)</f>
        <v>#N/A</v>
      </c>
      <c r="K120" s="433" t="e">
        <f>RANK(K119,$AB$19:$AB$150,0)</f>
        <v>#N/A</v>
      </c>
      <c r="L120" s="433" t="e">
        <f>RANK(L119,$AC$19:$AC$150,0)</f>
        <v>#N/A</v>
      </c>
      <c r="M120" s="433" t="e">
        <f>RANK(M119,$AD$19:$AD$150,0)</f>
        <v>#N/A</v>
      </c>
      <c r="N120" s="433" t="e">
        <f>RANK(N119,$AE$19:$AE$150,0)</f>
        <v>#N/A</v>
      </c>
      <c r="O120" s="433" t="e">
        <f>RANK(O119,$AF$19:$AF$150,0)</f>
        <v>#N/A</v>
      </c>
      <c r="P120" s="418"/>
      <c r="Q120" s="394"/>
      <c r="R120" s="394"/>
      <c r="S120" s="205">
        <f>B116</f>
        <v>66</v>
      </c>
      <c r="T120" s="281" t="e">
        <f>$A116</f>
        <v>#N/A</v>
      </c>
      <c r="U120" s="281">
        <v>5</v>
      </c>
      <c r="V120" s="281" t="e">
        <f>$A116</f>
        <v>#N/A</v>
      </c>
      <c r="W120" s="401"/>
      <c r="X120" s="298"/>
      <c r="Y120" s="298"/>
      <c r="Z120" s="298"/>
      <c r="AA120" s="298"/>
      <c r="AB120" s="298"/>
      <c r="AC120" s="298"/>
      <c r="AD120" s="402"/>
      <c r="AE120" s="402"/>
      <c r="AF120" s="402"/>
      <c r="AH120" s="231"/>
      <c r="AI120" s="231"/>
      <c r="AJ120" s="356">
        <v>449</v>
      </c>
      <c r="AK120" s="231"/>
    </row>
    <row r="121" spans="1:37" s="280" customFormat="1" ht="13.15" hidden="1" customHeight="1" thickTop="1" x14ac:dyDescent="0.3">
      <c r="A121" s="421" t="e">
        <f>RANK(P121,$P$16:$P$150,0)</f>
        <v>#REF!</v>
      </c>
      <c r="B121" s="356">
        <v>39</v>
      </c>
      <c r="C121" s="395" t="str">
        <f>VLOOKUP(B121,Уч!$A$2:$L$34,2,FALSE)</f>
        <v>Левковский Андрей</v>
      </c>
      <c r="D121" s="396" t="str">
        <f>VLOOKUP(B121,Уч!$A$2:$L$34,3,FALSE)</f>
        <v>17.08.1997</v>
      </c>
      <c r="E121" s="461" t="s">
        <v>19</v>
      </c>
      <c r="F121" s="397">
        <f>VLOOKUP($B121,'1_р'!$C$18:$I$86,5,FALSE)</f>
        <v>11.59</v>
      </c>
      <c r="G121" s="398">
        <f>VLOOKUP($B121,Дл_р!$C$16:$O$54,11,FALSE)</f>
        <v>6.94</v>
      </c>
      <c r="H121" s="423">
        <f>VLOOKUP($B121,Я_р!$C$16:$K$60,8,FALSE)</f>
        <v>0</v>
      </c>
      <c r="I121" s="423">
        <f>VLOOKUP($B121,В_р!$C$16:$AF$57,29,FALSE)</f>
        <v>0</v>
      </c>
      <c r="J121" s="424">
        <f>VLOOKUP($B121,'4_р'!$C$17:$H$73,5,FALSE)</f>
        <v>51.21</v>
      </c>
      <c r="K121" s="423" t="e">
        <f>VLOOKUP($B121,#REF!,5,FALSE)</f>
        <v>#REF!</v>
      </c>
      <c r="L121" s="423" t="e">
        <f>VLOOKUP($B121,#REF!,8,FALSE)</f>
        <v>#REF!</v>
      </c>
      <c r="M121" s="423" t="e">
        <f>VLOOKUP($B121,#REF!,29,FALSE)</f>
        <v>#REF!</v>
      </c>
      <c r="N121" s="423">
        <f>VLOOKUP($B121,К_р!$C$15:$K$68,8,FALSE)</f>
        <v>51.08</v>
      </c>
      <c r="O121" s="425" t="str">
        <f>VLOOKUP($B121,'15_р'!$C$17:$H$86,5,FALSE)</f>
        <v>4:35.36</v>
      </c>
      <c r="P121" s="443" t="e">
        <f>SUM(F123:O123)</f>
        <v>#REF!</v>
      </c>
      <c r="Q121" s="421" t="e">
        <f>LOOKUP(P121,Y$1:AH$1,Y$2:AH$2)</f>
        <v>#REF!</v>
      </c>
      <c r="R121" s="356" t="e">
        <f>AH121+AI121+5</f>
        <v>#REF!</v>
      </c>
      <c r="S121" s="356">
        <f>B121</f>
        <v>39</v>
      </c>
      <c r="T121" s="281" t="e">
        <f>$A121</f>
        <v>#REF!</v>
      </c>
      <c r="U121" s="281">
        <v>1</v>
      </c>
      <c r="V121" s="281" t="e">
        <f>$A121</f>
        <v>#REF!</v>
      </c>
      <c r="W121" s="401"/>
      <c r="X121" s="298"/>
      <c r="Y121" s="298"/>
      <c r="Z121" s="298"/>
      <c r="AA121" s="298"/>
      <c r="AB121" s="298"/>
      <c r="AC121" s="298"/>
      <c r="AD121" s="402"/>
      <c r="AE121" s="402"/>
      <c r="AF121" s="402"/>
      <c r="AH121" s="280" t="e">
        <f>IF(AND(T121&gt;16,P121&gt;=6200),"1",LOOKUP(T121,Y$5:AO$5,Y$6:AO$6))</f>
        <v>#REF!</v>
      </c>
      <c r="AI121" s="280" t="e">
        <f>LOOKUP(Q121,Y$8:AD$8,Y$9:AD$9)</f>
        <v>#REF!</v>
      </c>
      <c r="AJ121" s="356">
        <v>505</v>
      </c>
      <c r="AK121" s="231"/>
    </row>
    <row r="122" spans="1:37" s="280" customFormat="1" ht="13.15" hidden="1" customHeight="1" x14ac:dyDescent="0.3">
      <c r="A122" s="231"/>
      <c r="B122" s="356"/>
      <c r="C122" s="403" t="str">
        <f>VLOOKUP(B121,Уч!$A$2:$L$34,5,FALSE)</f>
        <v xml:space="preserve">Кемеровская область  </v>
      </c>
      <c r="D122" s="396" t="str">
        <f>VLOOKUP(B121,Уч!$A$2:$L$34,4,FALSE)</f>
        <v>МС</v>
      </c>
      <c r="E122" s="461" t="s">
        <v>25</v>
      </c>
      <c r="F122" s="405">
        <f>VLOOKUP($B121,'1_р'!$C$18:$I$86,6,FALSE)</f>
        <v>-2.1</v>
      </c>
      <c r="G122" s="406">
        <f>VLOOKUP($B121,Дл_р!$C$16:$O$54,12,FALSE)</f>
        <v>1.9</v>
      </c>
      <c r="H122" s="425"/>
      <c r="I122" s="428"/>
      <c r="J122" s="429"/>
      <c r="K122" s="428" t="e">
        <f>VLOOKUP($B121,#REF!,6,FALSE)</f>
        <v>#REF!</v>
      </c>
      <c r="L122" s="428"/>
      <c r="M122" s="428"/>
      <c r="N122" s="425"/>
      <c r="O122" s="425"/>
      <c r="P122" s="400"/>
      <c r="Q122" s="408"/>
      <c r="R122" s="356" t="e">
        <f>CONCATENATE(AH121,"+",AI121,"+",5)</f>
        <v>#REF!</v>
      </c>
      <c r="S122" s="356">
        <f>B121</f>
        <v>39</v>
      </c>
      <c r="T122" s="281" t="e">
        <f>$A121</f>
        <v>#REF!</v>
      </c>
      <c r="U122" s="281">
        <v>2</v>
      </c>
      <c r="V122" s="281" t="e">
        <f>$A121</f>
        <v>#REF!</v>
      </c>
      <c r="W122" s="401"/>
      <c r="X122" s="298"/>
      <c r="Y122" s="298"/>
      <c r="Z122" s="298"/>
      <c r="AA122" s="298"/>
      <c r="AB122" s="298"/>
      <c r="AC122" s="298"/>
      <c r="AD122" s="402"/>
      <c r="AE122" s="402"/>
      <c r="AF122" s="402"/>
      <c r="AH122" s="231"/>
      <c r="AI122" s="231"/>
      <c r="AJ122" s="356">
        <v>505</v>
      </c>
      <c r="AK122" s="231"/>
    </row>
    <row r="123" spans="1:37" s="280" customFormat="1" ht="13.15" hidden="1" customHeight="1" x14ac:dyDescent="0.3">
      <c r="A123" s="231"/>
      <c r="B123" s="356"/>
      <c r="C123" s="409" t="str">
        <f>VLOOKUP(B121,Уч!$A$2:$L$34,7,FALSE)</f>
        <v>ГБФСУ КО "СШОР по легкой атлетике им. В.А.Савенкова"</v>
      </c>
      <c r="D123" s="396"/>
      <c r="E123" s="461" t="s">
        <v>29</v>
      </c>
      <c r="F123" s="410">
        <f>VLOOKUP($B121,'1_р'!$C$18:$I$86,7,FALSE)</f>
        <v>734</v>
      </c>
      <c r="G123" s="356">
        <f>VLOOKUP($B121,Дл_р!$C$16:$O$54,13,FALSE)</f>
        <v>799</v>
      </c>
      <c r="H123" s="425">
        <f>VLOOKUP($B121,Я_р!$C$16:$K$60,9,FALSE)</f>
        <v>0</v>
      </c>
      <c r="I123" s="425">
        <f>VLOOKUP($B121,В_р!$C$16:$AF$57,30,)</f>
        <v>0</v>
      </c>
      <c r="J123" s="431">
        <f>VLOOKUP($B121,'4_р'!$C$17:$H$73,6,FALSE)</f>
        <v>760</v>
      </c>
      <c r="K123" s="425" t="e">
        <f>VLOOKUP($B121,#REF!,7,FALSE)</f>
        <v>#REF!</v>
      </c>
      <c r="L123" s="425" t="e">
        <f>VLOOKUP($B121,#REF!,9,FALSE)</f>
        <v>#REF!</v>
      </c>
      <c r="M123" s="425" t="e">
        <f>VLOOKUP($B121,#REF!,30,FALSE)</f>
        <v>#REF!</v>
      </c>
      <c r="N123" s="425">
        <f>VLOOKUP($B121,К_р!$C$15:$K$68,9,FALSE)</f>
        <v>605</v>
      </c>
      <c r="O123" s="425">
        <f>VLOOKUP($B121,'15_р'!$C$17:$H$86,6,FALSE)</f>
        <v>710</v>
      </c>
      <c r="P123" s="400"/>
      <c r="Q123" s="336"/>
      <c r="R123" s="336"/>
      <c r="S123" s="356">
        <f>B121</f>
        <v>39</v>
      </c>
      <c r="T123" s="281" t="e">
        <f>$A121</f>
        <v>#REF!</v>
      </c>
      <c r="U123" s="281">
        <v>3</v>
      </c>
      <c r="V123" s="281" t="e">
        <f>$A121</f>
        <v>#REF!</v>
      </c>
      <c r="W123" s="401"/>
      <c r="X123" s="298"/>
      <c r="Y123" s="298"/>
      <c r="Z123" s="298"/>
      <c r="AA123" s="298"/>
      <c r="AB123" s="298"/>
      <c r="AC123" s="298"/>
      <c r="AD123" s="402"/>
      <c r="AE123" s="402"/>
      <c r="AF123" s="402"/>
      <c r="AH123" s="231"/>
      <c r="AI123" s="231"/>
      <c r="AJ123" s="356">
        <v>505</v>
      </c>
      <c r="AK123" s="231"/>
    </row>
    <row r="124" spans="1:37" s="280" customFormat="1" ht="13.15" hidden="1" customHeight="1" x14ac:dyDescent="0.3">
      <c r="A124" s="231"/>
      <c r="B124" s="356"/>
      <c r="C124" s="403" t="str">
        <f>VLOOKUP(B121,Уч!$A$2:$L$34,11,FALSE)</f>
        <v>Канашевич А.М., Ермишина Л.И., Ермишин Г.Н.</v>
      </c>
      <c r="D124" s="396"/>
      <c r="E124" s="461" t="s">
        <v>276</v>
      </c>
      <c r="F124" s="410">
        <f>F123</f>
        <v>734</v>
      </c>
      <c r="G124" s="356">
        <f>F124+G123</f>
        <v>1533</v>
      </c>
      <c r="H124" s="425">
        <f>G124+H123</f>
        <v>1533</v>
      </c>
      <c r="I124" s="425">
        <f>H124+I123</f>
        <v>1533</v>
      </c>
      <c r="J124" s="431">
        <f>SUM($F123:J123)</f>
        <v>2293</v>
      </c>
      <c r="K124" s="425" t="e">
        <f>SUM($F123:$K123)</f>
        <v>#REF!</v>
      </c>
      <c r="L124" s="425" t="e">
        <f>K124+L123</f>
        <v>#REF!</v>
      </c>
      <c r="M124" s="425" t="e">
        <f>L124+M123</f>
        <v>#REF!</v>
      </c>
      <c r="N124" s="425" t="e">
        <f>SUM($F123:$N123)</f>
        <v>#REF!</v>
      </c>
      <c r="O124" s="425" t="e">
        <f>SUM($F123:$O123)</f>
        <v>#REF!</v>
      </c>
      <c r="P124" s="400"/>
      <c r="Q124" s="336"/>
      <c r="R124" s="336"/>
      <c r="S124" s="356">
        <f>B121</f>
        <v>39</v>
      </c>
      <c r="T124" s="281" t="e">
        <f>$A121</f>
        <v>#REF!</v>
      </c>
      <c r="U124" s="281">
        <v>4</v>
      </c>
      <c r="V124" s="281" t="e">
        <f>$A121</f>
        <v>#REF!</v>
      </c>
      <c r="W124" s="336">
        <f t="shared" ref="W124:AF124" si="21">F124</f>
        <v>734</v>
      </c>
      <c r="X124" s="336">
        <f t="shared" si="21"/>
        <v>1533</v>
      </c>
      <c r="Y124" s="336">
        <f t="shared" si="21"/>
        <v>1533</v>
      </c>
      <c r="Z124" s="336">
        <f t="shared" si="21"/>
        <v>1533</v>
      </c>
      <c r="AA124" s="336">
        <f t="shared" si="21"/>
        <v>2293</v>
      </c>
      <c r="AB124" s="336" t="e">
        <f t="shared" si="21"/>
        <v>#REF!</v>
      </c>
      <c r="AC124" s="336" t="e">
        <f t="shared" si="21"/>
        <v>#REF!</v>
      </c>
      <c r="AD124" s="336" t="e">
        <f t="shared" si="21"/>
        <v>#REF!</v>
      </c>
      <c r="AE124" s="336" t="e">
        <f t="shared" si="21"/>
        <v>#REF!</v>
      </c>
      <c r="AF124" s="336" t="e">
        <f t="shared" si="21"/>
        <v>#REF!</v>
      </c>
      <c r="AH124" s="231"/>
      <c r="AI124" s="231"/>
      <c r="AJ124" s="356">
        <v>505</v>
      </c>
      <c r="AK124" s="231"/>
    </row>
    <row r="125" spans="1:37" s="280" customFormat="1" ht="13.15" hidden="1" customHeight="1" thickBot="1" x14ac:dyDescent="0.25">
      <c r="A125" s="412"/>
      <c r="B125" s="413"/>
      <c r="C125" s="414">
        <f>VLOOKUP(B121,Уч!$A$2:$L$34,12,FALSE)</f>
        <v>0</v>
      </c>
      <c r="D125" s="419"/>
      <c r="E125" s="462" t="s">
        <v>59</v>
      </c>
      <c r="F125" s="416" t="e">
        <f>RANK(F124,$W$19:$W$150,0)</f>
        <v>#N/A</v>
      </c>
      <c r="G125" s="413" t="e">
        <f>RANK(G124,$X$19:$X$150,0)</f>
        <v>#N/A</v>
      </c>
      <c r="H125" s="433" t="e">
        <f>RANK(H124,$Y$19:$Y$150,0)</f>
        <v>#N/A</v>
      </c>
      <c r="I125" s="433" t="e">
        <f>RANK(I124,$Z$19:$Z$150,0)</f>
        <v>#N/A</v>
      </c>
      <c r="J125" s="434" t="e">
        <f>RANK(J124,$AA$19:$AA$150,0)</f>
        <v>#N/A</v>
      </c>
      <c r="K125" s="433" t="e">
        <f>RANK(K124,$AB$19:$AB$150,0)</f>
        <v>#REF!</v>
      </c>
      <c r="L125" s="433" t="e">
        <f>RANK(L124,$AC$19:$AC$150,0)</f>
        <v>#REF!</v>
      </c>
      <c r="M125" s="433" t="e">
        <f>RANK(M124,$AD$19:$AD$150,0)</f>
        <v>#REF!</v>
      </c>
      <c r="N125" s="433" t="e">
        <f>RANK(N124,$AE$19:$AE$150,0)</f>
        <v>#REF!</v>
      </c>
      <c r="O125" s="433" t="e">
        <f>RANK(O124,$AF$19:$AF$150,0)</f>
        <v>#REF!</v>
      </c>
      <c r="P125" s="418"/>
      <c r="Q125" s="394"/>
      <c r="R125" s="394"/>
      <c r="S125" s="205">
        <f>B121</f>
        <v>39</v>
      </c>
      <c r="T125" s="281" t="e">
        <f>$A121</f>
        <v>#REF!</v>
      </c>
      <c r="U125" s="281">
        <v>5</v>
      </c>
      <c r="V125" s="281" t="e">
        <f>$A121</f>
        <v>#REF!</v>
      </c>
      <c r="W125" s="401"/>
      <c r="X125" s="298"/>
      <c r="Y125" s="298"/>
      <c r="Z125" s="298"/>
      <c r="AA125" s="298"/>
      <c r="AB125" s="298"/>
      <c r="AC125" s="298"/>
      <c r="AD125" s="402"/>
      <c r="AE125" s="402"/>
      <c r="AF125" s="402"/>
      <c r="AH125" s="231"/>
      <c r="AI125" s="231"/>
      <c r="AJ125" s="356">
        <v>505</v>
      </c>
      <c r="AK125" s="231"/>
    </row>
    <row r="126" spans="1:37" s="280" customFormat="1" ht="13.15" hidden="1" customHeight="1" thickTop="1" x14ac:dyDescent="0.3">
      <c r="A126" s="231" t="e">
        <f>RANK(P126,$P$16:$P$150,0)</f>
        <v>#N/A</v>
      </c>
      <c r="B126" s="356">
        <v>22</v>
      </c>
      <c r="C126" s="395" t="str">
        <f>VLOOKUP(B126,Уч!$A$2:$L$34,2,FALSE)</f>
        <v>Чернов Евгений</v>
      </c>
      <c r="D126" s="396" t="str">
        <f>VLOOKUP(B126,Уч!$A$2:$L$34,3,FALSE)</f>
        <v>09.11.1991</v>
      </c>
      <c r="E126" s="461" t="s">
        <v>19</v>
      </c>
      <c r="F126" s="397">
        <f>VLOOKUP($B126,'1_р'!$C$18:$I$86,5,FALSE)</f>
        <v>11.3</v>
      </c>
      <c r="G126" s="398">
        <f>VLOOKUP($B126,Дл_р!$C$16:$O$54,11,FALSE)</f>
        <v>0</v>
      </c>
      <c r="H126" s="398" t="e">
        <f>VLOOKUP($B126,Я_р!$C$16:$K$60,8,FALSE)</f>
        <v>#N/A</v>
      </c>
      <c r="I126" s="398">
        <f>VLOOKUP($B126,В_р!$C$16:$AF$57,29,FALSE)</f>
        <v>0</v>
      </c>
      <c r="J126" s="399">
        <f>VLOOKUP($B126,'4_р'!$C$17:$H$73,5,FALSE)</f>
        <v>49.91</v>
      </c>
      <c r="K126" s="398" t="e">
        <f>VLOOKUP($B126,#REF!,5,FALSE)</f>
        <v>#REF!</v>
      </c>
      <c r="L126" s="398" t="e">
        <f>VLOOKUP($B126,#REF!,8,FALSE)</f>
        <v>#REF!</v>
      </c>
      <c r="M126" s="398" t="e">
        <f>VLOOKUP($B126,#REF!,29,FALSE)</f>
        <v>#REF!</v>
      </c>
      <c r="N126" s="398" t="e">
        <f>VLOOKUP($B126,К_р!$C$15:$K$68,8,FALSE)</f>
        <v>#N/A</v>
      </c>
      <c r="O126" s="356">
        <f>VLOOKUP($B126,'15_р'!$C$17:$H$86,5,FALSE)</f>
        <v>0</v>
      </c>
      <c r="P126" s="443" t="e">
        <f>SUM(F128:O128)</f>
        <v>#N/A</v>
      </c>
      <c r="Q126" s="421" t="e">
        <f>LOOKUP(P126,Y$1:AH$1,Y$2:AH$2)</f>
        <v>#N/A</v>
      </c>
      <c r="R126" s="356" t="e">
        <f>AH126+AI126+5</f>
        <v>#N/A</v>
      </c>
      <c r="S126" s="356">
        <f>B126</f>
        <v>22</v>
      </c>
      <c r="T126" s="281" t="e">
        <f>$A126</f>
        <v>#N/A</v>
      </c>
      <c r="U126" s="281">
        <v>1</v>
      </c>
      <c r="V126" s="281" t="s">
        <v>162</v>
      </c>
      <c r="W126" s="401"/>
      <c r="X126" s="298"/>
      <c r="Y126" s="298"/>
      <c r="Z126" s="298"/>
      <c r="AA126" s="298"/>
      <c r="AB126" s="298"/>
      <c r="AC126" s="298"/>
      <c r="AD126" s="402"/>
      <c r="AE126" s="402"/>
      <c r="AF126" s="402"/>
      <c r="AH126" s="280" t="e">
        <f>IF(AND(T126&gt;16,P126&gt;=6200),"1",LOOKUP(T126,Y$5:AO$5,Y$6:AO$6))</f>
        <v>#N/A</v>
      </c>
      <c r="AI126" s="280" t="e">
        <f>LOOKUP(Q126,Y$8:AD$8,Y$9:AD$9)</f>
        <v>#N/A</v>
      </c>
      <c r="AJ126" s="356">
        <v>506</v>
      </c>
      <c r="AK126" s="231"/>
    </row>
    <row r="127" spans="1:37" s="280" customFormat="1" ht="13.15" hidden="1" customHeight="1" x14ac:dyDescent="0.3">
      <c r="A127" s="231"/>
      <c r="B127" s="356"/>
      <c r="C127" s="403" t="str">
        <f>VLOOKUP(B126,Уч!$A$2:$L$34,5,FALSE)</f>
        <v xml:space="preserve">Краснодарский край  </v>
      </c>
      <c r="D127" s="396" t="str">
        <f>VLOOKUP(B126,Уч!$A$2:$L$34,4,FALSE)</f>
        <v>МС</v>
      </c>
      <c r="E127" s="461" t="s">
        <v>25</v>
      </c>
      <c r="F127" s="405">
        <f>VLOOKUP($B126,'1_р'!$C$18:$I$86,6,FALSE)</f>
        <v>-0.9</v>
      </c>
      <c r="G127" s="406">
        <f>VLOOKUP($B126,Дл_р!$C$16:$O$54,12,FALSE)</f>
        <v>0</v>
      </c>
      <c r="H127" s="356"/>
      <c r="I127" s="406"/>
      <c r="J127" s="407"/>
      <c r="K127" s="406" t="e">
        <f>VLOOKUP($B126,#REF!,6,FALSE)</f>
        <v>#REF!</v>
      </c>
      <c r="L127" s="406"/>
      <c r="M127" s="406"/>
      <c r="N127" s="356"/>
      <c r="O127" s="356"/>
      <c r="P127" s="400"/>
      <c r="Q127" s="408"/>
      <c r="R127" s="356" t="e">
        <f>CONCATENATE(AH126,"+",AI126,"+",5)</f>
        <v>#N/A</v>
      </c>
      <c r="S127" s="356">
        <f>B126</f>
        <v>22</v>
      </c>
      <c r="T127" s="281" t="e">
        <f>$A126</f>
        <v>#N/A</v>
      </c>
      <c r="U127" s="281">
        <v>2</v>
      </c>
      <c r="V127" s="281" t="s">
        <v>162</v>
      </c>
      <c r="W127" s="401"/>
      <c r="X127" s="298"/>
      <c r="Y127" s="298"/>
      <c r="Z127" s="298"/>
      <c r="AA127" s="298"/>
      <c r="AB127" s="298"/>
      <c r="AC127" s="298"/>
      <c r="AD127" s="402"/>
      <c r="AE127" s="402"/>
      <c r="AF127" s="402"/>
      <c r="AH127" s="231"/>
      <c r="AI127" s="231"/>
      <c r="AJ127" s="356">
        <v>506</v>
      </c>
      <c r="AK127" s="231"/>
    </row>
    <row r="128" spans="1:37" s="280" customFormat="1" ht="13.15" hidden="1" customHeight="1" x14ac:dyDescent="0.3">
      <c r="A128" s="231"/>
      <c r="B128" s="356"/>
      <c r="C128" s="409" t="str">
        <f>VLOOKUP(B126,Уч!$A$2:$L$34,7,FALSE)</f>
        <v>ГБУ КК "ЦОП по легкой атлетике", ГБУ КК  "РЦСП по легкой атлетике"</v>
      </c>
      <c r="D128" s="396"/>
      <c r="E128" s="461" t="s">
        <v>29</v>
      </c>
      <c r="F128" s="410">
        <f>VLOOKUP($B126,'1_р'!$C$18:$I$86,7,FALSE)</f>
        <v>795</v>
      </c>
      <c r="G128" s="356">
        <f>VLOOKUP($B126,Дл_р!$C$16:$O$54,13,FALSE)</f>
        <v>0</v>
      </c>
      <c r="H128" s="356" t="e">
        <f>VLOOKUP($B126,Я_р!$C$16:$K$60,9,FALSE)</f>
        <v>#N/A</v>
      </c>
      <c r="I128" s="356">
        <f>VLOOKUP($B126,В_р!$C$16:$AF$57,30,)</f>
        <v>0</v>
      </c>
      <c r="J128" s="411">
        <f>VLOOKUP($B126,'4_р'!$C$17:$H$73,6,FALSE)</f>
        <v>819</v>
      </c>
      <c r="K128" s="356" t="e">
        <f>VLOOKUP($B126,#REF!,7,FALSE)</f>
        <v>#REF!</v>
      </c>
      <c r="L128" s="356" t="e">
        <f>VLOOKUP($B126,#REF!,9,FALSE)</f>
        <v>#REF!</v>
      </c>
      <c r="M128" s="356" t="e">
        <f>VLOOKUP($B126,#REF!,30,FALSE)</f>
        <v>#REF!</v>
      </c>
      <c r="N128" s="356" t="e">
        <f>VLOOKUP($B126,К_р!$C$15:$K$68,9,FALSE)</f>
        <v>#N/A</v>
      </c>
      <c r="O128" s="356">
        <f>VLOOKUP($B126,'15_р'!$C$17:$H$86,6,FALSE)</f>
        <v>0</v>
      </c>
      <c r="P128" s="400"/>
      <c r="Q128" s="336"/>
      <c r="R128" s="336"/>
      <c r="S128" s="356">
        <f>B126</f>
        <v>22</v>
      </c>
      <c r="T128" s="281" t="e">
        <f>$A126</f>
        <v>#N/A</v>
      </c>
      <c r="U128" s="281">
        <v>3</v>
      </c>
      <c r="V128" s="281" t="s">
        <v>162</v>
      </c>
      <c r="W128" s="401"/>
      <c r="X128" s="298"/>
      <c r="Y128" s="298"/>
      <c r="Z128" s="298"/>
      <c r="AA128" s="298"/>
      <c r="AB128" s="298"/>
      <c r="AC128" s="298"/>
      <c r="AD128" s="402"/>
      <c r="AE128" s="402"/>
      <c r="AF128" s="402"/>
      <c r="AH128" s="231"/>
      <c r="AI128" s="231"/>
      <c r="AJ128" s="356">
        <v>506</v>
      </c>
      <c r="AK128" s="231"/>
    </row>
    <row r="129" spans="1:37" s="280" customFormat="1" ht="13.15" hidden="1" customHeight="1" x14ac:dyDescent="0.3">
      <c r="A129" s="231"/>
      <c r="B129" s="356"/>
      <c r="C129" s="403" t="str">
        <f>VLOOKUP(B126,Уч!$A$2:$L$34,11,FALSE)</f>
        <v>Чернов С.А., Мирошниченко В.И., Чернова Т.С.</v>
      </c>
      <c r="D129" s="396"/>
      <c r="E129" s="461" t="s">
        <v>276</v>
      </c>
      <c r="F129" s="410">
        <f>F128</f>
        <v>795</v>
      </c>
      <c r="G129" s="356">
        <f>F129+G128</f>
        <v>795</v>
      </c>
      <c r="H129" s="356" t="e">
        <f>G129+H128</f>
        <v>#N/A</v>
      </c>
      <c r="I129" s="356" t="e">
        <f>H129+I128</f>
        <v>#N/A</v>
      </c>
      <c r="J129" s="411" t="e">
        <f>SUM($F128:J128)</f>
        <v>#N/A</v>
      </c>
      <c r="K129" s="356" t="e">
        <f>SUM($F128:$K128)</f>
        <v>#N/A</v>
      </c>
      <c r="L129" s="356" t="e">
        <f>K129+L128</f>
        <v>#N/A</v>
      </c>
      <c r="M129" s="356" t="e">
        <f>L129+M128</f>
        <v>#N/A</v>
      </c>
      <c r="N129" s="356" t="e">
        <f>SUM($F128:$N128)</f>
        <v>#N/A</v>
      </c>
      <c r="O129" s="356" t="e">
        <f>SUM($F128:$O128)</f>
        <v>#N/A</v>
      </c>
      <c r="P129" s="400"/>
      <c r="Q129" s="336"/>
      <c r="R129" s="336"/>
      <c r="S129" s="356">
        <f>B126</f>
        <v>22</v>
      </c>
      <c r="T129" s="281" t="e">
        <f>$A126</f>
        <v>#N/A</v>
      </c>
      <c r="U129" s="281">
        <v>4</v>
      </c>
      <c r="V129" s="281" t="s">
        <v>162</v>
      </c>
      <c r="W129" s="336">
        <f t="shared" ref="W129:AF129" si="22">F129</f>
        <v>795</v>
      </c>
      <c r="X129" s="336">
        <f t="shared" si="22"/>
        <v>795</v>
      </c>
      <c r="Y129" s="336" t="e">
        <f t="shared" si="22"/>
        <v>#N/A</v>
      </c>
      <c r="Z129" s="336" t="e">
        <f t="shared" si="22"/>
        <v>#N/A</v>
      </c>
      <c r="AA129" s="336" t="e">
        <f t="shared" si="22"/>
        <v>#N/A</v>
      </c>
      <c r="AB129" s="336" t="e">
        <f t="shared" si="22"/>
        <v>#N/A</v>
      </c>
      <c r="AC129" s="336" t="e">
        <f t="shared" si="22"/>
        <v>#N/A</v>
      </c>
      <c r="AD129" s="336" t="e">
        <f t="shared" si="22"/>
        <v>#N/A</v>
      </c>
      <c r="AE129" s="336" t="e">
        <f t="shared" si="22"/>
        <v>#N/A</v>
      </c>
      <c r="AF129" s="336" t="e">
        <f t="shared" si="22"/>
        <v>#N/A</v>
      </c>
      <c r="AH129" s="231"/>
      <c r="AI129" s="231"/>
      <c r="AJ129" s="356">
        <v>506</v>
      </c>
      <c r="AK129" s="231"/>
    </row>
    <row r="130" spans="1:37" s="280" customFormat="1" ht="13.15" hidden="1" customHeight="1" thickBot="1" x14ac:dyDescent="0.25">
      <c r="A130" s="412"/>
      <c r="B130" s="413"/>
      <c r="C130" s="414">
        <f>VLOOKUP(B126,Уч!$A$2:$L$34,12,FALSE)</f>
        <v>0</v>
      </c>
      <c r="D130" s="419"/>
      <c r="E130" s="462" t="s">
        <v>59</v>
      </c>
      <c r="F130" s="416" t="e">
        <f>RANK(F129,$W$19:$W$150,0)</f>
        <v>#N/A</v>
      </c>
      <c r="G130" s="413" t="e">
        <f>RANK(G129,$X$19:$X$150,0)</f>
        <v>#N/A</v>
      </c>
      <c r="H130" s="413" t="e">
        <f>RANK(H129,$Y$19:$Y$150,0)</f>
        <v>#N/A</v>
      </c>
      <c r="I130" s="413" t="e">
        <f>RANK(I129,$Z$19:$Z$150,0)</f>
        <v>#N/A</v>
      </c>
      <c r="J130" s="417" t="e">
        <f>RANK(J129,$AA$19:$AA$150,0)</f>
        <v>#N/A</v>
      </c>
      <c r="K130" s="413" t="e">
        <f>RANK(K129,$AB$19:$AB$150,0)</f>
        <v>#N/A</v>
      </c>
      <c r="L130" s="413" t="e">
        <f>RANK(L129,$AC$19:$AC$150,0)</f>
        <v>#N/A</v>
      </c>
      <c r="M130" s="413" t="e">
        <f>RANK(M129,$AD$19:$AD$150,0)</f>
        <v>#N/A</v>
      </c>
      <c r="N130" s="413" t="e">
        <f>RANK(N129,$AE$19:$AE$150,0)</f>
        <v>#N/A</v>
      </c>
      <c r="O130" s="413" t="e">
        <f>RANK(O129,$AF$19:$AF$150,0)</f>
        <v>#N/A</v>
      </c>
      <c r="P130" s="418"/>
      <c r="Q130" s="394"/>
      <c r="R130" s="394"/>
      <c r="S130" s="205">
        <f>B126</f>
        <v>22</v>
      </c>
      <c r="T130" s="281" t="e">
        <f>$A126</f>
        <v>#N/A</v>
      </c>
      <c r="U130" s="281">
        <v>5</v>
      </c>
      <c r="V130" s="281" t="s">
        <v>162</v>
      </c>
      <c r="W130" s="401"/>
      <c r="X130" s="298"/>
      <c r="Y130" s="298"/>
      <c r="Z130" s="298"/>
      <c r="AA130" s="298"/>
      <c r="AB130" s="298"/>
      <c r="AC130" s="298"/>
      <c r="AD130" s="402"/>
      <c r="AE130" s="402"/>
      <c r="AF130" s="402"/>
      <c r="AJ130" s="356">
        <v>506</v>
      </c>
      <c r="AK130" s="231"/>
    </row>
    <row r="131" spans="1:37" s="280" customFormat="1" ht="13.15" hidden="1" customHeight="1" thickTop="1" x14ac:dyDescent="0.3">
      <c r="A131" s="231" t="e">
        <f>RANK(P131,$P$16:$P$150,0)</f>
        <v>#N/A</v>
      </c>
      <c r="B131" s="356">
        <v>25</v>
      </c>
      <c r="C131" s="395" t="e">
        <f>VLOOKUP(B131,Уч!$A$2:$L$34,2,FALSE)</f>
        <v>#N/A</v>
      </c>
      <c r="D131" s="396" t="e">
        <f>VLOOKUP(B131,Уч!$A$2:$L$34,3,FALSE)</f>
        <v>#N/A</v>
      </c>
      <c r="E131" s="461" t="s">
        <v>19</v>
      </c>
      <c r="F131" s="397">
        <f>VLOOKUP($B131,'1_р'!$C$18:$I$86,5,FALSE)</f>
        <v>11.3</v>
      </c>
      <c r="G131" s="398" t="e">
        <f>VLOOKUP($B131,Дл_р!$C$16:$O$54,11,FALSE)</f>
        <v>#N/A</v>
      </c>
      <c r="H131" s="398" t="e">
        <f>VLOOKUP($B131,Я_р!$C$16:$K$60,8,FALSE)</f>
        <v>#N/A</v>
      </c>
      <c r="I131" s="398">
        <f>VLOOKUP($B131,В_р!$C$16:$AF$57,29,FALSE)</f>
        <v>2.12</v>
      </c>
      <c r="J131" s="399" t="e">
        <f>VLOOKUP($B131,'4_р'!$C$17:$H$73,5,FALSE)</f>
        <v>#N/A</v>
      </c>
      <c r="K131" s="398" t="e">
        <f>VLOOKUP($B131,#REF!,5,FALSE)</f>
        <v>#REF!</v>
      </c>
      <c r="L131" s="398" t="e">
        <f>VLOOKUP($B131,#REF!,8,FALSE)</f>
        <v>#REF!</v>
      </c>
      <c r="M131" s="398" t="e">
        <f>VLOOKUP($B131,#REF!,29,FALSE)</f>
        <v>#REF!</v>
      </c>
      <c r="N131" s="398">
        <f>VLOOKUP($B131,К_р!$C$15:$K$68,8,FALSE)</f>
        <v>0</v>
      </c>
      <c r="O131" s="356" t="e">
        <f>VLOOKUP($B131,'15_р'!$C$17:$H$86,5,FALSE)</f>
        <v>#N/A</v>
      </c>
      <c r="P131" s="443" t="e">
        <f>SUM(F133:O133)</f>
        <v>#N/A</v>
      </c>
      <c r="Q131" s="231" t="e">
        <f>LOOKUP(P131,Y$1:AH$1,Y$2:AH$2)</f>
        <v>#N/A</v>
      </c>
      <c r="R131" s="356" t="e">
        <f>AH131+AI131+5</f>
        <v>#N/A</v>
      </c>
      <c r="S131" s="356">
        <f>B131</f>
        <v>25</v>
      </c>
      <c r="T131" s="281" t="e">
        <f>$A131</f>
        <v>#N/A</v>
      </c>
      <c r="U131" s="281">
        <v>1</v>
      </c>
      <c r="V131" s="281" t="e">
        <f>$A131</f>
        <v>#N/A</v>
      </c>
      <c r="W131" s="401"/>
      <c r="X131" s="298"/>
      <c r="Y131" s="298"/>
      <c r="Z131" s="298"/>
      <c r="AA131" s="298"/>
      <c r="AB131" s="298"/>
      <c r="AC131" s="298"/>
      <c r="AD131" s="402"/>
      <c r="AE131" s="402"/>
      <c r="AF131" s="402"/>
      <c r="AH131" s="280" t="e">
        <f>IF(AND(T131&gt;16,P131&gt;=6200),"1",LOOKUP(T131,Y$5:AO$5,Y$6:AO$6))</f>
        <v>#N/A</v>
      </c>
      <c r="AI131" s="280" t="e">
        <f>LOOKUP(Q131,Y$8:AD$8,Y$9:AD$9)</f>
        <v>#N/A</v>
      </c>
      <c r="AJ131" s="356">
        <v>505</v>
      </c>
      <c r="AK131" s="231"/>
    </row>
    <row r="132" spans="1:37" s="280" customFormat="1" ht="13.15" hidden="1" customHeight="1" x14ac:dyDescent="0.3">
      <c r="A132" s="231"/>
      <c r="B132" s="356"/>
      <c r="C132" s="403" t="e">
        <f>VLOOKUP(B131,Уч!$A$2:$L$34,5,FALSE)</f>
        <v>#N/A</v>
      </c>
      <c r="D132" s="396" t="e">
        <f>VLOOKUP(B131,Уч!$A$2:$L$34,4,FALSE)</f>
        <v>#N/A</v>
      </c>
      <c r="E132" s="461" t="s">
        <v>25</v>
      </c>
      <c r="F132" s="405">
        <f>VLOOKUP($B131,'1_р'!$C$18:$I$86,6,FALSE)</f>
        <v>1</v>
      </c>
      <c r="G132" s="406" t="e">
        <f>VLOOKUP($B131,Дл_р!$C$16:$O$54,12,FALSE)</f>
        <v>#N/A</v>
      </c>
      <c r="H132" s="356"/>
      <c r="I132" s="406"/>
      <c r="J132" s="407"/>
      <c r="K132" s="406" t="e">
        <f>VLOOKUP($B131,#REF!,6,FALSE)</f>
        <v>#REF!</v>
      </c>
      <c r="L132" s="406"/>
      <c r="M132" s="406"/>
      <c r="N132" s="356"/>
      <c r="O132" s="356"/>
      <c r="P132" s="400"/>
      <c r="Q132" s="408"/>
      <c r="R132" s="356" t="e">
        <f>CONCATENATE(AH131,"+",AI131,"+",5)</f>
        <v>#N/A</v>
      </c>
      <c r="S132" s="356">
        <f>B131</f>
        <v>25</v>
      </c>
      <c r="T132" s="281" t="e">
        <f>$A131</f>
        <v>#N/A</v>
      </c>
      <c r="U132" s="281">
        <v>2</v>
      </c>
      <c r="V132" s="281" t="e">
        <f>$A131</f>
        <v>#N/A</v>
      </c>
      <c r="W132" s="401"/>
      <c r="X132" s="298"/>
      <c r="Y132" s="298"/>
      <c r="Z132" s="298"/>
      <c r="AA132" s="298"/>
      <c r="AB132" s="298"/>
      <c r="AC132" s="298"/>
      <c r="AD132" s="402"/>
      <c r="AE132" s="402"/>
      <c r="AF132" s="402"/>
      <c r="AH132" s="231"/>
      <c r="AI132" s="231"/>
      <c r="AJ132" s="356">
        <v>505</v>
      </c>
      <c r="AK132" s="231"/>
    </row>
    <row r="133" spans="1:37" s="280" customFormat="1" ht="13.15" hidden="1" customHeight="1" x14ac:dyDescent="0.3">
      <c r="A133" s="231"/>
      <c r="B133" s="356"/>
      <c r="C133" s="409" t="e">
        <f>VLOOKUP(B131,Уч!$A$2:$L$34,7,FALSE)</f>
        <v>#N/A</v>
      </c>
      <c r="D133" s="396"/>
      <c r="E133" s="461" t="s">
        <v>29</v>
      </c>
      <c r="F133" s="410">
        <f>VLOOKUP($B131,'1_р'!$C$18:$I$86,7,FALSE)</f>
        <v>795</v>
      </c>
      <c r="G133" s="356" t="e">
        <f>VLOOKUP($B131,Дл_р!$C$16:$O$54,13,FALSE)</f>
        <v>#N/A</v>
      </c>
      <c r="H133" s="356" t="e">
        <f>VLOOKUP($B131,Я_р!$C$16:$K$60,9,FALSE)</f>
        <v>#N/A</v>
      </c>
      <c r="I133" s="356">
        <f>VLOOKUP($B131,В_р!$C$16:$AF$57,30,)</f>
        <v>915</v>
      </c>
      <c r="J133" s="411" t="e">
        <f>VLOOKUP($B131,'4_р'!$C$17:$H$73,6,FALSE)</f>
        <v>#N/A</v>
      </c>
      <c r="K133" s="356" t="e">
        <f>VLOOKUP($B131,#REF!,7,FALSE)</f>
        <v>#REF!</v>
      </c>
      <c r="L133" s="356" t="e">
        <f>VLOOKUP($B131,#REF!,9,FALSE)</f>
        <v>#REF!</v>
      </c>
      <c r="M133" s="356" t="e">
        <f>VLOOKUP($B131,#REF!,30,FALSE)</f>
        <v>#REF!</v>
      </c>
      <c r="N133" s="356">
        <f>VLOOKUP($B131,К_р!$C$15:$K$68,9,FALSE)</f>
        <v>0</v>
      </c>
      <c r="O133" s="356" t="e">
        <f>VLOOKUP($B131,'15_р'!$C$17:$H$86,6,FALSE)</f>
        <v>#N/A</v>
      </c>
      <c r="P133" s="400"/>
      <c r="Q133" s="336"/>
      <c r="R133" s="336"/>
      <c r="S133" s="356">
        <f>B131</f>
        <v>25</v>
      </c>
      <c r="T133" s="281" t="e">
        <f>$A131</f>
        <v>#N/A</v>
      </c>
      <c r="U133" s="281">
        <v>3</v>
      </c>
      <c r="V133" s="281" t="e">
        <f>$A131</f>
        <v>#N/A</v>
      </c>
      <c r="W133" s="401"/>
      <c r="X133" s="298"/>
      <c r="Y133" s="298"/>
      <c r="Z133" s="298"/>
      <c r="AA133" s="298"/>
      <c r="AB133" s="298"/>
      <c r="AC133" s="298"/>
      <c r="AD133" s="402"/>
      <c r="AE133" s="402"/>
      <c r="AF133" s="402"/>
      <c r="AH133" s="231"/>
      <c r="AI133" s="231"/>
      <c r="AJ133" s="356">
        <v>505</v>
      </c>
      <c r="AK133" s="231"/>
    </row>
    <row r="134" spans="1:37" s="280" customFormat="1" ht="13.15" hidden="1" customHeight="1" x14ac:dyDescent="0.3">
      <c r="A134" s="231"/>
      <c r="B134" s="356"/>
      <c r="C134" s="403" t="e">
        <f>VLOOKUP(B131,Уч!$A$2:$L$34,11,FALSE)</f>
        <v>#N/A</v>
      </c>
      <c r="D134" s="396"/>
      <c r="E134" s="461" t="s">
        <v>276</v>
      </c>
      <c r="F134" s="410">
        <f>F133</f>
        <v>795</v>
      </c>
      <c r="G134" s="356" t="e">
        <f>F134+G133</f>
        <v>#N/A</v>
      </c>
      <c r="H134" s="356" t="e">
        <f>G134+H133</f>
        <v>#N/A</v>
      </c>
      <c r="I134" s="356" t="e">
        <f>H134+I133</f>
        <v>#N/A</v>
      </c>
      <c r="J134" s="411" t="e">
        <f>SUM($F133:J133)</f>
        <v>#N/A</v>
      </c>
      <c r="K134" s="356" t="e">
        <f>SUM($F133:$K133)</f>
        <v>#N/A</v>
      </c>
      <c r="L134" s="356" t="e">
        <f>K134+L133</f>
        <v>#N/A</v>
      </c>
      <c r="M134" s="356" t="e">
        <f>L134+M133</f>
        <v>#N/A</v>
      </c>
      <c r="N134" s="356" t="e">
        <f>SUM($F133:$N133)</f>
        <v>#N/A</v>
      </c>
      <c r="O134" s="356" t="e">
        <f>SUM($F133:$O133)</f>
        <v>#N/A</v>
      </c>
      <c r="P134" s="400"/>
      <c r="Q134" s="336"/>
      <c r="R134" s="336"/>
      <c r="S134" s="356">
        <f>B131</f>
        <v>25</v>
      </c>
      <c r="T134" s="281" t="e">
        <f>$A131</f>
        <v>#N/A</v>
      </c>
      <c r="U134" s="281">
        <v>4</v>
      </c>
      <c r="V134" s="281" t="e">
        <f>$A131</f>
        <v>#N/A</v>
      </c>
      <c r="W134" s="336">
        <f t="shared" ref="W134:AF134" si="23">F134</f>
        <v>795</v>
      </c>
      <c r="X134" s="336" t="e">
        <f t="shared" si="23"/>
        <v>#N/A</v>
      </c>
      <c r="Y134" s="336" t="e">
        <f t="shared" si="23"/>
        <v>#N/A</v>
      </c>
      <c r="Z134" s="336" t="e">
        <f t="shared" si="23"/>
        <v>#N/A</v>
      </c>
      <c r="AA134" s="336" t="e">
        <f t="shared" si="23"/>
        <v>#N/A</v>
      </c>
      <c r="AB134" s="336" t="e">
        <f t="shared" si="23"/>
        <v>#N/A</v>
      </c>
      <c r="AC134" s="336" t="e">
        <f t="shared" si="23"/>
        <v>#N/A</v>
      </c>
      <c r="AD134" s="336" t="e">
        <f t="shared" si="23"/>
        <v>#N/A</v>
      </c>
      <c r="AE134" s="336" t="e">
        <f t="shared" si="23"/>
        <v>#N/A</v>
      </c>
      <c r="AF134" s="336" t="e">
        <f t="shared" si="23"/>
        <v>#N/A</v>
      </c>
      <c r="AH134" s="231"/>
      <c r="AI134" s="231"/>
      <c r="AJ134" s="356">
        <v>505</v>
      </c>
      <c r="AK134" s="231"/>
    </row>
    <row r="135" spans="1:37" s="280" customFormat="1" ht="13.15" hidden="1" customHeight="1" thickBot="1" x14ac:dyDescent="0.25">
      <c r="A135" s="412"/>
      <c r="B135" s="413"/>
      <c r="C135" s="414" t="e">
        <f>VLOOKUP(B131,Уч!$A$2:$L$34,12,FALSE)</f>
        <v>#N/A</v>
      </c>
      <c r="D135" s="419"/>
      <c r="E135" s="462" t="s">
        <v>59</v>
      </c>
      <c r="F135" s="416" t="e">
        <f>RANK(F134,$W$19:$W$150,0)</f>
        <v>#N/A</v>
      </c>
      <c r="G135" s="413" t="e">
        <f>RANK(G134,$X$19:$X$150,0)</f>
        <v>#N/A</v>
      </c>
      <c r="H135" s="413" t="e">
        <f>RANK(H134,$Y$19:$Y$150,0)</f>
        <v>#N/A</v>
      </c>
      <c r="I135" s="413" t="e">
        <f>RANK(I134,$Z$19:$Z$150,0)</f>
        <v>#N/A</v>
      </c>
      <c r="J135" s="417" t="e">
        <f>RANK(J134,$AA$19:$AA$150,0)</f>
        <v>#N/A</v>
      </c>
      <c r="K135" s="413" t="e">
        <f>RANK(K134,$AB$19:$AB$150,0)</f>
        <v>#N/A</v>
      </c>
      <c r="L135" s="413" t="e">
        <f>RANK(L134,$AC$19:$AC$150,0)</f>
        <v>#N/A</v>
      </c>
      <c r="M135" s="413" t="e">
        <f>RANK(M134,$AD$19:$AD$150,0)</f>
        <v>#N/A</v>
      </c>
      <c r="N135" s="413" t="e">
        <f>RANK(N134,$AE$19:$AE$150,0)</f>
        <v>#N/A</v>
      </c>
      <c r="O135" s="413" t="e">
        <f>RANK(O134,$AF$19:$AF$150,0)</f>
        <v>#N/A</v>
      </c>
      <c r="P135" s="418"/>
      <c r="Q135" s="394"/>
      <c r="R135" s="394"/>
      <c r="S135" s="205">
        <f>B131</f>
        <v>25</v>
      </c>
      <c r="T135" s="281" t="e">
        <f>$A131</f>
        <v>#N/A</v>
      </c>
      <c r="U135" s="281">
        <v>5</v>
      </c>
      <c r="V135" s="281" t="e">
        <f>$A131</f>
        <v>#N/A</v>
      </c>
      <c r="W135" s="401"/>
      <c r="X135" s="298"/>
      <c r="Y135" s="298"/>
      <c r="Z135" s="298"/>
      <c r="AA135" s="298"/>
      <c r="AB135" s="298"/>
      <c r="AC135" s="298"/>
      <c r="AD135" s="402"/>
      <c r="AE135" s="402"/>
      <c r="AF135" s="402"/>
      <c r="AH135" s="231"/>
      <c r="AI135" s="231"/>
      <c r="AJ135" s="356">
        <v>505</v>
      </c>
      <c r="AK135" s="231"/>
    </row>
    <row r="136" spans="1:37" s="280" customFormat="1" ht="13.15" hidden="1" customHeight="1" thickTop="1" x14ac:dyDescent="0.3">
      <c r="A136" s="421" t="e">
        <f>RANK(P136,$P$16:$P$150,0)</f>
        <v>#REF!</v>
      </c>
      <c r="B136" s="356">
        <v>41</v>
      </c>
      <c r="C136" s="395" t="str">
        <f>VLOOKUP(B136,Уч!$A$2:$L$34,2,FALSE)</f>
        <v>Фомичев Андрей</v>
      </c>
      <c r="D136" s="396" t="str">
        <f>VLOOKUP(B136,Уч!$A$2:$L$34,3,FALSE)</f>
        <v>15.12.1996</v>
      </c>
      <c r="E136" s="461" t="s">
        <v>19</v>
      </c>
      <c r="F136" s="397">
        <f>VLOOKUP($B136,'1_р'!$C$18:$I$86,5,FALSE)</f>
        <v>11.06</v>
      </c>
      <c r="G136" s="423">
        <f>VLOOKUP($B136,Дл_р!$C$16:$O$54,11,FALSE)</f>
        <v>0</v>
      </c>
      <c r="H136" s="423">
        <f>VLOOKUP($B136,Я_р!$C$16:$K$60,8,FALSE)</f>
        <v>0</v>
      </c>
      <c r="I136" s="423">
        <f>VLOOKUP($B136,В_р!$C$16:$AF$57,29,FALSE)</f>
        <v>2</v>
      </c>
      <c r="J136" s="424">
        <f>VLOOKUP($B136,'4_р'!$C$17:$H$73,5,FALSE)</f>
        <v>49.61</v>
      </c>
      <c r="K136" s="423" t="e">
        <f>VLOOKUP($B136,#REF!,5,FALSE)</f>
        <v>#REF!</v>
      </c>
      <c r="L136" s="423" t="e">
        <f>VLOOKUP($B136,#REF!,8,FALSE)</f>
        <v>#REF!</v>
      </c>
      <c r="M136" s="423" t="e">
        <f>VLOOKUP($B136,#REF!,29,FALSE)</f>
        <v>#REF!</v>
      </c>
      <c r="N136" s="423">
        <f>VLOOKUP($B136,К_р!$C$15:$K$68,8,FALSE)</f>
        <v>46.12</v>
      </c>
      <c r="O136" s="425" t="str">
        <f>VLOOKUP($B136,'15_р'!$C$17:$H$86,5,FALSE)</f>
        <v>4:52.72</v>
      </c>
      <c r="P136" s="443" t="e">
        <f>SUM(F138:O138)</f>
        <v>#REF!</v>
      </c>
      <c r="Q136" s="421" t="e">
        <f>LOOKUP(P136,Y$1:AH$1,Y$2:AH$2)</f>
        <v>#REF!</v>
      </c>
      <c r="R136" s="356" t="e">
        <f>AH136+AI136+5</f>
        <v>#REF!</v>
      </c>
      <c r="S136" s="356">
        <f>B136</f>
        <v>41</v>
      </c>
      <c r="T136" s="281" t="e">
        <f>$A136</f>
        <v>#REF!</v>
      </c>
      <c r="U136" s="281">
        <v>1</v>
      </c>
      <c r="V136" s="281" t="e">
        <f>$A136</f>
        <v>#REF!</v>
      </c>
      <c r="W136" s="401"/>
      <c r="X136" s="298"/>
      <c r="Y136" s="298"/>
      <c r="Z136" s="298"/>
      <c r="AA136" s="298"/>
      <c r="AB136" s="298"/>
      <c r="AC136" s="298"/>
      <c r="AD136" s="402"/>
      <c r="AE136" s="402"/>
      <c r="AF136" s="402"/>
      <c r="AH136" s="280" t="e">
        <f>IF(AND(T136&gt;16,P136&gt;=6200),"1",LOOKUP(T136,Y$5:AO$5,Y$6:AO$6))</f>
        <v>#REF!</v>
      </c>
      <c r="AI136" s="280" t="e">
        <f>LOOKUP(Q136,Y$8:AD$8,Y$9:AD$9)</f>
        <v>#REF!</v>
      </c>
      <c r="AJ136" s="356">
        <v>505</v>
      </c>
      <c r="AK136" s="231"/>
    </row>
    <row r="137" spans="1:37" s="280" customFormat="1" ht="13.15" hidden="1" customHeight="1" x14ac:dyDescent="0.3">
      <c r="A137" s="231"/>
      <c r="B137" s="356"/>
      <c r="C137" s="403" t="str">
        <f>VLOOKUP(B136,Уч!$A$2:$L$34,5,FALSE)</f>
        <v xml:space="preserve">Кемеровская область  </v>
      </c>
      <c r="D137" s="396" t="str">
        <f>VLOOKUP(B136,Уч!$A$2:$L$34,4,FALSE)</f>
        <v>МС</v>
      </c>
      <c r="E137" s="461" t="s">
        <v>25</v>
      </c>
      <c r="F137" s="405">
        <f>VLOOKUP($B136,'1_р'!$C$18:$I$86,6,FALSE)</f>
        <v>-2.1</v>
      </c>
      <c r="G137" s="428">
        <f>VLOOKUP($B136,Дл_р!$C$16:$O$54,12,FALSE)</f>
        <v>0</v>
      </c>
      <c r="H137" s="425"/>
      <c r="I137" s="428"/>
      <c r="J137" s="429"/>
      <c r="K137" s="428" t="e">
        <f>VLOOKUP($B136,#REF!,6,FALSE)</f>
        <v>#REF!</v>
      </c>
      <c r="L137" s="428"/>
      <c r="M137" s="428"/>
      <c r="N137" s="425"/>
      <c r="O137" s="425"/>
      <c r="P137" s="400"/>
      <c r="Q137" s="408"/>
      <c r="R137" s="356" t="e">
        <f>CONCATENATE(AH136,"+",AI136,"+",5)</f>
        <v>#REF!</v>
      </c>
      <c r="S137" s="356">
        <f>B136</f>
        <v>41</v>
      </c>
      <c r="T137" s="281" t="e">
        <f>$A136</f>
        <v>#REF!</v>
      </c>
      <c r="U137" s="281">
        <v>2</v>
      </c>
      <c r="V137" s="281" t="e">
        <f>$A136</f>
        <v>#REF!</v>
      </c>
      <c r="W137" s="401"/>
      <c r="X137" s="298"/>
      <c r="Y137" s="298"/>
      <c r="Z137" s="298"/>
      <c r="AA137" s="298"/>
      <c r="AB137" s="298"/>
      <c r="AC137" s="298"/>
      <c r="AD137" s="402"/>
      <c r="AE137" s="402"/>
      <c r="AF137" s="402"/>
      <c r="AH137" s="231"/>
      <c r="AI137" s="231"/>
      <c r="AJ137" s="356">
        <v>505</v>
      </c>
      <c r="AK137" s="231"/>
    </row>
    <row r="138" spans="1:37" s="280" customFormat="1" ht="13.15" hidden="1" customHeight="1" x14ac:dyDescent="0.3">
      <c r="A138" s="231"/>
      <c r="B138" s="356"/>
      <c r="C138" s="409" t="str">
        <f>VLOOKUP(B136,Уч!$A$2:$L$34,7,FALSE)</f>
        <v>ГБФСУ КО "СШОР по легкой атлетике им. В.А.Савенкова", ГАУ КО "ЦП ССК"</v>
      </c>
      <c r="D138" s="396"/>
      <c r="E138" s="461" t="s">
        <v>29</v>
      </c>
      <c r="F138" s="410">
        <f>VLOOKUP($B136,'1_р'!$C$18:$I$86,7,FALSE)</f>
        <v>847</v>
      </c>
      <c r="G138" s="425">
        <f>VLOOKUP($B136,Дл_р!$C$16:$O$54,13,FALSE)</f>
        <v>0</v>
      </c>
      <c r="H138" s="425">
        <f>VLOOKUP($B136,Я_р!$C$16:$K$60,9,FALSE)</f>
        <v>0</v>
      </c>
      <c r="I138" s="425">
        <f>VLOOKUP($B136,В_р!$C$16:$AF$57,30,)</f>
        <v>803</v>
      </c>
      <c r="J138" s="431">
        <f>VLOOKUP($B136,'4_р'!$C$17:$H$73,6,FALSE)</f>
        <v>833</v>
      </c>
      <c r="K138" s="425" t="e">
        <f>VLOOKUP($B136,#REF!,7,FALSE)</f>
        <v>#REF!</v>
      </c>
      <c r="L138" s="425" t="e">
        <f>VLOOKUP($B136,#REF!,9,FALSE)</f>
        <v>#REF!</v>
      </c>
      <c r="M138" s="425" t="e">
        <f>VLOOKUP($B136,#REF!,30,FALSE)</f>
        <v>#REF!</v>
      </c>
      <c r="N138" s="425">
        <f>VLOOKUP($B136,К_р!$C$15:$K$68,9,FALSE)</f>
        <v>531</v>
      </c>
      <c r="O138" s="425">
        <f>VLOOKUP($B136,'15_р'!$C$17:$H$86,6,FALSE)</f>
        <v>602</v>
      </c>
      <c r="P138" s="400"/>
      <c r="Q138" s="336"/>
      <c r="R138" s="336"/>
      <c r="S138" s="356">
        <f>B136</f>
        <v>41</v>
      </c>
      <c r="T138" s="281" t="e">
        <f>$A136</f>
        <v>#REF!</v>
      </c>
      <c r="U138" s="281">
        <v>3</v>
      </c>
      <c r="V138" s="281" t="e">
        <f>$A136</f>
        <v>#REF!</v>
      </c>
      <c r="W138" s="401"/>
      <c r="X138" s="298"/>
      <c r="Y138" s="298"/>
      <c r="Z138" s="298"/>
      <c r="AA138" s="298"/>
      <c r="AB138" s="298"/>
      <c r="AC138" s="298"/>
      <c r="AD138" s="402"/>
      <c r="AE138" s="402"/>
      <c r="AF138" s="402"/>
      <c r="AH138" s="231"/>
      <c r="AI138" s="231"/>
      <c r="AJ138" s="356">
        <v>505</v>
      </c>
      <c r="AK138" s="231"/>
    </row>
    <row r="139" spans="1:37" s="280" customFormat="1" ht="13.15" hidden="1" customHeight="1" x14ac:dyDescent="0.3">
      <c r="A139" s="231"/>
      <c r="B139" s="356"/>
      <c r="C139" s="403" t="str">
        <f>VLOOKUP(B136,Уч!$A$2:$L$34,11,FALSE)</f>
        <v>Хайлов С.Н., Фомичев В.Н.</v>
      </c>
      <c r="D139" s="396"/>
      <c r="E139" s="461" t="s">
        <v>276</v>
      </c>
      <c r="F139" s="410">
        <f>F138</f>
        <v>847</v>
      </c>
      <c r="G139" s="425">
        <f>F139+G138</f>
        <v>847</v>
      </c>
      <c r="H139" s="425">
        <f>G139+H138</f>
        <v>847</v>
      </c>
      <c r="I139" s="425">
        <f>H139+I138</f>
        <v>1650</v>
      </c>
      <c r="J139" s="431">
        <f>SUM($F138:J138)</f>
        <v>2483</v>
      </c>
      <c r="K139" s="425" t="e">
        <f>SUM($F138:$K138)</f>
        <v>#REF!</v>
      </c>
      <c r="L139" s="425" t="e">
        <f>K139+L138</f>
        <v>#REF!</v>
      </c>
      <c r="M139" s="425" t="e">
        <f>L139+M138</f>
        <v>#REF!</v>
      </c>
      <c r="N139" s="425" t="e">
        <f>SUM($F138:$N138)</f>
        <v>#REF!</v>
      </c>
      <c r="O139" s="425" t="e">
        <f>SUM($F138:$O138)</f>
        <v>#REF!</v>
      </c>
      <c r="P139" s="400"/>
      <c r="Q139" s="336"/>
      <c r="R139" s="336"/>
      <c r="S139" s="356">
        <f>B136</f>
        <v>41</v>
      </c>
      <c r="T139" s="281" t="e">
        <f>$A136</f>
        <v>#REF!</v>
      </c>
      <c r="U139" s="281">
        <v>4</v>
      </c>
      <c r="V139" s="281" t="e">
        <f>$A136</f>
        <v>#REF!</v>
      </c>
      <c r="W139" s="336">
        <f t="shared" ref="W139:AF139" si="24">F139</f>
        <v>847</v>
      </c>
      <c r="X139" s="336">
        <f t="shared" si="24"/>
        <v>847</v>
      </c>
      <c r="Y139" s="336">
        <f t="shared" si="24"/>
        <v>847</v>
      </c>
      <c r="Z139" s="336">
        <f t="shared" si="24"/>
        <v>1650</v>
      </c>
      <c r="AA139" s="336">
        <f t="shared" si="24"/>
        <v>2483</v>
      </c>
      <c r="AB139" s="336" t="e">
        <f t="shared" si="24"/>
        <v>#REF!</v>
      </c>
      <c r="AC139" s="336" t="e">
        <f t="shared" si="24"/>
        <v>#REF!</v>
      </c>
      <c r="AD139" s="336" t="e">
        <f t="shared" si="24"/>
        <v>#REF!</v>
      </c>
      <c r="AE139" s="336" t="e">
        <f t="shared" si="24"/>
        <v>#REF!</v>
      </c>
      <c r="AF139" s="336" t="e">
        <f t="shared" si="24"/>
        <v>#REF!</v>
      </c>
      <c r="AH139" s="231"/>
      <c r="AI139" s="231"/>
      <c r="AJ139" s="356">
        <v>505</v>
      </c>
      <c r="AK139" s="231"/>
    </row>
    <row r="140" spans="1:37" s="280" customFormat="1" ht="13.15" hidden="1" customHeight="1" thickBot="1" x14ac:dyDescent="0.25">
      <c r="A140" s="412"/>
      <c r="B140" s="413"/>
      <c r="C140" s="414">
        <f>VLOOKUP(B136,Уч!$A$2:$L$34,12,FALSE)</f>
        <v>0</v>
      </c>
      <c r="D140" s="419"/>
      <c r="E140" s="462" t="s">
        <v>59</v>
      </c>
      <c r="F140" s="416" t="e">
        <f>RANK(F139,$W$19:$W$150,0)</f>
        <v>#N/A</v>
      </c>
      <c r="G140" s="433" t="e">
        <f>RANK(G139,$X$19:$X$150,0)</f>
        <v>#N/A</v>
      </c>
      <c r="H140" s="433" t="e">
        <f>RANK(H139,$Y$19:$Y$150,0)</f>
        <v>#N/A</v>
      </c>
      <c r="I140" s="433" t="e">
        <f>RANK(I139,$Z$19:$Z$150,0)</f>
        <v>#N/A</v>
      </c>
      <c r="J140" s="434" t="e">
        <f>RANK(J139,$AA$19:$AA$150,0)</f>
        <v>#N/A</v>
      </c>
      <c r="K140" s="433" t="e">
        <f>RANK(K139,$AB$19:$AB$150,0)</f>
        <v>#REF!</v>
      </c>
      <c r="L140" s="433" t="e">
        <f>RANK(L139,$AC$19:$AC$150,0)</f>
        <v>#REF!</v>
      </c>
      <c r="M140" s="433" t="e">
        <f>RANK(M139,$AD$19:$AD$150,0)</f>
        <v>#REF!</v>
      </c>
      <c r="N140" s="433" t="e">
        <f>RANK(N139,$AE$19:$AE$150,0)</f>
        <v>#REF!</v>
      </c>
      <c r="O140" s="433" t="e">
        <f>RANK(O139,$AF$19:$AF$150,0)</f>
        <v>#REF!</v>
      </c>
      <c r="P140" s="418"/>
      <c r="Q140" s="394"/>
      <c r="R140" s="394"/>
      <c r="S140" s="205">
        <f>B136</f>
        <v>41</v>
      </c>
      <c r="T140" s="281" t="e">
        <f>$A136</f>
        <v>#REF!</v>
      </c>
      <c r="U140" s="281">
        <v>5</v>
      </c>
      <c r="V140" s="281" t="e">
        <f>$A136</f>
        <v>#REF!</v>
      </c>
      <c r="W140" s="401"/>
      <c r="X140" s="298"/>
      <c r="Y140" s="298"/>
      <c r="Z140" s="298"/>
      <c r="AA140" s="298"/>
      <c r="AB140" s="298"/>
      <c r="AC140" s="298"/>
      <c r="AD140" s="402"/>
      <c r="AE140" s="402"/>
      <c r="AF140" s="402"/>
      <c r="AH140" s="231"/>
      <c r="AI140" s="231"/>
      <c r="AJ140" s="356">
        <v>505</v>
      </c>
      <c r="AK140" s="231"/>
    </row>
    <row r="141" spans="1:37" s="280" customFormat="1" ht="13.15" hidden="1" customHeight="1" thickTop="1" x14ac:dyDescent="0.3">
      <c r="A141" s="231" t="e">
        <f>RANK(P141,$P$16:$P$150,0)</f>
        <v>#N/A</v>
      </c>
      <c r="B141" s="356">
        <v>32</v>
      </c>
      <c r="C141" s="395" t="e">
        <f>VLOOKUP(B141,Уч!$A$2:$L$34,2,FALSE)</f>
        <v>#N/A</v>
      </c>
      <c r="D141" s="396" t="e">
        <f>VLOOKUP(B141,Уч!$A$2:$L$34,3,FALSE)</f>
        <v>#N/A</v>
      </c>
      <c r="E141" s="461" t="s">
        <v>19</v>
      </c>
      <c r="F141" s="397">
        <f>VLOOKUP($B141,'1_р'!$C$18:$I$86,5,FALSE)</f>
        <v>11.15</v>
      </c>
      <c r="G141" s="398" t="e">
        <f>VLOOKUP($B141,Дл_р!$C$16:$O$54,11,FALSE)</f>
        <v>#N/A</v>
      </c>
      <c r="H141" s="398">
        <f>VLOOKUP($B141,Я_р!$C$16:$K$60,8,FALSE)</f>
        <v>14.02</v>
      </c>
      <c r="I141" s="398">
        <f>VLOOKUP($B141,В_р!$C$16:$AF$57,29,FALSE)</f>
        <v>1.94</v>
      </c>
      <c r="J141" s="399">
        <f>VLOOKUP($B141,'4_р'!$C$17:$H$73,5,FALSE)</f>
        <v>0</v>
      </c>
      <c r="K141" s="398" t="e">
        <f>VLOOKUP($B141,#REF!,5,FALSE)</f>
        <v>#REF!</v>
      </c>
      <c r="L141" s="398" t="e">
        <f>VLOOKUP($B141,#REF!,8,FALSE)</f>
        <v>#REF!</v>
      </c>
      <c r="M141" s="398" t="e">
        <f>VLOOKUP($B141,#REF!,29,FALSE)</f>
        <v>#REF!</v>
      </c>
      <c r="N141" s="398" t="e">
        <f>VLOOKUP($B141,К_р!$C$15:$K$68,8,FALSE)</f>
        <v>#N/A</v>
      </c>
      <c r="O141" s="356">
        <f>VLOOKUP($B141,'15_р'!$C$17:$H$86,5,FALSE)</f>
        <v>0</v>
      </c>
      <c r="P141" s="443" t="e">
        <f>SUM(F143:O143)</f>
        <v>#N/A</v>
      </c>
      <c r="Q141" s="231" t="e">
        <f>LOOKUP(P141,Y$1:AH$1,Y$2:AH$2)</f>
        <v>#N/A</v>
      </c>
      <c r="R141" s="356" t="e">
        <f>AH141+AI141+5</f>
        <v>#N/A</v>
      </c>
      <c r="S141" s="356">
        <f>B141</f>
        <v>32</v>
      </c>
      <c r="T141" s="281" t="e">
        <f>$A141</f>
        <v>#N/A</v>
      </c>
      <c r="U141" s="281">
        <v>1</v>
      </c>
      <c r="V141" s="281" t="e">
        <f>$A141</f>
        <v>#N/A</v>
      </c>
      <c r="W141" s="401"/>
      <c r="X141" s="298"/>
      <c r="Y141" s="298"/>
      <c r="Z141" s="298"/>
      <c r="AA141" s="298"/>
      <c r="AB141" s="298"/>
      <c r="AC141" s="298"/>
      <c r="AD141" s="402"/>
      <c r="AE141" s="402"/>
      <c r="AF141" s="402"/>
      <c r="AH141" s="280" t="e">
        <f>IF(AND(T141&gt;16,P141&gt;=6200),"1",LOOKUP(T141,Y$5:AO$5,Y$6:AO$6))</f>
        <v>#N/A</v>
      </c>
      <c r="AI141" s="280" t="e">
        <f>LOOKUP(Q141,Y$8:AD$8,Y$9:AD$9)</f>
        <v>#N/A</v>
      </c>
      <c r="AJ141" s="356">
        <v>505</v>
      </c>
      <c r="AK141" s="231"/>
    </row>
    <row r="142" spans="1:37" s="280" customFormat="1" ht="13.15" hidden="1" customHeight="1" x14ac:dyDescent="0.3">
      <c r="A142" s="231"/>
      <c r="B142" s="356"/>
      <c r="C142" s="403" t="e">
        <f>VLOOKUP(B141,Уч!$A$2:$L$34,5,FALSE)</f>
        <v>#N/A</v>
      </c>
      <c r="D142" s="396" t="e">
        <f>VLOOKUP(B141,Уч!$A$2:$L$34,4,FALSE)</f>
        <v>#N/A</v>
      </c>
      <c r="E142" s="461" t="s">
        <v>25</v>
      </c>
      <c r="F142" s="405">
        <f>VLOOKUP($B141,'1_р'!$C$18:$I$86,6,FALSE)</f>
        <v>1</v>
      </c>
      <c r="G142" s="406" t="e">
        <f>VLOOKUP($B141,Дл_р!$C$16:$O$54,12,FALSE)</f>
        <v>#N/A</v>
      </c>
      <c r="H142" s="356"/>
      <c r="I142" s="406"/>
      <c r="J142" s="407"/>
      <c r="K142" s="406" t="e">
        <f>VLOOKUP($B141,#REF!,6,FALSE)</f>
        <v>#REF!</v>
      </c>
      <c r="L142" s="406"/>
      <c r="M142" s="406"/>
      <c r="N142" s="356"/>
      <c r="O142" s="356"/>
      <c r="P142" s="400"/>
      <c r="Q142" s="408"/>
      <c r="R142" s="356" t="e">
        <f>CONCATENATE(AH141,"+",AI141,"+",5)</f>
        <v>#N/A</v>
      </c>
      <c r="S142" s="356">
        <f>B141</f>
        <v>32</v>
      </c>
      <c r="T142" s="281" t="e">
        <f>$A141</f>
        <v>#N/A</v>
      </c>
      <c r="U142" s="281">
        <v>2</v>
      </c>
      <c r="V142" s="281" t="e">
        <f>$A141</f>
        <v>#N/A</v>
      </c>
      <c r="W142" s="401"/>
      <c r="X142" s="298"/>
      <c r="Y142" s="298"/>
      <c r="Z142" s="298"/>
      <c r="AA142" s="298"/>
      <c r="AB142" s="298"/>
      <c r="AC142" s="298"/>
      <c r="AD142" s="402"/>
      <c r="AE142" s="402"/>
      <c r="AF142" s="402"/>
      <c r="AH142" s="231"/>
      <c r="AI142" s="231"/>
      <c r="AJ142" s="356">
        <v>505</v>
      </c>
      <c r="AK142" s="231"/>
    </row>
    <row r="143" spans="1:37" s="280" customFormat="1" ht="13.15" hidden="1" customHeight="1" x14ac:dyDescent="0.3">
      <c r="A143" s="231"/>
      <c r="B143" s="356"/>
      <c r="C143" s="409" t="e">
        <f>VLOOKUP(B141,Уч!$A$2:$L$34,7,FALSE)</f>
        <v>#N/A</v>
      </c>
      <c r="D143" s="396"/>
      <c r="E143" s="461" t="s">
        <v>29</v>
      </c>
      <c r="F143" s="410">
        <f>VLOOKUP($B141,'1_р'!$C$18:$I$86,7,FALSE)</f>
        <v>827</v>
      </c>
      <c r="G143" s="356" t="e">
        <f>VLOOKUP($B141,Дл_р!$C$16:$O$54,13,FALSE)</f>
        <v>#N/A</v>
      </c>
      <c r="H143" s="356">
        <f>VLOOKUP($B141,Я_р!$C$16:$K$60,9,FALSE)</f>
        <v>730</v>
      </c>
      <c r="I143" s="356">
        <f>VLOOKUP($B141,В_р!$C$16:$AF$57,30,)</f>
        <v>749</v>
      </c>
      <c r="J143" s="411">
        <f>VLOOKUP($B141,'4_р'!$C$17:$H$73,6,FALSE)</f>
        <v>0</v>
      </c>
      <c r="K143" s="356" t="e">
        <f>VLOOKUP($B141,#REF!,7,FALSE)</f>
        <v>#REF!</v>
      </c>
      <c r="L143" s="356" t="e">
        <f>VLOOKUP($B141,#REF!,9,FALSE)</f>
        <v>#REF!</v>
      </c>
      <c r="M143" s="356" t="e">
        <f>VLOOKUP($B141,#REF!,30,FALSE)</f>
        <v>#REF!</v>
      </c>
      <c r="N143" s="356" t="e">
        <f>VLOOKUP($B141,К_р!$C$15:$K$68,9,FALSE)</f>
        <v>#N/A</v>
      </c>
      <c r="O143" s="356">
        <f>VLOOKUP($B141,'15_р'!$C$17:$H$86,6,FALSE)</f>
        <v>0</v>
      </c>
      <c r="P143" s="400"/>
      <c r="Q143" s="336"/>
      <c r="R143" s="336"/>
      <c r="S143" s="356">
        <f>B141</f>
        <v>32</v>
      </c>
      <c r="T143" s="281" t="e">
        <f>$A141</f>
        <v>#N/A</v>
      </c>
      <c r="U143" s="281">
        <v>3</v>
      </c>
      <c r="V143" s="281" t="e">
        <f>$A141</f>
        <v>#N/A</v>
      </c>
      <c r="W143" s="401"/>
      <c r="X143" s="298"/>
      <c r="Y143" s="298"/>
      <c r="Z143" s="298"/>
      <c r="AA143" s="298"/>
      <c r="AB143" s="298"/>
      <c r="AC143" s="298"/>
      <c r="AD143" s="402"/>
      <c r="AE143" s="402"/>
      <c r="AF143" s="402"/>
      <c r="AH143" s="231"/>
      <c r="AI143" s="231"/>
      <c r="AJ143" s="356">
        <v>505</v>
      </c>
      <c r="AK143" s="231"/>
    </row>
    <row r="144" spans="1:37" s="280" customFormat="1" ht="13.15" hidden="1" customHeight="1" x14ac:dyDescent="0.3">
      <c r="A144" s="231"/>
      <c r="B144" s="356"/>
      <c r="C144" s="403" t="e">
        <f>VLOOKUP(B141,Уч!$A$2:$L$34,11,FALSE)</f>
        <v>#N/A</v>
      </c>
      <c r="D144" s="396"/>
      <c r="E144" s="461" t="s">
        <v>276</v>
      </c>
      <c r="F144" s="410">
        <f>F143</f>
        <v>827</v>
      </c>
      <c r="G144" s="356" t="e">
        <f>F144+G143</f>
        <v>#N/A</v>
      </c>
      <c r="H144" s="356" t="e">
        <f>G144+H143</f>
        <v>#N/A</v>
      </c>
      <c r="I144" s="356" t="e">
        <f>H144+I143</f>
        <v>#N/A</v>
      </c>
      <c r="J144" s="411" t="e">
        <f>SUM($F143:J143)</f>
        <v>#N/A</v>
      </c>
      <c r="K144" s="356" t="e">
        <f>SUM($F143:$K143)</f>
        <v>#N/A</v>
      </c>
      <c r="L144" s="356" t="e">
        <f>K144+L143</f>
        <v>#N/A</v>
      </c>
      <c r="M144" s="356" t="e">
        <f>L144+M143</f>
        <v>#N/A</v>
      </c>
      <c r="N144" s="356" t="e">
        <f>SUM($F143:$N143)</f>
        <v>#N/A</v>
      </c>
      <c r="O144" s="356" t="e">
        <f>SUM($F143:$O143)</f>
        <v>#N/A</v>
      </c>
      <c r="P144" s="400"/>
      <c r="Q144" s="336"/>
      <c r="R144" s="336"/>
      <c r="S144" s="356">
        <f>B141</f>
        <v>32</v>
      </c>
      <c r="T144" s="281" t="e">
        <f>$A141</f>
        <v>#N/A</v>
      </c>
      <c r="U144" s="281">
        <v>4</v>
      </c>
      <c r="V144" s="281" t="e">
        <f>$A141</f>
        <v>#N/A</v>
      </c>
      <c r="W144" s="336">
        <f t="shared" ref="W144:AF144" si="25">F144</f>
        <v>827</v>
      </c>
      <c r="X144" s="336" t="e">
        <f t="shared" si="25"/>
        <v>#N/A</v>
      </c>
      <c r="Y144" s="336" t="e">
        <f t="shared" si="25"/>
        <v>#N/A</v>
      </c>
      <c r="Z144" s="336" t="e">
        <f t="shared" si="25"/>
        <v>#N/A</v>
      </c>
      <c r="AA144" s="336" t="e">
        <f t="shared" si="25"/>
        <v>#N/A</v>
      </c>
      <c r="AB144" s="336" t="e">
        <f t="shared" si="25"/>
        <v>#N/A</v>
      </c>
      <c r="AC144" s="336" t="e">
        <f t="shared" si="25"/>
        <v>#N/A</v>
      </c>
      <c r="AD144" s="336" t="e">
        <f t="shared" si="25"/>
        <v>#N/A</v>
      </c>
      <c r="AE144" s="336" t="e">
        <f t="shared" si="25"/>
        <v>#N/A</v>
      </c>
      <c r="AF144" s="336" t="e">
        <f t="shared" si="25"/>
        <v>#N/A</v>
      </c>
      <c r="AH144" s="231"/>
      <c r="AI144" s="231"/>
      <c r="AJ144" s="356">
        <v>505</v>
      </c>
      <c r="AK144" s="231"/>
    </row>
    <row r="145" spans="1:37" s="280" customFormat="1" ht="13.15" hidden="1" customHeight="1" thickBot="1" x14ac:dyDescent="0.25">
      <c r="A145" s="412"/>
      <c r="B145" s="413"/>
      <c r="C145" s="414" t="e">
        <f>VLOOKUP(B141,Уч!$A$2:$L$34,12,FALSE)</f>
        <v>#N/A</v>
      </c>
      <c r="D145" s="419"/>
      <c r="E145" s="462" t="s">
        <v>59</v>
      </c>
      <c r="F145" s="416" t="e">
        <f>RANK(F144,$W$19:$W$150,0)</f>
        <v>#N/A</v>
      </c>
      <c r="G145" s="413" t="e">
        <f>RANK(G144,$X$19:$X$150,0)</f>
        <v>#N/A</v>
      </c>
      <c r="H145" s="413" t="e">
        <f>RANK(H144,$Y$19:$Y$150,0)</f>
        <v>#N/A</v>
      </c>
      <c r="I145" s="413" t="e">
        <f>RANK(I144,$Z$19:$Z$150,0)</f>
        <v>#N/A</v>
      </c>
      <c r="J145" s="417" t="e">
        <f>RANK(J144,$AA$19:$AA$150,0)</f>
        <v>#N/A</v>
      </c>
      <c r="K145" s="413" t="e">
        <f>RANK(K144,$AB$19:$AB$150,0)</f>
        <v>#N/A</v>
      </c>
      <c r="L145" s="413" t="e">
        <f>RANK(L144,$AC$19:$AC$150,0)</f>
        <v>#N/A</v>
      </c>
      <c r="M145" s="413" t="e">
        <f>RANK(M144,$AD$19:$AD$150,0)</f>
        <v>#N/A</v>
      </c>
      <c r="N145" s="413" t="e">
        <f>RANK(N144,$AE$19:$AE$150,0)</f>
        <v>#N/A</v>
      </c>
      <c r="O145" s="413" t="e">
        <f>RANK(O144,$AF$19:$AF$150,0)</f>
        <v>#N/A</v>
      </c>
      <c r="P145" s="418"/>
      <c r="Q145" s="394"/>
      <c r="R145" s="394"/>
      <c r="S145" s="205">
        <f>B141</f>
        <v>32</v>
      </c>
      <c r="T145" s="281" t="e">
        <f>$A141</f>
        <v>#N/A</v>
      </c>
      <c r="U145" s="281">
        <v>5</v>
      </c>
      <c r="V145" s="281" t="e">
        <f>$A141</f>
        <v>#N/A</v>
      </c>
      <c r="W145" s="401"/>
      <c r="X145" s="298"/>
      <c r="Y145" s="298"/>
      <c r="Z145" s="298"/>
      <c r="AA145" s="298"/>
      <c r="AB145" s="298"/>
      <c r="AC145" s="298"/>
      <c r="AD145" s="402"/>
      <c r="AE145" s="402"/>
      <c r="AF145" s="402"/>
      <c r="AH145" s="231"/>
      <c r="AI145" s="231"/>
      <c r="AJ145" s="356">
        <v>505</v>
      </c>
      <c r="AK145" s="231"/>
    </row>
    <row r="146" spans="1:37" s="280" customFormat="1" ht="13.15" hidden="1" customHeight="1" thickTop="1" x14ac:dyDescent="0.3">
      <c r="A146" s="231" t="e">
        <f>RANK(P146,$P$16:$P$150,0)</f>
        <v>#N/A</v>
      </c>
      <c r="B146" s="356">
        <v>10</v>
      </c>
      <c r="C146" s="395" t="e">
        <f>VLOOKUP(B146,Уч!$A$2:$L$34,2,FALSE)</f>
        <v>#N/A</v>
      </c>
      <c r="D146" s="396" t="e">
        <f>VLOOKUP(B146,Уч!$A$2:$L$34,3,FALSE)</f>
        <v>#N/A</v>
      </c>
      <c r="E146" s="461" t="s">
        <v>19</v>
      </c>
      <c r="F146" s="397" t="e">
        <f>VLOOKUP($B146,'1_р'!$C$18:$I$86,5,FALSE)</f>
        <v>#N/A</v>
      </c>
      <c r="G146" s="398" t="e">
        <f>VLOOKUP($B146,Дл_р!$C$16:$O$54,11,FALSE)</f>
        <v>#N/A</v>
      </c>
      <c r="H146" s="398">
        <f>VLOOKUP($B146,Я_р!$C$16:$K$60,8,FALSE)</f>
        <v>13.89</v>
      </c>
      <c r="I146" s="398">
        <f>VLOOKUP($B146,В_р!$C$16:$AF$57,29,FALSE)</f>
        <v>1.97</v>
      </c>
      <c r="J146" s="399" t="e">
        <f>VLOOKUP($B146,'4_р'!$C$17:$H$73,5,FALSE)</f>
        <v>#N/A</v>
      </c>
      <c r="K146" s="398" t="e">
        <f>VLOOKUP($B146,#REF!,5,FALSE)</f>
        <v>#REF!</v>
      </c>
      <c r="L146" s="398" t="e">
        <f>VLOOKUP($B146,#REF!,8,FALSE)</f>
        <v>#REF!</v>
      </c>
      <c r="M146" s="398" t="e">
        <f>VLOOKUP($B146,#REF!,29,FALSE)</f>
        <v>#REF!</v>
      </c>
      <c r="N146" s="398">
        <f>VLOOKUP($B146,К_р!$C$15:$K$68,8,FALSE)</f>
        <v>53.38</v>
      </c>
      <c r="O146" s="356" t="e">
        <f>VLOOKUP($B146,'15_р'!$C$17:$H$86,5,FALSE)</f>
        <v>#N/A</v>
      </c>
      <c r="P146" s="443" t="e">
        <f>SUM(F148:O148)</f>
        <v>#N/A</v>
      </c>
      <c r="Q146" s="231" t="e">
        <f>LOOKUP(P146,Y$1:AH$1,Y$2:AH$2)</f>
        <v>#N/A</v>
      </c>
      <c r="R146" s="356" t="e">
        <f>AH146+AI146+5</f>
        <v>#N/A</v>
      </c>
      <c r="S146" s="356">
        <f>B146</f>
        <v>10</v>
      </c>
      <c r="T146" s="281" t="e">
        <f>$A146</f>
        <v>#N/A</v>
      </c>
      <c r="U146" s="281">
        <v>1</v>
      </c>
      <c r="V146" s="281" t="e">
        <f>$A146</f>
        <v>#N/A</v>
      </c>
      <c r="W146" s="401"/>
      <c r="X146" s="298"/>
      <c r="Y146" s="298"/>
      <c r="Z146" s="298"/>
      <c r="AA146" s="298"/>
      <c r="AB146" s="298"/>
      <c r="AC146" s="298"/>
      <c r="AD146" s="402"/>
      <c r="AE146" s="402"/>
      <c r="AF146" s="402"/>
      <c r="AH146" s="280" t="e">
        <f>IF(AND(T146&gt;16,P146&gt;=6200),"1",LOOKUP(T146,Y$5:AO$5,Y$6:AO$6))</f>
        <v>#N/A</v>
      </c>
      <c r="AI146" s="280" t="e">
        <f>LOOKUP(Q146,Y$8:AD$8,Y$9:AD$9)</f>
        <v>#N/A</v>
      </c>
      <c r="AJ146" s="356">
        <v>506</v>
      </c>
      <c r="AK146" s="231"/>
    </row>
    <row r="147" spans="1:37" s="280" customFormat="1" ht="13.15" hidden="1" customHeight="1" x14ac:dyDescent="0.3">
      <c r="A147" s="231"/>
      <c r="B147" s="356"/>
      <c r="C147" s="403" t="e">
        <f>VLOOKUP(B146,Уч!$A$2:$L$34,5,FALSE)</f>
        <v>#N/A</v>
      </c>
      <c r="D147" s="396" t="e">
        <f>VLOOKUP(B146,Уч!$A$2:$L$34,4,FALSE)</f>
        <v>#N/A</v>
      </c>
      <c r="E147" s="461" t="s">
        <v>25</v>
      </c>
      <c r="F147" s="405" t="e">
        <f>VLOOKUP($B146,'1_р'!$C$18:$I$86,6,FALSE)</f>
        <v>#N/A</v>
      </c>
      <c r="G147" s="406" t="e">
        <f>VLOOKUP($B146,Дл_р!$C$16:$O$54,12,FALSE)</f>
        <v>#N/A</v>
      </c>
      <c r="H147" s="356"/>
      <c r="I147" s="406"/>
      <c r="J147" s="407"/>
      <c r="K147" s="406" t="e">
        <f>VLOOKUP($B146,#REF!,6,FALSE)</f>
        <v>#REF!</v>
      </c>
      <c r="L147" s="406"/>
      <c r="M147" s="406"/>
      <c r="N147" s="356"/>
      <c r="O147" s="356"/>
      <c r="P147" s="400"/>
      <c r="Q147" s="408"/>
      <c r="R147" s="356" t="e">
        <f>CONCATENATE(AH146,"+",AI146,"+",5)</f>
        <v>#N/A</v>
      </c>
      <c r="S147" s="356">
        <f>B146</f>
        <v>10</v>
      </c>
      <c r="T147" s="281" t="e">
        <f>$A146</f>
        <v>#N/A</v>
      </c>
      <c r="U147" s="281">
        <v>2</v>
      </c>
      <c r="V147" s="281" t="e">
        <f>$A146</f>
        <v>#N/A</v>
      </c>
      <c r="W147" s="401"/>
      <c r="X147" s="298"/>
      <c r="Y147" s="298"/>
      <c r="Z147" s="298"/>
      <c r="AA147" s="298"/>
      <c r="AB147" s="298"/>
      <c r="AC147" s="298"/>
      <c r="AD147" s="402"/>
      <c r="AE147" s="402"/>
      <c r="AF147" s="402"/>
      <c r="AH147" s="231"/>
      <c r="AI147" s="231"/>
      <c r="AJ147" s="356">
        <v>506</v>
      </c>
      <c r="AK147" s="231"/>
    </row>
    <row r="148" spans="1:37" s="280" customFormat="1" ht="13.15" hidden="1" customHeight="1" x14ac:dyDescent="0.3">
      <c r="A148" s="231"/>
      <c r="B148" s="356"/>
      <c r="C148" s="409" t="e">
        <f>VLOOKUP(B146,Уч!$A$2:$L$34,7,FALSE)</f>
        <v>#N/A</v>
      </c>
      <c r="D148" s="396"/>
      <c r="E148" s="461" t="s">
        <v>29</v>
      </c>
      <c r="F148" s="410" t="e">
        <f>VLOOKUP($B146,'1_р'!$C$18:$I$86,7,FALSE)</f>
        <v>#N/A</v>
      </c>
      <c r="G148" s="356" t="e">
        <f>VLOOKUP($B146,Дл_р!$C$16:$O$54,13,FALSE)</f>
        <v>#N/A</v>
      </c>
      <c r="H148" s="356">
        <f>VLOOKUP($B146,Я_р!$C$16:$K$60,9,FALSE)</f>
        <v>722</v>
      </c>
      <c r="I148" s="356">
        <f>VLOOKUP($B146,В_р!$C$16:$AF$57,30,)</f>
        <v>776</v>
      </c>
      <c r="J148" s="411" t="e">
        <f>VLOOKUP($B146,'4_р'!$C$17:$H$73,6,FALSE)</f>
        <v>#N/A</v>
      </c>
      <c r="K148" s="356" t="e">
        <f>VLOOKUP($B146,#REF!,7,FALSE)</f>
        <v>#REF!</v>
      </c>
      <c r="L148" s="356" t="e">
        <f>VLOOKUP($B146,#REF!,9,FALSE)</f>
        <v>#REF!</v>
      </c>
      <c r="M148" s="356" t="e">
        <f>VLOOKUP($B146,#REF!,30,FALSE)</f>
        <v>#REF!</v>
      </c>
      <c r="N148" s="356">
        <f>VLOOKUP($B146,К_р!$C$15:$K$68,9,FALSE)</f>
        <v>639</v>
      </c>
      <c r="O148" s="356" t="e">
        <f>VLOOKUP($B146,'15_р'!$C$17:$H$86,6,FALSE)</f>
        <v>#N/A</v>
      </c>
      <c r="P148" s="400"/>
      <c r="Q148" s="336"/>
      <c r="R148" s="336"/>
      <c r="S148" s="356">
        <f>B146</f>
        <v>10</v>
      </c>
      <c r="T148" s="281" t="e">
        <f>$A146</f>
        <v>#N/A</v>
      </c>
      <c r="U148" s="281">
        <v>3</v>
      </c>
      <c r="V148" s="281" t="e">
        <f>$A146</f>
        <v>#N/A</v>
      </c>
      <c r="W148" s="401"/>
      <c r="X148" s="298"/>
      <c r="Y148" s="298"/>
      <c r="Z148" s="298"/>
      <c r="AA148" s="298"/>
      <c r="AB148" s="298"/>
      <c r="AC148" s="298"/>
      <c r="AD148" s="402"/>
      <c r="AE148" s="402"/>
      <c r="AF148" s="402"/>
      <c r="AH148" s="231"/>
      <c r="AI148" s="231"/>
      <c r="AJ148" s="356">
        <v>506</v>
      </c>
      <c r="AK148" s="231"/>
    </row>
    <row r="149" spans="1:37" s="280" customFormat="1" ht="13.15" hidden="1" customHeight="1" x14ac:dyDescent="0.3">
      <c r="A149" s="231"/>
      <c r="B149" s="356"/>
      <c r="C149" s="403" t="e">
        <f>VLOOKUP(B146,Уч!$A$2:$L$34,11,FALSE)</f>
        <v>#N/A</v>
      </c>
      <c r="D149" s="396"/>
      <c r="E149" s="461" t="s">
        <v>276</v>
      </c>
      <c r="F149" s="410" t="e">
        <f>F148</f>
        <v>#N/A</v>
      </c>
      <c r="G149" s="356" t="e">
        <f>F149+G148</f>
        <v>#N/A</v>
      </c>
      <c r="H149" s="356" t="e">
        <f>G149+H148</f>
        <v>#N/A</v>
      </c>
      <c r="I149" s="356" t="e">
        <f>H149+I148</f>
        <v>#N/A</v>
      </c>
      <c r="J149" s="411" t="e">
        <f>SUM($F148:J148)</f>
        <v>#N/A</v>
      </c>
      <c r="K149" s="356" t="e">
        <f>SUM($F148:$K148)</f>
        <v>#N/A</v>
      </c>
      <c r="L149" s="356" t="e">
        <f>K149+L148</f>
        <v>#N/A</v>
      </c>
      <c r="M149" s="356" t="e">
        <f>L149+M148</f>
        <v>#N/A</v>
      </c>
      <c r="N149" s="356" t="e">
        <f>SUM($F148:$N148)</f>
        <v>#N/A</v>
      </c>
      <c r="O149" s="356" t="e">
        <f>SUM($F148:$O148)</f>
        <v>#N/A</v>
      </c>
      <c r="P149" s="400"/>
      <c r="Q149" s="336"/>
      <c r="R149" s="336"/>
      <c r="S149" s="356">
        <f>B146</f>
        <v>10</v>
      </c>
      <c r="T149" s="281" t="e">
        <f>$A146</f>
        <v>#N/A</v>
      </c>
      <c r="U149" s="281">
        <v>4</v>
      </c>
      <c r="V149" s="281" t="e">
        <f>$A146</f>
        <v>#N/A</v>
      </c>
      <c r="W149" s="336" t="e">
        <f t="shared" ref="W149:AF149" si="26">F149</f>
        <v>#N/A</v>
      </c>
      <c r="X149" s="336" t="e">
        <f t="shared" si="26"/>
        <v>#N/A</v>
      </c>
      <c r="Y149" s="336" t="e">
        <f t="shared" si="26"/>
        <v>#N/A</v>
      </c>
      <c r="Z149" s="336" t="e">
        <f t="shared" si="26"/>
        <v>#N/A</v>
      </c>
      <c r="AA149" s="336" t="e">
        <f t="shared" si="26"/>
        <v>#N/A</v>
      </c>
      <c r="AB149" s="336" t="e">
        <f t="shared" si="26"/>
        <v>#N/A</v>
      </c>
      <c r="AC149" s="336" t="e">
        <f t="shared" si="26"/>
        <v>#N/A</v>
      </c>
      <c r="AD149" s="336" t="e">
        <f t="shared" si="26"/>
        <v>#N/A</v>
      </c>
      <c r="AE149" s="336" t="e">
        <f t="shared" si="26"/>
        <v>#N/A</v>
      </c>
      <c r="AF149" s="336" t="e">
        <f t="shared" si="26"/>
        <v>#N/A</v>
      </c>
      <c r="AH149" s="231"/>
      <c r="AI149" s="231"/>
      <c r="AJ149" s="356">
        <v>506</v>
      </c>
      <c r="AK149" s="231"/>
    </row>
    <row r="150" spans="1:37" s="280" customFormat="1" ht="13.15" hidden="1" customHeight="1" thickBot="1" x14ac:dyDescent="0.25">
      <c r="A150" s="412"/>
      <c r="B150" s="413"/>
      <c r="C150" s="414" t="e">
        <f>VLOOKUP(B146,Уч!$A$2:$L$34,12,FALSE)</f>
        <v>#N/A</v>
      </c>
      <c r="D150" s="419"/>
      <c r="E150" s="462" t="s">
        <v>59</v>
      </c>
      <c r="F150" s="416" t="e">
        <f>RANK(F149,$W$19:$W$150,0)</f>
        <v>#N/A</v>
      </c>
      <c r="G150" s="413" t="e">
        <f>RANK(G149,$X$19:$X$150,0)</f>
        <v>#N/A</v>
      </c>
      <c r="H150" s="413" t="e">
        <f>RANK(H149,$Y$19:$Y$150,0)</f>
        <v>#N/A</v>
      </c>
      <c r="I150" s="413" t="e">
        <f>RANK(I149,$Z$19:$Z$150,0)</f>
        <v>#N/A</v>
      </c>
      <c r="J150" s="417" t="e">
        <f>RANK(J149,$AA$19:$AA$150,0)</f>
        <v>#N/A</v>
      </c>
      <c r="K150" s="413" t="e">
        <f>RANK(K149,$AB$19:$AB$150,0)</f>
        <v>#N/A</v>
      </c>
      <c r="L150" s="413" t="e">
        <f>RANK(L149,$AC$19:$AC$150,0)</f>
        <v>#N/A</v>
      </c>
      <c r="M150" s="413" t="e">
        <f>RANK(M149,$AD$19:$AD$150,0)</f>
        <v>#N/A</v>
      </c>
      <c r="N150" s="413" t="e">
        <f>RANK(N149,$AE$19:$AE$150,0)</f>
        <v>#N/A</v>
      </c>
      <c r="O150" s="413" t="e">
        <f>RANK(O149,$AF$19:$AF$150,0)</f>
        <v>#N/A</v>
      </c>
      <c r="P150" s="418"/>
      <c r="Q150" s="394"/>
      <c r="R150" s="394"/>
      <c r="S150" s="205">
        <f>B146</f>
        <v>10</v>
      </c>
      <c r="T150" s="281" t="e">
        <f>$A146</f>
        <v>#N/A</v>
      </c>
      <c r="U150" s="281">
        <v>5</v>
      </c>
      <c r="V150" s="281" t="e">
        <f>$A146</f>
        <v>#N/A</v>
      </c>
      <c r="W150" s="401"/>
      <c r="X150" s="298"/>
      <c r="Y150" s="298"/>
      <c r="Z150" s="298"/>
      <c r="AA150" s="298"/>
      <c r="AB150" s="298"/>
      <c r="AC150" s="298"/>
      <c r="AD150" s="402"/>
      <c r="AE150" s="402"/>
      <c r="AF150" s="402"/>
      <c r="AJ150" s="356">
        <v>506</v>
      </c>
      <c r="AK150" s="231"/>
    </row>
    <row r="151" spans="1:37" ht="13.15" customHeight="1" thickTop="1" x14ac:dyDescent="0.2"/>
    <row r="152" spans="1:37" ht="13.15" customHeight="1" x14ac:dyDescent="0.2"/>
    <row r="160" spans="1:37" ht="15.75" x14ac:dyDescent="0.2">
      <c r="C160" s="449" t="s">
        <v>87</v>
      </c>
      <c r="D160" s="450"/>
      <c r="E160" s="449"/>
      <c r="F160" s="451"/>
      <c r="G160" s="449"/>
      <c r="H160" s="449"/>
      <c r="I160" s="449"/>
      <c r="J160" s="450" t="s">
        <v>127</v>
      </c>
    </row>
    <row r="161" spans="3:10" x14ac:dyDescent="0.2">
      <c r="D161" s="41"/>
      <c r="G161" s="41"/>
      <c r="H161" s="41"/>
    </row>
    <row r="162" spans="3:10" ht="15.75" x14ac:dyDescent="0.2">
      <c r="C162" s="449"/>
      <c r="D162" s="450"/>
      <c r="E162" s="449"/>
      <c r="F162" s="451"/>
      <c r="G162" s="449"/>
      <c r="H162" s="449"/>
      <c r="I162" s="449"/>
      <c r="J162" s="451"/>
    </row>
    <row r="163" spans="3:10" ht="15.75" x14ac:dyDescent="0.2">
      <c r="C163" s="449" t="s">
        <v>88</v>
      </c>
      <c r="D163" s="450"/>
      <c r="E163" s="449"/>
      <c r="F163" s="451"/>
      <c r="G163" s="449"/>
      <c r="H163" s="449"/>
      <c r="I163" s="449"/>
      <c r="J163" s="450" t="s">
        <v>128</v>
      </c>
    </row>
  </sheetData>
  <sortState ref="A16:AN125">
    <sortCondition ref="T16:T125"/>
    <sortCondition ref="U16:U125"/>
  </sortState>
  <mergeCells count="7">
    <mergeCell ref="A6:R6"/>
    <mergeCell ref="A8:B8"/>
    <mergeCell ref="A1:R1"/>
    <mergeCell ref="A2:R2"/>
    <mergeCell ref="A3:R3"/>
    <mergeCell ref="A4:R4"/>
    <mergeCell ref="A5:R5"/>
  </mergeCells>
  <printOptions horizontalCentered="1"/>
  <pageMargins left="0.39370078740157483" right="0.39370078740157483" top="0.39370078740157483" bottom="0.39370078740157483" header="0.59055118110236227" footer="0.39370078740157483"/>
  <pageSetup paperSize="9" scale="72" orientation="portrait" verticalDpi="300" r:id="rId1"/>
  <headerFooter alignWithMargins="0"/>
  <rowBreaks count="1" manualBreakCount="1">
    <brk id="75" max="1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X93"/>
  <sheetViews>
    <sheetView view="pageBreakPreview" zoomScale="80" zoomScaleNormal="85" zoomScaleSheetLayoutView="80" workbookViewId="0">
      <selection activeCell="X48" sqref="X48"/>
    </sheetView>
  </sheetViews>
  <sheetFormatPr defaultColWidth="9.140625" defaultRowHeight="12.75" outlineLevelCol="1" x14ac:dyDescent="0.2"/>
  <cols>
    <col min="1" max="1" width="4.5703125" style="41" customWidth="1"/>
    <col min="2" max="2" width="8" style="370" customWidth="1"/>
    <col min="3" max="3" width="21.7109375" style="41" customWidth="1"/>
    <col min="4" max="4" width="9.7109375" style="250" customWidth="1"/>
    <col min="5" max="5" width="7.140625" style="41" customWidth="1"/>
    <col min="6" max="6" width="5.7109375" style="41" customWidth="1"/>
    <col min="7" max="7" width="6.140625" style="370" customWidth="1"/>
    <col min="8" max="8" width="6.5703125" style="370" customWidth="1"/>
    <col min="9" max="9" width="6.28515625" style="41" customWidth="1"/>
    <col min="10" max="10" width="5.7109375" style="41" customWidth="1"/>
    <col min="11" max="11" width="8" style="370" customWidth="1" outlineLevel="1"/>
    <col min="12" max="13" width="6.28515625" style="370" customWidth="1" outlineLevel="1"/>
    <col min="14" max="14" width="6" style="370" customWidth="1" outlineLevel="1"/>
    <col min="15" max="15" width="6.28515625" style="370" customWidth="1" outlineLevel="1"/>
    <col min="16" max="17" width="5.7109375" style="149" customWidth="1"/>
    <col min="18" max="18" width="8.28515625" style="149" customWidth="1"/>
    <col min="19" max="19" width="5.140625" style="149" bestFit="1" customWidth="1"/>
    <col min="20" max="20" width="4.140625" style="149" customWidth="1"/>
    <col min="21" max="21" width="2" style="149" bestFit="1" customWidth="1"/>
    <col min="22" max="22" width="3.85546875" style="149" bestFit="1" customWidth="1"/>
    <col min="23" max="23" width="8" style="41" customWidth="1" outlineLevel="1"/>
    <col min="24" max="24" width="8.42578125" style="41" customWidth="1" outlineLevel="1"/>
    <col min="25" max="25" width="5.7109375" style="41" customWidth="1" outlineLevel="1"/>
    <col min="26" max="26" width="8" style="41" customWidth="1" outlineLevel="1"/>
    <col min="27" max="27" width="5.7109375" style="41" customWidth="1" outlineLevel="1"/>
    <col min="28" max="28" width="6" style="41" customWidth="1" outlineLevel="1"/>
    <col min="29" max="29" width="5" style="41" customWidth="1" outlineLevel="1"/>
    <col min="30" max="30" width="6" style="41" customWidth="1" outlineLevel="1"/>
    <col min="31" max="31" width="6.85546875" style="41" customWidth="1" outlineLevel="1"/>
    <col min="32" max="32" width="5.140625" style="41" customWidth="1" outlineLevel="1"/>
    <col min="33" max="33" width="5.140625" style="41" bestFit="1" customWidth="1"/>
    <col min="34" max="34" width="10.28515625" style="370" bestFit="1" customWidth="1"/>
    <col min="35" max="35" width="6.5703125" style="370" bestFit="1" customWidth="1"/>
    <col min="36" max="36" width="4.7109375" style="41" bestFit="1" customWidth="1"/>
    <col min="37" max="37" width="4.85546875" style="370" bestFit="1" customWidth="1"/>
    <col min="38" max="38" width="5.140625" style="41" bestFit="1" customWidth="1"/>
    <col min="39" max="41" width="3.140625" style="41" bestFit="1" customWidth="1"/>
    <col min="42" max="16384" width="9.140625" style="41"/>
  </cols>
  <sheetData>
    <row r="1" spans="1:50" ht="13.15" customHeight="1" x14ac:dyDescent="0.2">
      <c r="A1" s="743" t="str">
        <f>Расп!$A$21</f>
        <v>МИНИСТЕРСТВО СПОРТА РОССИЙСКОЙ ФЕДЕРАЦИИ</v>
      </c>
      <c r="B1" s="743"/>
      <c r="C1" s="743"/>
      <c r="D1" s="743"/>
      <c r="E1" s="743"/>
      <c r="F1" s="743"/>
      <c r="G1" s="743"/>
      <c r="H1" s="743"/>
      <c r="I1" s="743"/>
      <c r="J1" s="743"/>
      <c r="K1" s="743"/>
      <c r="L1" s="743"/>
      <c r="M1" s="743"/>
      <c r="N1" s="743"/>
      <c r="O1" s="743"/>
      <c r="P1" s="743"/>
      <c r="Q1" s="743"/>
      <c r="R1" s="743"/>
      <c r="W1" s="145"/>
      <c r="X1" s="250" t="s">
        <v>29</v>
      </c>
      <c r="Y1" s="371">
        <v>0</v>
      </c>
      <c r="Z1" s="371"/>
      <c r="AA1" s="371"/>
      <c r="AB1" s="371"/>
      <c r="AC1" s="307">
        <v>3800</v>
      </c>
      <c r="AD1" s="307">
        <v>4600</v>
      </c>
      <c r="AE1" s="372">
        <v>5400</v>
      </c>
      <c r="AF1" s="372">
        <v>6200</v>
      </c>
      <c r="AG1" s="307">
        <v>7100</v>
      </c>
      <c r="AH1" s="307">
        <v>8150</v>
      </c>
      <c r="AI1" s="206"/>
      <c r="AJ1" s="373" t="s">
        <v>129</v>
      </c>
      <c r="AK1" s="374" t="s">
        <v>136</v>
      </c>
      <c r="AL1" s="373">
        <v>5500</v>
      </c>
      <c r="AM1" s="206"/>
      <c r="AN1" s="206"/>
    </row>
    <row r="2" spans="1:50" ht="13.15" customHeight="1" x14ac:dyDescent="0.2">
      <c r="A2" s="743" t="str">
        <f>Расп!$A$22</f>
        <v>ВСЕРОССИЙСКАЯ ФЕДЕРАЦИЯ ЛЕГКОЙ АТЛЕТИКИ</v>
      </c>
      <c r="B2" s="743"/>
      <c r="C2" s="743"/>
      <c r="D2" s="743"/>
      <c r="E2" s="743"/>
      <c r="F2" s="743"/>
      <c r="G2" s="743"/>
      <c r="H2" s="743"/>
      <c r="I2" s="743"/>
      <c r="J2" s="743"/>
      <c r="K2" s="743"/>
      <c r="L2" s="743"/>
      <c r="M2" s="743"/>
      <c r="N2" s="743"/>
      <c r="O2" s="743"/>
      <c r="P2" s="743"/>
      <c r="Q2" s="743"/>
      <c r="R2" s="743"/>
      <c r="W2" s="145"/>
      <c r="X2" s="250" t="s">
        <v>1</v>
      </c>
      <c r="Y2" s="375" t="s">
        <v>66</v>
      </c>
      <c r="Z2" s="206" t="s">
        <v>130</v>
      </c>
      <c r="AA2" s="206" t="s">
        <v>131</v>
      </c>
      <c r="AB2" s="206" t="s">
        <v>132</v>
      </c>
      <c r="AC2" s="376">
        <v>3</v>
      </c>
      <c r="AD2" s="371">
        <v>2</v>
      </c>
      <c r="AE2" s="371">
        <v>1</v>
      </c>
      <c r="AF2" s="377" t="s">
        <v>61</v>
      </c>
      <c r="AG2" s="206" t="s">
        <v>60</v>
      </c>
      <c r="AH2" s="206" t="s">
        <v>62</v>
      </c>
      <c r="AI2" s="206"/>
      <c r="AK2" s="41"/>
      <c r="AM2" s="206"/>
      <c r="AN2" s="206"/>
    </row>
    <row r="3" spans="1:50" ht="13.15" customHeight="1" x14ac:dyDescent="0.2">
      <c r="A3" s="743" t="str">
        <f>Расп!$A$25</f>
        <v>Командный чемпионат России</v>
      </c>
      <c r="B3" s="743"/>
      <c r="C3" s="743"/>
      <c r="D3" s="743"/>
      <c r="E3" s="743"/>
      <c r="F3" s="743"/>
      <c r="G3" s="743"/>
      <c r="H3" s="743"/>
      <c r="I3" s="743"/>
      <c r="J3" s="743"/>
      <c r="K3" s="743"/>
      <c r="L3" s="743"/>
      <c r="M3" s="743"/>
      <c r="N3" s="743"/>
      <c r="O3" s="743"/>
      <c r="P3" s="743"/>
      <c r="Q3" s="743"/>
      <c r="R3" s="743"/>
      <c r="W3" s="145"/>
      <c r="X3" s="250"/>
      <c r="Y3" s="206"/>
      <c r="Z3" s="206"/>
      <c r="AA3" s="206"/>
      <c r="AB3" s="206"/>
      <c r="AD3" s="206"/>
      <c r="AE3" s="206"/>
      <c r="AF3" s="378" t="s">
        <v>120</v>
      </c>
      <c r="AG3" s="206"/>
      <c r="AH3" s="206"/>
      <c r="AI3" s="206"/>
      <c r="AJ3" s="206"/>
      <c r="AK3" s="206"/>
      <c r="AL3" s="206"/>
      <c r="AM3" s="206"/>
      <c r="AN3" s="206"/>
    </row>
    <row r="4" spans="1:50" ht="13.15" customHeight="1" x14ac:dyDescent="0.2">
      <c r="A4" s="743" t="str">
        <f>Расп!$A$27</f>
        <v>по многоборью</v>
      </c>
      <c r="B4" s="743"/>
      <c r="C4" s="743"/>
      <c r="D4" s="743"/>
      <c r="E4" s="743"/>
      <c r="F4" s="743"/>
      <c r="G4" s="743"/>
      <c r="H4" s="743"/>
      <c r="I4" s="743"/>
      <c r="J4" s="743"/>
      <c r="K4" s="743"/>
      <c r="L4" s="743"/>
      <c r="M4" s="743"/>
      <c r="N4" s="743"/>
      <c r="O4" s="743"/>
      <c r="P4" s="743"/>
      <c r="Q4" s="743"/>
      <c r="R4" s="743"/>
      <c r="W4" s="145"/>
      <c r="X4" s="250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</row>
    <row r="5" spans="1:50" ht="13.15" customHeight="1" x14ac:dyDescent="0.25">
      <c r="A5" s="744" t="s">
        <v>280</v>
      </c>
      <c r="B5" s="744"/>
      <c r="C5" s="744"/>
      <c r="D5" s="744"/>
      <c r="E5" s="744"/>
      <c r="F5" s="744"/>
      <c r="G5" s="744"/>
      <c r="H5" s="744"/>
      <c r="I5" s="744"/>
      <c r="J5" s="744"/>
      <c r="K5" s="744"/>
      <c r="L5" s="744"/>
      <c r="M5" s="744"/>
      <c r="N5" s="744"/>
      <c r="O5" s="744"/>
      <c r="P5" s="744"/>
      <c r="Q5" s="744"/>
      <c r="R5" s="744"/>
      <c r="W5" s="145"/>
      <c r="X5" s="250" t="s">
        <v>59</v>
      </c>
      <c r="Y5" s="206">
        <v>1</v>
      </c>
      <c r="Z5" s="206">
        <v>2</v>
      </c>
      <c r="AA5" s="206">
        <v>3</v>
      </c>
      <c r="AB5" s="206">
        <v>4</v>
      </c>
      <c r="AC5" s="206">
        <v>5</v>
      </c>
      <c r="AD5" s="206">
        <v>6</v>
      </c>
      <c r="AE5" s="206">
        <v>7</v>
      </c>
      <c r="AF5" s="206">
        <v>8</v>
      </c>
      <c r="AG5" s="206">
        <v>9</v>
      </c>
      <c r="AH5" s="206">
        <v>10</v>
      </c>
      <c r="AI5" s="206">
        <v>11</v>
      </c>
      <c r="AJ5" s="206">
        <v>12</v>
      </c>
      <c r="AK5" s="206">
        <v>13</v>
      </c>
      <c r="AL5" s="206">
        <v>14</v>
      </c>
      <c r="AM5" s="206">
        <v>15</v>
      </c>
      <c r="AN5" s="206">
        <v>16</v>
      </c>
      <c r="AO5" s="41">
        <v>17</v>
      </c>
    </row>
    <row r="6" spans="1:50" ht="13.15" customHeight="1" x14ac:dyDescent="0.2">
      <c r="A6" s="741" t="s">
        <v>118</v>
      </c>
      <c r="B6" s="741"/>
      <c r="C6" s="741"/>
      <c r="D6" s="741"/>
      <c r="E6" s="741"/>
      <c r="F6" s="741"/>
      <c r="G6" s="741"/>
      <c r="H6" s="741"/>
      <c r="I6" s="741"/>
      <c r="J6" s="741"/>
      <c r="K6" s="741"/>
      <c r="L6" s="741"/>
      <c r="M6" s="741"/>
      <c r="N6" s="741"/>
      <c r="O6" s="741"/>
      <c r="P6" s="741"/>
      <c r="Q6" s="741"/>
      <c r="R6" s="741"/>
      <c r="W6" s="145"/>
      <c r="X6" s="250" t="s">
        <v>29</v>
      </c>
      <c r="Y6" s="206">
        <v>20</v>
      </c>
      <c r="Z6" s="206">
        <v>17</v>
      </c>
      <c r="AA6" s="206">
        <v>15</v>
      </c>
      <c r="AB6" s="206">
        <v>14</v>
      </c>
      <c r="AC6" s="206">
        <v>13</v>
      </c>
      <c r="AD6" s="206">
        <v>12</v>
      </c>
      <c r="AE6" s="206">
        <v>11</v>
      </c>
      <c r="AF6" s="206">
        <v>10</v>
      </c>
      <c r="AG6" s="206">
        <v>9</v>
      </c>
      <c r="AH6" s="206">
        <v>8</v>
      </c>
      <c r="AI6" s="206">
        <v>7</v>
      </c>
      <c r="AJ6" s="206">
        <v>6</v>
      </c>
      <c r="AK6" s="206">
        <v>5</v>
      </c>
      <c r="AL6" s="206">
        <v>4</v>
      </c>
      <c r="AM6" s="206">
        <v>3</v>
      </c>
      <c r="AN6" s="206">
        <v>2</v>
      </c>
      <c r="AO6" s="41">
        <v>0</v>
      </c>
    </row>
    <row r="7" spans="1:50" ht="13.15" customHeight="1" x14ac:dyDescent="0.2">
      <c r="C7" s="370"/>
      <c r="E7" s="147"/>
      <c r="G7" s="41"/>
      <c r="H7" s="206"/>
      <c r="I7" s="379"/>
      <c r="K7" s="455" t="str">
        <f>Расп!$A$1</f>
        <v>04.09.2019 г.</v>
      </c>
      <c r="L7" s="473" t="s">
        <v>267</v>
      </c>
      <c r="M7" s="456"/>
      <c r="N7" s="452"/>
      <c r="O7" s="453"/>
      <c r="P7" s="453"/>
      <c r="Q7" s="455" t="str">
        <f>Расп!$A$7</f>
        <v>05.09.2019 г.</v>
      </c>
      <c r="R7" s="456" t="s">
        <v>267</v>
      </c>
      <c r="S7" s="370"/>
      <c r="T7" s="370"/>
      <c r="W7" s="145"/>
      <c r="X7" s="250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50" ht="13.15" customHeight="1" x14ac:dyDescent="0.25">
      <c r="A8" s="742" t="str">
        <f>Расп!A28</f>
        <v>Мужчины</v>
      </c>
      <c r="B8" s="742"/>
      <c r="C8" s="457"/>
      <c r="E8" s="147"/>
      <c r="G8" s="41"/>
      <c r="H8" s="206"/>
      <c r="I8" s="379"/>
      <c r="J8" s="471"/>
      <c r="K8" s="452" t="str">
        <f>Расп!A2</f>
        <v>бег 100 м</v>
      </c>
      <c r="L8" s="207">
        <f>Расп!B2</f>
        <v>0.39583333333333331</v>
      </c>
      <c r="M8" s="454"/>
      <c r="N8" s="452"/>
      <c r="O8" s="453"/>
      <c r="P8" s="453"/>
      <c r="Q8" s="452" t="str">
        <f>Расп!A8</f>
        <v>бег с барьерами 110 м (1,067 м)</v>
      </c>
      <c r="R8" s="454">
        <f>Расп!B8</f>
        <v>0.41666666666666669</v>
      </c>
      <c r="S8" s="370"/>
      <c r="T8" s="370"/>
      <c r="W8" s="152" t="s">
        <v>22</v>
      </c>
      <c r="X8" s="250" t="s">
        <v>76</v>
      </c>
      <c r="Y8" s="380">
        <v>1</v>
      </c>
      <c r="Z8" s="380">
        <v>2</v>
      </c>
      <c r="AA8" s="206">
        <v>3</v>
      </c>
      <c r="AB8" s="380" t="s">
        <v>61</v>
      </c>
      <c r="AC8" s="380" t="s">
        <v>60</v>
      </c>
      <c r="AD8" s="380" t="s">
        <v>62</v>
      </c>
      <c r="AE8" s="206"/>
      <c r="AF8" s="206"/>
      <c r="AG8" s="206"/>
      <c r="AH8" s="206"/>
      <c r="AI8" s="206"/>
      <c r="AJ8" s="206"/>
      <c r="AK8" s="206"/>
      <c r="AL8" s="206"/>
      <c r="AM8" s="206"/>
      <c r="AN8" s="206"/>
    </row>
    <row r="9" spans="1:50" ht="13.15" customHeight="1" x14ac:dyDescent="0.2">
      <c r="A9" s="206" t="str">
        <f>Расп!$A$14</f>
        <v>РМ</v>
      </c>
      <c r="B9" s="370">
        <f>Расп!B14</f>
        <v>9039</v>
      </c>
      <c r="C9" s="370"/>
      <c r="G9" s="41"/>
      <c r="H9" s="206"/>
      <c r="I9" s="379"/>
      <c r="J9" s="204"/>
      <c r="K9" s="452" t="str">
        <f>Расп!A3</f>
        <v>прыжок в длину</v>
      </c>
      <c r="L9" s="207">
        <f>Расп!B3</f>
        <v>0.42708333333333331</v>
      </c>
      <c r="M9" s="454"/>
      <c r="N9" s="452"/>
      <c r="O9" s="453"/>
      <c r="P9" s="453"/>
      <c r="Q9" s="452" t="str">
        <f>Расп!A9</f>
        <v>метание диска (2,0 кг)</v>
      </c>
      <c r="R9" s="454">
        <f>Расп!B9</f>
        <v>0.43402777777777773</v>
      </c>
      <c r="S9" s="370"/>
      <c r="T9" s="370"/>
      <c r="W9" s="152" t="s">
        <v>23</v>
      </c>
      <c r="X9" s="250" t="s">
        <v>29</v>
      </c>
      <c r="Y9" s="206">
        <v>0</v>
      </c>
      <c r="Z9" s="206">
        <v>0</v>
      </c>
      <c r="AA9" s="206">
        <v>0</v>
      </c>
      <c r="AB9" s="206">
        <v>0</v>
      </c>
      <c r="AC9" s="206">
        <v>5</v>
      </c>
      <c r="AD9" s="206">
        <v>15</v>
      </c>
      <c r="AE9" s="206"/>
      <c r="AF9" s="206"/>
      <c r="AG9" s="206"/>
      <c r="AH9" s="206"/>
      <c r="AI9" s="206"/>
      <c r="AJ9" s="206"/>
      <c r="AK9" s="206"/>
      <c r="AL9" s="206"/>
      <c r="AM9" s="206"/>
      <c r="AN9" s="206"/>
    </row>
    <row r="10" spans="1:50" ht="13.15" customHeight="1" x14ac:dyDescent="0.25">
      <c r="A10" s="206" t="str">
        <f>Расп!$A$15</f>
        <v>РЕ</v>
      </c>
      <c r="B10" s="370">
        <f>Расп!B15</f>
        <v>9026</v>
      </c>
      <c r="C10" s="370"/>
      <c r="G10" s="41"/>
      <c r="H10" s="206"/>
      <c r="I10" s="379"/>
      <c r="J10" s="204"/>
      <c r="K10" s="452" t="str">
        <f>Расп!A4</f>
        <v>толкание ядра (7,26 кг)</v>
      </c>
      <c r="L10" s="207">
        <f>Расп!B4</f>
        <v>0.46875</v>
      </c>
      <c r="M10" s="454"/>
      <c r="N10" s="453"/>
      <c r="O10" s="257"/>
      <c r="P10" s="204"/>
      <c r="Q10" s="452" t="str">
        <f>Расп!A10</f>
        <v>прыжок с шестом</v>
      </c>
      <c r="R10" s="454">
        <f>Расп!B10</f>
        <v>0.48958333333333331</v>
      </c>
      <c r="W10" s="152" t="s">
        <v>24</v>
      </c>
      <c r="X10" s="307"/>
      <c r="Y10" s="307"/>
      <c r="Z10" s="307"/>
      <c r="AA10" s="307"/>
      <c r="AB10" s="307"/>
      <c r="AC10" s="307"/>
      <c r="AD10" s="382"/>
      <c r="AE10" s="382"/>
      <c r="AF10" s="382"/>
      <c r="AH10" s="307"/>
      <c r="AI10" s="383"/>
      <c r="AJ10" s="307"/>
      <c r="AK10" s="307"/>
      <c r="AL10" s="307"/>
      <c r="AM10" s="307"/>
      <c r="AN10" s="382"/>
      <c r="AR10" s="370"/>
      <c r="AS10" s="250"/>
      <c r="AT10" s="206"/>
      <c r="AU10" s="206"/>
      <c r="AV10" s="206"/>
      <c r="AW10" s="206"/>
      <c r="AX10" s="206"/>
    </row>
    <row r="11" spans="1:50" ht="13.15" customHeight="1" x14ac:dyDescent="0.25">
      <c r="A11" s="206" t="str">
        <f>Расп!$A$16</f>
        <v>РР</v>
      </c>
      <c r="B11" s="370">
        <f>Расп!B16</f>
        <v>8698</v>
      </c>
      <c r="C11" s="370"/>
      <c r="G11" s="41"/>
      <c r="H11" s="206"/>
      <c r="I11" s="379"/>
      <c r="J11" s="204"/>
      <c r="K11" s="452" t="str">
        <f>Расп!A5</f>
        <v>прыжок в высоту</v>
      </c>
      <c r="L11" s="207">
        <f>Расп!B5</f>
        <v>0.625</v>
      </c>
      <c r="M11" s="454"/>
      <c r="N11" s="453"/>
      <c r="O11" s="257"/>
      <c r="P11" s="204"/>
      <c r="Q11" s="452" t="str">
        <f>Расп!A11</f>
        <v>метание копья (800 г)</v>
      </c>
      <c r="R11" s="454">
        <f>Расп!B11</f>
        <v>0.625</v>
      </c>
      <c r="W11" s="152"/>
      <c r="X11" s="384" t="s">
        <v>133</v>
      </c>
      <c r="Y11" s="385">
        <v>5</v>
      </c>
      <c r="Z11" s="307"/>
      <c r="AA11" s="307"/>
      <c r="AB11" s="307"/>
      <c r="AC11" s="307"/>
      <c r="AD11" s="382"/>
      <c r="AE11" s="382"/>
      <c r="AF11" s="382"/>
      <c r="AH11" s="41"/>
      <c r="AI11" s="41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</row>
    <row r="12" spans="1:50" ht="13.15" customHeight="1" x14ac:dyDescent="0.25">
      <c r="A12" s="41" t="str">
        <f>Расп!$A$26</f>
        <v>г.Сочи, Адлерский район, стадион "Юность"</v>
      </c>
      <c r="C12" s="153"/>
      <c r="J12" s="204"/>
      <c r="K12" s="452" t="str">
        <f>Расп!A6</f>
        <v>бег 400 м</v>
      </c>
      <c r="L12" s="207">
        <f>Расп!B6</f>
        <v>0.78125</v>
      </c>
      <c r="M12" s="454"/>
      <c r="N12" s="453"/>
      <c r="O12" s="453"/>
      <c r="P12" s="204"/>
      <c r="Q12" s="452" t="str">
        <f>Расп!A12</f>
        <v>бег 1500 м</v>
      </c>
      <c r="R12" s="454">
        <f>Расп!B12</f>
        <v>0.76388888888888884</v>
      </c>
      <c r="W12" s="386"/>
      <c r="X12" s="307"/>
      <c r="Y12" s="307"/>
      <c r="Z12" s="307"/>
      <c r="AA12" s="307"/>
      <c r="AB12" s="307"/>
      <c r="AC12" s="307"/>
      <c r="AD12" s="382"/>
      <c r="AE12" s="382"/>
      <c r="AF12" s="382"/>
      <c r="AH12" s="41"/>
      <c r="AI12" s="41"/>
      <c r="AK12" s="41"/>
    </row>
    <row r="13" spans="1:50" s="158" customFormat="1" ht="30.6" customHeight="1" x14ac:dyDescent="0.2">
      <c r="A13" s="458" t="s">
        <v>59</v>
      </c>
      <c r="B13" s="458" t="s">
        <v>272</v>
      </c>
      <c r="C13" s="458" t="s">
        <v>273</v>
      </c>
      <c r="D13" s="458" t="s">
        <v>274</v>
      </c>
      <c r="E13" s="387"/>
      <c r="F13" s="458" t="s">
        <v>277</v>
      </c>
      <c r="G13" s="458" t="s">
        <v>248</v>
      </c>
      <c r="H13" s="458" t="s">
        <v>269</v>
      </c>
      <c r="I13" s="458" t="s">
        <v>249</v>
      </c>
      <c r="J13" s="458" t="s">
        <v>278</v>
      </c>
      <c r="K13" s="458" t="s">
        <v>268</v>
      </c>
      <c r="L13" s="458" t="s">
        <v>270</v>
      </c>
      <c r="M13" s="458" t="s">
        <v>251</v>
      </c>
      <c r="N13" s="458" t="s">
        <v>271</v>
      </c>
      <c r="O13" s="458" t="s">
        <v>279</v>
      </c>
      <c r="P13" s="459" t="s">
        <v>29</v>
      </c>
      <c r="Q13" s="459" t="s">
        <v>1</v>
      </c>
      <c r="R13" s="460" t="s">
        <v>275</v>
      </c>
      <c r="S13" s="159" t="s">
        <v>20</v>
      </c>
      <c r="T13" s="159" t="s">
        <v>138</v>
      </c>
      <c r="U13" s="159" t="s">
        <v>139</v>
      </c>
      <c r="V13" s="159" t="s">
        <v>140</v>
      </c>
      <c r="W13" s="160">
        <v>100</v>
      </c>
      <c r="X13" s="160" t="s">
        <v>26</v>
      </c>
      <c r="Y13" s="160" t="s">
        <v>27</v>
      </c>
      <c r="Z13" s="160" t="s">
        <v>17</v>
      </c>
      <c r="AA13" s="160">
        <v>400</v>
      </c>
      <c r="AB13" s="160" t="s">
        <v>75</v>
      </c>
      <c r="AC13" s="160" t="s">
        <v>69</v>
      </c>
      <c r="AD13" s="388" t="s">
        <v>70</v>
      </c>
      <c r="AE13" s="388" t="s">
        <v>18</v>
      </c>
      <c r="AF13" s="388">
        <v>1500</v>
      </c>
      <c r="AH13" s="389" t="s">
        <v>134</v>
      </c>
      <c r="AI13" s="389" t="s">
        <v>135</v>
      </c>
      <c r="AJ13" s="158" t="s">
        <v>137</v>
      </c>
    </row>
    <row r="14" spans="1:50" s="369" customFormat="1" ht="13.15" hidden="1" customHeight="1" x14ac:dyDescent="0.2">
      <c r="D14" s="381"/>
      <c r="P14" s="157"/>
      <c r="Q14" s="157"/>
      <c r="R14" s="157"/>
      <c r="S14" s="157"/>
      <c r="T14" s="157"/>
      <c r="U14" s="157"/>
      <c r="V14" s="157"/>
      <c r="W14" s="390"/>
      <c r="X14" s="351"/>
      <c r="Y14" s="351"/>
      <c r="Z14" s="351"/>
      <c r="AA14" s="351"/>
      <c r="AB14" s="351"/>
      <c r="AC14" s="351"/>
      <c r="AD14" s="391"/>
      <c r="AE14" s="391"/>
      <c r="AF14" s="391"/>
    </row>
    <row r="15" spans="1:50" s="369" customFormat="1" ht="13.15" customHeight="1" thickBot="1" x14ac:dyDescent="0.25">
      <c r="A15" s="392"/>
      <c r="B15" s="392"/>
      <c r="C15" s="392"/>
      <c r="D15" s="393"/>
      <c r="E15" s="392"/>
      <c r="F15" s="392"/>
      <c r="G15" s="392"/>
      <c r="H15" s="392"/>
      <c r="I15" s="392"/>
      <c r="J15" s="392"/>
      <c r="K15" s="392"/>
      <c r="L15" s="392"/>
      <c r="M15" s="392"/>
      <c r="N15" s="392"/>
      <c r="O15" s="392"/>
      <c r="P15" s="394"/>
      <c r="Q15" s="394"/>
      <c r="R15" s="394"/>
      <c r="S15" s="157"/>
      <c r="T15" s="157"/>
      <c r="U15" s="157"/>
      <c r="V15" s="157"/>
      <c r="W15" s="152"/>
      <c r="X15" s="351"/>
      <c r="Y15" s="351"/>
      <c r="Z15" s="351"/>
      <c r="AA15" s="351"/>
      <c r="AB15" s="351"/>
      <c r="AC15" s="351"/>
      <c r="AD15" s="391"/>
      <c r="AE15" s="391"/>
      <c r="AF15" s="391"/>
    </row>
    <row r="16" spans="1:50" s="280" customFormat="1" ht="13.15" customHeight="1" thickTop="1" x14ac:dyDescent="0.3">
      <c r="A16" s="231" t="e">
        <f>RANK(P16,$P$16:$P$80,0)</f>
        <v>#REF!</v>
      </c>
      <c r="B16" s="356">
        <v>43</v>
      </c>
      <c r="C16" s="395" t="str">
        <f>VLOOKUP(B16,Уч!$A$2:$L$34,2,FALSE)</f>
        <v>Соляков Федор</v>
      </c>
      <c r="D16" s="396" t="str">
        <f>VLOOKUP(B16,Уч!$A$2:$L$34,3,FALSE)</f>
        <v>08.03.1998</v>
      </c>
      <c r="E16" s="461" t="s">
        <v>19</v>
      </c>
      <c r="F16" s="397">
        <f>VLOOKUP($B16,'1_р'!$C$18:$I$86,5,FALSE)</f>
        <v>11.78</v>
      </c>
      <c r="G16" s="398">
        <f>VLOOKUP($B16,Дл_р!$C$16:$O$54,11,FALSE)</f>
        <v>6.66</v>
      </c>
      <c r="H16" s="398">
        <f>VLOOKUP($B16,Я_р!$C$16:$K$60,8,FALSE)</f>
        <v>12.13</v>
      </c>
      <c r="I16" s="398">
        <f>VLOOKUP($B16,В_р!$C$16:$AF$57,29,FALSE)</f>
        <v>1.94</v>
      </c>
      <c r="J16" s="399">
        <f>VLOOKUP($B16,'4_р'!$C$17:$H$73,5,FALSE)</f>
        <v>54.35</v>
      </c>
      <c r="K16" s="398" t="e">
        <f>VLOOKUP($B16,#REF!,5,FALSE)</f>
        <v>#REF!</v>
      </c>
      <c r="L16" s="398" t="e">
        <f>VLOOKUP($B16,#REF!,8,FALSE)</f>
        <v>#REF!</v>
      </c>
      <c r="M16" s="398" t="e">
        <f>VLOOKUP($B16,#REF!,29,FALSE)</f>
        <v>#REF!</v>
      </c>
      <c r="N16" s="398" t="e">
        <f>VLOOKUP($B16,К_р!$C$15:$K$68,8,FALSE)</f>
        <v>#N/A</v>
      </c>
      <c r="O16" s="356" t="e">
        <f>VLOOKUP($B16,'15_р'!$C$17:$H$86,5,FALSE)</f>
        <v>#N/A</v>
      </c>
      <c r="P16" s="400" t="e">
        <f>SUM(F18:O18)</f>
        <v>#REF!</v>
      </c>
      <c r="Q16" s="231" t="e">
        <f>LOOKUP(P16,Y$1:AH$1,Y$2:AH$2)</f>
        <v>#REF!</v>
      </c>
      <c r="R16" s="356" t="e">
        <f>AH16+AI16+5</f>
        <v>#REF!</v>
      </c>
      <c r="S16" s="356">
        <f>B16</f>
        <v>43</v>
      </c>
      <c r="T16" s="281" t="e">
        <f>$A16</f>
        <v>#REF!</v>
      </c>
      <c r="U16" s="281">
        <v>1</v>
      </c>
      <c r="V16" s="281" t="e">
        <f>$A16</f>
        <v>#REF!</v>
      </c>
      <c r="W16" s="401"/>
      <c r="X16" s="298"/>
      <c r="Y16" s="298"/>
      <c r="Z16" s="298"/>
      <c r="AA16" s="298"/>
      <c r="AB16" s="298"/>
      <c r="AC16" s="298"/>
      <c r="AD16" s="402"/>
      <c r="AE16" s="402"/>
      <c r="AF16" s="402"/>
      <c r="AH16" s="280" t="e">
        <f>IF(AND(T16&gt;16,P16&gt;=6200),"1",LOOKUP(T16,Y$5:AO$5,Y$6:AO$6))</f>
        <v>#REF!</v>
      </c>
      <c r="AI16" s="280" t="e">
        <f>LOOKUP(Q16,Y$8:AD$8,Y$9:AD$9)</f>
        <v>#REF!</v>
      </c>
      <c r="AJ16" s="356">
        <v>460</v>
      </c>
      <c r="AK16" s="231"/>
    </row>
    <row r="17" spans="1:37" s="280" customFormat="1" ht="13.15" customHeight="1" x14ac:dyDescent="0.3">
      <c r="A17" s="231"/>
      <c r="B17" s="356"/>
      <c r="C17" s="403" t="str">
        <f>VLOOKUP(B16,Уч!$A$2:$L$34,5,FALSE)</f>
        <v xml:space="preserve">Кемеровская область  </v>
      </c>
      <c r="D17" s="396" t="str">
        <f>VLOOKUP(B16,Уч!$A$2:$L$34,4,FALSE)</f>
        <v>КМС</v>
      </c>
      <c r="E17" s="461" t="s">
        <v>25</v>
      </c>
      <c r="F17" s="405">
        <f>VLOOKUP($B16,'1_р'!$C$18:$I$86,6,FALSE)</f>
        <v>0.8</v>
      </c>
      <c r="G17" s="406">
        <f>VLOOKUP($B16,Дл_р!$C$16:$O$54,12,FALSE)</f>
        <v>0</v>
      </c>
      <c r="H17" s="356"/>
      <c r="I17" s="406"/>
      <c r="J17" s="407"/>
      <c r="K17" s="406" t="e">
        <f>VLOOKUP($B16,#REF!,6,FALSE)</f>
        <v>#REF!</v>
      </c>
      <c r="L17" s="406"/>
      <c r="M17" s="406"/>
      <c r="N17" s="356"/>
      <c r="O17" s="356"/>
      <c r="P17" s="400"/>
      <c r="Q17" s="408"/>
      <c r="R17" s="356" t="e">
        <f>CONCATENATE(AH16,"+",AI16,"+",5)</f>
        <v>#REF!</v>
      </c>
      <c r="S17" s="356">
        <f>B16</f>
        <v>43</v>
      </c>
      <c r="T17" s="281" t="e">
        <f>$A16</f>
        <v>#REF!</v>
      </c>
      <c r="U17" s="281">
        <v>2</v>
      </c>
      <c r="V17" s="281" t="e">
        <f>$A16</f>
        <v>#REF!</v>
      </c>
      <c r="W17" s="401"/>
      <c r="X17" s="298"/>
      <c r="Y17" s="298"/>
      <c r="Z17" s="298"/>
      <c r="AA17" s="298"/>
      <c r="AB17" s="298"/>
      <c r="AC17" s="298"/>
      <c r="AD17" s="402"/>
      <c r="AE17" s="402"/>
      <c r="AF17" s="402"/>
      <c r="AH17" s="231"/>
      <c r="AI17" s="231"/>
      <c r="AJ17" s="356">
        <v>460</v>
      </c>
      <c r="AK17" s="231"/>
    </row>
    <row r="18" spans="1:37" s="280" customFormat="1" ht="13.15" customHeight="1" x14ac:dyDescent="0.3">
      <c r="A18" s="231"/>
      <c r="B18" s="356"/>
      <c r="C18" s="409" t="str">
        <f>VLOOKUP(B16,Уч!$A$2:$L$34,7,FALSE)</f>
        <v>ГБФСУ КО "СШОР по легкой атлетике им. В.А.Савенкова"</v>
      </c>
      <c r="D18" s="396"/>
      <c r="E18" s="461" t="s">
        <v>29</v>
      </c>
      <c r="F18" s="410">
        <f>VLOOKUP($B16,'1_р'!$C$18:$I$86,7,FALSE)</f>
        <v>695</v>
      </c>
      <c r="G18" s="356">
        <f>VLOOKUP($B16,Дл_р!$C$16:$O$54,13,FALSE)</f>
        <v>734</v>
      </c>
      <c r="H18" s="356">
        <f>VLOOKUP($B16,Я_р!$C$16:$K$60,9,FALSE)</f>
        <v>614</v>
      </c>
      <c r="I18" s="356">
        <f>VLOOKUP($B16,В_р!$C$16:$AF$57,30,)</f>
        <v>749</v>
      </c>
      <c r="J18" s="411">
        <f>VLOOKUP($B16,'4_р'!$C$17:$H$73,6,FALSE)</f>
        <v>625</v>
      </c>
      <c r="K18" s="356" t="e">
        <f>VLOOKUP($B16,#REF!,7,FALSE)</f>
        <v>#REF!</v>
      </c>
      <c r="L18" s="356" t="e">
        <f>VLOOKUP($B16,#REF!,9,FALSE)</f>
        <v>#REF!</v>
      </c>
      <c r="M18" s="356" t="e">
        <f>VLOOKUP($B16,#REF!,30,FALSE)</f>
        <v>#REF!</v>
      </c>
      <c r="N18" s="356" t="e">
        <f>VLOOKUP($B16,К_р!$C$15:$K$68,9,FALSE)</f>
        <v>#N/A</v>
      </c>
      <c r="O18" s="356" t="e">
        <f>VLOOKUP($B16,'15_р'!$C$17:$H$86,6,FALSE)</f>
        <v>#N/A</v>
      </c>
      <c r="P18" s="400"/>
      <c r="Q18" s="420"/>
      <c r="R18" s="336"/>
      <c r="S18" s="356">
        <f>B16</f>
        <v>43</v>
      </c>
      <c r="T18" s="281" t="e">
        <f>$A16</f>
        <v>#REF!</v>
      </c>
      <c r="U18" s="281">
        <v>3</v>
      </c>
      <c r="V18" s="281" t="e">
        <f>$A16</f>
        <v>#REF!</v>
      </c>
      <c r="W18" s="401"/>
      <c r="X18" s="298"/>
      <c r="Y18" s="298"/>
      <c r="Z18" s="298"/>
      <c r="AA18" s="298"/>
      <c r="AB18" s="298"/>
      <c r="AC18" s="298"/>
      <c r="AD18" s="402"/>
      <c r="AE18" s="402"/>
      <c r="AF18" s="402"/>
      <c r="AH18" s="231"/>
      <c r="AI18" s="231"/>
      <c r="AJ18" s="356">
        <v>460</v>
      </c>
      <c r="AK18" s="231"/>
    </row>
    <row r="19" spans="1:37" s="280" customFormat="1" ht="13.15" customHeight="1" x14ac:dyDescent="0.3">
      <c r="A19" s="231"/>
      <c r="B19" s="356"/>
      <c r="C19" s="403" t="str">
        <f>VLOOKUP(B16,Уч!$A$2:$L$34,11,FALSE)</f>
        <v>Канашевич А.М., Свистич Л.И.</v>
      </c>
      <c r="D19" s="396"/>
      <c r="E19" s="461" t="s">
        <v>276</v>
      </c>
      <c r="F19" s="410">
        <f>F18</f>
        <v>695</v>
      </c>
      <c r="G19" s="356">
        <f>F19+G18</f>
        <v>1429</v>
      </c>
      <c r="H19" s="356">
        <f>G19+H18</f>
        <v>2043</v>
      </c>
      <c r="I19" s="356">
        <f>H19+I18</f>
        <v>2792</v>
      </c>
      <c r="J19" s="411">
        <f>SUM($F18:J18)</f>
        <v>3417</v>
      </c>
      <c r="K19" s="356" t="e">
        <f>SUM($F18:$K18)</f>
        <v>#REF!</v>
      </c>
      <c r="L19" s="356" t="e">
        <f>K19+L18</f>
        <v>#REF!</v>
      </c>
      <c r="M19" s="356" t="e">
        <f>L19+M18</f>
        <v>#REF!</v>
      </c>
      <c r="N19" s="356" t="e">
        <f>SUM($F18:$N18)</f>
        <v>#REF!</v>
      </c>
      <c r="O19" s="356" t="e">
        <f>SUM($F18:$O18)</f>
        <v>#REF!</v>
      </c>
      <c r="P19" s="400"/>
      <c r="Q19" s="408"/>
      <c r="R19" s="336"/>
      <c r="S19" s="356">
        <f>B16</f>
        <v>43</v>
      </c>
      <c r="T19" s="281" t="e">
        <f>$A16</f>
        <v>#REF!</v>
      </c>
      <c r="U19" s="281">
        <v>4</v>
      </c>
      <c r="V19" s="281" t="e">
        <f>$A16</f>
        <v>#REF!</v>
      </c>
      <c r="W19" s="336">
        <f t="shared" ref="W19:AF19" si="0">F19</f>
        <v>695</v>
      </c>
      <c r="X19" s="336">
        <f t="shared" si="0"/>
        <v>1429</v>
      </c>
      <c r="Y19" s="336">
        <f t="shared" si="0"/>
        <v>2043</v>
      </c>
      <c r="Z19" s="336">
        <f t="shared" si="0"/>
        <v>2792</v>
      </c>
      <c r="AA19" s="336">
        <f t="shared" si="0"/>
        <v>3417</v>
      </c>
      <c r="AB19" s="336" t="e">
        <f t="shared" si="0"/>
        <v>#REF!</v>
      </c>
      <c r="AC19" s="336" t="e">
        <f t="shared" si="0"/>
        <v>#REF!</v>
      </c>
      <c r="AD19" s="336" t="e">
        <f t="shared" si="0"/>
        <v>#REF!</v>
      </c>
      <c r="AE19" s="336" t="e">
        <f t="shared" si="0"/>
        <v>#REF!</v>
      </c>
      <c r="AF19" s="336" t="e">
        <f t="shared" si="0"/>
        <v>#REF!</v>
      </c>
      <c r="AH19" s="231"/>
      <c r="AI19" s="231"/>
      <c r="AJ19" s="356">
        <v>460</v>
      </c>
      <c r="AK19" s="231"/>
    </row>
    <row r="20" spans="1:37" s="280" customFormat="1" ht="13.15" customHeight="1" thickBot="1" x14ac:dyDescent="0.25">
      <c r="A20" s="412"/>
      <c r="B20" s="413"/>
      <c r="C20" s="414">
        <f>VLOOKUP(B16,Уч!$A$2:$L$34,12,FALSE)</f>
        <v>0</v>
      </c>
      <c r="D20" s="419"/>
      <c r="E20" s="462" t="s">
        <v>59</v>
      </c>
      <c r="F20" s="416" t="e">
        <f>RANK(F19,$W$16:$W$80,0)</f>
        <v>#N/A</v>
      </c>
      <c r="G20" s="413" t="e">
        <f>RANK(G19,$X$16:$X$80,0)</f>
        <v>#N/A</v>
      </c>
      <c r="H20" s="413" t="e">
        <f>RANK(H19,$Y$16:$Y$80,0)</f>
        <v>#N/A</v>
      </c>
      <c r="I20" s="413" t="e">
        <f>RANK(I19,$Z$16:$Z$80,0)</f>
        <v>#N/A</v>
      </c>
      <c r="J20" s="417" t="e">
        <f>RANK(J19,$AA$16:$AA$80,0)</f>
        <v>#N/A</v>
      </c>
      <c r="K20" s="413" t="e">
        <f>RANK(K19,$AB$16:$AB$80,0)</f>
        <v>#REF!</v>
      </c>
      <c r="L20" s="413" t="e">
        <f>RANK(L19,$AC$16:$AC$80,0)</f>
        <v>#REF!</v>
      </c>
      <c r="M20" s="413" t="e">
        <f>RANK(M19,$AD$16:$AD$80,0)</f>
        <v>#REF!</v>
      </c>
      <c r="N20" s="413" t="e">
        <f>RANK(N19,$AE$16:$AE$80,0)</f>
        <v>#REF!</v>
      </c>
      <c r="O20" s="413" t="e">
        <f>RANK(O19,$AF$16:$AF$80,0)</f>
        <v>#REF!</v>
      </c>
      <c r="P20" s="418"/>
      <c r="Q20" s="394"/>
      <c r="R20" s="394"/>
      <c r="S20" s="205">
        <f>B16</f>
        <v>43</v>
      </c>
      <c r="T20" s="281" t="e">
        <f>$A16</f>
        <v>#REF!</v>
      </c>
      <c r="U20" s="281">
        <v>5</v>
      </c>
      <c r="V20" s="281" t="e">
        <f>$A16</f>
        <v>#REF!</v>
      </c>
      <c r="W20" s="401"/>
      <c r="X20" s="298"/>
      <c r="Y20" s="298"/>
      <c r="Z20" s="298"/>
      <c r="AA20" s="298"/>
      <c r="AB20" s="298"/>
      <c r="AC20" s="298"/>
      <c r="AD20" s="402"/>
      <c r="AE20" s="402"/>
      <c r="AF20" s="402"/>
      <c r="AJ20" s="356">
        <v>460</v>
      </c>
      <c r="AK20" s="231"/>
    </row>
    <row r="21" spans="1:37" s="280" customFormat="1" ht="13.15" customHeight="1" thickTop="1" x14ac:dyDescent="0.3">
      <c r="A21" s="231" t="e">
        <f>RANK(P21,$P$16:$P$80,0)</f>
        <v>#N/A</v>
      </c>
      <c r="B21" s="356">
        <v>25</v>
      </c>
      <c r="C21" s="395" t="e">
        <f>VLOOKUP(B21,Уч!$A$2:$L$34,2,FALSE)</f>
        <v>#N/A</v>
      </c>
      <c r="D21" s="396" t="e">
        <f>VLOOKUP(B21,Уч!$A$2:$L$34,3,FALSE)</f>
        <v>#N/A</v>
      </c>
      <c r="E21" s="461" t="s">
        <v>19</v>
      </c>
      <c r="F21" s="397">
        <f>VLOOKUP($B21,'1_р'!$C$18:$I$86,5,FALSE)</f>
        <v>11.3</v>
      </c>
      <c r="G21" s="398" t="e">
        <f>VLOOKUP($B21,Дл_р!$C$16:$O$54,11,FALSE)</f>
        <v>#N/A</v>
      </c>
      <c r="H21" s="398" t="e">
        <f>VLOOKUP($B21,Я_р!$C$16:$K$60,8,FALSE)</f>
        <v>#N/A</v>
      </c>
      <c r="I21" s="398">
        <f>VLOOKUP($B21,В_р!$C$16:$AF$57,29,FALSE)</f>
        <v>2.12</v>
      </c>
      <c r="J21" s="399" t="e">
        <f>VLOOKUP($B21,'4_р'!$C$17:$H$73,5,FALSE)</f>
        <v>#N/A</v>
      </c>
      <c r="K21" s="398" t="e">
        <f>VLOOKUP($B21,#REF!,5,FALSE)</f>
        <v>#REF!</v>
      </c>
      <c r="L21" s="398" t="e">
        <f>VLOOKUP($B21,#REF!,8,FALSE)</f>
        <v>#REF!</v>
      </c>
      <c r="M21" s="398" t="e">
        <f>VLOOKUP($B21,#REF!,29,FALSE)</f>
        <v>#REF!</v>
      </c>
      <c r="N21" s="398">
        <f>VLOOKUP($B21,К_р!$C$15:$K$68,8,FALSE)</f>
        <v>0</v>
      </c>
      <c r="O21" s="356" t="e">
        <f>VLOOKUP($B21,'15_р'!$C$17:$H$86,5,FALSE)</f>
        <v>#N/A</v>
      </c>
      <c r="P21" s="400" t="e">
        <f>SUM(F23:O23)</f>
        <v>#N/A</v>
      </c>
      <c r="Q21" s="231" t="e">
        <f>LOOKUP(P21,Y$1:AH$1,Y$2:AH$2)</f>
        <v>#N/A</v>
      </c>
      <c r="R21" s="356" t="e">
        <f>AH21+AI21+5</f>
        <v>#N/A</v>
      </c>
      <c r="S21" s="356">
        <f>B21</f>
        <v>25</v>
      </c>
      <c r="T21" s="281" t="e">
        <f>$A21</f>
        <v>#N/A</v>
      </c>
      <c r="U21" s="281">
        <v>1</v>
      </c>
      <c r="V21" s="281" t="e">
        <f>$A21</f>
        <v>#N/A</v>
      </c>
      <c r="W21" s="401"/>
      <c r="X21" s="298"/>
      <c r="Y21" s="298"/>
      <c r="Z21" s="298"/>
      <c r="AA21" s="298"/>
      <c r="AB21" s="298"/>
      <c r="AC21" s="298"/>
      <c r="AD21" s="402"/>
      <c r="AE21" s="402"/>
      <c r="AF21" s="402"/>
      <c r="AH21" s="280" t="e">
        <f>IF(AND(T21&gt;16,P21&gt;=6200),"1",LOOKUP(T21,Y$5:AO$5,Y$6:AO$6))</f>
        <v>#N/A</v>
      </c>
      <c r="AI21" s="280" t="e">
        <f>LOOKUP(Q21,Y$8:AD$8,Y$9:AD$9)</f>
        <v>#N/A</v>
      </c>
      <c r="AJ21" s="356">
        <v>505</v>
      </c>
      <c r="AK21" s="231"/>
    </row>
    <row r="22" spans="1:37" s="280" customFormat="1" ht="13.15" customHeight="1" x14ac:dyDescent="0.3">
      <c r="A22" s="231"/>
      <c r="B22" s="356"/>
      <c r="C22" s="403" t="e">
        <f>VLOOKUP(B21,Уч!$A$2:$L$34,5,FALSE)</f>
        <v>#N/A</v>
      </c>
      <c r="D22" s="396" t="e">
        <f>VLOOKUP(B21,Уч!$A$2:$L$34,4,FALSE)</f>
        <v>#N/A</v>
      </c>
      <c r="E22" s="461" t="s">
        <v>25</v>
      </c>
      <c r="F22" s="405">
        <f>VLOOKUP($B21,'1_р'!$C$18:$I$86,6,FALSE)</f>
        <v>1</v>
      </c>
      <c r="G22" s="406" t="e">
        <f>VLOOKUP($B21,Дл_р!$C$16:$O$54,12,FALSE)</f>
        <v>#N/A</v>
      </c>
      <c r="H22" s="356"/>
      <c r="I22" s="406"/>
      <c r="J22" s="407"/>
      <c r="K22" s="406" t="e">
        <f>VLOOKUP($B21,#REF!,6,FALSE)</f>
        <v>#REF!</v>
      </c>
      <c r="L22" s="406"/>
      <c r="M22" s="406"/>
      <c r="N22" s="356"/>
      <c r="O22" s="356"/>
      <c r="P22" s="400"/>
      <c r="Q22" s="408"/>
      <c r="R22" s="356" t="e">
        <f>CONCATENATE(AH21,"+",AI21,"+",5)</f>
        <v>#N/A</v>
      </c>
      <c r="S22" s="356">
        <f>B21</f>
        <v>25</v>
      </c>
      <c r="T22" s="281" t="e">
        <f>$A21</f>
        <v>#N/A</v>
      </c>
      <c r="U22" s="281">
        <v>2</v>
      </c>
      <c r="V22" s="281" t="e">
        <f>$A21</f>
        <v>#N/A</v>
      </c>
      <c r="W22" s="401"/>
      <c r="X22" s="298"/>
      <c r="Y22" s="298"/>
      <c r="Z22" s="298"/>
      <c r="AA22" s="298"/>
      <c r="AB22" s="298"/>
      <c r="AC22" s="298"/>
      <c r="AD22" s="402"/>
      <c r="AE22" s="402"/>
      <c r="AF22" s="402"/>
      <c r="AH22" s="231"/>
      <c r="AI22" s="231"/>
      <c r="AJ22" s="356">
        <v>505</v>
      </c>
      <c r="AK22" s="231"/>
    </row>
    <row r="23" spans="1:37" s="280" customFormat="1" ht="13.15" customHeight="1" x14ac:dyDescent="0.3">
      <c r="A23" s="231"/>
      <c r="B23" s="356"/>
      <c r="C23" s="409" t="e">
        <f>VLOOKUP(B21,Уч!$A$2:$L$34,7,FALSE)</f>
        <v>#N/A</v>
      </c>
      <c r="D23" s="396"/>
      <c r="E23" s="461" t="s">
        <v>29</v>
      </c>
      <c r="F23" s="410">
        <f>VLOOKUP($B21,'1_р'!$C$18:$I$86,7,FALSE)</f>
        <v>795</v>
      </c>
      <c r="G23" s="356" t="e">
        <f>VLOOKUP($B21,Дл_р!$C$16:$O$54,13,FALSE)</f>
        <v>#N/A</v>
      </c>
      <c r="H23" s="356" t="e">
        <f>VLOOKUP($B21,Я_р!$C$16:$K$60,9,FALSE)</f>
        <v>#N/A</v>
      </c>
      <c r="I23" s="356">
        <f>VLOOKUP($B21,В_р!$C$16:$AF$57,30,)</f>
        <v>915</v>
      </c>
      <c r="J23" s="411" t="e">
        <f>VLOOKUP($B21,'4_р'!$C$17:$H$73,6,FALSE)</f>
        <v>#N/A</v>
      </c>
      <c r="K23" s="356" t="e">
        <f>VLOOKUP($B21,#REF!,7,FALSE)</f>
        <v>#REF!</v>
      </c>
      <c r="L23" s="356" t="e">
        <f>VLOOKUP($B21,#REF!,9,FALSE)</f>
        <v>#REF!</v>
      </c>
      <c r="M23" s="356" t="e">
        <f>VLOOKUP($B21,#REF!,30,FALSE)</f>
        <v>#REF!</v>
      </c>
      <c r="N23" s="356">
        <f>VLOOKUP($B21,К_р!$C$15:$K$68,9,FALSE)</f>
        <v>0</v>
      </c>
      <c r="O23" s="356" t="e">
        <f>VLOOKUP($B21,'15_р'!$C$17:$H$86,6,FALSE)</f>
        <v>#N/A</v>
      </c>
      <c r="P23" s="400"/>
      <c r="Q23" s="336"/>
      <c r="R23" s="336"/>
      <c r="S23" s="356">
        <f>B21</f>
        <v>25</v>
      </c>
      <c r="T23" s="281" t="e">
        <f>$A21</f>
        <v>#N/A</v>
      </c>
      <c r="U23" s="281">
        <v>3</v>
      </c>
      <c r="V23" s="281" t="e">
        <f>$A21</f>
        <v>#N/A</v>
      </c>
      <c r="W23" s="401"/>
      <c r="X23" s="298"/>
      <c r="Y23" s="298"/>
      <c r="Z23" s="298"/>
      <c r="AA23" s="298"/>
      <c r="AB23" s="298"/>
      <c r="AC23" s="298"/>
      <c r="AD23" s="402"/>
      <c r="AE23" s="402"/>
      <c r="AF23" s="402"/>
      <c r="AH23" s="231"/>
      <c r="AI23" s="231"/>
      <c r="AJ23" s="356">
        <v>505</v>
      </c>
      <c r="AK23" s="231"/>
    </row>
    <row r="24" spans="1:37" s="280" customFormat="1" ht="13.15" customHeight="1" x14ac:dyDescent="0.3">
      <c r="A24" s="231"/>
      <c r="B24" s="356"/>
      <c r="C24" s="403" t="e">
        <f>VLOOKUP(B21,Уч!$A$2:$L$34,11,FALSE)</f>
        <v>#N/A</v>
      </c>
      <c r="D24" s="396"/>
      <c r="E24" s="461" t="s">
        <v>276</v>
      </c>
      <c r="F24" s="410">
        <f>F23</f>
        <v>795</v>
      </c>
      <c r="G24" s="356" t="e">
        <f>F24+G23</f>
        <v>#N/A</v>
      </c>
      <c r="H24" s="356" t="e">
        <f>G24+H23</f>
        <v>#N/A</v>
      </c>
      <c r="I24" s="356" t="e">
        <f>H24+I23</f>
        <v>#N/A</v>
      </c>
      <c r="J24" s="411" t="e">
        <f>SUM($F23:J23)</f>
        <v>#N/A</v>
      </c>
      <c r="K24" s="356" t="e">
        <f>SUM($F23:$K23)</f>
        <v>#N/A</v>
      </c>
      <c r="L24" s="356" t="e">
        <f>K24+L23</f>
        <v>#N/A</v>
      </c>
      <c r="M24" s="356" t="e">
        <f>L24+M23</f>
        <v>#N/A</v>
      </c>
      <c r="N24" s="356" t="e">
        <f>SUM($F23:$N23)</f>
        <v>#N/A</v>
      </c>
      <c r="O24" s="356" t="e">
        <f>SUM($F23:$O23)</f>
        <v>#N/A</v>
      </c>
      <c r="P24" s="400"/>
      <c r="Q24" s="336"/>
      <c r="R24" s="336"/>
      <c r="S24" s="356">
        <f>B21</f>
        <v>25</v>
      </c>
      <c r="T24" s="281" t="e">
        <f>$A21</f>
        <v>#N/A</v>
      </c>
      <c r="U24" s="281">
        <v>4</v>
      </c>
      <c r="V24" s="281" t="e">
        <f>$A21</f>
        <v>#N/A</v>
      </c>
      <c r="W24" s="336">
        <f t="shared" ref="W24:AF24" si="1">F24</f>
        <v>795</v>
      </c>
      <c r="X24" s="336" t="e">
        <f t="shared" si="1"/>
        <v>#N/A</v>
      </c>
      <c r="Y24" s="336" t="e">
        <f t="shared" si="1"/>
        <v>#N/A</v>
      </c>
      <c r="Z24" s="336" t="e">
        <f t="shared" si="1"/>
        <v>#N/A</v>
      </c>
      <c r="AA24" s="336" t="e">
        <f t="shared" si="1"/>
        <v>#N/A</v>
      </c>
      <c r="AB24" s="336" t="e">
        <f t="shared" si="1"/>
        <v>#N/A</v>
      </c>
      <c r="AC24" s="336" t="e">
        <f t="shared" si="1"/>
        <v>#N/A</v>
      </c>
      <c r="AD24" s="336" t="e">
        <f t="shared" si="1"/>
        <v>#N/A</v>
      </c>
      <c r="AE24" s="336" t="e">
        <f t="shared" si="1"/>
        <v>#N/A</v>
      </c>
      <c r="AF24" s="336" t="e">
        <f t="shared" si="1"/>
        <v>#N/A</v>
      </c>
      <c r="AH24" s="231"/>
      <c r="AI24" s="231"/>
      <c r="AJ24" s="356">
        <v>505</v>
      </c>
      <c r="AK24" s="231"/>
    </row>
    <row r="25" spans="1:37" s="280" customFormat="1" ht="13.15" customHeight="1" thickBot="1" x14ac:dyDescent="0.25">
      <c r="A25" s="412"/>
      <c r="B25" s="413"/>
      <c r="C25" s="414" t="e">
        <f>VLOOKUP(B21,Уч!$A$2:$L$34,12,FALSE)</f>
        <v>#N/A</v>
      </c>
      <c r="D25" s="419"/>
      <c r="E25" s="462" t="s">
        <v>59</v>
      </c>
      <c r="F25" s="416" t="e">
        <f>RANK(F24,$W$16:$W$80,0)</f>
        <v>#N/A</v>
      </c>
      <c r="G25" s="413" t="e">
        <f>RANK(G24,$X$16:$X$80,0)</f>
        <v>#N/A</v>
      </c>
      <c r="H25" s="413" t="e">
        <f>RANK(H24,$Y$16:$Y$80,0)</f>
        <v>#N/A</v>
      </c>
      <c r="I25" s="413" t="e">
        <f>RANK(I24,$Z$16:$Z$80,0)</f>
        <v>#N/A</v>
      </c>
      <c r="J25" s="417" t="e">
        <f>RANK(J24,$AA$16:$AA$80,0)</f>
        <v>#N/A</v>
      </c>
      <c r="K25" s="413" t="e">
        <f>RANK(K24,$AB$16:$AB$80,0)</f>
        <v>#N/A</v>
      </c>
      <c r="L25" s="413" t="e">
        <f>RANK(L24,$AC$16:$AC$80,0)</f>
        <v>#N/A</v>
      </c>
      <c r="M25" s="413" t="e">
        <f>RANK(M24,$AD$16:$AD$80,0)</f>
        <v>#N/A</v>
      </c>
      <c r="N25" s="413" t="e">
        <f>RANK(N24,$AE$16:$AE$80,0)</f>
        <v>#N/A</v>
      </c>
      <c r="O25" s="413" t="e">
        <f>RANK(O24,$AF$16:$AF$80,0)</f>
        <v>#N/A</v>
      </c>
      <c r="P25" s="418"/>
      <c r="Q25" s="394"/>
      <c r="R25" s="394"/>
      <c r="S25" s="205">
        <f>B21</f>
        <v>25</v>
      </c>
      <c r="T25" s="281" t="e">
        <f>$A21</f>
        <v>#N/A</v>
      </c>
      <c r="U25" s="281">
        <v>5</v>
      </c>
      <c r="V25" s="281" t="e">
        <f>$A21</f>
        <v>#N/A</v>
      </c>
      <c r="W25" s="401"/>
      <c r="X25" s="298"/>
      <c r="Y25" s="298"/>
      <c r="Z25" s="298"/>
      <c r="AA25" s="298"/>
      <c r="AB25" s="298"/>
      <c r="AC25" s="298"/>
      <c r="AD25" s="402"/>
      <c r="AE25" s="402"/>
      <c r="AF25" s="402"/>
      <c r="AH25" s="231"/>
      <c r="AI25" s="231"/>
      <c r="AJ25" s="356">
        <v>505</v>
      </c>
      <c r="AK25" s="231"/>
    </row>
    <row r="26" spans="1:37" s="280" customFormat="1" ht="13.15" customHeight="1" thickTop="1" x14ac:dyDescent="0.3">
      <c r="A26" s="231" t="e">
        <f>RANK(P26,$P$16:$P$80,0)</f>
        <v>#N/A</v>
      </c>
      <c r="B26" s="356">
        <v>10</v>
      </c>
      <c r="C26" s="395" t="e">
        <f>VLOOKUP(B26,Уч!$A$2:$L$34,2,FALSE)</f>
        <v>#N/A</v>
      </c>
      <c r="D26" s="396" t="e">
        <f>VLOOKUP(B26,Уч!$A$2:$L$34,3,FALSE)</f>
        <v>#N/A</v>
      </c>
      <c r="E26" s="461" t="s">
        <v>19</v>
      </c>
      <c r="F26" s="397" t="e">
        <f>VLOOKUP($B26,'1_р'!$C$18:$I$86,5,FALSE)</f>
        <v>#N/A</v>
      </c>
      <c r="G26" s="398" t="e">
        <f>VLOOKUP($B26,Дл_р!$C$16:$O$54,11,FALSE)</f>
        <v>#N/A</v>
      </c>
      <c r="H26" s="398">
        <f>VLOOKUP($B26,Я_р!$C$16:$K$60,8,FALSE)</f>
        <v>13.89</v>
      </c>
      <c r="I26" s="398">
        <f>VLOOKUP($B26,В_р!$C$16:$AF$57,29,FALSE)</f>
        <v>1.97</v>
      </c>
      <c r="J26" s="399" t="e">
        <f>VLOOKUP($B26,'4_р'!$C$17:$H$73,5,FALSE)</f>
        <v>#N/A</v>
      </c>
      <c r="K26" s="398" t="e">
        <f>VLOOKUP($B26,#REF!,5,FALSE)</f>
        <v>#REF!</v>
      </c>
      <c r="L26" s="398" t="e">
        <f>VLOOKUP($B26,#REF!,8,FALSE)</f>
        <v>#REF!</v>
      </c>
      <c r="M26" s="398" t="e">
        <f>VLOOKUP($B26,#REF!,29,FALSE)</f>
        <v>#REF!</v>
      </c>
      <c r="N26" s="398">
        <f>VLOOKUP($B26,К_р!$C$15:$K$68,8,FALSE)</f>
        <v>53.38</v>
      </c>
      <c r="O26" s="356" t="e">
        <f>VLOOKUP($B26,'15_р'!$C$17:$H$86,5,FALSE)</f>
        <v>#N/A</v>
      </c>
      <c r="P26" s="400" t="e">
        <f>SUM(F28:O28)</f>
        <v>#N/A</v>
      </c>
      <c r="Q26" s="231" t="e">
        <f>LOOKUP(P26,Y$1:AH$1,Y$2:AH$2)</f>
        <v>#N/A</v>
      </c>
      <c r="R26" s="356" t="e">
        <f>AH26+AI26+5</f>
        <v>#N/A</v>
      </c>
      <c r="S26" s="356">
        <f>B26</f>
        <v>10</v>
      </c>
      <c r="T26" s="281" t="e">
        <f>$A26</f>
        <v>#N/A</v>
      </c>
      <c r="U26" s="281">
        <v>1</v>
      </c>
      <c r="V26" s="281" t="e">
        <f>$A26</f>
        <v>#N/A</v>
      </c>
      <c r="W26" s="401"/>
      <c r="X26" s="298"/>
      <c r="Y26" s="298"/>
      <c r="Z26" s="298"/>
      <c r="AA26" s="298"/>
      <c r="AB26" s="298"/>
      <c r="AC26" s="298"/>
      <c r="AD26" s="402"/>
      <c r="AE26" s="402"/>
      <c r="AF26" s="402"/>
      <c r="AH26" s="280" t="e">
        <f>IF(AND(T26&gt;16,P26&gt;=6200),"1",LOOKUP(T26,Y$5:AO$5,Y$6:AO$6))</f>
        <v>#N/A</v>
      </c>
      <c r="AI26" s="280" t="e">
        <f>LOOKUP(Q26,Y$8:AD$8,Y$9:AD$9)</f>
        <v>#N/A</v>
      </c>
      <c r="AJ26" s="356">
        <v>506</v>
      </c>
      <c r="AK26" s="231"/>
    </row>
    <row r="27" spans="1:37" s="280" customFormat="1" ht="13.15" customHeight="1" x14ac:dyDescent="0.3">
      <c r="A27" s="231"/>
      <c r="B27" s="356"/>
      <c r="C27" s="403" t="e">
        <f>VLOOKUP(B26,Уч!$A$2:$L$34,5,FALSE)</f>
        <v>#N/A</v>
      </c>
      <c r="D27" s="396" t="e">
        <f>VLOOKUP(B26,Уч!$A$2:$L$34,4,FALSE)</f>
        <v>#N/A</v>
      </c>
      <c r="E27" s="461" t="s">
        <v>25</v>
      </c>
      <c r="F27" s="405" t="e">
        <f>VLOOKUP($B26,'1_р'!$C$18:$I$86,6,FALSE)</f>
        <v>#N/A</v>
      </c>
      <c r="G27" s="406" t="e">
        <f>VLOOKUP($B26,Дл_р!$C$16:$O$54,12,FALSE)</f>
        <v>#N/A</v>
      </c>
      <c r="H27" s="356"/>
      <c r="I27" s="406"/>
      <c r="J27" s="407"/>
      <c r="K27" s="406" t="e">
        <f>VLOOKUP($B26,#REF!,6,FALSE)</f>
        <v>#REF!</v>
      </c>
      <c r="L27" s="406"/>
      <c r="M27" s="406"/>
      <c r="N27" s="356"/>
      <c r="O27" s="356"/>
      <c r="P27" s="400"/>
      <c r="Q27" s="408"/>
      <c r="R27" s="356" t="e">
        <f>CONCATENATE(AH26,"+",AI26,"+",5)</f>
        <v>#N/A</v>
      </c>
      <c r="S27" s="356">
        <f>B26</f>
        <v>10</v>
      </c>
      <c r="T27" s="281" t="e">
        <f>$A26</f>
        <v>#N/A</v>
      </c>
      <c r="U27" s="281">
        <v>2</v>
      </c>
      <c r="V27" s="281" t="e">
        <f>$A26</f>
        <v>#N/A</v>
      </c>
      <c r="W27" s="401"/>
      <c r="X27" s="298"/>
      <c r="Y27" s="298"/>
      <c r="Z27" s="298"/>
      <c r="AA27" s="298"/>
      <c r="AB27" s="298"/>
      <c r="AC27" s="298"/>
      <c r="AD27" s="402"/>
      <c r="AE27" s="402"/>
      <c r="AF27" s="402"/>
      <c r="AH27" s="231"/>
      <c r="AI27" s="231"/>
      <c r="AJ27" s="356">
        <v>506</v>
      </c>
      <c r="AK27" s="231"/>
    </row>
    <row r="28" spans="1:37" s="280" customFormat="1" ht="13.15" customHeight="1" x14ac:dyDescent="0.3">
      <c r="A28" s="231"/>
      <c r="B28" s="356"/>
      <c r="C28" s="409" t="e">
        <f>VLOOKUP(B26,Уч!$A$2:$L$34,7,FALSE)</f>
        <v>#N/A</v>
      </c>
      <c r="D28" s="396"/>
      <c r="E28" s="461" t="s">
        <v>29</v>
      </c>
      <c r="F28" s="410" t="e">
        <f>VLOOKUP($B26,'1_р'!$C$18:$I$86,7,FALSE)</f>
        <v>#N/A</v>
      </c>
      <c r="G28" s="356" t="e">
        <f>VLOOKUP($B26,Дл_р!$C$16:$O$54,13,FALSE)</f>
        <v>#N/A</v>
      </c>
      <c r="H28" s="356">
        <f>VLOOKUP($B26,Я_р!$C$16:$K$60,9,FALSE)</f>
        <v>722</v>
      </c>
      <c r="I28" s="356">
        <f>VLOOKUP($B26,В_р!$C$16:$AF$57,30,)</f>
        <v>776</v>
      </c>
      <c r="J28" s="411" t="e">
        <f>VLOOKUP($B26,'4_р'!$C$17:$H$73,6,FALSE)</f>
        <v>#N/A</v>
      </c>
      <c r="K28" s="356" t="e">
        <f>VLOOKUP($B26,#REF!,7,FALSE)</f>
        <v>#REF!</v>
      </c>
      <c r="L28" s="356" t="e">
        <f>VLOOKUP($B26,#REF!,9,FALSE)</f>
        <v>#REF!</v>
      </c>
      <c r="M28" s="356" t="e">
        <f>VLOOKUP($B26,#REF!,30,FALSE)</f>
        <v>#REF!</v>
      </c>
      <c r="N28" s="356">
        <f>VLOOKUP($B26,К_р!$C$15:$K$68,9,FALSE)</f>
        <v>639</v>
      </c>
      <c r="O28" s="356" t="e">
        <f>VLOOKUP($B26,'15_р'!$C$17:$H$86,6,FALSE)</f>
        <v>#N/A</v>
      </c>
      <c r="P28" s="400"/>
      <c r="Q28" s="336"/>
      <c r="R28" s="336"/>
      <c r="S28" s="356">
        <f>B26</f>
        <v>10</v>
      </c>
      <c r="T28" s="281" t="e">
        <f>$A26</f>
        <v>#N/A</v>
      </c>
      <c r="U28" s="281">
        <v>3</v>
      </c>
      <c r="V28" s="281" t="e">
        <f>$A26</f>
        <v>#N/A</v>
      </c>
      <c r="W28" s="401"/>
      <c r="X28" s="298"/>
      <c r="Y28" s="298"/>
      <c r="Z28" s="298"/>
      <c r="AA28" s="298"/>
      <c r="AB28" s="298"/>
      <c r="AC28" s="298"/>
      <c r="AD28" s="402"/>
      <c r="AE28" s="402"/>
      <c r="AF28" s="402"/>
      <c r="AH28" s="231"/>
      <c r="AI28" s="231"/>
      <c r="AJ28" s="356">
        <v>506</v>
      </c>
      <c r="AK28" s="231"/>
    </row>
    <row r="29" spans="1:37" s="280" customFormat="1" ht="13.15" customHeight="1" x14ac:dyDescent="0.3">
      <c r="A29" s="231"/>
      <c r="B29" s="356"/>
      <c r="C29" s="403" t="e">
        <f>VLOOKUP(B26,Уч!$A$2:$L$34,11,FALSE)</f>
        <v>#N/A</v>
      </c>
      <c r="D29" s="396"/>
      <c r="E29" s="461" t="s">
        <v>276</v>
      </c>
      <c r="F29" s="410" t="e">
        <f>F28</f>
        <v>#N/A</v>
      </c>
      <c r="G29" s="356" t="e">
        <f>F29+G28</f>
        <v>#N/A</v>
      </c>
      <c r="H29" s="356" t="e">
        <f>G29+H28</f>
        <v>#N/A</v>
      </c>
      <c r="I29" s="356" t="e">
        <f>H29+I28</f>
        <v>#N/A</v>
      </c>
      <c r="J29" s="411" t="e">
        <f>SUM($F28:J28)</f>
        <v>#N/A</v>
      </c>
      <c r="K29" s="356" t="e">
        <f>SUM($F28:$K28)</f>
        <v>#N/A</v>
      </c>
      <c r="L29" s="356" t="e">
        <f>K29+L28</f>
        <v>#N/A</v>
      </c>
      <c r="M29" s="356" t="e">
        <f>L29+M28</f>
        <v>#N/A</v>
      </c>
      <c r="N29" s="356" t="e">
        <f>SUM($F28:$N28)</f>
        <v>#N/A</v>
      </c>
      <c r="O29" s="356" t="e">
        <f>SUM($F28:$O28)</f>
        <v>#N/A</v>
      </c>
      <c r="P29" s="400"/>
      <c r="Q29" s="336"/>
      <c r="R29" s="336"/>
      <c r="S29" s="356">
        <f>B26</f>
        <v>10</v>
      </c>
      <c r="T29" s="281" t="e">
        <f>$A26</f>
        <v>#N/A</v>
      </c>
      <c r="U29" s="281">
        <v>4</v>
      </c>
      <c r="V29" s="281" t="e">
        <f>$A26</f>
        <v>#N/A</v>
      </c>
      <c r="W29" s="336" t="e">
        <f t="shared" ref="W29:AF29" si="2">F29</f>
        <v>#N/A</v>
      </c>
      <c r="X29" s="336" t="e">
        <f t="shared" si="2"/>
        <v>#N/A</v>
      </c>
      <c r="Y29" s="336" t="e">
        <f t="shared" si="2"/>
        <v>#N/A</v>
      </c>
      <c r="Z29" s="336" t="e">
        <f t="shared" si="2"/>
        <v>#N/A</v>
      </c>
      <c r="AA29" s="336" t="e">
        <f t="shared" si="2"/>
        <v>#N/A</v>
      </c>
      <c r="AB29" s="336" t="e">
        <f t="shared" si="2"/>
        <v>#N/A</v>
      </c>
      <c r="AC29" s="336" t="e">
        <f t="shared" si="2"/>
        <v>#N/A</v>
      </c>
      <c r="AD29" s="336" t="e">
        <f t="shared" si="2"/>
        <v>#N/A</v>
      </c>
      <c r="AE29" s="336" t="e">
        <f t="shared" si="2"/>
        <v>#N/A</v>
      </c>
      <c r="AF29" s="336" t="e">
        <f t="shared" si="2"/>
        <v>#N/A</v>
      </c>
      <c r="AH29" s="231"/>
      <c r="AI29" s="231"/>
      <c r="AJ29" s="356">
        <v>506</v>
      </c>
      <c r="AK29" s="231"/>
    </row>
    <row r="30" spans="1:37" s="280" customFormat="1" ht="13.15" customHeight="1" thickBot="1" x14ac:dyDescent="0.25">
      <c r="A30" s="412"/>
      <c r="B30" s="413"/>
      <c r="C30" s="414" t="e">
        <f>VLOOKUP(B26,Уч!$A$2:$L$34,12,FALSE)</f>
        <v>#N/A</v>
      </c>
      <c r="D30" s="419"/>
      <c r="E30" s="462" t="s">
        <v>59</v>
      </c>
      <c r="F30" s="416" t="e">
        <f>RANK(F29,$W$16:$W$80,0)</f>
        <v>#N/A</v>
      </c>
      <c r="G30" s="413" t="e">
        <f>RANK(G29,$X$16:$X$80,0)</f>
        <v>#N/A</v>
      </c>
      <c r="H30" s="413" t="e">
        <f>RANK(H29,$Y$16:$Y$80,0)</f>
        <v>#N/A</v>
      </c>
      <c r="I30" s="413" t="e">
        <f>RANK(I29,$Z$16:$Z$80,0)</f>
        <v>#N/A</v>
      </c>
      <c r="J30" s="417" t="e">
        <f>RANK(J29,$AA$16:$AA$80,0)</f>
        <v>#N/A</v>
      </c>
      <c r="K30" s="413" t="e">
        <f>RANK(K29,$AB$16:$AB$80,0)</f>
        <v>#N/A</v>
      </c>
      <c r="L30" s="413" t="e">
        <f>RANK(L29,$AC$16:$AC$80,0)</f>
        <v>#N/A</v>
      </c>
      <c r="M30" s="413" t="e">
        <f>RANK(M29,$AD$16:$AD$80,0)</f>
        <v>#N/A</v>
      </c>
      <c r="N30" s="413" t="e">
        <f>RANK(N29,$AE$16:$AE$80,0)</f>
        <v>#N/A</v>
      </c>
      <c r="O30" s="413" t="e">
        <f>RANK(O29,$AF$16:$AF$80,0)</f>
        <v>#N/A</v>
      </c>
      <c r="P30" s="418"/>
      <c r="Q30" s="394"/>
      <c r="R30" s="394"/>
      <c r="S30" s="205">
        <f>B26</f>
        <v>10</v>
      </c>
      <c r="T30" s="281" t="e">
        <f>$A26</f>
        <v>#N/A</v>
      </c>
      <c r="U30" s="281">
        <v>5</v>
      </c>
      <c r="V30" s="281" t="e">
        <f>$A26</f>
        <v>#N/A</v>
      </c>
      <c r="W30" s="401"/>
      <c r="X30" s="298"/>
      <c r="Y30" s="298"/>
      <c r="Z30" s="298"/>
      <c r="AA30" s="298"/>
      <c r="AB30" s="298"/>
      <c r="AC30" s="298"/>
      <c r="AD30" s="402"/>
      <c r="AE30" s="402"/>
      <c r="AF30" s="402"/>
      <c r="AJ30" s="356">
        <v>506</v>
      </c>
      <c r="AK30" s="231"/>
    </row>
    <row r="31" spans="1:37" s="280" customFormat="1" ht="13.15" customHeight="1" thickTop="1" x14ac:dyDescent="0.3">
      <c r="A31" s="231" t="e">
        <f>RANK(P31,$P$16:$P$80,0)</f>
        <v>#N/A</v>
      </c>
      <c r="B31" s="356">
        <v>82</v>
      </c>
      <c r="C31" s="395" t="e">
        <f>VLOOKUP(B31,Уч!$A$2:$L$34,2,FALSE)</f>
        <v>#N/A</v>
      </c>
      <c r="D31" s="396" t="e">
        <f>VLOOKUP(B31,Уч!$A$2:$L$34,3,FALSE)</f>
        <v>#N/A</v>
      </c>
      <c r="E31" s="461" t="s">
        <v>19</v>
      </c>
      <c r="F31" s="397" t="e">
        <f>VLOOKUP($B31,'1_р'!$C$18:$I$86,5,FALSE)</f>
        <v>#N/A</v>
      </c>
      <c r="G31" s="398" t="e">
        <f>VLOOKUP($B31,Дл_р!$C$16:$O$54,11,FALSE)</f>
        <v>#N/A</v>
      </c>
      <c r="H31" s="398" t="e">
        <f>VLOOKUP($B31,Я_р!$C$16:$K$60,8,FALSE)</f>
        <v>#N/A</v>
      </c>
      <c r="I31" s="398" t="e">
        <f>VLOOKUP($B31,В_р!$C$16:$AF$57,29,FALSE)</f>
        <v>#N/A</v>
      </c>
      <c r="J31" s="399" t="e">
        <f>VLOOKUP($B31,'4_р'!$C$17:$H$73,5,FALSE)</f>
        <v>#N/A</v>
      </c>
      <c r="K31" s="398" t="e">
        <f>VLOOKUP($B31,#REF!,5,FALSE)</f>
        <v>#REF!</v>
      </c>
      <c r="L31" s="398" t="e">
        <f>VLOOKUP($B31,#REF!,8,FALSE)</f>
        <v>#REF!</v>
      </c>
      <c r="M31" s="398" t="e">
        <f>VLOOKUP($B31,#REF!,29,FALSE)</f>
        <v>#REF!</v>
      </c>
      <c r="N31" s="398" t="e">
        <f>VLOOKUP($B31,К_р!$C$15:$K$68,8,FALSE)</f>
        <v>#N/A</v>
      </c>
      <c r="O31" s="356" t="e">
        <f>VLOOKUP($B31,'15_р'!$C$17:$H$86,5,FALSE)</f>
        <v>#N/A</v>
      </c>
      <c r="P31" s="400" t="e">
        <f>SUM(F33:O33)</f>
        <v>#N/A</v>
      </c>
      <c r="Q31" s="231" t="e">
        <f>LOOKUP(P31,Y$1:AH$1,Y$2:AH$2)</f>
        <v>#N/A</v>
      </c>
      <c r="R31" s="356" t="e">
        <f>AH31+AI31+5</f>
        <v>#N/A</v>
      </c>
      <c r="S31" s="356">
        <f>B31</f>
        <v>82</v>
      </c>
      <c r="T31" s="281" t="e">
        <f>$A31</f>
        <v>#N/A</v>
      </c>
      <c r="U31" s="281">
        <v>1</v>
      </c>
      <c r="V31" s="281" t="e">
        <f>$A31</f>
        <v>#N/A</v>
      </c>
      <c r="W31" s="401"/>
      <c r="X31" s="298"/>
      <c r="Y31" s="298"/>
      <c r="Z31" s="298"/>
      <c r="AA31" s="298"/>
      <c r="AB31" s="298"/>
      <c r="AC31" s="298"/>
      <c r="AD31" s="402"/>
      <c r="AE31" s="402"/>
      <c r="AF31" s="402"/>
      <c r="AH31" s="280" t="e">
        <f>IF(AND(T31&gt;16,P31&gt;=6200),"1",LOOKUP(T31,Y$5:AO$5,Y$6:AO$6))</f>
        <v>#N/A</v>
      </c>
      <c r="AI31" s="280" t="e">
        <f>LOOKUP(Q31,Y$8:AD$8,Y$9:AD$9)</f>
        <v>#N/A</v>
      </c>
      <c r="AJ31" s="356">
        <v>54</v>
      </c>
      <c r="AK31" s="231"/>
    </row>
    <row r="32" spans="1:37" s="280" customFormat="1" ht="13.15" customHeight="1" x14ac:dyDescent="0.3">
      <c r="A32" s="231"/>
      <c r="B32" s="356"/>
      <c r="C32" s="403" t="e">
        <f>VLOOKUP(B31,Уч!$A$2:$L$34,5,FALSE)</f>
        <v>#N/A</v>
      </c>
      <c r="D32" s="396" t="e">
        <f>VLOOKUP(B31,Уч!$A$2:$L$34,4,FALSE)</f>
        <v>#N/A</v>
      </c>
      <c r="E32" s="461" t="s">
        <v>25</v>
      </c>
      <c r="F32" s="405" t="e">
        <f>VLOOKUP($B31,'1_р'!$C$18:$I$86,6,FALSE)</f>
        <v>#N/A</v>
      </c>
      <c r="G32" s="406" t="e">
        <f>VLOOKUP($B31,Дл_р!$C$16:$O$54,12,FALSE)</f>
        <v>#N/A</v>
      </c>
      <c r="H32" s="356"/>
      <c r="I32" s="406"/>
      <c r="J32" s="407"/>
      <c r="K32" s="406" t="e">
        <f>VLOOKUP($B31,#REF!,6,FALSE)</f>
        <v>#REF!</v>
      </c>
      <c r="L32" s="406"/>
      <c r="M32" s="406"/>
      <c r="N32" s="356"/>
      <c r="O32" s="356"/>
      <c r="P32" s="400"/>
      <c r="Q32" s="408"/>
      <c r="R32" s="356" t="e">
        <f>CONCATENATE(AH31,"+",AI31,"+",5)</f>
        <v>#N/A</v>
      </c>
      <c r="S32" s="356">
        <f>B31</f>
        <v>82</v>
      </c>
      <c r="T32" s="281" t="e">
        <f>$A31</f>
        <v>#N/A</v>
      </c>
      <c r="U32" s="281">
        <v>2</v>
      </c>
      <c r="V32" s="281" t="e">
        <f>$A31</f>
        <v>#N/A</v>
      </c>
      <c r="W32" s="401"/>
      <c r="X32" s="298"/>
      <c r="Y32" s="298"/>
      <c r="Z32" s="298"/>
      <c r="AA32" s="298"/>
      <c r="AB32" s="298"/>
      <c r="AC32" s="298"/>
      <c r="AD32" s="402"/>
      <c r="AE32" s="402"/>
      <c r="AF32" s="402"/>
      <c r="AH32" s="231"/>
      <c r="AI32" s="231"/>
      <c r="AJ32" s="356">
        <v>54</v>
      </c>
      <c r="AK32" s="231"/>
    </row>
    <row r="33" spans="1:50" s="280" customFormat="1" ht="13.15" customHeight="1" x14ac:dyDescent="0.3">
      <c r="A33" s="231"/>
      <c r="B33" s="356"/>
      <c r="C33" s="409" t="e">
        <f>VLOOKUP(B31,Уч!$A$2:$L$34,7,FALSE)</f>
        <v>#N/A</v>
      </c>
      <c r="D33" s="396"/>
      <c r="E33" s="461" t="s">
        <v>29</v>
      </c>
      <c r="F33" s="410" t="e">
        <f>VLOOKUP($B31,'1_р'!$C$18:$I$86,7,FALSE)</f>
        <v>#N/A</v>
      </c>
      <c r="G33" s="356" t="e">
        <f>VLOOKUP($B31,Дл_р!$C$16:$O$54,13,FALSE)</f>
        <v>#N/A</v>
      </c>
      <c r="H33" s="356" t="e">
        <f>VLOOKUP($B31,Я_р!$C$16:$K$60,9,FALSE)</f>
        <v>#N/A</v>
      </c>
      <c r="I33" s="356" t="e">
        <f>VLOOKUP($B31,В_р!$C$16:$AF$57,30,)</f>
        <v>#N/A</v>
      </c>
      <c r="J33" s="411" t="e">
        <f>VLOOKUP($B31,'4_р'!$C$17:$H$73,6,FALSE)</f>
        <v>#N/A</v>
      </c>
      <c r="K33" s="356" t="e">
        <f>VLOOKUP($B31,#REF!,7,FALSE)</f>
        <v>#REF!</v>
      </c>
      <c r="L33" s="356" t="e">
        <f>VLOOKUP($B31,#REF!,9,FALSE)</f>
        <v>#REF!</v>
      </c>
      <c r="M33" s="356" t="e">
        <f>VLOOKUP($B31,#REF!,30,FALSE)</f>
        <v>#REF!</v>
      </c>
      <c r="N33" s="356" t="e">
        <f>VLOOKUP($B31,К_р!$C$15:$K$68,9,FALSE)</f>
        <v>#N/A</v>
      </c>
      <c r="O33" s="356" t="e">
        <f>VLOOKUP($B31,'15_р'!$C$17:$H$86,6,FALSE)</f>
        <v>#N/A</v>
      </c>
      <c r="P33" s="400"/>
      <c r="Q33" s="336"/>
      <c r="R33" s="336"/>
      <c r="S33" s="356">
        <f>B31</f>
        <v>82</v>
      </c>
      <c r="T33" s="281" t="e">
        <f>$A31</f>
        <v>#N/A</v>
      </c>
      <c r="U33" s="281">
        <v>3</v>
      </c>
      <c r="V33" s="281" t="e">
        <f>$A31</f>
        <v>#N/A</v>
      </c>
      <c r="W33" s="401"/>
      <c r="X33" s="298"/>
      <c r="Y33" s="298"/>
      <c r="Z33" s="298"/>
      <c r="AA33" s="298"/>
      <c r="AB33" s="298"/>
      <c r="AC33" s="298"/>
      <c r="AD33" s="402"/>
      <c r="AE33" s="402"/>
      <c r="AF33" s="402"/>
      <c r="AH33" s="231"/>
      <c r="AI33" s="231"/>
      <c r="AJ33" s="356">
        <v>54</v>
      </c>
      <c r="AK33" s="231"/>
    </row>
    <row r="34" spans="1:50" s="280" customFormat="1" ht="13.15" customHeight="1" x14ac:dyDescent="0.3">
      <c r="A34" s="231"/>
      <c r="B34" s="356"/>
      <c r="C34" s="403" t="e">
        <f>VLOOKUP(B31,Уч!$A$2:$L$34,11,FALSE)</f>
        <v>#N/A</v>
      </c>
      <c r="D34" s="396"/>
      <c r="E34" s="461" t="s">
        <v>276</v>
      </c>
      <c r="F34" s="410" t="e">
        <f>F33</f>
        <v>#N/A</v>
      </c>
      <c r="G34" s="356" t="e">
        <f>F34+G33</f>
        <v>#N/A</v>
      </c>
      <c r="H34" s="356" t="e">
        <f>G34+H33</f>
        <v>#N/A</v>
      </c>
      <c r="I34" s="356" t="e">
        <f>H34+I33</f>
        <v>#N/A</v>
      </c>
      <c r="J34" s="411" t="e">
        <f>SUM($F33:J33)</f>
        <v>#N/A</v>
      </c>
      <c r="K34" s="356" t="e">
        <f>SUM($F33:$K33)</f>
        <v>#N/A</v>
      </c>
      <c r="L34" s="356" t="e">
        <f>K34+L33</f>
        <v>#N/A</v>
      </c>
      <c r="M34" s="356" t="e">
        <f>L34+M33</f>
        <v>#N/A</v>
      </c>
      <c r="N34" s="356" t="e">
        <f>SUM($F33:$N33)</f>
        <v>#N/A</v>
      </c>
      <c r="O34" s="356" t="e">
        <f>SUM($F33:$O33)</f>
        <v>#N/A</v>
      </c>
      <c r="P34" s="400"/>
      <c r="Q34" s="336"/>
      <c r="R34" s="336"/>
      <c r="S34" s="356">
        <f>B31</f>
        <v>82</v>
      </c>
      <c r="T34" s="281" t="e">
        <f>$A31</f>
        <v>#N/A</v>
      </c>
      <c r="U34" s="281">
        <v>4</v>
      </c>
      <c r="V34" s="281" t="e">
        <f>$A31</f>
        <v>#N/A</v>
      </c>
      <c r="W34" s="336" t="e">
        <f t="shared" ref="W34:AF34" si="3">F34</f>
        <v>#N/A</v>
      </c>
      <c r="X34" s="336" t="e">
        <f t="shared" si="3"/>
        <v>#N/A</v>
      </c>
      <c r="Y34" s="336" t="e">
        <f t="shared" si="3"/>
        <v>#N/A</v>
      </c>
      <c r="Z34" s="336" t="e">
        <f t="shared" si="3"/>
        <v>#N/A</v>
      </c>
      <c r="AA34" s="336" t="e">
        <f t="shared" si="3"/>
        <v>#N/A</v>
      </c>
      <c r="AB34" s="336" t="e">
        <f t="shared" si="3"/>
        <v>#N/A</v>
      </c>
      <c r="AC34" s="336" t="e">
        <f t="shared" si="3"/>
        <v>#N/A</v>
      </c>
      <c r="AD34" s="336" t="e">
        <f t="shared" si="3"/>
        <v>#N/A</v>
      </c>
      <c r="AE34" s="336" t="e">
        <f t="shared" si="3"/>
        <v>#N/A</v>
      </c>
      <c r="AF34" s="336" t="e">
        <f t="shared" si="3"/>
        <v>#N/A</v>
      </c>
      <c r="AH34" s="231"/>
      <c r="AI34" s="231"/>
      <c r="AJ34" s="356">
        <v>54</v>
      </c>
      <c r="AK34" s="231"/>
    </row>
    <row r="35" spans="1:50" s="280" customFormat="1" ht="13.15" customHeight="1" thickBot="1" x14ac:dyDescent="0.25">
      <c r="A35" s="412"/>
      <c r="B35" s="413"/>
      <c r="C35" s="414" t="e">
        <f>VLOOKUP(B31,Уч!$A$2:$L$34,12,FALSE)</f>
        <v>#N/A</v>
      </c>
      <c r="D35" s="419"/>
      <c r="E35" s="462" t="s">
        <v>59</v>
      </c>
      <c r="F35" s="416" t="e">
        <f>RANK(F34,$W$16:$W$80,0)</f>
        <v>#N/A</v>
      </c>
      <c r="G35" s="413" t="e">
        <f>RANK(G34,$X$16:$X$80,0)</f>
        <v>#N/A</v>
      </c>
      <c r="H35" s="413" t="e">
        <f>RANK(H34,$Y$16:$Y$80,0)</f>
        <v>#N/A</v>
      </c>
      <c r="I35" s="413" t="e">
        <f>RANK(I34,$Z$16:$Z$80,0)</f>
        <v>#N/A</v>
      </c>
      <c r="J35" s="417" t="e">
        <f>RANK(J34,$AA$16:$AA$80,0)</f>
        <v>#N/A</v>
      </c>
      <c r="K35" s="413" t="e">
        <f>RANK(K34,$AB$16:$AB$80,0)</f>
        <v>#N/A</v>
      </c>
      <c r="L35" s="413" t="e">
        <f>RANK(L34,$AC$16:$AC$80,0)</f>
        <v>#N/A</v>
      </c>
      <c r="M35" s="413" t="e">
        <f>RANK(M34,$AD$16:$AD$80,0)</f>
        <v>#N/A</v>
      </c>
      <c r="N35" s="413" t="e">
        <f>RANK(N34,$AE$16:$AE$80,0)</f>
        <v>#N/A</v>
      </c>
      <c r="O35" s="413" t="e">
        <f>RANK(O34,$AF$16:$AF$80,0)</f>
        <v>#N/A</v>
      </c>
      <c r="P35" s="418"/>
      <c r="Q35" s="394"/>
      <c r="R35" s="394"/>
      <c r="S35" s="205">
        <f>B31</f>
        <v>82</v>
      </c>
      <c r="T35" s="281" t="e">
        <f>$A31</f>
        <v>#N/A</v>
      </c>
      <c r="U35" s="281">
        <v>5</v>
      </c>
      <c r="V35" s="281" t="e">
        <f>$A31</f>
        <v>#N/A</v>
      </c>
      <c r="W35" s="401"/>
      <c r="X35" s="298"/>
      <c r="Y35" s="298"/>
      <c r="Z35" s="298"/>
      <c r="AA35" s="298"/>
      <c r="AB35" s="298"/>
      <c r="AC35" s="298"/>
      <c r="AD35" s="402"/>
      <c r="AE35" s="402"/>
      <c r="AF35" s="402"/>
      <c r="AH35" s="231"/>
      <c r="AI35" s="231"/>
      <c r="AJ35" s="356">
        <v>54</v>
      </c>
      <c r="AK35" s="231"/>
    </row>
    <row r="36" spans="1:50" s="280" customFormat="1" ht="13.15" customHeight="1" thickTop="1" x14ac:dyDescent="0.3">
      <c r="A36" s="231">
        <v>5</v>
      </c>
      <c r="B36" s="356">
        <v>33</v>
      </c>
      <c r="C36" s="395" t="e">
        <f>VLOOKUP(B36,Уч!$A$2:$L$34,2,FALSE)</f>
        <v>#N/A</v>
      </c>
      <c r="D36" s="396" t="e">
        <f>VLOOKUP(B36,Уч!$A$2:$L$34,3,FALSE)</f>
        <v>#N/A</v>
      </c>
      <c r="E36" s="461" t="s">
        <v>19</v>
      </c>
      <c r="F36" s="397" t="e">
        <f>VLOOKUP($B36,'1_р'!$C$18:$I$86,5,FALSE)</f>
        <v>#N/A</v>
      </c>
      <c r="G36" s="398">
        <f>VLOOKUP($B36,Дл_р!$C$16:$O$54,11,FALSE)</f>
        <v>6.94</v>
      </c>
      <c r="H36" s="398" t="e">
        <f>VLOOKUP($B36,Я_р!$C$16:$K$60,8,FALSE)</f>
        <v>#N/A</v>
      </c>
      <c r="I36" s="398" t="e">
        <f>VLOOKUP($B36,В_р!$C$16:$AF$57,29,FALSE)</f>
        <v>#N/A</v>
      </c>
      <c r="J36" s="399" t="e">
        <f>VLOOKUP($B36,'4_р'!$C$17:$H$73,5,FALSE)</f>
        <v>#N/A</v>
      </c>
      <c r="K36" s="398" t="e">
        <f>VLOOKUP($B36,#REF!,5,FALSE)</f>
        <v>#REF!</v>
      </c>
      <c r="L36" s="398" t="e">
        <f>VLOOKUP($B36,#REF!,8,FALSE)</f>
        <v>#REF!</v>
      </c>
      <c r="M36" s="398" t="e">
        <f>VLOOKUP($B36,#REF!,29,FALSE)</f>
        <v>#REF!</v>
      </c>
      <c r="N36" s="398">
        <f>VLOOKUP($B36,К_р!$C$15:$K$68,8,FALSE)</f>
        <v>52.92</v>
      </c>
      <c r="O36" s="356" t="e">
        <f>VLOOKUP($B36,'15_р'!$C$17:$H$86,5,FALSE)</f>
        <v>#N/A</v>
      </c>
      <c r="P36" s="400" t="e">
        <f>SUM(F38:O38)</f>
        <v>#N/A</v>
      </c>
      <c r="Q36" s="231" t="e">
        <f>LOOKUP(P36,Y$1:AH$1,Y$2:AH$2)</f>
        <v>#N/A</v>
      </c>
      <c r="R36" s="356" t="e">
        <f>AH36+AI36+5</f>
        <v>#N/A</v>
      </c>
      <c r="S36" s="356">
        <f>B36</f>
        <v>33</v>
      </c>
      <c r="T36" s="281">
        <f>$A36</f>
        <v>5</v>
      </c>
      <c r="U36" s="281">
        <v>1</v>
      </c>
      <c r="V36" s="281" t="s">
        <v>162</v>
      </c>
      <c r="W36" s="298"/>
      <c r="X36" s="298"/>
      <c r="Y36" s="298"/>
      <c r="Z36" s="298"/>
      <c r="AA36" s="298"/>
      <c r="AB36" s="298"/>
      <c r="AC36" s="298"/>
      <c r="AD36" s="402"/>
      <c r="AE36" s="402"/>
      <c r="AF36" s="402"/>
      <c r="AH36" s="280" t="e">
        <f>IF(AND(T36&gt;16,P36&gt;=6200),"1",LOOKUP(T36,Y$5:AO$5,Y$6:AO$6))</f>
        <v>#N/A</v>
      </c>
      <c r="AI36" s="280" t="e">
        <f>LOOKUP(Q36,Y$8:AD$8,Y$9:AD$9)</f>
        <v>#N/A</v>
      </c>
      <c r="AJ36" s="356">
        <v>103</v>
      </c>
      <c r="AK36" s="281"/>
    </row>
    <row r="37" spans="1:50" s="280" customFormat="1" ht="13.15" customHeight="1" x14ac:dyDescent="0.3">
      <c r="A37" s="231"/>
      <c r="B37" s="356"/>
      <c r="C37" s="403" t="e">
        <f>VLOOKUP(B36,Уч!$A$2:$L$34,5,FALSE)</f>
        <v>#N/A</v>
      </c>
      <c r="D37" s="404" t="e">
        <f>VLOOKUP(B36,Уч!$A$2:$L$34,4,FALSE)</f>
        <v>#N/A</v>
      </c>
      <c r="E37" s="461" t="s">
        <v>25</v>
      </c>
      <c r="F37" s="405" t="e">
        <f>VLOOKUP($B36,'1_р'!$C$18:$I$86,6,FALSE)</f>
        <v>#N/A</v>
      </c>
      <c r="G37" s="406">
        <f>VLOOKUP($B36,Дл_р!$C$16:$O$54,12,FALSE)</f>
        <v>0.1</v>
      </c>
      <c r="H37" s="356"/>
      <c r="I37" s="406"/>
      <c r="J37" s="407"/>
      <c r="K37" s="406" t="e">
        <f>VLOOKUP($B36,#REF!,6,FALSE)</f>
        <v>#REF!</v>
      </c>
      <c r="L37" s="406"/>
      <c r="M37" s="406"/>
      <c r="N37" s="356"/>
      <c r="O37" s="356"/>
      <c r="P37" s="400"/>
      <c r="Q37" s="408"/>
      <c r="R37" s="356" t="e">
        <f>CONCATENATE(AH36,"+",AI36,"+",5)</f>
        <v>#N/A</v>
      </c>
      <c r="S37" s="356">
        <f>B36</f>
        <v>33</v>
      </c>
      <c r="T37" s="281">
        <f>$A36</f>
        <v>5</v>
      </c>
      <c r="U37" s="281">
        <v>2</v>
      </c>
      <c r="V37" s="281" t="s">
        <v>162</v>
      </c>
      <c r="W37" s="298"/>
      <c r="X37" s="298"/>
      <c r="Y37" s="298"/>
      <c r="Z37" s="298"/>
      <c r="AA37" s="298"/>
      <c r="AB37" s="298"/>
      <c r="AC37" s="298"/>
      <c r="AD37" s="402"/>
      <c r="AE37" s="402"/>
      <c r="AF37" s="402"/>
      <c r="AH37" s="231"/>
      <c r="AI37" s="231"/>
      <c r="AJ37" s="356">
        <v>103</v>
      </c>
      <c r="AK37" s="281"/>
    </row>
    <row r="38" spans="1:50" s="280" customFormat="1" ht="13.15" customHeight="1" x14ac:dyDescent="0.3">
      <c r="A38" s="231"/>
      <c r="B38" s="356"/>
      <c r="C38" s="409" t="e">
        <f>VLOOKUP(B36,Уч!$A$2:$L$34,7,FALSE)</f>
        <v>#N/A</v>
      </c>
      <c r="D38" s="404"/>
      <c r="E38" s="461" t="s">
        <v>29</v>
      </c>
      <c r="F38" s="410" t="e">
        <f>VLOOKUP($B36,'1_р'!$C$18:$I$86,7,FALSE)</f>
        <v>#N/A</v>
      </c>
      <c r="G38" s="356">
        <f>VLOOKUP($B36,Дл_р!$C$16:$O$54,13,FALSE)</f>
        <v>799</v>
      </c>
      <c r="H38" s="356" t="e">
        <f>VLOOKUP($B36,Я_р!$C$16:$K$60,9,FALSE)</f>
        <v>#N/A</v>
      </c>
      <c r="I38" s="356" t="e">
        <f>VLOOKUP($B36,В_р!$C$16:$AF$57,30,)</f>
        <v>#N/A</v>
      </c>
      <c r="J38" s="411" t="e">
        <f>VLOOKUP($B36,'4_р'!$C$17:$H$73,6,FALSE)</f>
        <v>#N/A</v>
      </c>
      <c r="K38" s="356" t="e">
        <f>VLOOKUP($B36,#REF!,7,FALSE)</f>
        <v>#REF!</v>
      </c>
      <c r="L38" s="356" t="e">
        <f>VLOOKUP($B36,#REF!,9,FALSE)</f>
        <v>#REF!</v>
      </c>
      <c r="M38" s="356" t="e">
        <f>VLOOKUP($B36,#REF!,30,FALSE)</f>
        <v>#REF!</v>
      </c>
      <c r="N38" s="356">
        <f>VLOOKUP($B36,К_р!$C$15:$K$68,9,FALSE)</f>
        <v>632</v>
      </c>
      <c r="O38" s="356" t="e">
        <f>VLOOKUP($B36,'15_р'!$C$17:$H$86,6,FALSE)</f>
        <v>#N/A</v>
      </c>
      <c r="P38" s="400"/>
      <c r="Q38" s="285"/>
      <c r="R38" s="336"/>
      <c r="S38" s="356">
        <f>B36</f>
        <v>33</v>
      </c>
      <c r="T38" s="281">
        <f>$A36</f>
        <v>5</v>
      </c>
      <c r="U38" s="281">
        <v>3</v>
      </c>
      <c r="V38" s="281" t="s">
        <v>162</v>
      </c>
      <c r="W38" s="298"/>
      <c r="X38" s="298"/>
      <c r="Y38" s="298"/>
      <c r="Z38" s="298"/>
      <c r="AA38" s="298"/>
      <c r="AB38" s="298"/>
      <c r="AC38" s="298"/>
      <c r="AD38" s="402"/>
      <c r="AE38" s="402"/>
      <c r="AF38" s="402"/>
      <c r="AH38" s="231"/>
      <c r="AI38" s="231"/>
      <c r="AJ38" s="356">
        <v>103</v>
      </c>
      <c r="AK38" s="281"/>
    </row>
    <row r="39" spans="1:50" s="280" customFormat="1" ht="13.15" customHeight="1" x14ac:dyDescent="0.3">
      <c r="A39" s="231"/>
      <c r="B39" s="356"/>
      <c r="C39" s="403" t="e">
        <f>VLOOKUP(B36,Уч!$A$2:$L$34,11,FALSE)</f>
        <v>#N/A</v>
      </c>
      <c r="D39" s="404"/>
      <c r="E39" s="461" t="s">
        <v>276</v>
      </c>
      <c r="F39" s="410" t="e">
        <f>F38</f>
        <v>#N/A</v>
      </c>
      <c r="G39" s="356" t="e">
        <f>F39+G38</f>
        <v>#N/A</v>
      </c>
      <c r="H39" s="356" t="e">
        <f>G39+H38</f>
        <v>#N/A</v>
      </c>
      <c r="I39" s="356" t="e">
        <f>H39+I38</f>
        <v>#N/A</v>
      </c>
      <c r="J39" s="411" t="e">
        <f>SUM($F38:J38)</f>
        <v>#N/A</v>
      </c>
      <c r="K39" s="356" t="e">
        <f>SUM($F38:$K38)</f>
        <v>#N/A</v>
      </c>
      <c r="L39" s="356" t="e">
        <f>K39+L38</f>
        <v>#N/A</v>
      </c>
      <c r="M39" s="356" t="e">
        <f>L39+M38</f>
        <v>#N/A</v>
      </c>
      <c r="N39" s="356" t="e">
        <f>SUM($F38:$N38)</f>
        <v>#N/A</v>
      </c>
      <c r="O39" s="356" t="e">
        <f>SUM($F38:$O38)</f>
        <v>#N/A</v>
      </c>
      <c r="P39" s="400"/>
      <c r="Q39" s="285"/>
      <c r="R39" s="336"/>
      <c r="S39" s="356">
        <f>B36</f>
        <v>33</v>
      </c>
      <c r="T39" s="281">
        <f>$A36</f>
        <v>5</v>
      </c>
      <c r="U39" s="281">
        <v>4</v>
      </c>
      <c r="V39" s="281" t="s">
        <v>162</v>
      </c>
      <c r="W39" s="336" t="e">
        <f t="shared" ref="W39:AF39" si="4">F39</f>
        <v>#N/A</v>
      </c>
      <c r="X39" s="336" t="e">
        <f t="shared" si="4"/>
        <v>#N/A</v>
      </c>
      <c r="Y39" s="336" t="e">
        <f t="shared" si="4"/>
        <v>#N/A</v>
      </c>
      <c r="Z39" s="336" t="e">
        <f t="shared" si="4"/>
        <v>#N/A</v>
      </c>
      <c r="AA39" s="336" t="e">
        <f t="shared" si="4"/>
        <v>#N/A</v>
      </c>
      <c r="AB39" s="336" t="e">
        <f t="shared" si="4"/>
        <v>#N/A</v>
      </c>
      <c r="AC39" s="336" t="e">
        <f t="shared" si="4"/>
        <v>#N/A</v>
      </c>
      <c r="AD39" s="336" t="e">
        <f t="shared" si="4"/>
        <v>#N/A</v>
      </c>
      <c r="AE39" s="336" t="e">
        <f t="shared" si="4"/>
        <v>#N/A</v>
      </c>
      <c r="AF39" s="336" t="e">
        <f t="shared" si="4"/>
        <v>#N/A</v>
      </c>
      <c r="AH39" s="231"/>
      <c r="AI39" s="231"/>
      <c r="AJ39" s="356">
        <v>103</v>
      </c>
      <c r="AK39" s="281"/>
    </row>
    <row r="40" spans="1:50" s="280" customFormat="1" ht="13.15" customHeight="1" thickBot="1" x14ac:dyDescent="0.25">
      <c r="A40" s="412"/>
      <c r="B40" s="413"/>
      <c r="C40" s="414" t="e">
        <f>VLOOKUP(B36,Уч!$A$2:$L$34,12,FALSE)</f>
        <v>#N/A</v>
      </c>
      <c r="D40" s="415"/>
      <c r="E40" s="462" t="s">
        <v>59</v>
      </c>
      <c r="F40" s="416" t="e">
        <f>RANK(F39,$W$16:$W$80,0)</f>
        <v>#N/A</v>
      </c>
      <c r="G40" s="413" t="e">
        <f>RANK(G39,$X$16:$X$80,0)</f>
        <v>#N/A</v>
      </c>
      <c r="H40" s="413" t="e">
        <f>RANK(H39,$Y$16:$Y$80,0)</f>
        <v>#N/A</v>
      </c>
      <c r="I40" s="413" t="e">
        <f>RANK(I39,$Z$16:$Z$80,0)</f>
        <v>#N/A</v>
      </c>
      <c r="J40" s="417" t="e">
        <f>RANK(J39,$AA$16:$AA$80,0)</f>
        <v>#N/A</v>
      </c>
      <c r="K40" s="413" t="e">
        <f>RANK(K39,$AB$16:$AB$80,0)</f>
        <v>#N/A</v>
      </c>
      <c r="L40" s="413" t="e">
        <f>RANK(L39,$AC$16:$AC$80,0)</f>
        <v>#N/A</v>
      </c>
      <c r="M40" s="413" t="e">
        <f>RANK(M39,$AD$16:$AD$80,0)</f>
        <v>#N/A</v>
      </c>
      <c r="N40" s="413" t="e">
        <f>RANK(N39,$AE$16:$AE$80,0)</f>
        <v>#N/A</v>
      </c>
      <c r="O40" s="413" t="e">
        <f>RANK(O39,$AF$16:$AF$80,0)</f>
        <v>#N/A</v>
      </c>
      <c r="P40" s="418"/>
      <c r="Q40" s="394"/>
      <c r="R40" s="394"/>
      <c r="S40" s="205">
        <f>B36</f>
        <v>33</v>
      </c>
      <c r="T40" s="281">
        <f>$A36</f>
        <v>5</v>
      </c>
      <c r="U40" s="281">
        <v>5</v>
      </c>
      <c r="V40" s="281" t="s">
        <v>162</v>
      </c>
      <c r="W40" s="401"/>
      <c r="X40" s="298"/>
      <c r="Y40" s="298"/>
      <c r="Z40" s="298"/>
      <c r="AA40" s="298"/>
      <c r="AB40" s="298"/>
      <c r="AC40" s="298"/>
      <c r="AD40" s="402"/>
      <c r="AE40" s="402"/>
      <c r="AF40" s="402"/>
      <c r="AH40" s="231"/>
      <c r="AI40" s="231"/>
      <c r="AJ40" s="356">
        <v>103</v>
      </c>
      <c r="AK40" s="231"/>
    </row>
    <row r="41" spans="1:50" s="280" customFormat="1" ht="13.15" customHeight="1" thickTop="1" x14ac:dyDescent="0.3">
      <c r="A41" s="436">
        <v>6</v>
      </c>
      <c r="B41" s="437">
        <v>16</v>
      </c>
      <c r="C41" s="438" t="e">
        <f>VLOOKUP(B41,Уч!$A$2:$L$34,2,FALSE)</f>
        <v>#N/A</v>
      </c>
      <c r="D41" s="439" t="e">
        <f>VLOOKUP(B41,Уч!$A$2:$L$34,3,FALSE)</f>
        <v>#N/A</v>
      </c>
      <c r="E41" s="461" t="s">
        <v>19</v>
      </c>
      <c r="F41" s="440" t="e">
        <f>VLOOKUP($B41,'1_р'!$C$18:$I$86,5,FALSE)</f>
        <v>#N/A</v>
      </c>
      <c r="G41" s="441" t="e">
        <f>VLOOKUP($B41,Дл_р!$C$16:$O$54,11,FALSE)</f>
        <v>#N/A</v>
      </c>
      <c r="H41" s="441">
        <f>VLOOKUP($B41,Я_р!$C$16:$K$60,8,FALSE)</f>
        <v>13.57</v>
      </c>
      <c r="I41" s="441" t="e">
        <f>VLOOKUP($B41,В_р!$C$16:$AF$57,29,FALSE)</f>
        <v>#N/A</v>
      </c>
      <c r="J41" s="442" t="e">
        <f>VLOOKUP($B41,'4_р'!$C$17:$H$73,5,FALSE)</f>
        <v>#N/A</v>
      </c>
      <c r="K41" s="441" t="e">
        <f>VLOOKUP($B41,#REF!,5,FALSE)</f>
        <v>#REF!</v>
      </c>
      <c r="L41" s="441" t="e">
        <f>VLOOKUP($B41,#REF!,8,FALSE)</f>
        <v>#REF!</v>
      </c>
      <c r="M41" s="441" t="e">
        <f>VLOOKUP($B41,#REF!,29,FALSE)</f>
        <v>#REF!</v>
      </c>
      <c r="N41" s="441" t="e">
        <f>VLOOKUP($B41,К_р!$C$15:$K$68,8,FALSE)</f>
        <v>#N/A</v>
      </c>
      <c r="O41" s="437" t="e">
        <f>VLOOKUP($B41,'15_р'!$C$17:$H$86,5,FALSE)</f>
        <v>#N/A</v>
      </c>
      <c r="P41" s="443" t="e">
        <f>SUM(F43:O43)</f>
        <v>#N/A</v>
      </c>
      <c r="Q41" s="231" t="e">
        <f>LOOKUP(P41,Y$1:AH$1,Y$2:AH$2)</f>
        <v>#N/A</v>
      </c>
      <c r="R41" s="356" t="e">
        <f>AH41+AI41+5</f>
        <v>#N/A</v>
      </c>
      <c r="S41" s="356">
        <f>B41</f>
        <v>16</v>
      </c>
      <c r="T41" s="281">
        <f>$A41</f>
        <v>6</v>
      </c>
      <c r="U41" s="281">
        <v>1</v>
      </c>
      <c r="V41" s="281">
        <f>$A41</f>
        <v>6</v>
      </c>
      <c r="W41" s="401"/>
      <c r="X41" s="298"/>
      <c r="Y41" s="298"/>
      <c r="Z41" s="298"/>
      <c r="AA41" s="298"/>
      <c r="AB41" s="298"/>
      <c r="AC41" s="298"/>
      <c r="AD41" s="402"/>
      <c r="AE41" s="402"/>
      <c r="AF41" s="402"/>
      <c r="AH41" s="280" t="e">
        <f>IF(AND(T41&gt;16,P41&gt;=6200),"1",LOOKUP(T41,Y$5:AO$5,Y$6:AO$6))</f>
        <v>#N/A</v>
      </c>
      <c r="AI41" s="280" t="e">
        <f>LOOKUP(Q41,Y$8:AD$8,Y$9:AD$9)</f>
        <v>#N/A</v>
      </c>
      <c r="AJ41" s="356">
        <v>315</v>
      </c>
      <c r="AK41" s="231"/>
    </row>
    <row r="42" spans="1:50" s="280" customFormat="1" ht="13.15" customHeight="1" x14ac:dyDescent="0.3">
      <c r="A42" s="231"/>
      <c r="B42" s="356"/>
      <c r="C42" s="403" t="e">
        <f>VLOOKUP(B41,Уч!$A$2:$L$34,5,FALSE)</f>
        <v>#N/A</v>
      </c>
      <c r="D42" s="435" t="e">
        <f>VLOOKUP(B41,Уч!$A$2:$L$34,4,FALSE)</f>
        <v>#N/A</v>
      </c>
      <c r="E42" s="461" t="s">
        <v>25</v>
      </c>
      <c r="F42" s="405" t="e">
        <f>VLOOKUP($B41,'1_р'!$C$18:$I$86,6,FALSE)</f>
        <v>#N/A</v>
      </c>
      <c r="G42" s="406" t="e">
        <f>VLOOKUP($B41,Дл_р!$C$16:$O$54,12,FALSE)</f>
        <v>#N/A</v>
      </c>
      <c r="H42" s="356"/>
      <c r="I42" s="406"/>
      <c r="J42" s="407"/>
      <c r="K42" s="406" t="e">
        <f>VLOOKUP($B41,#REF!,6,FALSE)</f>
        <v>#REF!</v>
      </c>
      <c r="L42" s="406"/>
      <c r="M42" s="406"/>
      <c r="N42" s="356"/>
      <c r="O42" s="356"/>
      <c r="P42" s="400"/>
      <c r="Q42" s="408"/>
      <c r="R42" s="356" t="e">
        <f>CONCATENATE(AH41,"+",AI41,"+",5)</f>
        <v>#N/A</v>
      </c>
      <c r="S42" s="356">
        <f>B41</f>
        <v>16</v>
      </c>
      <c r="T42" s="281">
        <f>$A41</f>
        <v>6</v>
      </c>
      <c r="U42" s="281">
        <v>2</v>
      </c>
      <c r="V42" s="281">
        <f>$A41</f>
        <v>6</v>
      </c>
      <c r="W42" s="401"/>
      <c r="X42" s="298"/>
      <c r="Y42" s="298"/>
      <c r="Z42" s="298"/>
      <c r="AA42" s="298"/>
      <c r="AB42" s="298"/>
      <c r="AC42" s="298"/>
      <c r="AD42" s="402"/>
      <c r="AE42" s="402"/>
      <c r="AF42" s="402"/>
      <c r="AH42" s="231"/>
      <c r="AI42" s="231"/>
      <c r="AJ42" s="356">
        <v>315</v>
      </c>
      <c r="AK42" s="231"/>
    </row>
    <row r="43" spans="1:50" s="280" customFormat="1" ht="13.15" customHeight="1" x14ac:dyDescent="0.3">
      <c r="A43" s="231"/>
      <c r="B43" s="356"/>
      <c r="C43" s="409" t="e">
        <f>VLOOKUP(B41,Уч!$A$2:$L$34,7,FALSE)</f>
        <v>#N/A</v>
      </c>
      <c r="D43" s="396"/>
      <c r="E43" s="461" t="s">
        <v>29</v>
      </c>
      <c r="F43" s="410" t="e">
        <f>VLOOKUP($B41,'1_р'!$C$18:$I$86,7,FALSE)</f>
        <v>#N/A</v>
      </c>
      <c r="G43" s="356" t="e">
        <f>VLOOKUP($B41,Дл_р!$C$16:$O$54,13,FALSE)</f>
        <v>#N/A</v>
      </c>
      <c r="H43" s="356">
        <f>VLOOKUP($B41,Я_р!$C$16:$K$60,9,FALSE)</f>
        <v>702</v>
      </c>
      <c r="I43" s="356" t="e">
        <f>VLOOKUP($B41,В_р!$C$16:$AF$57,30,)</f>
        <v>#N/A</v>
      </c>
      <c r="J43" s="411" t="e">
        <f>VLOOKUP($B41,'4_р'!$C$17:$H$73,6,FALSE)</f>
        <v>#N/A</v>
      </c>
      <c r="K43" s="356" t="e">
        <f>VLOOKUP($B41,#REF!,7,FALSE)</f>
        <v>#REF!</v>
      </c>
      <c r="L43" s="356" t="e">
        <f>VLOOKUP($B41,#REF!,9,FALSE)</f>
        <v>#REF!</v>
      </c>
      <c r="M43" s="356" t="e">
        <f>VLOOKUP($B41,#REF!,30,FALSE)</f>
        <v>#REF!</v>
      </c>
      <c r="N43" s="356" t="e">
        <f>VLOOKUP($B41,К_р!$C$15:$K$68,9,FALSE)</f>
        <v>#N/A</v>
      </c>
      <c r="O43" s="356" t="e">
        <f>VLOOKUP($B41,'15_р'!$C$17:$H$86,6,FALSE)</f>
        <v>#N/A</v>
      </c>
      <c r="P43" s="400"/>
      <c r="Q43" s="336"/>
      <c r="R43" s="336"/>
      <c r="S43" s="356">
        <f>B41</f>
        <v>16</v>
      </c>
      <c r="T43" s="281">
        <f>$A41</f>
        <v>6</v>
      </c>
      <c r="U43" s="281">
        <v>3</v>
      </c>
      <c r="V43" s="281">
        <f>$A41</f>
        <v>6</v>
      </c>
      <c r="W43" s="401"/>
      <c r="X43" s="298"/>
      <c r="Y43" s="298"/>
      <c r="Z43" s="298"/>
      <c r="AA43" s="298"/>
      <c r="AB43" s="298"/>
      <c r="AC43" s="298"/>
      <c r="AD43" s="402"/>
      <c r="AE43" s="402"/>
      <c r="AF43" s="402"/>
      <c r="AH43" s="231"/>
      <c r="AI43" s="231"/>
      <c r="AJ43" s="356">
        <v>315</v>
      </c>
      <c r="AK43" s="231"/>
    </row>
    <row r="44" spans="1:50" s="280" customFormat="1" ht="13.15" customHeight="1" x14ac:dyDescent="0.3">
      <c r="A44" s="231"/>
      <c r="B44" s="356"/>
      <c r="C44" s="403" t="e">
        <f>VLOOKUP(B41,Уч!$A$2:$L$34,11,FALSE)</f>
        <v>#N/A</v>
      </c>
      <c r="D44" s="396"/>
      <c r="E44" s="461" t="s">
        <v>276</v>
      </c>
      <c r="F44" s="410" t="e">
        <f>F43</f>
        <v>#N/A</v>
      </c>
      <c r="G44" s="356" t="e">
        <f>F44+G43</f>
        <v>#N/A</v>
      </c>
      <c r="H44" s="356" t="e">
        <f>G44+H43</f>
        <v>#N/A</v>
      </c>
      <c r="I44" s="356" t="e">
        <f>H44+I43</f>
        <v>#N/A</v>
      </c>
      <c r="J44" s="411" t="e">
        <f>SUM($F43:J43)</f>
        <v>#N/A</v>
      </c>
      <c r="K44" s="356" t="e">
        <f>SUM($F43:$K43)</f>
        <v>#N/A</v>
      </c>
      <c r="L44" s="356" t="e">
        <f>K44+L43</f>
        <v>#N/A</v>
      </c>
      <c r="M44" s="356" t="e">
        <f>L44+M43</f>
        <v>#N/A</v>
      </c>
      <c r="N44" s="356" t="e">
        <f>SUM($F43:$N43)</f>
        <v>#N/A</v>
      </c>
      <c r="O44" s="356" t="e">
        <f>SUM($F43:$O43)</f>
        <v>#N/A</v>
      </c>
      <c r="P44" s="400"/>
      <c r="Q44" s="336"/>
      <c r="R44" s="336"/>
      <c r="S44" s="356">
        <f>B41</f>
        <v>16</v>
      </c>
      <c r="T44" s="281">
        <f>$A41</f>
        <v>6</v>
      </c>
      <c r="U44" s="281">
        <v>4</v>
      </c>
      <c r="V44" s="281">
        <f>$A41</f>
        <v>6</v>
      </c>
      <c r="W44" s="336" t="e">
        <f t="shared" ref="W44:AF44" si="5">F44</f>
        <v>#N/A</v>
      </c>
      <c r="X44" s="336" t="e">
        <f t="shared" si="5"/>
        <v>#N/A</v>
      </c>
      <c r="Y44" s="336" t="e">
        <f t="shared" si="5"/>
        <v>#N/A</v>
      </c>
      <c r="Z44" s="336" t="e">
        <f t="shared" si="5"/>
        <v>#N/A</v>
      </c>
      <c r="AA44" s="336" t="e">
        <f t="shared" si="5"/>
        <v>#N/A</v>
      </c>
      <c r="AB44" s="336" t="e">
        <f t="shared" si="5"/>
        <v>#N/A</v>
      </c>
      <c r="AC44" s="336" t="e">
        <f t="shared" si="5"/>
        <v>#N/A</v>
      </c>
      <c r="AD44" s="336" t="e">
        <f t="shared" si="5"/>
        <v>#N/A</v>
      </c>
      <c r="AE44" s="336" t="e">
        <f t="shared" si="5"/>
        <v>#N/A</v>
      </c>
      <c r="AF44" s="336" t="e">
        <f t="shared" si="5"/>
        <v>#N/A</v>
      </c>
      <c r="AH44" s="231"/>
      <c r="AI44" s="231"/>
      <c r="AJ44" s="356">
        <v>315</v>
      </c>
      <c r="AK44" s="231"/>
    </row>
    <row r="45" spans="1:50" s="280" customFormat="1" ht="13.15" customHeight="1" thickBot="1" x14ac:dyDescent="0.25">
      <c r="A45" s="412"/>
      <c r="B45" s="413"/>
      <c r="C45" s="414" t="e">
        <f>VLOOKUP(B41,Уч!$A$2:$L$34,12,FALSE)</f>
        <v>#N/A</v>
      </c>
      <c r="D45" s="419"/>
      <c r="E45" s="462" t="s">
        <v>59</v>
      </c>
      <c r="F45" s="416" t="e">
        <f>RANK(F44,$W$16:$W$80,0)</f>
        <v>#N/A</v>
      </c>
      <c r="G45" s="413" t="e">
        <f>RANK(G44,$X$16:$X$80,0)</f>
        <v>#N/A</v>
      </c>
      <c r="H45" s="413" t="e">
        <f>RANK(H44,$Y$16:$Y$80,0)</f>
        <v>#N/A</v>
      </c>
      <c r="I45" s="413" t="e">
        <f>RANK(I44,$Z$16:$Z$80,0)</f>
        <v>#N/A</v>
      </c>
      <c r="J45" s="417" t="e">
        <f>RANK(J44,$AA$16:$AA$80,0)</f>
        <v>#N/A</v>
      </c>
      <c r="K45" s="413" t="e">
        <f>RANK(K44,$AB$16:$AB$80,0)</f>
        <v>#N/A</v>
      </c>
      <c r="L45" s="413" t="e">
        <f>RANK(L44,$AC$16:$AC$80,0)</f>
        <v>#N/A</v>
      </c>
      <c r="M45" s="413" t="e">
        <f>RANK(M44,$AD$16:$AD$80,0)</f>
        <v>#N/A</v>
      </c>
      <c r="N45" s="413" t="e">
        <f>RANK(N44,$AE$16:$AE$80,0)</f>
        <v>#N/A</v>
      </c>
      <c r="O45" s="413" t="e">
        <f>RANK(O44,$AF$16:$AF$80,0)</f>
        <v>#N/A</v>
      </c>
      <c r="P45" s="418"/>
      <c r="Q45" s="394"/>
      <c r="R45" s="394"/>
      <c r="S45" s="205">
        <f>B41</f>
        <v>16</v>
      </c>
      <c r="T45" s="281">
        <f>$A41</f>
        <v>6</v>
      </c>
      <c r="U45" s="281">
        <v>5</v>
      </c>
      <c r="V45" s="281">
        <f>$A41</f>
        <v>6</v>
      </c>
      <c r="W45" s="401"/>
      <c r="X45" s="298"/>
      <c r="Y45" s="298"/>
      <c r="Z45" s="298"/>
      <c r="AA45" s="298"/>
      <c r="AB45" s="298"/>
      <c r="AC45" s="298"/>
      <c r="AD45" s="402"/>
      <c r="AE45" s="402"/>
      <c r="AF45" s="402"/>
      <c r="AH45" s="231"/>
      <c r="AI45" s="231"/>
      <c r="AJ45" s="356">
        <v>315</v>
      </c>
      <c r="AK45" s="231"/>
    </row>
    <row r="46" spans="1:50" s="281" customFormat="1" ht="13.15" customHeight="1" thickTop="1" x14ac:dyDescent="0.3">
      <c r="A46" s="231">
        <v>7</v>
      </c>
      <c r="B46" s="356">
        <v>27</v>
      </c>
      <c r="C46" s="395" t="e">
        <f>VLOOKUP(B46,Уч!$A$2:$L$34,2,FALSE)</f>
        <v>#N/A</v>
      </c>
      <c r="D46" s="396" t="e">
        <f>VLOOKUP(B46,Уч!$A$2:$L$34,3,FALSE)</f>
        <v>#N/A</v>
      </c>
      <c r="E46" s="461" t="s">
        <v>19</v>
      </c>
      <c r="F46" s="397" t="e">
        <f>VLOOKUP($B46,'1_р'!$C$18:$I$86,5,FALSE)</f>
        <v>#N/A</v>
      </c>
      <c r="G46" s="398">
        <f>VLOOKUP($B46,Дл_р!$C$16:$O$54,11,FALSE)</f>
        <v>7.12</v>
      </c>
      <c r="H46" s="398">
        <f>VLOOKUP($B46,Я_р!$C$16:$K$60,8,FALSE)</f>
        <v>13.9</v>
      </c>
      <c r="I46" s="398">
        <f>VLOOKUP($B46,В_р!$C$16:$AF$57,29,FALSE)</f>
        <v>1.85</v>
      </c>
      <c r="J46" s="399" t="e">
        <f>VLOOKUP($B46,'4_р'!$C$17:$H$73,5,FALSE)</f>
        <v>#N/A</v>
      </c>
      <c r="K46" s="398" t="e">
        <f>VLOOKUP($B46,#REF!,5,FALSE)</f>
        <v>#REF!</v>
      </c>
      <c r="L46" s="398" t="e">
        <f>VLOOKUP($B46,#REF!,8,FALSE)</f>
        <v>#REF!</v>
      </c>
      <c r="M46" s="398" t="e">
        <f>VLOOKUP($B46,#REF!,29,FALSE)</f>
        <v>#REF!</v>
      </c>
      <c r="N46" s="398" t="e">
        <f>VLOOKUP($B46,К_р!$C$15:$K$68,8,FALSE)</f>
        <v>#N/A</v>
      </c>
      <c r="O46" s="356" t="e">
        <f>VLOOKUP($B46,'15_р'!$C$17:$H$86,5,FALSE)</f>
        <v>#N/A</v>
      </c>
      <c r="P46" s="443" t="e">
        <f>SUM(F48:O48)</f>
        <v>#N/A</v>
      </c>
      <c r="Q46" s="231" t="e">
        <f>LOOKUP(P46,Y$1:AH$1,Y$2:AH$2)</f>
        <v>#N/A</v>
      </c>
      <c r="R46" s="463" t="e">
        <f>AH46+AI46+5</f>
        <v>#N/A</v>
      </c>
      <c r="S46" s="356">
        <f>B46</f>
        <v>27</v>
      </c>
      <c r="T46" s="281">
        <f>$A46</f>
        <v>7</v>
      </c>
      <c r="U46" s="281">
        <v>1</v>
      </c>
      <c r="V46" s="281" t="s">
        <v>162</v>
      </c>
      <c r="W46" s="298"/>
      <c r="X46" s="298"/>
      <c r="Y46" s="298"/>
      <c r="Z46" s="298"/>
      <c r="AA46" s="298"/>
      <c r="AB46" s="298"/>
      <c r="AC46" s="298"/>
      <c r="AD46" s="402"/>
      <c r="AE46" s="402"/>
      <c r="AF46" s="402"/>
      <c r="AG46" s="280"/>
      <c r="AH46" s="280" t="e">
        <f>IF(AND(T46&gt;16,P46&gt;=6200),"1",LOOKUP(T46,Y$5:AO$5,Y$6:AO$6))</f>
        <v>#N/A</v>
      </c>
      <c r="AI46" s="280" t="e">
        <f>LOOKUP(Q46,Y$8:AD$8,Y$9:AD$9)</f>
        <v>#N/A</v>
      </c>
      <c r="AJ46" s="356">
        <v>462</v>
      </c>
      <c r="AK46" s="231"/>
      <c r="AL46" s="280"/>
      <c r="AM46" s="280"/>
      <c r="AN46" s="280"/>
      <c r="AO46" s="280"/>
      <c r="AP46" s="280"/>
      <c r="AQ46" s="280"/>
      <c r="AR46" s="280"/>
      <c r="AS46" s="280"/>
      <c r="AT46" s="280"/>
      <c r="AU46" s="280"/>
      <c r="AV46" s="280"/>
      <c r="AW46" s="280"/>
      <c r="AX46" s="280"/>
    </row>
    <row r="47" spans="1:50" s="281" customFormat="1" ht="13.15" customHeight="1" x14ac:dyDescent="0.3">
      <c r="A47" s="231"/>
      <c r="B47" s="356"/>
      <c r="C47" s="403" t="e">
        <f>VLOOKUP(B46,Уч!$A$2:$L$34,5,FALSE)</f>
        <v>#N/A</v>
      </c>
      <c r="D47" s="396" t="e">
        <f>VLOOKUP(B46,Уч!$A$2:$L$34,4,FALSE)</f>
        <v>#N/A</v>
      </c>
      <c r="E47" s="461" t="s">
        <v>25</v>
      </c>
      <c r="F47" s="405" t="e">
        <f>VLOOKUP($B46,'1_р'!$C$18:$I$86,6,FALSE)</f>
        <v>#N/A</v>
      </c>
      <c r="G47" s="406">
        <f>VLOOKUP($B46,Дл_р!$C$16:$O$54,12,FALSE)</f>
        <v>1.9</v>
      </c>
      <c r="H47" s="356"/>
      <c r="I47" s="406"/>
      <c r="J47" s="407"/>
      <c r="K47" s="406" t="e">
        <f>VLOOKUP($B46,#REF!,6,FALSE)</f>
        <v>#REF!</v>
      </c>
      <c r="L47" s="406"/>
      <c r="M47" s="406"/>
      <c r="N47" s="356"/>
      <c r="O47" s="356"/>
      <c r="P47" s="400"/>
      <c r="Q47" s="408"/>
      <c r="R47" s="463" t="e">
        <f>CONCATENATE(AH46,"+",AI46,"+",5)</f>
        <v>#N/A</v>
      </c>
      <c r="S47" s="356">
        <f>B46</f>
        <v>27</v>
      </c>
      <c r="T47" s="281">
        <f>$A46</f>
        <v>7</v>
      </c>
      <c r="U47" s="281">
        <v>2</v>
      </c>
      <c r="V47" s="281" t="s">
        <v>162</v>
      </c>
      <c r="W47" s="298"/>
      <c r="X47" s="298"/>
      <c r="Y47" s="298"/>
      <c r="Z47" s="298"/>
      <c r="AA47" s="298"/>
      <c r="AB47" s="298"/>
      <c r="AC47" s="298"/>
      <c r="AD47" s="402"/>
      <c r="AE47" s="402"/>
      <c r="AF47" s="402"/>
      <c r="AG47" s="280"/>
      <c r="AH47" s="231"/>
      <c r="AI47" s="231"/>
      <c r="AJ47" s="356">
        <v>462</v>
      </c>
      <c r="AK47" s="231"/>
      <c r="AL47" s="280"/>
      <c r="AM47" s="280"/>
      <c r="AN47" s="280"/>
      <c r="AO47" s="280"/>
      <c r="AP47" s="280"/>
      <c r="AQ47" s="280"/>
      <c r="AR47" s="280"/>
      <c r="AS47" s="280"/>
      <c r="AT47" s="280"/>
      <c r="AU47" s="280"/>
      <c r="AV47" s="280"/>
      <c r="AW47" s="280"/>
      <c r="AX47" s="280"/>
    </row>
    <row r="48" spans="1:50" s="281" customFormat="1" ht="13.15" customHeight="1" x14ac:dyDescent="0.3">
      <c r="A48" s="231"/>
      <c r="B48" s="356"/>
      <c r="C48" s="409" t="e">
        <f>VLOOKUP(B46,Уч!$A$2:$L$34,7,FALSE)</f>
        <v>#N/A</v>
      </c>
      <c r="D48" s="404"/>
      <c r="E48" s="461" t="s">
        <v>29</v>
      </c>
      <c r="F48" s="410" t="e">
        <f>VLOOKUP($B46,'1_р'!$C$18:$I$86,7,FALSE)</f>
        <v>#N/A</v>
      </c>
      <c r="G48" s="356">
        <f>VLOOKUP($B46,Дл_р!$C$16:$O$54,13,FALSE)</f>
        <v>842</v>
      </c>
      <c r="H48" s="356">
        <f>VLOOKUP($B46,Я_р!$C$16:$K$60,9,FALSE)</f>
        <v>722</v>
      </c>
      <c r="I48" s="356">
        <f>VLOOKUP($B46,В_р!$C$16:$AF$57,30,)</f>
        <v>670</v>
      </c>
      <c r="J48" s="411" t="e">
        <f>VLOOKUP($B46,'4_р'!$C$17:$H$73,6,FALSE)</f>
        <v>#N/A</v>
      </c>
      <c r="K48" s="356" t="e">
        <f>VLOOKUP($B46,#REF!,7,FALSE)</f>
        <v>#REF!</v>
      </c>
      <c r="L48" s="356" t="e">
        <f>VLOOKUP($B46,#REF!,9,FALSE)</f>
        <v>#REF!</v>
      </c>
      <c r="M48" s="356" t="e">
        <f>VLOOKUP($B46,#REF!,30,FALSE)</f>
        <v>#REF!</v>
      </c>
      <c r="N48" s="356" t="e">
        <f>VLOOKUP($B46,К_р!$C$15:$K$68,9,FALSE)</f>
        <v>#N/A</v>
      </c>
      <c r="O48" s="356" t="e">
        <f>VLOOKUP($B46,'15_р'!$C$17:$H$86,6,FALSE)</f>
        <v>#N/A</v>
      </c>
      <c r="P48" s="400"/>
      <c r="Q48" s="336"/>
      <c r="R48" s="464"/>
      <c r="S48" s="356">
        <f>B46</f>
        <v>27</v>
      </c>
      <c r="T48" s="281">
        <f>$A46</f>
        <v>7</v>
      </c>
      <c r="U48" s="281">
        <v>3</v>
      </c>
      <c r="V48" s="281" t="s">
        <v>162</v>
      </c>
      <c r="W48" s="298"/>
      <c r="X48" s="298"/>
      <c r="Y48" s="298"/>
      <c r="Z48" s="298"/>
      <c r="AA48" s="298"/>
      <c r="AB48" s="298"/>
      <c r="AC48" s="298"/>
      <c r="AD48" s="402"/>
      <c r="AE48" s="402"/>
      <c r="AF48" s="402"/>
      <c r="AG48" s="280"/>
      <c r="AH48" s="231"/>
      <c r="AI48" s="231"/>
      <c r="AJ48" s="356">
        <v>462</v>
      </c>
      <c r="AK48" s="231"/>
      <c r="AL48" s="280"/>
      <c r="AM48" s="280"/>
      <c r="AN48" s="280"/>
      <c r="AO48" s="280"/>
      <c r="AP48" s="280"/>
      <c r="AQ48" s="280"/>
      <c r="AR48" s="280"/>
      <c r="AS48" s="280"/>
      <c r="AT48" s="280"/>
      <c r="AU48" s="280"/>
      <c r="AV48" s="280"/>
      <c r="AW48" s="280"/>
      <c r="AX48" s="280"/>
    </row>
    <row r="49" spans="1:50" s="281" customFormat="1" ht="13.15" customHeight="1" x14ac:dyDescent="0.3">
      <c r="A49" s="231"/>
      <c r="B49" s="356"/>
      <c r="C49" s="403" t="e">
        <f>VLOOKUP(B46,Уч!$A$2:$L$34,11,FALSE)</f>
        <v>#N/A</v>
      </c>
      <c r="D49" s="404"/>
      <c r="E49" s="461" t="s">
        <v>276</v>
      </c>
      <c r="F49" s="410" t="e">
        <f>F48</f>
        <v>#N/A</v>
      </c>
      <c r="G49" s="356" t="e">
        <f>F49+G48</f>
        <v>#N/A</v>
      </c>
      <c r="H49" s="356" t="e">
        <f>G49+H48</f>
        <v>#N/A</v>
      </c>
      <c r="I49" s="356" t="e">
        <f>H49+I48</f>
        <v>#N/A</v>
      </c>
      <c r="J49" s="411" t="e">
        <f>SUM($F48:J48)</f>
        <v>#N/A</v>
      </c>
      <c r="K49" s="356" t="e">
        <f>SUM($F48:$K48)</f>
        <v>#N/A</v>
      </c>
      <c r="L49" s="356" t="e">
        <f>K49+L48</f>
        <v>#N/A</v>
      </c>
      <c r="M49" s="356" t="e">
        <f>L49+M48</f>
        <v>#N/A</v>
      </c>
      <c r="N49" s="356" t="e">
        <f>SUM($F48:$N48)</f>
        <v>#N/A</v>
      </c>
      <c r="O49" s="356" t="e">
        <f>SUM($F48:$O48)</f>
        <v>#N/A</v>
      </c>
      <c r="P49" s="400"/>
      <c r="Q49" s="336"/>
      <c r="R49" s="464"/>
      <c r="S49" s="356">
        <f>B46</f>
        <v>27</v>
      </c>
      <c r="T49" s="281">
        <f>$A46</f>
        <v>7</v>
      </c>
      <c r="U49" s="281">
        <v>4</v>
      </c>
      <c r="V49" s="281" t="s">
        <v>162</v>
      </c>
      <c r="W49" s="336" t="e">
        <f t="shared" ref="W49:AF49" si="6">F49</f>
        <v>#N/A</v>
      </c>
      <c r="X49" s="336" t="e">
        <f t="shared" si="6"/>
        <v>#N/A</v>
      </c>
      <c r="Y49" s="336" t="e">
        <f t="shared" si="6"/>
        <v>#N/A</v>
      </c>
      <c r="Z49" s="336" t="e">
        <f t="shared" si="6"/>
        <v>#N/A</v>
      </c>
      <c r="AA49" s="336" t="e">
        <f t="shared" si="6"/>
        <v>#N/A</v>
      </c>
      <c r="AB49" s="336" t="e">
        <f t="shared" si="6"/>
        <v>#N/A</v>
      </c>
      <c r="AC49" s="336" t="e">
        <f t="shared" si="6"/>
        <v>#N/A</v>
      </c>
      <c r="AD49" s="336" t="e">
        <f t="shared" si="6"/>
        <v>#N/A</v>
      </c>
      <c r="AE49" s="336" t="e">
        <f t="shared" si="6"/>
        <v>#N/A</v>
      </c>
      <c r="AF49" s="336" t="e">
        <f t="shared" si="6"/>
        <v>#N/A</v>
      </c>
      <c r="AG49" s="280"/>
      <c r="AH49" s="231"/>
      <c r="AI49" s="231"/>
      <c r="AJ49" s="356">
        <v>462</v>
      </c>
      <c r="AL49" s="280"/>
      <c r="AM49" s="280"/>
      <c r="AN49" s="280"/>
      <c r="AO49" s="280"/>
      <c r="AP49" s="280"/>
      <c r="AQ49" s="280"/>
      <c r="AR49" s="280"/>
      <c r="AS49" s="280"/>
      <c r="AT49" s="280"/>
      <c r="AU49" s="280"/>
      <c r="AV49" s="280"/>
      <c r="AW49" s="280"/>
      <c r="AX49" s="280"/>
    </row>
    <row r="50" spans="1:50" s="281" customFormat="1" ht="13.15" customHeight="1" thickBot="1" x14ac:dyDescent="0.25">
      <c r="A50" s="412"/>
      <c r="B50" s="413"/>
      <c r="C50" s="414" t="e">
        <f>VLOOKUP(B46,Уч!$A$2:$L$34,12,FALSE)</f>
        <v>#N/A</v>
      </c>
      <c r="D50" s="415"/>
      <c r="E50" s="462" t="s">
        <v>59</v>
      </c>
      <c r="F50" s="416" t="e">
        <f>RANK(F49,$W$16:$W$80,0)</f>
        <v>#N/A</v>
      </c>
      <c r="G50" s="413" t="e">
        <f>RANK(G49,$X$16:$X$80,0)</f>
        <v>#N/A</v>
      </c>
      <c r="H50" s="413" t="e">
        <f>RANK(H49,$Y$16:$Y$80,0)</f>
        <v>#N/A</v>
      </c>
      <c r="I50" s="413" t="e">
        <f>RANK(I49,$Z$16:$Z$80,0)</f>
        <v>#N/A</v>
      </c>
      <c r="J50" s="417" t="e">
        <f>RANK(J49,$AA$16:$AA$80,0)</f>
        <v>#N/A</v>
      </c>
      <c r="K50" s="413" t="e">
        <f>RANK(K49,$AB$16:$AB$80,0)</f>
        <v>#N/A</v>
      </c>
      <c r="L50" s="413" t="e">
        <f>RANK(L49,$AC$16:$AC$80,0)</f>
        <v>#N/A</v>
      </c>
      <c r="M50" s="413" t="e">
        <f>RANK(M49,$AD$16:$AD$80,0)</f>
        <v>#N/A</v>
      </c>
      <c r="N50" s="413" t="e">
        <f>RANK(N49,$AE$16:$AE$80,0)</f>
        <v>#N/A</v>
      </c>
      <c r="O50" s="413" t="e">
        <f>RANK(O49,$AF$16:$AF$80,0)</f>
        <v>#N/A</v>
      </c>
      <c r="P50" s="418"/>
      <c r="Q50" s="394"/>
      <c r="R50" s="465"/>
      <c r="S50" s="205">
        <f>B46</f>
        <v>27</v>
      </c>
      <c r="T50" s="281">
        <f>$A46</f>
        <v>7</v>
      </c>
      <c r="U50" s="281">
        <v>5</v>
      </c>
      <c r="V50" s="281" t="s">
        <v>162</v>
      </c>
      <c r="W50" s="298"/>
      <c r="X50" s="298"/>
      <c r="Y50" s="298"/>
      <c r="Z50" s="298"/>
      <c r="AA50" s="298"/>
      <c r="AB50" s="298"/>
      <c r="AC50" s="298"/>
      <c r="AD50" s="402"/>
      <c r="AE50" s="402"/>
      <c r="AF50" s="402"/>
      <c r="AG50" s="280"/>
      <c r="AH50" s="231"/>
      <c r="AI50" s="231"/>
      <c r="AJ50" s="356">
        <v>462</v>
      </c>
      <c r="AL50" s="280"/>
      <c r="AM50" s="280"/>
      <c r="AN50" s="280"/>
      <c r="AO50" s="280"/>
      <c r="AP50" s="280"/>
      <c r="AQ50" s="280"/>
      <c r="AR50" s="280"/>
      <c r="AS50" s="280"/>
      <c r="AT50" s="280"/>
      <c r="AU50" s="280"/>
      <c r="AV50" s="280"/>
      <c r="AW50" s="280"/>
      <c r="AX50" s="280"/>
    </row>
    <row r="51" spans="1:50" s="280" customFormat="1" ht="13.15" customHeight="1" thickTop="1" x14ac:dyDescent="0.3">
      <c r="A51" s="421">
        <v>21</v>
      </c>
      <c r="B51" s="356">
        <v>62</v>
      </c>
      <c r="C51" s="395" t="e">
        <f>VLOOKUP(B51,Уч!$A$2:$L$34,2,FALSE)</f>
        <v>#N/A</v>
      </c>
      <c r="D51" s="396" t="e">
        <f>VLOOKUP(B51,Уч!$A$2:$L$34,3,FALSE)</f>
        <v>#N/A</v>
      </c>
      <c r="E51" s="461" t="s">
        <v>19</v>
      </c>
      <c r="F51" s="397" t="e">
        <f>VLOOKUP($B51,'1_р'!$C$18:$I$86,5,FALSE)</f>
        <v>#N/A</v>
      </c>
      <c r="G51" s="398" t="e">
        <f>VLOOKUP($B51,Дл_р!$C$16:$O$54,11,FALSE)</f>
        <v>#N/A</v>
      </c>
      <c r="H51" s="398" t="e">
        <f>VLOOKUP($B51,Я_р!$C$16:$K$60,8,FALSE)</f>
        <v>#N/A</v>
      </c>
      <c r="I51" s="398">
        <f>VLOOKUP($B51,В_р!$C$16:$AF$57,29,FALSE)</f>
        <v>1.88</v>
      </c>
      <c r="J51" s="399" t="e">
        <f>VLOOKUP($B51,'4_р'!$C$17:$H$73,5,FALSE)</f>
        <v>#N/A</v>
      </c>
      <c r="K51" s="398" t="e">
        <f>VLOOKUP($B51,#REF!,5,FALSE)</f>
        <v>#REF!</v>
      </c>
      <c r="L51" s="398" t="e">
        <f>VLOOKUP($B51,#REF!,8,FALSE)</f>
        <v>#REF!</v>
      </c>
      <c r="M51" s="398" t="e">
        <f>VLOOKUP($B51,#REF!,29,FALSE)</f>
        <v>#REF!</v>
      </c>
      <c r="N51" s="398">
        <f>VLOOKUP($B51,К_р!$C$15:$K$68,8,FALSE)</f>
        <v>0</v>
      </c>
      <c r="O51" s="425" t="e">
        <f>VLOOKUP($B51,'15_р'!$C$17:$H$86,5,FALSE)</f>
        <v>#N/A</v>
      </c>
      <c r="P51" s="400" t="e">
        <f>SUM(F53:O53)</f>
        <v>#N/A</v>
      </c>
      <c r="Q51" s="421" t="e">
        <f>LOOKUP(P51,Y$1:AH$1,Y$2:AH$2)</f>
        <v>#N/A</v>
      </c>
      <c r="R51" s="463" t="e">
        <f>AH51+AI51+5</f>
        <v>#N/A</v>
      </c>
      <c r="S51" s="356">
        <f>B51</f>
        <v>62</v>
      </c>
      <c r="T51" s="281">
        <f>$A51</f>
        <v>21</v>
      </c>
      <c r="U51" s="281">
        <v>1</v>
      </c>
      <c r="V51" s="281">
        <f>$A51</f>
        <v>21</v>
      </c>
      <c r="W51" s="401"/>
      <c r="X51" s="298"/>
      <c r="Y51" s="298"/>
      <c r="Z51" s="298"/>
      <c r="AA51" s="298"/>
      <c r="AB51" s="298"/>
      <c r="AC51" s="298"/>
      <c r="AD51" s="402"/>
      <c r="AE51" s="402"/>
      <c r="AF51" s="402"/>
      <c r="AH51" s="280" t="e">
        <f>IF(AND(T51&gt;16,P51&gt;=6200),"1",LOOKUP(T51,Y$5:AO$5,Y$6:AO$6))</f>
        <v>#N/A</v>
      </c>
      <c r="AI51" s="280" t="e">
        <f>LOOKUP(Q51,Y$8:AD$8,Y$9:AD$9)</f>
        <v>#N/A</v>
      </c>
      <c r="AJ51" s="356">
        <v>459</v>
      </c>
      <c r="AK51" s="231"/>
    </row>
    <row r="52" spans="1:50" s="280" customFormat="1" ht="13.15" customHeight="1" x14ac:dyDescent="0.3">
      <c r="A52" s="231"/>
      <c r="B52" s="356"/>
      <c r="C52" s="403" t="e">
        <f>VLOOKUP(B51,Уч!$A$2:$L$34,5,FALSE)</f>
        <v>#N/A</v>
      </c>
      <c r="D52" s="404" t="e">
        <f>VLOOKUP(B51,Уч!$A$2:$L$34,4,FALSE)</f>
        <v>#N/A</v>
      </c>
      <c r="E52" s="461" t="s">
        <v>25</v>
      </c>
      <c r="F52" s="405" t="e">
        <f>VLOOKUP($B51,'1_р'!$C$18:$I$86,6,FALSE)</f>
        <v>#N/A</v>
      </c>
      <c r="G52" s="406" t="e">
        <f>VLOOKUP($B51,Дл_р!$C$16:$O$54,12,FALSE)</f>
        <v>#N/A</v>
      </c>
      <c r="H52" s="356"/>
      <c r="I52" s="406"/>
      <c r="J52" s="407"/>
      <c r="K52" s="406" t="e">
        <f>VLOOKUP($B51,#REF!,6,FALSE)</f>
        <v>#REF!</v>
      </c>
      <c r="L52" s="406"/>
      <c r="M52" s="406"/>
      <c r="N52" s="356"/>
      <c r="O52" s="425"/>
      <c r="P52" s="400"/>
      <c r="Q52" s="408"/>
      <c r="R52" s="463" t="e">
        <f>CONCATENATE(AH51,"+",AI51,"+",5)</f>
        <v>#N/A</v>
      </c>
      <c r="S52" s="356">
        <f>B51</f>
        <v>62</v>
      </c>
      <c r="T52" s="281">
        <f>$A51</f>
        <v>21</v>
      </c>
      <c r="U52" s="281">
        <v>2</v>
      </c>
      <c r="V52" s="281">
        <f>$A51</f>
        <v>21</v>
      </c>
      <c r="W52" s="401"/>
      <c r="X52" s="298"/>
      <c r="Y52" s="298"/>
      <c r="Z52" s="298"/>
      <c r="AA52" s="298"/>
      <c r="AB52" s="298"/>
      <c r="AC52" s="298"/>
      <c r="AD52" s="402"/>
      <c r="AE52" s="402"/>
      <c r="AF52" s="402"/>
      <c r="AH52" s="231"/>
      <c r="AI52" s="231"/>
      <c r="AJ52" s="356">
        <v>459</v>
      </c>
      <c r="AK52" s="231"/>
    </row>
    <row r="53" spans="1:50" s="280" customFormat="1" ht="13.15" customHeight="1" x14ac:dyDescent="0.3">
      <c r="A53" s="231"/>
      <c r="B53" s="356"/>
      <c r="C53" s="409" t="e">
        <f>VLOOKUP(B51,Уч!$A$2:$L$34,7,FALSE)</f>
        <v>#N/A</v>
      </c>
      <c r="D53" s="404"/>
      <c r="E53" s="461" t="s">
        <v>29</v>
      </c>
      <c r="F53" s="410" t="e">
        <f>VLOOKUP($B51,'1_р'!$C$18:$I$86,7,FALSE)</f>
        <v>#N/A</v>
      </c>
      <c r="G53" s="356" t="e">
        <f>VLOOKUP($B51,Дл_р!$C$16:$O$54,13,FALSE)</f>
        <v>#N/A</v>
      </c>
      <c r="H53" s="356" t="e">
        <f>VLOOKUP($B51,Я_р!$C$16:$K$60,9,FALSE)</f>
        <v>#N/A</v>
      </c>
      <c r="I53" s="356">
        <f>VLOOKUP($B51,В_р!$C$16:$AF$57,30,)</f>
        <v>696</v>
      </c>
      <c r="J53" s="411" t="e">
        <f>VLOOKUP($B51,'4_р'!$C$17:$H$73,6,FALSE)</f>
        <v>#N/A</v>
      </c>
      <c r="K53" s="356" t="e">
        <f>VLOOKUP($B51,#REF!,7,FALSE)</f>
        <v>#REF!</v>
      </c>
      <c r="L53" s="356" t="e">
        <f>VLOOKUP($B51,#REF!,9,FALSE)</f>
        <v>#REF!</v>
      </c>
      <c r="M53" s="356" t="e">
        <f>VLOOKUP($B51,#REF!,30,FALSE)</f>
        <v>#REF!</v>
      </c>
      <c r="N53" s="356">
        <f>VLOOKUP($B51,К_р!$C$15:$K$68,9,FALSE)</f>
        <v>0</v>
      </c>
      <c r="O53" s="425" t="e">
        <f>VLOOKUP($B51,'15_р'!$C$17:$H$86,6,FALSE)</f>
        <v>#N/A</v>
      </c>
      <c r="P53" s="400"/>
      <c r="Q53" s="420"/>
      <c r="R53" s="336"/>
      <c r="S53" s="356">
        <f>B51</f>
        <v>62</v>
      </c>
      <c r="T53" s="281">
        <f>$A51</f>
        <v>21</v>
      </c>
      <c r="U53" s="281">
        <v>3</v>
      </c>
      <c r="V53" s="281">
        <f>$A51</f>
        <v>21</v>
      </c>
      <c r="W53" s="401"/>
      <c r="X53" s="298"/>
      <c r="Y53" s="298"/>
      <c r="Z53" s="298"/>
      <c r="AA53" s="298"/>
      <c r="AB53" s="298"/>
      <c r="AC53" s="298"/>
      <c r="AD53" s="402"/>
      <c r="AE53" s="402"/>
      <c r="AF53" s="402"/>
      <c r="AH53" s="231"/>
      <c r="AI53" s="231"/>
      <c r="AJ53" s="356">
        <v>459</v>
      </c>
      <c r="AK53" s="231"/>
    </row>
    <row r="54" spans="1:50" s="280" customFormat="1" ht="13.15" customHeight="1" x14ac:dyDescent="0.3">
      <c r="A54" s="231"/>
      <c r="B54" s="356"/>
      <c r="C54" s="403" t="e">
        <f>VLOOKUP(B51,Уч!$A$2:$L$34,11,FALSE)</f>
        <v>#N/A</v>
      </c>
      <c r="D54" s="404"/>
      <c r="E54" s="461" t="s">
        <v>276</v>
      </c>
      <c r="F54" s="410" t="e">
        <f>F53</f>
        <v>#N/A</v>
      </c>
      <c r="G54" s="356" t="e">
        <f>F54+G53</f>
        <v>#N/A</v>
      </c>
      <c r="H54" s="356" t="e">
        <f>G54+H53</f>
        <v>#N/A</v>
      </c>
      <c r="I54" s="356" t="e">
        <f>H54+I53</f>
        <v>#N/A</v>
      </c>
      <c r="J54" s="411" t="e">
        <f>SUM($F53:J53)</f>
        <v>#N/A</v>
      </c>
      <c r="K54" s="356" t="e">
        <f>SUM($F53:$K53)</f>
        <v>#N/A</v>
      </c>
      <c r="L54" s="356" t="e">
        <f>K54+L53</f>
        <v>#N/A</v>
      </c>
      <c r="M54" s="356" t="e">
        <f>L54+M53</f>
        <v>#N/A</v>
      </c>
      <c r="N54" s="356" t="e">
        <f>SUM($F53:$N53)</f>
        <v>#N/A</v>
      </c>
      <c r="O54" s="425" t="e">
        <f>SUM($F53:$O53)</f>
        <v>#N/A</v>
      </c>
      <c r="P54" s="400"/>
      <c r="Q54" s="408"/>
      <c r="R54" s="336"/>
      <c r="S54" s="356">
        <f>B51</f>
        <v>62</v>
      </c>
      <c r="T54" s="281">
        <f>$A51</f>
        <v>21</v>
      </c>
      <c r="U54" s="281">
        <v>4</v>
      </c>
      <c r="V54" s="281">
        <f>$A51</f>
        <v>21</v>
      </c>
      <c r="W54" s="336" t="e">
        <f t="shared" ref="W54:AF54" si="7">F54</f>
        <v>#N/A</v>
      </c>
      <c r="X54" s="336" t="e">
        <f t="shared" si="7"/>
        <v>#N/A</v>
      </c>
      <c r="Y54" s="336" t="e">
        <f t="shared" si="7"/>
        <v>#N/A</v>
      </c>
      <c r="Z54" s="336" t="e">
        <f t="shared" si="7"/>
        <v>#N/A</v>
      </c>
      <c r="AA54" s="336" t="e">
        <f t="shared" si="7"/>
        <v>#N/A</v>
      </c>
      <c r="AB54" s="336" t="e">
        <f t="shared" si="7"/>
        <v>#N/A</v>
      </c>
      <c r="AC54" s="336" t="e">
        <f t="shared" si="7"/>
        <v>#N/A</v>
      </c>
      <c r="AD54" s="336" t="e">
        <f t="shared" si="7"/>
        <v>#N/A</v>
      </c>
      <c r="AE54" s="336" t="e">
        <f t="shared" si="7"/>
        <v>#N/A</v>
      </c>
      <c r="AF54" s="336" t="e">
        <f t="shared" si="7"/>
        <v>#N/A</v>
      </c>
      <c r="AH54" s="231"/>
      <c r="AI54" s="231"/>
      <c r="AJ54" s="356">
        <v>459</v>
      </c>
      <c r="AK54" s="231"/>
    </row>
    <row r="55" spans="1:50" s="280" customFormat="1" ht="13.15" customHeight="1" thickBot="1" x14ac:dyDescent="0.25">
      <c r="A55" s="412"/>
      <c r="B55" s="413"/>
      <c r="C55" s="414" t="e">
        <f>VLOOKUP(B51,Уч!$A$2:$L$34,12,FALSE)</f>
        <v>#N/A</v>
      </c>
      <c r="D55" s="415"/>
      <c r="E55" s="462" t="s">
        <v>59</v>
      </c>
      <c r="F55" s="416" t="e">
        <f>RANK(F54,$W$16:$W$80,0)</f>
        <v>#N/A</v>
      </c>
      <c r="G55" s="413" t="e">
        <f>RANK(G54,$X$16:$X$80,0)</f>
        <v>#N/A</v>
      </c>
      <c r="H55" s="413" t="e">
        <f>RANK(H54,$Y$16:$Y$80,0)</f>
        <v>#N/A</v>
      </c>
      <c r="I55" s="413" t="e">
        <f>RANK(I54,$Z$16:$Z$80,0)</f>
        <v>#N/A</v>
      </c>
      <c r="J55" s="417" t="e">
        <f>RANK(J54,$AA$16:$AA$80,0)</f>
        <v>#N/A</v>
      </c>
      <c r="K55" s="413" t="e">
        <f>RANK(K54,$AB$16:$AB$80,0)</f>
        <v>#N/A</v>
      </c>
      <c r="L55" s="413" t="e">
        <f>RANK(L54,$AC$16:$AC$80,0)</f>
        <v>#N/A</v>
      </c>
      <c r="M55" s="413" t="e">
        <f>RANK(M54,$AD$16:$AD$80,0)</f>
        <v>#N/A</v>
      </c>
      <c r="N55" s="413" t="e">
        <f>RANK(N54,$AE$16:$AE$80,0)</f>
        <v>#N/A</v>
      </c>
      <c r="O55" s="433" t="e">
        <f>RANK(O54,$AF$16:$AF$80,0)</f>
        <v>#N/A</v>
      </c>
      <c r="P55" s="418"/>
      <c r="Q55" s="394"/>
      <c r="R55" s="394"/>
      <c r="S55" s="205">
        <f>B51</f>
        <v>62</v>
      </c>
      <c r="T55" s="281">
        <f>$A51</f>
        <v>21</v>
      </c>
      <c r="U55" s="281">
        <v>5</v>
      </c>
      <c r="V55" s="281">
        <f>$A51</f>
        <v>21</v>
      </c>
      <c r="W55" s="401"/>
      <c r="X55" s="298"/>
      <c r="Y55" s="298"/>
      <c r="Z55" s="298"/>
      <c r="AA55" s="298"/>
      <c r="AB55" s="298"/>
      <c r="AC55" s="298"/>
      <c r="AD55" s="402"/>
      <c r="AE55" s="402"/>
      <c r="AF55" s="402"/>
      <c r="AH55" s="231"/>
      <c r="AI55" s="231"/>
      <c r="AJ55" s="356">
        <v>459</v>
      </c>
      <c r="AK55" s="231"/>
    </row>
    <row r="56" spans="1:50" s="280" customFormat="1" ht="13.15" customHeight="1" thickTop="1" x14ac:dyDescent="0.3">
      <c r="A56" s="421">
        <v>22</v>
      </c>
      <c r="B56" s="356">
        <v>63</v>
      </c>
      <c r="C56" s="395" t="e">
        <f>VLOOKUP(B56,Уч!$A$2:$L$34,2,FALSE)</f>
        <v>#N/A</v>
      </c>
      <c r="D56" s="396" t="e">
        <f>VLOOKUP(B56,Уч!$A$2:$L$34,3,FALSE)</f>
        <v>#N/A</v>
      </c>
      <c r="E56" s="461" t="s">
        <v>19</v>
      </c>
      <c r="F56" s="397" t="e">
        <f>VLOOKUP($B56,'1_р'!$C$18:$I$86,5,FALSE)</f>
        <v>#N/A</v>
      </c>
      <c r="G56" s="398" t="e">
        <f>VLOOKUP($B56,Дл_р!$C$16:$O$54,11,FALSE)</f>
        <v>#N/A</v>
      </c>
      <c r="H56" s="398" t="e">
        <f>VLOOKUP($B56,Я_р!$C$16:$K$60,8,FALSE)</f>
        <v>#N/A</v>
      </c>
      <c r="I56" s="398">
        <f>VLOOKUP($B56,В_р!$C$16:$AF$57,29,FALSE)</f>
        <v>1.88</v>
      </c>
      <c r="J56" s="399" t="e">
        <f>VLOOKUP($B56,'4_р'!$C$17:$H$73,5,FALSE)</f>
        <v>#N/A</v>
      </c>
      <c r="K56" s="398" t="e">
        <f>VLOOKUP($B56,#REF!,5,FALSE)</f>
        <v>#REF!</v>
      </c>
      <c r="L56" s="398" t="e">
        <f>VLOOKUP($B56,#REF!,8,FALSE)</f>
        <v>#REF!</v>
      </c>
      <c r="M56" s="398"/>
      <c r="N56" s="398"/>
      <c r="O56" s="356"/>
      <c r="P56" s="443" t="e">
        <f>SUM(F58:O58)</f>
        <v>#N/A</v>
      </c>
      <c r="Q56" s="421" t="e">
        <f>LOOKUP(P56,Y$1:AH$1,Y$2:AH$2)</f>
        <v>#N/A</v>
      </c>
      <c r="R56" s="463" t="e">
        <f>AH56+AI56+5</f>
        <v>#N/A</v>
      </c>
      <c r="S56" s="356">
        <f>B56</f>
        <v>63</v>
      </c>
      <c r="T56" s="281">
        <f>$A56</f>
        <v>22</v>
      </c>
      <c r="U56" s="281">
        <v>1</v>
      </c>
      <c r="V56" s="281" t="s">
        <v>162</v>
      </c>
      <c r="W56" s="401"/>
      <c r="X56" s="298"/>
      <c r="Y56" s="298"/>
      <c r="Z56" s="298"/>
      <c r="AA56" s="298"/>
      <c r="AB56" s="298"/>
      <c r="AC56" s="298"/>
      <c r="AD56" s="402"/>
      <c r="AE56" s="402"/>
      <c r="AF56" s="402"/>
      <c r="AH56" s="280" t="e">
        <f>IF(AND(T56&gt;16,P56&gt;=6200),"1",LOOKUP(T56,Y$5:AO$5,Y$6:AO$6))</f>
        <v>#N/A</v>
      </c>
      <c r="AI56" s="280" t="e">
        <f>LOOKUP(Q56,Y$8:AD$8,Y$9:AD$9)</f>
        <v>#N/A</v>
      </c>
      <c r="AJ56" s="356">
        <v>55</v>
      </c>
      <c r="AK56" s="231"/>
    </row>
    <row r="57" spans="1:50" s="280" customFormat="1" ht="13.15" customHeight="1" x14ac:dyDescent="0.3">
      <c r="A57" s="421"/>
      <c r="B57" s="356"/>
      <c r="C57" s="403" t="e">
        <f>VLOOKUP(B56,Уч!$A$2:$L$34,5,FALSE)</f>
        <v>#N/A</v>
      </c>
      <c r="D57" s="404" t="e">
        <f>VLOOKUP(B56,Уч!$A$2:$L$34,4,FALSE)</f>
        <v>#N/A</v>
      </c>
      <c r="E57" s="461" t="s">
        <v>25</v>
      </c>
      <c r="F57" s="405" t="e">
        <f>VLOOKUP($B56,'1_р'!$C$18:$I$86,6,FALSE)</f>
        <v>#N/A</v>
      </c>
      <c r="G57" s="406" t="e">
        <f>VLOOKUP($B56,Дл_р!$C$16:$O$54,12,FALSE)</f>
        <v>#N/A</v>
      </c>
      <c r="H57" s="356"/>
      <c r="I57" s="406"/>
      <c r="J57" s="407"/>
      <c r="K57" s="406" t="e">
        <f>VLOOKUP($B56,#REF!,6,FALSE)</f>
        <v>#REF!</v>
      </c>
      <c r="L57" s="406"/>
      <c r="M57" s="406"/>
      <c r="N57" s="356"/>
      <c r="O57" s="356"/>
      <c r="P57" s="400"/>
      <c r="Q57" s="295"/>
      <c r="R57" s="463" t="e">
        <f>CONCATENATE(AH56,"+",AI56,"+",5)</f>
        <v>#N/A</v>
      </c>
      <c r="S57" s="356">
        <f>B56</f>
        <v>63</v>
      </c>
      <c r="T57" s="281">
        <f>$A56</f>
        <v>22</v>
      </c>
      <c r="U57" s="281">
        <v>2</v>
      </c>
      <c r="V57" s="281" t="s">
        <v>162</v>
      </c>
      <c r="W57" s="401"/>
      <c r="X57" s="298"/>
      <c r="Y57" s="298"/>
      <c r="Z57" s="298"/>
      <c r="AA57" s="298"/>
      <c r="AB57" s="298"/>
      <c r="AC57" s="298"/>
      <c r="AD57" s="402"/>
      <c r="AE57" s="402"/>
      <c r="AF57" s="402"/>
      <c r="AH57" s="231"/>
      <c r="AI57" s="231"/>
      <c r="AJ57" s="356">
        <v>55</v>
      </c>
      <c r="AK57" s="231"/>
    </row>
    <row r="58" spans="1:50" s="280" customFormat="1" ht="13.15" customHeight="1" x14ac:dyDescent="0.3">
      <c r="A58" s="421"/>
      <c r="B58" s="356"/>
      <c r="C58" s="409" t="e">
        <f>VLOOKUP(B56,Уч!$A$2:$L$34,7,FALSE)</f>
        <v>#N/A</v>
      </c>
      <c r="D58" s="404"/>
      <c r="E58" s="461" t="s">
        <v>29</v>
      </c>
      <c r="F58" s="410" t="e">
        <f>VLOOKUP($B56,'1_р'!$C$18:$I$86,7,FALSE)</f>
        <v>#N/A</v>
      </c>
      <c r="G58" s="356" t="e">
        <f>VLOOKUP($B56,Дл_р!$C$16:$O$54,13,FALSE)</f>
        <v>#N/A</v>
      </c>
      <c r="H58" s="356" t="e">
        <f>VLOOKUP($B56,Я_р!$C$16:$K$60,9,FALSE)</f>
        <v>#N/A</v>
      </c>
      <c r="I58" s="356">
        <f>VLOOKUP($B56,В_р!$C$16:$AF$57,30,)</f>
        <v>696</v>
      </c>
      <c r="J58" s="411" t="e">
        <f>VLOOKUP($B56,'4_р'!$C$17:$H$73,6,FALSE)</f>
        <v>#N/A</v>
      </c>
      <c r="K58" s="356" t="e">
        <f>VLOOKUP($B56,#REF!,7,FALSE)</f>
        <v>#REF!</v>
      </c>
      <c r="L58" s="356" t="e">
        <f>VLOOKUP($B56,#REF!,9,FALSE)</f>
        <v>#REF!</v>
      </c>
      <c r="M58" s="356"/>
      <c r="N58" s="356"/>
      <c r="O58" s="356"/>
      <c r="P58" s="400"/>
      <c r="Q58" s="445"/>
      <c r="R58" s="464"/>
      <c r="S58" s="356">
        <f>B56</f>
        <v>63</v>
      </c>
      <c r="T58" s="281">
        <f>$A56</f>
        <v>22</v>
      </c>
      <c r="U58" s="281">
        <v>3</v>
      </c>
      <c r="V58" s="281" t="s">
        <v>162</v>
      </c>
      <c r="W58" s="401"/>
      <c r="X58" s="298"/>
      <c r="Y58" s="298"/>
      <c r="Z58" s="298"/>
      <c r="AA58" s="298"/>
      <c r="AB58" s="298"/>
      <c r="AC58" s="298"/>
      <c r="AD58" s="402"/>
      <c r="AE58" s="402"/>
      <c r="AF58" s="402"/>
      <c r="AH58" s="231"/>
      <c r="AI58" s="231"/>
      <c r="AJ58" s="356">
        <v>55</v>
      </c>
      <c r="AK58" s="231"/>
    </row>
    <row r="59" spans="1:50" s="280" customFormat="1" ht="13.15" customHeight="1" x14ac:dyDescent="0.3">
      <c r="A59" s="421"/>
      <c r="B59" s="356"/>
      <c r="C59" s="403" t="e">
        <f>VLOOKUP(B56,Уч!$A$2:$L$34,11,FALSE)</f>
        <v>#N/A</v>
      </c>
      <c r="D59" s="404"/>
      <c r="E59" s="461" t="s">
        <v>276</v>
      </c>
      <c r="F59" s="410" t="e">
        <f>F58</f>
        <v>#N/A</v>
      </c>
      <c r="G59" s="356" t="e">
        <f>F59+G58</f>
        <v>#N/A</v>
      </c>
      <c r="H59" s="356" t="e">
        <f>G59+H58</f>
        <v>#N/A</v>
      </c>
      <c r="I59" s="356" t="e">
        <f>H59+I58</f>
        <v>#N/A</v>
      </c>
      <c r="J59" s="411" t="e">
        <f>SUM($F58:J58)</f>
        <v>#N/A</v>
      </c>
      <c r="K59" s="356" t="e">
        <f>SUM($F58:$K58)</f>
        <v>#N/A</v>
      </c>
      <c r="L59" s="356" t="e">
        <f>K59+L58</f>
        <v>#N/A</v>
      </c>
      <c r="M59" s="356"/>
      <c r="N59" s="356"/>
      <c r="O59" s="356"/>
      <c r="P59" s="400"/>
      <c r="Q59" s="295"/>
      <c r="R59" s="464"/>
      <c r="S59" s="356">
        <f>B56</f>
        <v>63</v>
      </c>
      <c r="T59" s="281">
        <f>$A56</f>
        <v>22</v>
      </c>
      <c r="U59" s="281">
        <v>4</v>
      </c>
      <c r="V59" s="281" t="s">
        <v>162</v>
      </c>
      <c r="W59" s="336" t="e">
        <f t="shared" ref="W59:AF59" si="8">F59</f>
        <v>#N/A</v>
      </c>
      <c r="X59" s="336" t="e">
        <f t="shared" si="8"/>
        <v>#N/A</v>
      </c>
      <c r="Y59" s="336" t="e">
        <f t="shared" si="8"/>
        <v>#N/A</v>
      </c>
      <c r="Z59" s="336" t="e">
        <f t="shared" si="8"/>
        <v>#N/A</v>
      </c>
      <c r="AA59" s="336" t="e">
        <f t="shared" si="8"/>
        <v>#N/A</v>
      </c>
      <c r="AB59" s="336" t="e">
        <f t="shared" si="8"/>
        <v>#N/A</v>
      </c>
      <c r="AC59" s="336" t="e">
        <f t="shared" si="8"/>
        <v>#N/A</v>
      </c>
      <c r="AD59" s="336">
        <f t="shared" si="8"/>
        <v>0</v>
      </c>
      <c r="AE59" s="336">
        <f t="shared" si="8"/>
        <v>0</v>
      </c>
      <c r="AF59" s="336">
        <f t="shared" si="8"/>
        <v>0</v>
      </c>
      <c r="AH59" s="231"/>
      <c r="AI59" s="231"/>
      <c r="AJ59" s="356">
        <v>55</v>
      </c>
      <c r="AK59" s="231"/>
    </row>
    <row r="60" spans="1:50" s="280" customFormat="1" ht="13.15" customHeight="1" thickBot="1" x14ac:dyDescent="0.25">
      <c r="A60" s="466"/>
      <c r="B60" s="413"/>
      <c r="C60" s="414" t="e">
        <f>VLOOKUP(B56,Уч!$A$2:$L$34,12,FALSE)</f>
        <v>#N/A</v>
      </c>
      <c r="D60" s="415"/>
      <c r="E60" s="462" t="s">
        <v>59</v>
      </c>
      <c r="F60" s="416" t="e">
        <f>RANK(F59,$W$16:$W$80,0)</f>
        <v>#N/A</v>
      </c>
      <c r="G60" s="413" t="e">
        <f>RANK(G59,$X$16:$X$80,0)</f>
        <v>#N/A</v>
      </c>
      <c r="H60" s="413" t="e">
        <f>RANK(H59,$Y$16:$Y$80,0)</f>
        <v>#N/A</v>
      </c>
      <c r="I60" s="413" t="e">
        <f>RANK(I59,$Z$16:$Z$80,0)</f>
        <v>#N/A</v>
      </c>
      <c r="J60" s="417" t="e">
        <f>RANK(J59,$AA$16:$AA$80,0)</f>
        <v>#N/A</v>
      </c>
      <c r="K60" s="413" t="e">
        <f>RANK(K59,$AB$16:$AB$80,0)</f>
        <v>#N/A</v>
      </c>
      <c r="L60" s="413" t="e">
        <f>RANK(L59,$AC$16:$AC$80,0)</f>
        <v>#N/A</v>
      </c>
      <c r="M60" s="413"/>
      <c r="N60" s="413"/>
      <c r="O60" s="413"/>
      <c r="P60" s="418"/>
      <c r="Q60" s="447"/>
      <c r="R60" s="465"/>
      <c r="S60" s="356">
        <f>B56</f>
        <v>63</v>
      </c>
      <c r="T60" s="281">
        <f>$A56</f>
        <v>22</v>
      </c>
      <c r="U60" s="281">
        <v>5</v>
      </c>
      <c r="V60" s="281" t="s">
        <v>162</v>
      </c>
      <c r="W60" s="401"/>
      <c r="X60" s="298"/>
      <c r="Y60" s="298"/>
      <c r="Z60" s="298"/>
      <c r="AA60" s="298"/>
      <c r="AB60" s="298"/>
      <c r="AC60" s="298"/>
      <c r="AD60" s="402"/>
      <c r="AE60" s="402"/>
      <c r="AF60" s="402"/>
      <c r="AJ60" s="356">
        <v>55</v>
      </c>
      <c r="AK60" s="231"/>
    </row>
    <row r="61" spans="1:50" s="280" customFormat="1" ht="13.15" customHeight="1" thickTop="1" x14ac:dyDescent="0.3">
      <c r="A61" s="421">
        <v>23</v>
      </c>
      <c r="B61" s="356">
        <v>15</v>
      </c>
      <c r="C61" s="395" t="e">
        <f>VLOOKUP(B61,Уч!$A$2:$L$34,2,FALSE)</f>
        <v>#N/A</v>
      </c>
      <c r="D61" s="396" t="e">
        <f>VLOOKUP(B61,Уч!$A$2:$L$34,3,FALSE)</f>
        <v>#N/A</v>
      </c>
      <c r="E61" s="461" t="s">
        <v>19</v>
      </c>
      <c r="F61" s="397" t="e">
        <f>VLOOKUP($B61,'1_р'!$C$18:$I$86,5,FALSE)</f>
        <v>#N/A</v>
      </c>
      <c r="G61" s="398" t="e">
        <f>VLOOKUP($B61,Дл_р!$C$16:$O$54,11,FALSE)</f>
        <v>#N/A</v>
      </c>
      <c r="H61" s="398" t="e">
        <f>VLOOKUP($B61,Я_р!$C$16:$K$60,8,FALSE)</f>
        <v>#N/A</v>
      </c>
      <c r="I61" s="398" t="e">
        <f>VLOOKUP($B61,В_р!$C$16:$AF$57,29,FALSE)</f>
        <v>#N/A</v>
      </c>
      <c r="J61" s="399" t="e">
        <f>VLOOKUP($B61,'4_р'!$C$17:$H$73,5,FALSE)</f>
        <v>#N/A</v>
      </c>
      <c r="K61" s="398" t="e">
        <f>VLOOKUP($B61,#REF!,5,FALSE)</f>
        <v>#REF!</v>
      </c>
      <c r="L61" s="398" t="e">
        <f>VLOOKUP($B61,#REF!,8,FALSE)</f>
        <v>#REF!</v>
      </c>
      <c r="M61" s="398"/>
      <c r="N61" s="398"/>
      <c r="O61" s="356"/>
      <c r="P61" s="400" t="e">
        <f>SUM(F63:O63)</f>
        <v>#N/A</v>
      </c>
      <c r="Q61" s="421" t="e">
        <f>LOOKUP(P61,Y$1:AH$1,Y$2:AH$2)</f>
        <v>#N/A</v>
      </c>
      <c r="R61" s="463" t="e">
        <f>AH61+AI61+5</f>
        <v>#N/A</v>
      </c>
      <c r="S61" s="356">
        <f>B61</f>
        <v>15</v>
      </c>
      <c r="T61" s="281">
        <f>$A61</f>
        <v>23</v>
      </c>
      <c r="U61" s="281">
        <v>1</v>
      </c>
      <c r="V61" s="281">
        <f>$A61</f>
        <v>23</v>
      </c>
      <c r="W61" s="401"/>
      <c r="X61" s="298"/>
      <c r="Y61" s="298"/>
      <c r="Z61" s="298"/>
      <c r="AA61" s="298"/>
      <c r="AB61" s="298"/>
      <c r="AC61" s="298"/>
      <c r="AD61" s="402"/>
      <c r="AE61" s="402"/>
      <c r="AF61" s="402"/>
      <c r="AH61" s="280" t="e">
        <f>IF(AND(T61&gt;16,P61&gt;=6200),"1",LOOKUP(T61,Y$5:AO$5,Y$6:AO$6))</f>
        <v>#N/A</v>
      </c>
      <c r="AI61" s="280" t="e">
        <f>LOOKUP(Q61,Y$8:AD$8,Y$9:AD$9)</f>
        <v>#N/A</v>
      </c>
      <c r="AJ61" s="356">
        <v>334</v>
      </c>
      <c r="AK61" s="231"/>
      <c r="AP61" s="281"/>
      <c r="AQ61" s="281"/>
      <c r="AR61" s="281"/>
      <c r="AS61" s="281"/>
      <c r="AT61" s="281"/>
      <c r="AU61" s="281"/>
      <c r="AV61" s="281"/>
      <c r="AW61" s="281"/>
      <c r="AX61" s="281"/>
    </row>
    <row r="62" spans="1:50" s="280" customFormat="1" ht="13.15" customHeight="1" x14ac:dyDescent="0.3">
      <c r="A62" s="421"/>
      <c r="B62" s="356"/>
      <c r="C62" s="403" t="e">
        <f>VLOOKUP(B61,Уч!$A$2:$L$34,5,FALSE)</f>
        <v>#N/A</v>
      </c>
      <c r="D62" s="396" t="e">
        <f>VLOOKUP(B61,Уч!$A$2:$L$34,4,FALSE)</f>
        <v>#N/A</v>
      </c>
      <c r="E62" s="461" t="s">
        <v>25</v>
      </c>
      <c r="F62" s="405" t="e">
        <f>VLOOKUP($B61,'1_р'!$C$18:$I$86,6,FALSE)</f>
        <v>#N/A</v>
      </c>
      <c r="G62" s="406" t="e">
        <f>VLOOKUP($B61,Дл_р!$C$16:$O$54,12,FALSE)</f>
        <v>#N/A</v>
      </c>
      <c r="H62" s="356"/>
      <c r="I62" s="406"/>
      <c r="J62" s="407"/>
      <c r="K62" s="406" t="e">
        <f>VLOOKUP($B61,#REF!,6,FALSE)</f>
        <v>#REF!</v>
      </c>
      <c r="L62" s="406"/>
      <c r="M62" s="406"/>
      <c r="N62" s="356"/>
      <c r="O62" s="356"/>
      <c r="P62" s="400"/>
      <c r="Q62" s="295"/>
      <c r="R62" s="463" t="e">
        <f>CONCATENATE(AH61,"+",AI61,"+",5)</f>
        <v>#N/A</v>
      </c>
      <c r="S62" s="356">
        <f>B61</f>
        <v>15</v>
      </c>
      <c r="T62" s="281">
        <f>$A61</f>
        <v>23</v>
      </c>
      <c r="U62" s="281">
        <v>2</v>
      </c>
      <c r="V62" s="281">
        <f>$A61</f>
        <v>23</v>
      </c>
      <c r="W62" s="401"/>
      <c r="X62" s="298"/>
      <c r="Y62" s="298"/>
      <c r="Z62" s="298"/>
      <c r="AA62" s="298"/>
      <c r="AB62" s="298"/>
      <c r="AC62" s="298"/>
      <c r="AD62" s="402"/>
      <c r="AE62" s="402"/>
      <c r="AF62" s="402"/>
      <c r="AH62" s="231"/>
      <c r="AI62" s="231"/>
      <c r="AJ62" s="356">
        <v>334</v>
      </c>
      <c r="AK62" s="231"/>
      <c r="AP62" s="281"/>
      <c r="AQ62" s="281"/>
      <c r="AR62" s="281"/>
      <c r="AS62" s="281"/>
      <c r="AT62" s="281"/>
      <c r="AU62" s="281"/>
      <c r="AV62" s="281"/>
      <c r="AW62" s="281"/>
      <c r="AX62" s="281"/>
    </row>
    <row r="63" spans="1:50" s="280" customFormat="1" ht="13.15" customHeight="1" x14ac:dyDescent="0.3">
      <c r="A63" s="421"/>
      <c r="B63" s="356"/>
      <c r="C63" s="409" t="e">
        <f>VLOOKUP(B61,Уч!$A$2:$L$34,7,FALSE)</f>
        <v>#N/A</v>
      </c>
      <c r="D63" s="396"/>
      <c r="E63" s="461" t="s">
        <v>29</v>
      </c>
      <c r="F63" s="410" t="e">
        <f>VLOOKUP($B61,'1_р'!$C$18:$I$86,7,FALSE)</f>
        <v>#N/A</v>
      </c>
      <c r="G63" s="356" t="e">
        <f>VLOOKUP($B61,Дл_р!$C$16:$O$54,13,FALSE)</f>
        <v>#N/A</v>
      </c>
      <c r="H63" s="356" t="e">
        <f>VLOOKUP($B61,Я_р!$C$16:$K$60,9,FALSE)</f>
        <v>#N/A</v>
      </c>
      <c r="I63" s="356" t="e">
        <f>VLOOKUP($B61,В_р!$C$16:$AF$57,30,)</f>
        <v>#N/A</v>
      </c>
      <c r="J63" s="411" t="e">
        <f>VLOOKUP($B61,'4_р'!$C$17:$H$73,6,FALSE)</f>
        <v>#N/A</v>
      </c>
      <c r="K63" s="356" t="e">
        <f>VLOOKUP($B61,#REF!,7,FALSE)</f>
        <v>#REF!</v>
      </c>
      <c r="L63" s="356" t="e">
        <f>VLOOKUP($B61,#REF!,9,FALSE)</f>
        <v>#REF!</v>
      </c>
      <c r="M63" s="356"/>
      <c r="N63" s="356"/>
      <c r="O63" s="356"/>
      <c r="P63" s="400"/>
      <c r="Q63" s="295"/>
      <c r="R63" s="464"/>
      <c r="S63" s="356">
        <f>B61</f>
        <v>15</v>
      </c>
      <c r="T63" s="281">
        <f>$A61</f>
        <v>23</v>
      </c>
      <c r="U63" s="281">
        <v>3</v>
      </c>
      <c r="V63" s="281">
        <f>$A61</f>
        <v>23</v>
      </c>
      <c r="W63" s="401"/>
      <c r="X63" s="298"/>
      <c r="Y63" s="298"/>
      <c r="Z63" s="298"/>
      <c r="AA63" s="298"/>
      <c r="AB63" s="298"/>
      <c r="AC63" s="298"/>
      <c r="AD63" s="402"/>
      <c r="AE63" s="402"/>
      <c r="AF63" s="402"/>
      <c r="AH63" s="231"/>
      <c r="AI63" s="231"/>
      <c r="AJ63" s="356">
        <v>334</v>
      </c>
      <c r="AK63" s="231"/>
      <c r="AP63" s="281"/>
      <c r="AQ63" s="281"/>
      <c r="AR63" s="281"/>
      <c r="AS63" s="281"/>
      <c r="AT63" s="281"/>
      <c r="AU63" s="281"/>
      <c r="AV63" s="281"/>
      <c r="AW63" s="281"/>
      <c r="AX63" s="281"/>
    </row>
    <row r="64" spans="1:50" s="280" customFormat="1" ht="13.15" customHeight="1" x14ac:dyDescent="0.3">
      <c r="A64" s="421"/>
      <c r="B64" s="356"/>
      <c r="C64" s="403" t="e">
        <f>VLOOKUP(B61,Уч!$A$2:$L$34,11,FALSE)</f>
        <v>#N/A</v>
      </c>
      <c r="D64" s="396"/>
      <c r="E64" s="461" t="s">
        <v>276</v>
      </c>
      <c r="F64" s="410" t="e">
        <f>F63</f>
        <v>#N/A</v>
      </c>
      <c r="G64" s="356" t="e">
        <f>F64+G63</f>
        <v>#N/A</v>
      </c>
      <c r="H64" s="356" t="e">
        <f>G64+H63</f>
        <v>#N/A</v>
      </c>
      <c r="I64" s="356" t="e">
        <f>H64+I63</f>
        <v>#N/A</v>
      </c>
      <c r="J64" s="411" t="e">
        <f>SUM($F63:J63)</f>
        <v>#N/A</v>
      </c>
      <c r="K64" s="356" t="e">
        <f>SUM($F63:$K63)</f>
        <v>#N/A</v>
      </c>
      <c r="L64" s="356" t="e">
        <f>K64+L63</f>
        <v>#N/A</v>
      </c>
      <c r="M64" s="356"/>
      <c r="N64" s="356"/>
      <c r="O64" s="356"/>
      <c r="P64" s="400"/>
      <c r="Q64" s="295"/>
      <c r="R64" s="464"/>
      <c r="S64" s="356">
        <f>B61</f>
        <v>15</v>
      </c>
      <c r="T64" s="281">
        <f>$A61</f>
        <v>23</v>
      </c>
      <c r="U64" s="281">
        <v>4</v>
      </c>
      <c r="V64" s="281">
        <f>$A61</f>
        <v>23</v>
      </c>
      <c r="W64" s="336" t="e">
        <f t="shared" ref="W64:AF64" si="9">F64</f>
        <v>#N/A</v>
      </c>
      <c r="X64" s="336" t="e">
        <f t="shared" si="9"/>
        <v>#N/A</v>
      </c>
      <c r="Y64" s="336" t="e">
        <f t="shared" si="9"/>
        <v>#N/A</v>
      </c>
      <c r="Z64" s="336" t="e">
        <f t="shared" si="9"/>
        <v>#N/A</v>
      </c>
      <c r="AA64" s="336" t="e">
        <f t="shared" si="9"/>
        <v>#N/A</v>
      </c>
      <c r="AB64" s="336" t="e">
        <f t="shared" si="9"/>
        <v>#N/A</v>
      </c>
      <c r="AC64" s="336" t="e">
        <f t="shared" si="9"/>
        <v>#N/A</v>
      </c>
      <c r="AD64" s="336">
        <f t="shared" si="9"/>
        <v>0</v>
      </c>
      <c r="AE64" s="336">
        <f t="shared" si="9"/>
        <v>0</v>
      </c>
      <c r="AF64" s="336">
        <f t="shared" si="9"/>
        <v>0</v>
      </c>
      <c r="AH64" s="231"/>
      <c r="AI64" s="231"/>
      <c r="AJ64" s="356">
        <v>334</v>
      </c>
      <c r="AK64" s="231"/>
      <c r="AP64" s="281"/>
      <c r="AQ64" s="281"/>
      <c r="AR64" s="281"/>
      <c r="AS64" s="281"/>
      <c r="AT64" s="281"/>
      <c r="AU64" s="281"/>
      <c r="AV64" s="281"/>
      <c r="AW64" s="281"/>
      <c r="AX64" s="281"/>
    </row>
    <row r="65" spans="1:50" s="280" customFormat="1" ht="13.15" customHeight="1" thickBot="1" x14ac:dyDescent="0.25">
      <c r="A65" s="466"/>
      <c r="B65" s="413"/>
      <c r="C65" s="414" t="e">
        <f>VLOOKUP(B61,Уч!$A$2:$L$34,12,FALSE)</f>
        <v>#N/A</v>
      </c>
      <c r="D65" s="419"/>
      <c r="E65" s="462" t="s">
        <v>59</v>
      </c>
      <c r="F65" s="416" t="e">
        <f>RANK(F64,$W$16:$W$80,0)</f>
        <v>#N/A</v>
      </c>
      <c r="G65" s="413" t="e">
        <f>RANK(G64,$X$16:$X$80,0)</f>
        <v>#N/A</v>
      </c>
      <c r="H65" s="413" t="e">
        <f>RANK(H64,$Y$16:$Y$80,0)</f>
        <v>#N/A</v>
      </c>
      <c r="I65" s="413" t="e">
        <f>RANK(I64,$Z$16:$Z$80,0)</f>
        <v>#N/A</v>
      </c>
      <c r="J65" s="417" t="e">
        <f>RANK(J64,$AA$16:$AA$80,0)</f>
        <v>#N/A</v>
      </c>
      <c r="K65" s="413" t="e">
        <f>RANK(K64,$AB$16:$AB$80,0)</f>
        <v>#N/A</v>
      </c>
      <c r="L65" s="413" t="e">
        <f>RANK(L64,$AC$16:$AC$80,0)</f>
        <v>#N/A</v>
      </c>
      <c r="M65" s="413"/>
      <c r="N65" s="413"/>
      <c r="O65" s="413"/>
      <c r="P65" s="418"/>
      <c r="Q65" s="447"/>
      <c r="R65" s="465"/>
      <c r="S65" s="205">
        <f>B61</f>
        <v>15</v>
      </c>
      <c r="T65" s="281">
        <f>$A61</f>
        <v>23</v>
      </c>
      <c r="U65" s="281">
        <v>5</v>
      </c>
      <c r="V65" s="281">
        <f>$A61</f>
        <v>23</v>
      </c>
      <c r="W65" s="401"/>
      <c r="X65" s="298"/>
      <c r="Y65" s="298"/>
      <c r="Z65" s="298"/>
      <c r="AA65" s="298"/>
      <c r="AB65" s="298"/>
      <c r="AC65" s="298"/>
      <c r="AD65" s="402"/>
      <c r="AE65" s="402"/>
      <c r="AF65" s="402"/>
      <c r="AJ65" s="356">
        <v>334</v>
      </c>
      <c r="AK65" s="231"/>
      <c r="AP65" s="281"/>
      <c r="AQ65" s="281"/>
      <c r="AR65" s="281"/>
      <c r="AS65" s="281"/>
      <c r="AT65" s="281"/>
      <c r="AU65" s="281"/>
      <c r="AV65" s="281"/>
      <c r="AW65" s="281"/>
      <c r="AX65" s="281"/>
    </row>
    <row r="66" spans="1:50" s="280" customFormat="1" ht="13.15" customHeight="1" thickTop="1" x14ac:dyDescent="0.3">
      <c r="A66" s="421">
        <v>24</v>
      </c>
      <c r="B66" s="356">
        <v>22</v>
      </c>
      <c r="C66" s="395" t="str">
        <f>VLOOKUP(B66,Уч!$A$2:$L$34,2,FALSE)</f>
        <v>Чернов Евгений</v>
      </c>
      <c r="D66" s="396" t="str">
        <f>VLOOKUP(B66,Уч!$A$2:$L$34,3,FALSE)</f>
        <v>09.11.1991</v>
      </c>
      <c r="E66" s="461" t="s">
        <v>19</v>
      </c>
      <c r="F66" s="397">
        <f>VLOOKUP($B66,'1_р'!$C$18:$I$86,5,FALSE)</f>
        <v>11.3</v>
      </c>
      <c r="G66" s="398">
        <f>VLOOKUP($B66,Дл_р!$C$16:$O$54,11,FALSE)</f>
        <v>0</v>
      </c>
      <c r="H66" s="398" t="e">
        <f>VLOOKUP($B66,Я_р!$C$16:$K$60,8,FALSE)</f>
        <v>#N/A</v>
      </c>
      <c r="I66" s="398">
        <f>VLOOKUP($B66,В_р!$C$16:$AF$57,29,FALSE)</f>
        <v>0</v>
      </c>
      <c r="J66" s="399">
        <f>VLOOKUP($B66,'4_р'!$C$17:$H$73,5,FALSE)</f>
        <v>49.91</v>
      </c>
      <c r="K66" s="398" t="e">
        <f>VLOOKUP($B66,#REF!,5,FALSE)</f>
        <v>#REF!</v>
      </c>
      <c r="L66" s="398" t="e">
        <f>VLOOKUP($B66,#REF!,8,FALSE)</f>
        <v>#REF!</v>
      </c>
      <c r="M66" s="423" t="e">
        <f>VLOOKUP($B66,#REF!,29,FALSE)</f>
        <v>#REF!</v>
      </c>
      <c r="N66" s="423" t="e">
        <f>VLOOKUP($B66,К_р!$C$15:$K$68,8,FALSE)</f>
        <v>#N/A</v>
      </c>
      <c r="O66" s="425">
        <f>VLOOKUP($B66,'15_р'!$C$17:$H$86,5,FALSE)</f>
        <v>0</v>
      </c>
      <c r="P66" s="443" t="e">
        <f>SUM(F68:O68)</f>
        <v>#N/A</v>
      </c>
      <c r="Q66" s="421" t="e">
        <f>LOOKUP(P66,Y$1:AH$1,Y$2:AH$2)</f>
        <v>#N/A</v>
      </c>
      <c r="R66" s="463" t="e">
        <f>AH66+AI66+5</f>
        <v>#N/A</v>
      </c>
      <c r="S66" s="356">
        <f>B66</f>
        <v>22</v>
      </c>
      <c r="T66" s="281">
        <f>$A66</f>
        <v>24</v>
      </c>
      <c r="U66" s="281">
        <v>1</v>
      </c>
      <c r="V66" s="281" t="s">
        <v>162</v>
      </c>
      <c r="W66" s="401"/>
      <c r="X66" s="298"/>
      <c r="Y66" s="298"/>
      <c r="Z66" s="298"/>
      <c r="AA66" s="298"/>
      <c r="AB66" s="298"/>
      <c r="AC66" s="298"/>
      <c r="AD66" s="402"/>
      <c r="AE66" s="402"/>
      <c r="AF66" s="402"/>
      <c r="AH66" s="280" t="e">
        <f>IF(AND(T66&gt;16,P66&gt;=6200),"1",LOOKUP(T66,Y$5:AO$5,Y$6:AO$6))</f>
        <v>#N/A</v>
      </c>
      <c r="AI66" s="280" t="e">
        <f>LOOKUP(Q66,Y$8:AD$8,Y$9:AD$9)</f>
        <v>#N/A</v>
      </c>
      <c r="AJ66" s="356">
        <v>506</v>
      </c>
      <c r="AK66" s="231"/>
    </row>
    <row r="67" spans="1:50" s="280" customFormat="1" ht="13.15" customHeight="1" x14ac:dyDescent="0.3">
      <c r="A67" s="421"/>
      <c r="B67" s="356"/>
      <c r="C67" s="403" t="str">
        <f>VLOOKUP(B66,Уч!$A$2:$L$34,5,FALSE)</f>
        <v xml:space="preserve">Краснодарский край  </v>
      </c>
      <c r="D67" s="396" t="str">
        <f>VLOOKUP(B66,Уч!$A$2:$L$34,4,FALSE)</f>
        <v>МС</v>
      </c>
      <c r="E67" s="461" t="s">
        <v>25</v>
      </c>
      <c r="F67" s="405">
        <f>VLOOKUP($B66,'1_р'!$C$18:$I$86,6,FALSE)</f>
        <v>-0.9</v>
      </c>
      <c r="G67" s="406">
        <f>VLOOKUP($B66,Дл_р!$C$16:$O$54,12,FALSE)</f>
        <v>0</v>
      </c>
      <c r="H67" s="356"/>
      <c r="I67" s="406"/>
      <c r="J67" s="407"/>
      <c r="K67" s="406" t="e">
        <f>VLOOKUP($B66,#REF!,6,FALSE)</f>
        <v>#REF!</v>
      </c>
      <c r="L67" s="406"/>
      <c r="M67" s="428"/>
      <c r="N67" s="425"/>
      <c r="O67" s="425"/>
      <c r="P67" s="400"/>
      <c r="Q67" s="295"/>
      <c r="R67" s="463" t="e">
        <f>CONCATENATE(AH66,"+",AI66,"+",5)</f>
        <v>#N/A</v>
      </c>
      <c r="S67" s="356">
        <f>B66</f>
        <v>22</v>
      </c>
      <c r="T67" s="281">
        <f>$A66</f>
        <v>24</v>
      </c>
      <c r="U67" s="281">
        <v>2</v>
      </c>
      <c r="V67" s="281" t="s">
        <v>162</v>
      </c>
      <c r="W67" s="401"/>
      <c r="X67" s="298"/>
      <c r="Y67" s="298"/>
      <c r="Z67" s="298"/>
      <c r="AA67" s="298"/>
      <c r="AB67" s="298"/>
      <c r="AC67" s="298"/>
      <c r="AD67" s="402"/>
      <c r="AE67" s="402"/>
      <c r="AF67" s="402"/>
      <c r="AH67" s="231"/>
      <c r="AI67" s="231"/>
      <c r="AJ67" s="356">
        <v>506</v>
      </c>
      <c r="AK67" s="231"/>
    </row>
    <row r="68" spans="1:50" s="280" customFormat="1" ht="13.15" customHeight="1" x14ac:dyDescent="0.3">
      <c r="A68" s="421"/>
      <c r="B68" s="356"/>
      <c r="C68" s="409" t="str">
        <f>VLOOKUP(B66,Уч!$A$2:$L$34,7,FALSE)</f>
        <v>ГБУ КК "ЦОП по легкой атлетике", ГБУ КК  "РЦСП по легкой атлетике"</v>
      </c>
      <c r="D68" s="396"/>
      <c r="E68" s="461" t="s">
        <v>29</v>
      </c>
      <c r="F68" s="410">
        <f>VLOOKUP($B66,'1_р'!$C$18:$I$86,7,FALSE)</f>
        <v>795</v>
      </c>
      <c r="G68" s="356">
        <f>VLOOKUP($B66,Дл_р!$C$16:$O$54,13,FALSE)</f>
        <v>0</v>
      </c>
      <c r="H68" s="356" t="e">
        <f>VLOOKUP($B66,Я_р!$C$16:$K$60,9,FALSE)</f>
        <v>#N/A</v>
      </c>
      <c r="I68" s="356">
        <f>VLOOKUP($B66,В_р!$C$16:$AF$57,30,)</f>
        <v>0</v>
      </c>
      <c r="J68" s="411">
        <f>VLOOKUP($B66,'4_р'!$C$17:$H$73,6,FALSE)</f>
        <v>819</v>
      </c>
      <c r="K68" s="356" t="e">
        <f>VLOOKUP($B66,#REF!,7,FALSE)</f>
        <v>#REF!</v>
      </c>
      <c r="L68" s="356" t="e">
        <f>VLOOKUP($B66,#REF!,9,FALSE)</f>
        <v>#REF!</v>
      </c>
      <c r="M68" s="425" t="e">
        <f>VLOOKUP($B66,#REF!,30,FALSE)</f>
        <v>#REF!</v>
      </c>
      <c r="N68" s="425" t="e">
        <f>VLOOKUP($B66,К_р!$C$15:$K$68,9,FALSE)</f>
        <v>#N/A</v>
      </c>
      <c r="O68" s="425">
        <f>VLOOKUP($B66,'15_р'!$C$17:$H$86,6,FALSE)</f>
        <v>0</v>
      </c>
      <c r="P68" s="400"/>
      <c r="Q68" s="336"/>
      <c r="R68" s="464"/>
      <c r="S68" s="356">
        <f>B66</f>
        <v>22</v>
      </c>
      <c r="T68" s="281">
        <f>$A66</f>
        <v>24</v>
      </c>
      <c r="U68" s="281">
        <v>3</v>
      </c>
      <c r="V68" s="281" t="s">
        <v>162</v>
      </c>
      <c r="W68" s="401"/>
      <c r="X68" s="298"/>
      <c r="Y68" s="298"/>
      <c r="Z68" s="298"/>
      <c r="AA68" s="298"/>
      <c r="AB68" s="298"/>
      <c r="AC68" s="298"/>
      <c r="AD68" s="402"/>
      <c r="AE68" s="402"/>
      <c r="AF68" s="402"/>
      <c r="AH68" s="231"/>
      <c r="AI68" s="231"/>
      <c r="AJ68" s="356">
        <v>506</v>
      </c>
      <c r="AK68" s="231"/>
    </row>
    <row r="69" spans="1:50" s="280" customFormat="1" ht="13.15" customHeight="1" x14ac:dyDescent="0.3">
      <c r="A69" s="421"/>
      <c r="B69" s="356"/>
      <c r="C69" s="403" t="str">
        <f>VLOOKUP(B66,Уч!$A$2:$L$34,11,FALSE)</f>
        <v>Чернов С.А., Мирошниченко В.И., Чернова Т.С.</v>
      </c>
      <c r="D69" s="396"/>
      <c r="E69" s="461" t="s">
        <v>276</v>
      </c>
      <c r="F69" s="410">
        <f>F68</f>
        <v>795</v>
      </c>
      <c r="G69" s="356">
        <f>F69+G68</f>
        <v>795</v>
      </c>
      <c r="H69" s="356" t="e">
        <f>G69+H68</f>
        <v>#N/A</v>
      </c>
      <c r="I69" s="356" t="e">
        <f>H69+I68</f>
        <v>#N/A</v>
      </c>
      <c r="J69" s="411" t="e">
        <f>SUM($F68:J68)</f>
        <v>#N/A</v>
      </c>
      <c r="K69" s="356" t="e">
        <f>SUM($F68:$K68)</f>
        <v>#N/A</v>
      </c>
      <c r="L69" s="356" t="e">
        <f>K69+L68</f>
        <v>#N/A</v>
      </c>
      <c r="M69" s="425" t="e">
        <f>L69+M68</f>
        <v>#N/A</v>
      </c>
      <c r="N69" s="425" t="e">
        <f>SUM($F68:$N68)</f>
        <v>#N/A</v>
      </c>
      <c r="O69" s="425" t="e">
        <f>SUM($F68:$O68)</f>
        <v>#N/A</v>
      </c>
      <c r="P69" s="400"/>
      <c r="Q69" s="336"/>
      <c r="R69" s="464"/>
      <c r="S69" s="356">
        <f>B66</f>
        <v>22</v>
      </c>
      <c r="T69" s="281">
        <f>$A66</f>
        <v>24</v>
      </c>
      <c r="U69" s="281">
        <v>4</v>
      </c>
      <c r="V69" s="281" t="s">
        <v>162</v>
      </c>
      <c r="W69" s="336">
        <f t="shared" ref="W69:AF69" si="10">F69</f>
        <v>795</v>
      </c>
      <c r="X69" s="336">
        <f t="shared" si="10"/>
        <v>795</v>
      </c>
      <c r="Y69" s="336" t="e">
        <f t="shared" si="10"/>
        <v>#N/A</v>
      </c>
      <c r="Z69" s="336" t="e">
        <f t="shared" si="10"/>
        <v>#N/A</v>
      </c>
      <c r="AA69" s="336" t="e">
        <f t="shared" si="10"/>
        <v>#N/A</v>
      </c>
      <c r="AB69" s="336" t="e">
        <f t="shared" si="10"/>
        <v>#N/A</v>
      </c>
      <c r="AC69" s="336" t="e">
        <f t="shared" si="10"/>
        <v>#N/A</v>
      </c>
      <c r="AD69" s="336" t="e">
        <f t="shared" si="10"/>
        <v>#N/A</v>
      </c>
      <c r="AE69" s="336" t="e">
        <f t="shared" si="10"/>
        <v>#N/A</v>
      </c>
      <c r="AF69" s="336" t="e">
        <f t="shared" si="10"/>
        <v>#N/A</v>
      </c>
      <c r="AH69" s="231"/>
      <c r="AI69" s="231"/>
      <c r="AJ69" s="356">
        <v>506</v>
      </c>
      <c r="AK69" s="231"/>
    </row>
    <row r="70" spans="1:50" s="280" customFormat="1" ht="13.15" customHeight="1" thickBot="1" x14ac:dyDescent="0.25">
      <c r="A70" s="466"/>
      <c r="B70" s="413"/>
      <c r="C70" s="414">
        <f>VLOOKUP(B66,Уч!$A$2:$L$34,12,FALSE)</f>
        <v>0</v>
      </c>
      <c r="D70" s="419"/>
      <c r="E70" s="462" t="s">
        <v>59</v>
      </c>
      <c r="F70" s="416" t="e">
        <f>RANK(F69,$W$16:$W$80,0)</f>
        <v>#N/A</v>
      </c>
      <c r="G70" s="413" t="e">
        <f>RANK(G69,$X$16:$X$80,0)</f>
        <v>#N/A</v>
      </c>
      <c r="H70" s="413" t="e">
        <f>RANK(H69,$Y$16:$Y$80,0)</f>
        <v>#N/A</v>
      </c>
      <c r="I70" s="413" t="e">
        <f>RANK(I69,$Z$16:$Z$80,0)</f>
        <v>#N/A</v>
      </c>
      <c r="J70" s="417" t="e">
        <f>RANK(J69,$AA$16:$AA$80,0)</f>
        <v>#N/A</v>
      </c>
      <c r="K70" s="413" t="e">
        <f>RANK(K69,$AB$16:$AB$80,0)</f>
        <v>#N/A</v>
      </c>
      <c r="L70" s="413" t="e">
        <f>RANK(L69,$AC$16:$AC$80,0)</f>
        <v>#N/A</v>
      </c>
      <c r="M70" s="433" t="e">
        <f>RANK(M69,$AD$16:$AD$80,0)</f>
        <v>#N/A</v>
      </c>
      <c r="N70" s="433" t="e">
        <f>RANK(N69,$AE$16:$AE$80,0)</f>
        <v>#N/A</v>
      </c>
      <c r="O70" s="433" t="e">
        <f>RANK(O69,$AF$16:$AF$80,0)</f>
        <v>#N/A</v>
      </c>
      <c r="P70" s="418"/>
      <c r="Q70" s="394"/>
      <c r="R70" s="465"/>
      <c r="S70" s="205">
        <f>B66</f>
        <v>22</v>
      </c>
      <c r="T70" s="281">
        <f>$A66</f>
        <v>24</v>
      </c>
      <c r="U70" s="281">
        <v>5</v>
      </c>
      <c r="V70" s="281" t="s">
        <v>162</v>
      </c>
      <c r="W70" s="401"/>
      <c r="X70" s="298"/>
      <c r="Y70" s="298"/>
      <c r="Z70" s="298"/>
      <c r="AA70" s="298"/>
      <c r="AB70" s="298"/>
      <c r="AC70" s="298"/>
      <c r="AD70" s="402"/>
      <c r="AE70" s="402"/>
      <c r="AF70" s="402"/>
      <c r="AJ70" s="356">
        <v>506</v>
      </c>
      <c r="AK70" s="231"/>
    </row>
    <row r="71" spans="1:50" s="280" customFormat="1" ht="13.15" customHeight="1" thickTop="1" x14ac:dyDescent="0.3">
      <c r="A71" s="421">
        <v>25</v>
      </c>
      <c r="B71" s="356">
        <v>66</v>
      </c>
      <c r="C71" s="395" t="e">
        <f>VLOOKUP(B71,Уч!$A$2:$L$34,2,FALSE)</f>
        <v>#N/A</v>
      </c>
      <c r="D71" s="396" t="e">
        <f>VLOOKUP(B71,Уч!$A$2:$L$34,3,FALSE)</f>
        <v>#N/A</v>
      </c>
      <c r="E71" s="461" t="s">
        <v>19</v>
      </c>
      <c r="F71" s="397" t="e">
        <f>VLOOKUP($B71,'1_р'!$C$18:$I$86,5,FALSE)</f>
        <v>#N/A</v>
      </c>
      <c r="G71" s="423" t="e">
        <f>VLOOKUP($B71,Дл_р!$C$16:$O$54,11,FALSE)</f>
        <v>#N/A</v>
      </c>
      <c r="H71" s="423" t="e">
        <f>VLOOKUP($B71,Я_р!$C$16:$K$60,8,FALSE)</f>
        <v>#N/A</v>
      </c>
      <c r="I71" s="423">
        <f>VLOOKUP($B71,В_р!$C$16:$AF$57,29,FALSE)</f>
        <v>0</v>
      </c>
      <c r="J71" s="424" t="e">
        <f>VLOOKUP($B71,'4_р'!$C$17:$H$73,5,FALSE)</f>
        <v>#N/A</v>
      </c>
      <c r="K71" s="423" t="e">
        <f>VLOOKUP($B71,#REF!,5,FALSE)</f>
        <v>#REF!</v>
      </c>
      <c r="L71" s="423" t="e">
        <f>VLOOKUP($B71,#REF!,8,FALSE)</f>
        <v>#REF!</v>
      </c>
      <c r="M71" s="423" t="e">
        <f>VLOOKUP($B71,#REF!,29,FALSE)</f>
        <v>#REF!</v>
      </c>
      <c r="N71" s="423">
        <f>VLOOKUP($B71,К_р!$C$15:$K$68,8,FALSE)</f>
        <v>0</v>
      </c>
      <c r="O71" s="425">
        <f>VLOOKUP($B71,'15_р'!$C$17:$H$86,5,FALSE)</f>
        <v>0</v>
      </c>
      <c r="P71" s="443" t="e">
        <f>SUM(F73:O73)</f>
        <v>#N/A</v>
      </c>
      <c r="Q71" s="421" t="e">
        <f>LOOKUP(P71,Y$1:AH$1,Y$2:AH$2)</f>
        <v>#N/A</v>
      </c>
      <c r="R71" s="463" t="e">
        <f>AH71+AI71+5</f>
        <v>#N/A</v>
      </c>
      <c r="S71" s="356">
        <f>B71</f>
        <v>66</v>
      </c>
      <c r="T71" s="281">
        <f>$A71</f>
        <v>25</v>
      </c>
      <c r="U71" s="281">
        <v>1</v>
      </c>
      <c r="V71" s="281">
        <f>$A71</f>
        <v>25</v>
      </c>
      <c r="W71" s="401"/>
      <c r="X71" s="298"/>
      <c r="Y71" s="298"/>
      <c r="Z71" s="298"/>
      <c r="AA71" s="298"/>
      <c r="AB71" s="298"/>
      <c r="AC71" s="298"/>
      <c r="AD71" s="402"/>
      <c r="AE71" s="402"/>
      <c r="AF71" s="402"/>
      <c r="AH71" s="280" t="e">
        <f>IF(AND(T71&gt;16,P71&gt;=6200),"1",LOOKUP(T71,Y$5:AO$5,Y$6:AO$6))</f>
        <v>#N/A</v>
      </c>
      <c r="AI71" s="280" t="e">
        <f>LOOKUP(Q71,Y$8:AD$8,Y$9:AD$9)</f>
        <v>#N/A</v>
      </c>
      <c r="AJ71" s="356">
        <v>449</v>
      </c>
      <c r="AK71" s="231"/>
    </row>
    <row r="72" spans="1:50" s="280" customFormat="1" ht="13.15" customHeight="1" x14ac:dyDescent="0.3">
      <c r="A72" s="421"/>
      <c r="B72" s="356"/>
      <c r="C72" s="403" t="e">
        <f>VLOOKUP(B71,Уч!$A$2:$L$34,5,FALSE)</f>
        <v>#N/A</v>
      </c>
      <c r="D72" s="404" t="e">
        <f>VLOOKUP(B71,Уч!$A$2:$L$34,4,FALSE)</f>
        <v>#N/A</v>
      </c>
      <c r="E72" s="461" t="s">
        <v>25</v>
      </c>
      <c r="F72" s="405" t="e">
        <f>VLOOKUP($B71,'1_р'!$C$18:$I$86,6,FALSE)</f>
        <v>#N/A</v>
      </c>
      <c r="G72" s="428" t="e">
        <f>VLOOKUP($B71,Дл_р!$C$16:$O$54,12,FALSE)</f>
        <v>#N/A</v>
      </c>
      <c r="H72" s="425"/>
      <c r="I72" s="428"/>
      <c r="J72" s="429"/>
      <c r="K72" s="428" t="e">
        <f>VLOOKUP($B71,#REF!,6,FALSE)</f>
        <v>#REF!</v>
      </c>
      <c r="L72" s="428"/>
      <c r="M72" s="428"/>
      <c r="N72" s="425"/>
      <c r="O72" s="425"/>
      <c r="P72" s="400"/>
      <c r="Q72" s="408"/>
      <c r="R72" s="463" t="e">
        <f>CONCATENATE(AH71,"+",AI71,"+",5)</f>
        <v>#N/A</v>
      </c>
      <c r="S72" s="356">
        <f>B71</f>
        <v>66</v>
      </c>
      <c r="T72" s="281">
        <f>$A71</f>
        <v>25</v>
      </c>
      <c r="U72" s="281">
        <v>2</v>
      </c>
      <c r="V72" s="281">
        <f>$A71</f>
        <v>25</v>
      </c>
      <c r="W72" s="401"/>
      <c r="X72" s="298"/>
      <c r="Y72" s="298"/>
      <c r="Z72" s="298"/>
      <c r="AA72" s="298"/>
      <c r="AB72" s="298"/>
      <c r="AC72" s="298"/>
      <c r="AD72" s="402"/>
      <c r="AE72" s="402"/>
      <c r="AF72" s="402"/>
      <c r="AH72" s="231"/>
      <c r="AI72" s="231"/>
      <c r="AJ72" s="356">
        <v>449</v>
      </c>
      <c r="AK72" s="231"/>
    </row>
    <row r="73" spans="1:50" s="280" customFormat="1" ht="13.15" customHeight="1" x14ac:dyDescent="0.3">
      <c r="A73" s="421"/>
      <c r="B73" s="356"/>
      <c r="C73" s="409" t="e">
        <f>VLOOKUP(B71,Уч!$A$2:$L$34,7,FALSE)</f>
        <v>#N/A</v>
      </c>
      <c r="D73" s="404"/>
      <c r="E73" s="461" t="s">
        <v>29</v>
      </c>
      <c r="F73" s="410" t="e">
        <f>VLOOKUP($B71,'1_р'!$C$18:$I$86,7,FALSE)</f>
        <v>#N/A</v>
      </c>
      <c r="G73" s="425" t="e">
        <f>VLOOKUP($B71,Дл_р!$C$16:$O$54,13,FALSE)</f>
        <v>#N/A</v>
      </c>
      <c r="H73" s="425" t="e">
        <f>VLOOKUP($B71,Я_р!$C$16:$K$60,9,FALSE)</f>
        <v>#N/A</v>
      </c>
      <c r="I73" s="425">
        <f>VLOOKUP($B71,В_р!$C$16:$AF$57,30,)</f>
        <v>0</v>
      </c>
      <c r="J73" s="431" t="e">
        <f>VLOOKUP($B71,'4_р'!$C$17:$H$73,6,FALSE)</f>
        <v>#N/A</v>
      </c>
      <c r="K73" s="425" t="e">
        <f>VLOOKUP($B71,#REF!,7,FALSE)</f>
        <v>#REF!</v>
      </c>
      <c r="L73" s="425" t="e">
        <f>VLOOKUP($B71,#REF!,9,FALSE)</f>
        <v>#REF!</v>
      </c>
      <c r="M73" s="425" t="e">
        <f>VLOOKUP($B71,#REF!,30,FALSE)</f>
        <v>#REF!</v>
      </c>
      <c r="N73" s="425">
        <f>VLOOKUP($B71,К_р!$C$15:$K$68,9,FALSE)</f>
        <v>0</v>
      </c>
      <c r="O73" s="425">
        <f>VLOOKUP($B71,'15_р'!$C$17:$H$86,6,FALSE)</f>
        <v>0</v>
      </c>
      <c r="P73" s="400"/>
      <c r="Q73" s="420"/>
      <c r="R73" s="336"/>
      <c r="S73" s="356">
        <f>B71</f>
        <v>66</v>
      </c>
      <c r="T73" s="281">
        <f>$A71</f>
        <v>25</v>
      </c>
      <c r="U73" s="281">
        <v>3</v>
      </c>
      <c r="V73" s="281">
        <f>$A71</f>
        <v>25</v>
      </c>
      <c r="W73" s="401"/>
      <c r="X73" s="298"/>
      <c r="Y73" s="298"/>
      <c r="Z73" s="298"/>
      <c r="AA73" s="298"/>
      <c r="AB73" s="298"/>
      <c r="AC73" s="298"/>
      <c r="AD73" s="402"/>
      <c r="AE73" s="402"/>
      <c r="AF73" s="402"/>
      <c r="AH73" s="231"/>
      <c r="AI73" s="231"/>
      <c r="AJ73" s="356">
        <v>449</v>
      </c>
      <c r="AK73" s="231"/>
    </row>
    <row r="74" spans="1:50" s="280" customFormat="1" ht="13.15" customHeight="1" x14ac:dyDescent="0.3">
      <c r="A74" s="421"/>
      <c r="B74" s="356"/>
      <c r="C74" s="403" t="e">
        <f>VLOOKUP(B71,Уч!$A$2:$L$34,11,FALSE)</f>
        <v>#N/A</v>
      </c>
      <c r="D74" s="404"/>
      <c r="E74" s="461" t="s">
        <v>276</v>
      </c>
      <c r="F74" s="410" t="e">
        <f>F73</f>
        <v>#N/A</v>
      </c>
      <c r="G74" s="425" t="e">
        <f>F74+G73</f>
        <v>#N/A</v>
      </c>
      <c r="H74" s="425" t="e">
        <f>G74+H73</f>
        <v>#N/A</v>
      </c>
      <c r="I74" s="425" t="e">
        <f>H74+I73</f>
        <v>#N/A</v>
      </c>
      <c r="J74" s="431" t="e">
        <f>SUM($F73:J73)</f>
        <v>#N/A</v>
      </c>
      <c r="K74" s="425" t="e">
        <f>SUM($F73:$K73)</f>
        <v>#N/A</v>
      </c>
      <c r="L74" s="425" t="e">
        <f>K74+L73</f>
        <v>#N/A</v>
      </c>
      <c r="M74" s="425" t="e">
        <f>L74+M73</f>
        <v>#N/A</v>
      </c>
      <c r="N74" s="425" t="e">
        <f>SUM($F73:$N73)</f>
        <v>#N/A</v>
      </c>
      <c r="O74" s="425" t="e">
        <f>SUM($F73:$O73)</f>
        <v>#N/A</v>
      </c>
      <c r="P74" s="400"/>
      <c r="Q74" s="408"/>
      <c r="R74" s="336"/>
      <c r="S74" s="356">
        <f>B71</f>
        <v>66</v>
      </c>
      <c r="T74" s="281">
        <f>$A71</f>
        <v>25</v>
      </c>
      <c r="U74" s="281">
        <v>4</v>
      </c>
      <c r="V74" s="281">
        <f>$A71</f>
        <v>25</v>
      </c>
      <c r="W74" s="336" t="e">
        <f t="shared" ref="W74:AF74" si="11">F74</f>
        <v>#N/A</v>
      </c>
      <c r="X74" s="336" t="e">
        <f t="shared" si="11"/>
        <v>#N/A</v>
      </c>
      <c r="Y74" s="336" t="e">
        <f t="shared" si="11"/>
        <v>#N/A</v>
      </c>
      <c r="Z74" s="336" t="e">
        <f t="shared" si="11"/>
        <v>#N/A</v>
      </c>
      <c r="AA74" s="336" t="e">
        <f t="shared" si="11"/>
        <v>#N/A</v>
      </c>
      <c r="AB74" s="336" t="e">
        <f t="shared" si="11"/>
        <v>#N/A</v>
      </c>
      <c r="AC74" s="336" t="e">
        <f t="shared" si="11"/>
        <v>#N/A</v>
      </c>
      <c r="AD74" s="336" t="e">
        <f t="shared" si="11"/>
        <v>#N/A</v>
      </c>
      <c r="AE74" s="336" t="e">
        <f t="shared" si="11"/>
        <v>#N/A</v>
      </c>
      <c r="AF74" s="336" t="e">
        <f t="shared" si="11"/>
        <v>#N/A</v>
      </c>
      <c r="AH74" s="231"/>
      <c r="AI74" s="231"/>
      <c r="AJ74" s="356">
        <v>449</v>
      </c>
      <c r="AK74" s="231"/>
    </row>
    <row r="75" spans="1:50" s="280" customFormat="1" ht="13.15" customHeight="1" thickBot="1" x14ac:dyDescent="0.25">
      <c r="A75" s="466"/>
      <c r="B75" s="413"/>
      <c r="C75" s="414" t="e">
        <f>VLOOKUP(B71,Уч!$A$2:$L$34,12,FALSE)</f>
        <v>#N/A</v>
      </c>
      <c r="D75" s="415"/>
      <c r="E75" s="462" t="s">
        <v>59</v>
      </c>
      <c r="F75" s="416" t="e">
        <f>RANK(F74,$W$16:$W$80,0)</f>
        <v>#N/A</v>
      </c>
      <c r="G75" s="433" t="e">
        <f>RANK(G74,$X$16:$X$80,0)</f>
        <v>#N/A</v>
      </c>
      <c r="H75" s="433" t="e">
        <f>RANK(H74,$Y$16:$Y$80,0)</f>
        <v>#N/A</v>
      </c>
      <c r="I75" s="433" t="e">
        <f>RANK(I74,$Z$16:$Z$80,0)</f>
        <v>#N/A</v>
      </c>
      <c r="J75" s="434" t="e">
        <f>RANK(J74,$AA$16:$AA$80,0)</f>
        <v>#N/A</v>
      </c>
      <c r="K75" s="433" t="e">
        <f>RANK(K74,$AB$16:$AB$80,0)</f>
        <v>#N/A</v>
      </c>
      <c r="L75" s="433" t="e">
        <f>RANK(L74,$AC$16:$AC$80,0)</f>
        <v>#N/A</v>
      </c>
      <c r="M75" s="433" t="e">
        <f>RANK(M74,$AD$16:$AD$80,0)</f>
        <v>#N/A</v>
      </c>
      <c r="N75" s="433" t="e">
        <f>RANK(N74,$AE$16:$AE$80,0)</f>
        <v>#N/A</v>
      </c>
      <c r="O75" s="433" t="e">
        <f>RANK(O74,$AF$16:$AF$80,0)</f>
        <v>#N/A</v>
      </c>
      <c r="P75" s="418"/>
      <c r="Q75" s="394"/>
      <c r="R75" s="394"/>
      <c r="S75" s="205">
        <f>B71</f>
        <v>66</v>
      </c>
      <c r="T75" s="281">
        <f>$A71</f>
        <v>25</v>
      </c>
      <c r="U75" s="281">
        <v>5</v>
      </c>
      <c r="V75" s="281">
        <f>$A71</f>
        <v>25</v>
      </c>
      <c r="W75" s="401"/>
      <c r="X75" s="298"/>
      <c r="Y75" s="298"/>
      <c r="Z75" s="298"/>
      <c r="AA75" s="298"/>
      <c r="AB75" s="298"/>
      <c r="AC75" s="298"/>
      <c r="AD75" s="402"/>
      <c r="AE75" s="402"/>
      <c r="AF75" s="402"/>
      <c r="AH75" s="231"/>
      <c r="AI75" s="231"/>
      <c r="AJ75" s="356">
        <v>449</v>
      </c>
      <c r="AK75" s="231"/>
    </row>
    <row r="76" spans="1:50" s="280" customFormat="1" ht="13.15" customHeight="1" thickTop="1" x14ac:dyDescent="0.3">
      <c r="A76" s="421">
        <v>26</v>
      </c>
      <c r="B76" s="356">
        <v>21</v>
      </c>
      <c r="C76" s="395" t="str">
        <f>VLOOKUP(B76,Уч!$A$2:$L$34,2,FALSE)</f>
        <v>Гасленко Кирилл</v>
      </c>
      <c r="D76" s="396">
        <f>VLOOKUP(B76,Уч!$A$2:$L$34,3,FALSE)</f>
        <v>36317</v>
      </c>
      <c r="E76" s="461" t="s">
        <v>19</v>
      </c>
      <c r="F76" s="422">
        <f>VLOOKUP($B76,'1_р'!$C$18:$I$86,5,FALSE)</f>
        <v>12.07</v>
      </c>
      <c r="G76" s="423">
        <f>VLOOKUP($B76,Дл_р!$C$16:$O$54,11,FALSE)</f>
        <v>0</v>
      </c>
      <c r="H76" s="423">
        <f>VLOOKUP($B76,Я_р!$C$16:$K$60,8,FALSE)</f>
        <v>0</v>
      </c>
      <c r="I76" s="423">
        <f>VLOOKUP($B76,В_р!$C$16:$AF$57,29,FALSE)</f>
        <v>0</v>
      </c>
      <c r="J76" s="424" t="e">
        <f>VLOOKUP($B76,'4_р'!$C$17:$H$73,5,FALSE)</f>
        <v>#N/A</v>
      </c>
      <c r="K76" s="423" t="e">
        <f>VLOOKUP($B76,#REF!,5,FALSE)</f>
        <v>#REF!</v>
      </c>
      <c r="L76" s="423" t="e">
        <f>VLOOKUP($B76,#REF!,8,FALSE)</f>
        <v>#REF!</v>
      </c>
      <c r="M76" s="423" t="e">
        <f>VLOOKUP($B76,#REF!,29,FALSE)</f>
        <v>#REF!</v>
      </c>
      <c r="N76" s="423">
        <f>VLOOKUP($B76,К_р!$C$15:$K$68,8,FALSE)</f>
        <v>0</v>
      </c>
      <c r="O76" s="425">
        <f>VLOOKUP($B76,'15_р'!$C$17:$H$86,5,FALSE)</f>
        <v>0</v>
      </c>
      <c r="P76" s="443" t="e">
        <f>SUM(F78:O78)</f>
        <v>#N/A</v>
      </c>
      <c r="Q76" s="421" t="e">
        <f>LOOKUP(P76,Y$1:AH$1,Y$2:AH$2)</f>
        <v>#N/A</v>
      </c>
      <c r="R76" s="356" t="e">
        <f>AH76+AI76+5</f>
        <v>#N/A</v>
      </c>
      <c r="S76" s="356">
        <f>B76</f>
        <v>21</v>
      </c>
      <c r="T76" s="281">
        <f>$A76</f>
        <v>26</v>
      </c>
      <c r="U76" s="281">
        <v>1</v>
      </c>
      <c r="V76" s="281" t="s">
        <v>162</v>
      </c>
      <c r="W76" s="401"/>
      <c r="X76" s="298"/>
      <c r="Y76" s="298"/>
      <c r="Z76" s="298"/>
      <c r="AA76" s="298"/>
      <c r="AB76" s="298"/>
      <c r="AC76" s="298"/>
      <c r="AD76" s="402"/>
      <c r="AE76" s="402"/>
      <c r="AF76" s="402"/>
      <c r="AH76" s="280" t="e">
        <f>IF(AND(T76&gt;16,P76&gt;=6200),"1",LOOKUP(T76,Y$5:AO$5,Y$6:AO$6))</f>
        <v>#N/A</v>
      </c>
      <c r="AI76" s="280" t="e">
        <f>LOOKUP(Q76,Y$8:AD$8,Y$9:AD$9)</f>
        <v>#N/A</v>
      </c>
      <c r="AJ76" s="356">
        <v>97</v>
      </c>
      <c r="AK76" s="231"/>
    </row>
    <row r="77" spans="1:50" s="280" customFormat="1" ht="13.15" customHeight="1" x14ac:dyDescent="0.3">
      <c r="A77" s="231"/>
      <c r="B77" s="356"/>
      <c r="C77" s="403" t="str">
        <f>VLOOKUP(B76,Уч!$A$2:$L$34,5,FALSE)</f>
        <v xml:space="preserve">Краснодарский край  </v>
      </c>
      <c r="D77" s="396">
        <f>VLOOKUP(B76,Уч!$A$2:$L$34,4,FALSE)</f>
        <v>1</v>
      </c>
      <c r="E77" s="461" t="s">
        <v>25</v>
      </c>
      <c r="F77" s="427">
        <f>VLOOKUP($B76,'1_р'!$C$18:$I$86,6,FALSE)</f>
        <v>2</v>
      </c>
      <c r="G77" s="428">
        <f>VLOOKUP($B76,Дл_р!$C$16:$O$54,12,FALSE)</f>
        <v>0</v>
      </c>
      <c r="H77" s="425"/>
      <c r="I77" s="428"/>
      <c r="J77" s="429"/>
      <c r="K77" s="428" t="e">
        <f>VLOOKUP($B76,#REF!,6,FALSE)</f>
        <v>#REF!</v>
      </c>
      <c r="L77" s="428"/>
      <c r="M77" s="428"/>
      <c r="N77" s="425"/>
      <c r="O77" s="425"/>
      <c r="P77" s="400"/>
      <c r="Q77" s="408"/>
      <c r="R77" s="356" t="e">
        <f>CONCATENATE(AH76,"+",AI76,"+",5)</f>
        <v>#N/A</v>
      </c>
      <c r="S77" s="356">
        <f>B76</f>
        <v>21</v>
      </c>
      <c r="T77" s="281">
        <f>$A76</f>
        <v>26</v>
      </c>
      <c r="U77" s="281">
        <v>2</v>
      </c>
      <c r="V77" s="281" t="s">
        <v>162</v>
      </c>
      <c r="W77" s="401"/>
      <c r="X77" s="298"/>
      <c r="Y77" s="298"/>
      <c r="Z77" s="298"/>
      <c r="AA77" s="298"/>
      <c r="AB77" s="298"/>
      <c r="AC77" s="298"/>
      <c r="AD77" s="402"/>
      <c r="AE77" s="402"/>
      <c r="AF77" s="402"/>
      <c r="AH77" s="231"/>
      <c r="AI77" s="231"/>
      <c r="AJ77" s="356">
        <v>97</v>
      </c>
      <c r="AK77" s="231"/>
    </row>
    <row r="78" spans="1:50" s="280" customFormat="1" ht="13.15" customHeight="1" x14ac:dyDescent="0.3">
      <c r="A78" s="231"/>
      <c r="B78" s="356"/>
      <c r="C78" s="409" t="str">
        <f>VLOOKUP(B76,Уч!$A$2:$L$34,7,FALSE)</f>
        <v>ГБУ КК "ЦОП №1"</v>
      </c>
      <c r="D78" s="396"/>
      <c r="E78" s="461" t="s">
        <v>29</v>
      </c>
      <c r="F78" s="430">
        <f>VLOOKUP($B76,'1_р'!$C$18:$I$86,7,FALSE)</f>
        <v>637</v>
      </c>
      <c r="G78" s="425">
        <f>VLOOKUP($B76,Дл_р!$C$16:$O$54,13,FALSE)</f>
        <v>0</v>
      </c>
      <c r="H78" s="425">
        <f>VLOOKUP($B76,Я_р!$C$16:$K$60,9,FALSE)</f>
        <v>0</v>
      </c>
      <c r="I78" s="425">
        <f>VLOOKUP($B76,В_р!$C$16:$AF$57,30,)</f>
        <v>0</v>
      </c>
      <c r="J78" s="431" t="e">
        <f>VLOOKUP($B76,'4_р'!$C$17:$H$73,6,FALSE)</f>
        <v>#N/A</v>
      </c>
      <c r="K78" s="425" t="e">
        <f>VLOOKUP($B76,#REF!,7,FALSE)</f>
        <v>#REF!</v>
      </c>
      <c r="L78" s="425" t="e">
        <f>VLOOKUP($B76,#REF!,9,FALSE)</f>
        <v>#REF!</v>
      </c>
      <c r="M78" s="425" t="e">
        <f>VLOOKUP($B76,#REF!,30,FALSE)</f>
        <v>#REF!</v>
      </c>
      <c r="N78" s="425">
        <f>VLOOKUP($B76,К_р!$C$15:$K$68,9,FALSE)</f>
        <v>0</v>
      </c>
      <c r="O78" s="425">
        <f>VLOOKUP($B76,'15_р'!$C$17:$H$86,6,FALSE)</f>
        <v>0</v>
      </c>
      <c r="P78" s="400"/>
      <c r="Q78" s="420"/>
      <c r="R78" s="336"/>
      <c r="S78" s="356">
        <f>B76</f>
        <v>21</v>
      </c>
      <c r="T78" s="281">
        <f>$A76</f>
        <v>26</v>
      </c>
      <c r="U78" s="281">
        <v>3</v>
      </c>
      <c r="V78" s="281" t="s">
        <v>162</v>
      </c>
      <c r="W78" s="401"/>
      <c r="X78" s="298"/>
      <c r="Y78" s="298"/>
      <c r="Z78" s="298"/>
      <c r="AA78" s="298"/>
      <c r="AB78" s="298"/>
      <c r="AC78" s="298"/>
      <c r="AD78" s="402"/>
      <c r="AE78" s="402"/>
      <c r="AF78" s="402"/>
      <c r="AH78" s="231"/>
      <c r="AI78" s="231"/>
      <c r="AJ78" s="356">
        <v>97</v>
      </c>
      <c r="AK78" s="231"/>
    </row>
    <row r="79" spans="1:50" s="280" customFormat="1" ht="13.15" customHeight="1" x14ac:dyDescent="0.3">
      <c r="A79" s="231"/>
      <c r="B79" s="356"/>
      <c r="C79" s="403" t="str">
        <f>VLOOKUP(B76,Уч!$A$2:$L$34,11,FALSE)</f>
        <v>Лияскин А.С., Смирнов В.Ф., Пугач С.В.</v>
      </c>
      <c r="D79" s="396"/>
      <c r="E79" s="461" t="s">
        <v>276</v>
      </c>
      <c r="F79" s="430">
        <f>F78</f>
        <v>637</v>
      </c>
      <c r="G79" s="425">
        <f>F79+G78</f>
        <v>637</v>
      </c>
      <c r="H79" s="425">
        <f>G79+H78</f>
        <v>637</v>
      </c>
      <c r="I79" s="425">
        <f>H79+I78</f>
        <v>637</v>
      </c>
      <c r="J79" s="431" t="e">
        <f>SUM($F78:J78)</f>
        <v>#N/A</v>
      </c>
      <c r="K79" s="425" t="e">
        <f>SUM($F78:$K78)</f>
        <v>#N/A</v>
      </c>
      <c r="L79" s="425" t="e">
        <f>K79+L78</f>
        <v>#N/A</v>
      </c>
      <c r="M79" s="425" t="e">
        <f>L79+M78</f>
        <v>#N/A</v>
      </c>
      <c r="N79" s="425" t="e">
        <f>SUM($F78:$N78)</f>
        <v>#N/A</v>
      </c>
      <c r="O79" s="425" t="e">
        <f>SUM($F78:$O78)</f>
        <v>#N/A</v>
      </c>
      <c r="P79" s="400"/>
      <c r="Q79" s="408"/>
      <c r="R79" s="336"/>
      <c r="S79" s="356">
        <f>B76</f>
        <v>21</v>
      </c>
      <c r="T79" s="281">
        <f>$A76</f>
        <v>26</v>
      </c>
      <c r="U79" s="281">
        <v>4</v>
      </c>
      <c r="V79" s="281" t="s">
        <v>162</v>
      </c>
      <c r="W79" s="336">
        <f t="shared" ref="W79:AF79" si="12">F79</f>
        <v>637</v>
      </c>
      <c r="X79" s="336">
        <f t="shared" si="12"/>
        <v>637</v>
      </c>
      <c r="Y79" s="336">
        <f t="shared" si="12"/>
        <v>637</v>
      </c>
      <c r="Z79" s="336">
        <f t="shared" si="12"/>
        <v>637</v>
      </c>
      <c r="AA79" s="336" t="e">
        <f t="shared" si="12"/>
        <v>#N/A</v>
      </c>
      <c r="AB79" s="336" t="e">
        <f t="shared" si="12"/>
        <v>#N/A</v>
      </c>
      <c r="AC79" s="336" t="e">
        <f t="shared" si="12"/>
        <v>#N/A</v>
      </c>
      <c r="AD79" s="336" t="e">
        <f t="shared" si="12"/>
        <v>#N/A</v>
      </c>
      <c r="AE79" s="336" t="e">
        <f t="shared" si="12"/>
        <v>#N/A</v>
      </c>
      <c r="AF79" s="336" t="e">
        <f t="shared" si="12"/>
        <v>#N/A</v>
      </c>
      <c r="AH79" s="231"/>
      <c r="AI79" s="231"/>
      <c r="AJ79" s="356">
        <v>97</v>
      </c>
      <c r="AK79" s="231"/>
    </row>
    <row r="80" spans="1:50" s="280" customFormat="1" ht="13.15" customHeight="1" thickBot="1" x14ac:dyDescent="0.25">
      <c r="A80" s="412"/>
      <c r="B80" s="413"/>
      <c r="C80" s="414">
        <f>VLOOKUP(B76,Уч!$A$2:$L$34,12,FALSE)</f>
        <v>0</v>
      </c>
      <c r="D80" s="419"/>
      <c r="E80" s="462" t="s">
        <v>59</v>
      </c>
      <c r="F80" s="432" t="e">
        <f>RANK(F79,$W$16:$W$80,0)</f>
        <v>#N/A</v>
      </c>
      <c r="G80" s="433" t="e">
        <f>RANK(G79,$X$16:$X$80,0)</f>
        <v>#N/A</v>
      </c>
      <c r="H80" s="433" t="e">
        <f>RANK(H79,$Y$16:$Y$80,0)</f>
        <v>#N/A</v>
      </c>
      <c r="I80" s="433" t="e">
        <f>RANK(I79,$Z$16:$Z$80,0)</f>
        <v>#N/A</v>
      </c>
      <c r="J80" s="434" t="e">
        <f>RANK(J79,$AA$16:$AA$80,0)</f>
        <v>#N/A</v>
      </c>
      <c r="K80" s="433" t="e">
        <f>RANK(K79,$AB$16:$AB$80,0)</f>
        <v>#N/A</v>
      </c>
      <c r="L80" s="433" t="e">
        <f>RANK(L79,$AC$16:$AC$80,0)</f>
        <v>#N/A</v>
      </c>
      <c r="M80" s="433" t="e">
        <f>RANK(M79,$AD$16:$AD$80,0)</f>
        <v>#N/A</v>
      </c>
      <c r="N80" s="433" t="e">
        <f>RANK(N79,$AE$16:$AE$80,0)</f>
        <v>#N/A</v>
      </c>
      <c r="O80" s="433" t="e">
        <f>RANK(O79,$AF$16:$AF$80,0)</f>
        <v>#N/A</v>
      </c>
      <c r="P80" s="418"/>
      <c r="Q80" s="394"/>
      <c r="R80" s="394"/>
      <c r="S80" s="205">
        <f>B76</f>
        <v>21</v>
      </c>
      <c r="T80" s="281">
        <f>$A76</f>
        <v>26</v>
      </c>
      <c r="U80" s="281">
        <v>5</v>
      </c>
      <c r="V80" s="281" t="s">
        <v>162</v>
      </c>
      <c r="W80" s="401"/>
      <c r="X80" s="298"/>
      <c r="Y80" s="298"/>
      <c r="Z80" s="298"/>
      <c r="AA80" s="298"/>
      <c r="AB80" s="298"/>
      <c r="AC80" s="298"/>
      <c r="AD80" s="402"/>
      <c r="AE80" s="402"/>
      <c r="AF80" s="402"/>
      <c r="AH80" s="231"/>
      <c r="AI80" s="231"/>
      <c r="AJ80" s="356">
        <v>97</v>
      </c>
      <c r="AK80" s="231"/>
    </row>
    <row r="81" spans="3:10" ht="13.15" customHeight="1" thickTop="1" x14ac:dyDescent="0.2"/>
    <row r="90" spans="3:10" ht="15.75" x14ac:dyDescent="0.2">
      <c r="C90" s="449" t="s">
        <v>87</v>
      </c>
      <c r="D90" s="450"/>
      <c r="E90" s="449"/>
      <c r="F90" s="451"/>
      <c r="G90" s="449"/>
      <c r="H90" s="449"/>
      <c r="I90" s="449"/>
      <c r="J90" s="450" t="s">
        <v>127</v>
      </c>
    </row>
    <row r="91" spans="3:10" x14ac:dyDescent="0.2">
      <c r="D91" s="41"/>
      <c r="G91" s="41"/>
      <c r="H91" s="41"/>
    </row>
    <row r="92" spans="3:10" ht="15.75" x14ac:dyDescent="0.2">
      <c r="C92" s="449"/>
      <c r="D92" s="450"/>
      <c r="E92" s="449"/>
      <c r="F92" s="451"/>
      <c r="G92" s="449"/>
      <c r="H92" s="449"/>
      <c r="I92" s="449"/>
      <c r="J92" s="451"/>
    </row>
    <row r="93" spans="3:10" ht="15.75" x14ac:dyDescent="0.2">
      <c r="C93" s="449" t="s">
        <v>88</v>
      </c>
      <c r="D93" s="450"/>
      <c r="E93" s="449"/>
      <c r="F93" s="451"/>
      <c r="G93" s="449"/>
      <c r="H93" s="449"/>
      <c r="I93" s="449"/>
      <c r="J93" s="450" t="s">
        <v>128</v>
      </c>
    </row>
  </sheetData>
  <sortState ref="A16:AX70">
    <sortCondition ref="T16:T70"/>
    <sortCondition ref="U16:U70"/>
  </sortState>
  <mergeCells count="7">
    <mergeCell ref="A8:B8"/>
    <mergeCell ref="A1:R1"/>
    <mergeCell ref="A2:R2"/>
    <mergeCell ref="A3:R3"/>
    <mergeCell ref="A4:R4"/>
    <mergeCell ref="A5:R5"/>
    <mergeCell ref="A6:R6"/>
  </mergeCells>
  <printOptions horizontalCentered="1"/>
  <pageMargins left="0.39370078740157483" right="0.39370078740157483" top="0.39370078740157483" bottom="0.39370078740157483" header="0.59055118110236227" footer="0.39370078740157483"/>
  <pageSetup paperSize="9" scale="72" orientation="portrait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0"/>
  </sheetPr>
  <dimension ref="A1:AX90"/>
  <sheetViews>
    <sheetView view="pageBreakPreview" topLeftCell="G1" zoomScale="80" zoomScaleNormal="85" zoomScaleSheetLayoutView="80" workbookViewId="0">
      <selection activeCell="X48" sqref="X48"/>
    </sheetView>
  </sheetViews>
  <sheetFormatPr defaultColWidth="9.140625" defaultRowHeight="12.75" outlineLevelCol="1" x14ac:dyDescent="0.2"/>
  <cols>
    <col min="1" max="1" width="4.5703125" style="41" customWidth="1"/>
    <col min="2" max="2" width="8" style="370" customWidth="1"/>
    <col min="3" max="3" width="21.7109375" style="41" customWidth="1"/>
    <col min="4" max="4" width="9.7109375" style="250" customWidth="1"/>
    <col min="5" max="5" width="7.28515625" style="41" customWidth="1"/>
    <col min="6" max="6" width="5.7109375" style="41" customWidth="1"/>
    <col min="7" max="7" width="5.7109375" style="370" customWidth="1"/>
    <col min="8" max="8" width="6.7109375" style="370" customWidth="1"/>
    <col min="9" max="9" width="6.7109375" style="41" customWidth="1"/>
    <col min="10" max="10" width="5.85546875" style="41" customWidth="1"/>
    <col min="11" max="11" width="7.5703125" style="370" customWidth="1" outlineLevel="1"/>
    <col min="12" max="12" width="6.140625" style="370" customWidth="1" outlineLevel="1"/>
    <col min="13" max="13" width="6.5703125" style="370" customWidth="1" outlineLevel="1"/>
    <col min="14" max="14" width="6" style="370" customWidth="1" outlineLevel="1"/>
    <col min="15" max="15" width="6.28515625" style="370" customWidth="1" outlineLevel="1"/>
    <col min="16" max="17" width="5.7109375" style="149" customWidth="1"/>
    <col min="18" max="18" width="8.28515625" style="149" customWidth="1"/>
    <col min="19" max="19" width="5.140625" style="149" bestFit="1" customWidth="1"/>
    <col min="20" max="20" width="4.140625" style="149" customWidth="1"/>
    <col min="21" max="21" width="2" style="149" bestFit="1" customWidth="1"/>
    <col min="22" max="22" width="3.85546875" style="149" bestFit="1" customWidth="1"/>
    <col min="23" max="23" width="8" style="41" customWidth="1" outlineLevel="1"/>
    <col min="24" max="24" width="8.42578125" style="41" customWidth="1" outlineLevel="1"/>
    <col min="25" max="25" width="5.7109375" style="41" customWidth="1" outlineLevel="1"/>
    <col min="26" max="26" width="8" style="41" customWidth="1" outlineLevel="1"/>
    <col min="27" max="27" width="5.7109375" style="41" customWidth="1" outlineLevel="1"/>
    <col min="28" max="28" width="6" style="41" customWidth="1" outlineLevel="1"/>
    <col min="29" max="29" width="5" style="41" customWidth="1" outlineLevel="1"/>
    <col min="30" max="30" width="6" style="41" customWidth="1" outlineLevel="1"/>
    <col min="31" max="31" width="6.85546875" style="41" customWidth="1" outlineLevel="1"/>
    <col min="32" max="32" width="5.140625" style="41" customWidth="1" outlineLevel="1"/>
    <col min="33" max="33" width="5.140625" style="41" bestFit="1" customWidth="1"/>
    <col min="34" max="34" width="10.28515625" style="370" bestFit="1" customWidth="1"/>
    <col min="35" max="35" width="6.5703125" style="370" bestFit="1" customWidth="1"/>
    <col min="36" max="36" width="4.7109375" style="41" bestFit="1" customWidth="1"/>
    <col min="37" max="37" width="4.85546875" style="370" bestFit="1" customWidth="1"/>
    <col min="38" max="38" width="5.140625" style="41" bestFit="1" customWidth="1"/>
    <col min="39" max="41" width="3.140625" style="41" bestFit="1" customWidth="1"/>
    <col min="42" max="16384" width="9.140625" style="41"/>
  </cols>
  <sheetData>
    <row r="1" spans="1:50" ht="13.15" customHeight="1" x14ac:dyDescent="0.2">
      <c r="A1" s="743" t="str">
        <f>Расп!$A$21</f>
        <v>МИНИСТЕРСТВО СПОРТА РОССИЙСКОЙ ФЕДЕРАЦИИ</v>
      </c>
      <c r="B1" s="743"/>
      <c r="C1" s="743"/>
      <c r="D1" s="743"/>
      <c r="E1" s="743"/>
      <c r="F1" s="743"/>
      <c r="G1" s="743"/>
      <c r="H1" s="743"/>
      <c r="I1" s="743"/>
      <c r="J1" s="743"/>
      <c r="K1" s="743"/>
      <c r="L1" s="743"/>
      <c r="M1" s="743"/>
      <c r="N1" s="743"/>
      <c r="O1" s="743"/>
      <c r="P1" s="743"/>
      <c r="Q1" s="743"/>
      <c r="R1" s="743"/>
      <c r="W1" s="145"/>
      <c r="X1" s="250" t="s">
        <v>29</v>
      </c>
      <c r="Y1" s="371">
        <v>0</v>
      </c>
      <c r="Z1" s="371"/>
      <c r="AA1" s="371"/>
      <c r="AB1" s="371"/>
      <c r="AC1" s="307">
        <v>3800</v>
      </c>
      <c r="AD1" s="307">
        <v>4600</v>
      </c>
      <c r="AE1" s="372">
        <v>5400</v>
      </c>
      <c r="AF1" s="372">
        <v>6200</v>
      </c>
      <c r="AG1" s="307">
        <v>7100</v>
      </c>
      <c r="AH1" s="307">
        <v>8150</v>
      </c>
      <c r="AI1" s="206"/>
      <c r="AJ1" s="373" t="s">
        <v>129</v>
      </c>
      <c r="AK1" s="374" t="s">
        <v>136</v>
      </c>
      <c r="AL1" s="373">
        <v>5500</v>
      </c>
      <c r="AM1" s="206"/>
      <c r="AN1" s="206"/>
    </row>
    <row r="2" spans="1:50" ht="13.15" customHeight="1" x14ac:dyDescent="0.2">
      <c r="A2" s="743" t="str">
        <f>Расп!$A$22</f>
        <v>ВСЕРОССИЙСКАЯ ФЕДЕРАЦИЯ ЛЕГКОЙ АТЛЕТИКИ</v>
      </c>
      <c r="B2" s="743"/>
      <c r="C2" s="743"/>
      <c r="D2" s="743"/>
      <c r="E2" s="743"/>
      <c r="F2" s="743"/>
      <c r="G2" s="743"/>
      <c r="H2" s="743"/>
      <c r="I2" s="743"/>
      <c r="J2" s="743"/>
      <c r="K2" s="743"/>
      <c r="L2" s="743"/>
      <c r="M2" s="743"/>
      <c r="N2" s="743"/>
      <c r="O2" s="743"/>
      <c r="P2" s="743"/>
      <c r="Q2" s="743"/>
      <c r="R2" s="743"/>
      <c r="W2" s="145"/>
      <c r="X2" s="250" t="s">
        <v>1</v>
      </c>
      <c r="Y2" s="375" t="s">
        <v>66</v>
      </c>
      <c r="Z2" s="206" t="s">
        <v>130</v>
      </c>
      <c r="AA2" s="206" t="s">
        <v>131</v>
      </c>
      <c r="AB2" s="206" t="s">
        <v>132</v>
      </c>
      <c r="AC2" s="376">
        <v>3</v>
      </c>
      <c r="AD2" s="371">
        <v>2</v>
      </c>
      <c r="AE2" s="371">
        <v>1</v>
      </c>
      <c r="AF2" s="377" t="s">
        <v>61</v>
      </c>
      <c r="AG2" s="206" t="s">
        <v>60</v>
      </c>
      <c r="AH2" s="206" t="s">
        <v>62</v>
      </c>
      <c r="AI2" s="206"/>
      <c r="AK2" s="41"/>
      <c r="AM2" s="206"/>
      <c r="AN2" s="206"/>
    </row>
    <row r="3" spans="1:50" ht="13.15" customHeight="1" x14ac:dyDescent="0.2">
      <c r="A3" s="743" t="str">
        <f>Расп!$A$25</f>
        <v>Командный чемпионат России</v>
      </c>
      <c r="B3" s="743"/>
      <c r="C3" s="743"/>
      <c r="D3" s="743"/>
      <c r="E3" s="743"/>
      <c r="F3" s="743"/>
      <c r="G3" s="743"/>
      <c r="H3" s="743"/>
      <c r="I3" s="743"/>
      <c r="J3" s="743"/>
      <c r="K3" s="743"/>
      <c r="L3" s="743"/>
      <c r="M3" s="743"/>
      <c r="N3" s="743"/>
      <c r="O3" s="743"/>
      <c r="P3" s="743"/>
      <c r="Q3" s="743"/>
      <c r="R3" s="743"/>
      <c r="W3" s="145"/>
      <c r="X3" s="250"/>
      <c r="Y3" s="206"/>
      <c r="Z3" s="206"/>
      <c r="AA3" s="206"/>
      <c r="AB3" s="206"/>
      <c r="AD3" s="206"/>
      <c r="AE3" s="206"/>
      <c r="AF3" s="378" t="s">
        <v>120</v>
      </c>
      <c r="AG3" s="206"/>
      <c r="AH3" s="206"/>
      <c r="AI3" s="206"/>
      <c r="AJ3" s="206"/>
      <c r="AK3" s="206"/>
      <c r="AL3" s="206"/>
      <c r="AM3" s="206"/>
      <c r="AN3" s="206"/>
    </row>
    <row r="4" spans="1:50" ht="13.15" customHeight="1" x14ac:dyDescent="0.2">
      <c r="A4" s="743" t="str">
        <f>Расп!$A$27</f>
        <v>по многоборью</v>
      </c>
      <c r="B4" s="743"/>
      <c r="C4" s="743"/>
      <c r="D4" s="743"/>
      <c r="E4" s="743"/>
      <c r="F4" s="743"/>
      <c r="G4" s="743"/>
      <c r="H4" s="743"/>
      <c r="I4" s="743"/>
      <c r="J4" s="743"/>
      <c r="K4" s="743"/>
      <c r="L4" s="743"/>
      <c r="M4" s="743"/>
      <c r="N4" s="743"/>
      <c r="O4" s="743"/>
      <c r="P4" s="743"/>
      <c r="Q4" s="743"/>
      <c r="R4" s="743"/>
      <c r="W4" s="145"/>
      <c r="X4" s="250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</row>
    <row r="5" spans="1:50" ht="13.15" customHeight="1" x14ac:dyDescent="0.25">
      <c r="A5" s="744" t="s">
        <v>263</v>
      </c>
      <c r="B5" s="744"/>
      <c r="C5" s="744"/>
      <c r="D5" s="744"/>
      <c r="E5" s="744"/>
      <c r="F5" s="744"/>
      <c r="G5" s="744"/>
      <c r="H5" s="744"/>
      <c r="I5" s="744"/>
      <c r="J5" s="744"/>
      <c r="K5" s="744"/>
      <c r="L5" s="744"/>
      <c r="M5" s="744"/>
      <c r="N5" s="744"/>
      <c r="O5" s="744"/>
      <c r="P5" s="744"/>
      <c r="Q5" s="744"/>
      <c r="R5" s="744"/>
      <c r="W5" s="145"/>
      <c r="X5" s="250" t="s">
        <v>59</v>
      </c>
      <c r="Y5" s="206">
        <v>1</v>
      </c>
      <c r="Z5" s="206">
        <v>2</v>
      </c>
      <c r="AA5" s="206">
        <v>3</v>
      </c>
      <c r="AB5" s="206">
        <v>4</v>
      </c>
      <c r="AC5" s="206">
        <v>5</v>
      </c>
      <c r="AD5" s="206">
        <v>6</v>
      </c>
      <c r="AE5" s="206">
        <v>7</v>
      </c>
      <c r="AF5" s="206">
        <v>8</v>
      </c>
      <c r="AG5" s="206">
        <v>9</v>
      </c>
      <c r="AH5" s="206">
        <v>10</v>
      </c>
      <c r="AI5" s="206">
        <v>11</v>
      </c>
      <c r="AJ5" s="206">
        <v>12</v>
      </c>
      <c r="AK5" s="206">
        <v>13</v>
      </c>
      <c r="AL5" s="206">
        <v>14</v>
      </c>
      <c r="AM5" s="206">
        <v>15</v>
      </c>
      <c r="AN5" s="206">
        <v>16</v>
      </c>
      <c r="AO5" s="41">
        <v>17</v>
      </c>
    </row>
    <row r="6" spans="1:50" ht="13.15" customHeight="1" x14ac:dyDescent="0.2">
      <c r="A6" s="741" t="s">
        <v>118</v>
      </c>
      <c r="B6" s="741"/>
      <c r="C6" s="741"/>
      <c r="D6" s="741"/>
      <c r="E6" s="741"/>
      <c r="F6" s="741"/>
      <c r="G6" s="741"/>
      <c r="H6" s="741"/>
      <c r="I6" s="741"/>
      <c r="J6" s="741"/>
      <c r="K6" s="741"/>
      <c r="L6" s="741"/>
      <c r="M6" s="741"/>
      <c r="N6" s="741"/>
      <c r="O6" s="741"/>
      <c r="P6" s="741"/>
      <c r="Q6" s="741"/>
      <c r="R6" s="741"/>
      <c r="W6" s="145"/>
      <c r="X6" s="250" t="s">
        <v>29</v>
      </c>
      <c r="Y6" s="206">
        <v>20</v>
      </c>
      <c r="Z6" s="206">
        <v>17</v>
      </c>
      <c r="AA6" s="206">
        <v>15</v>
      </c>
      <c r="AB6" s="206">
        <v>14</v>
      </c>
      <c r="AC6" s="206">
        <v>13</v>
      </c>
      <c r="AD6" s="206">
        <v>12</v>
      </c>
      <c r="AE6" s="206">
        <v>11</v>
      </c>
      <c r="AF6" s="206">
        <v>10</v>
      </c>
      <c r="AG6" s="206">
        <v>9</v>
      </c>
      <c r="AH6" s="206">
        <v>8</v>
      </c>
      <c r="AI6" s="206">
        <v>7</v>
      </c>
      <c r="AJ6" s="206">
        <v>6</v>
      </c>
      <c r="AK6" s="206">
        <v>5</v>
      </c>
      <c r="AL6" s="206">
        <v>4</v>
      </c>
      <c r="AM6" s="206">
        <v>3</v>
      </c>
      <c r="AN6" s="206">
        <v>2</v>
      </c>
      <c r="AO6" s="41">
        <v>0</v>
      </c>
    </row>
    <row r="7" spans="1:50" ht="13.15" customHeight="1" x14ac:dyDescent="0.2">
      <c r="C7" s="370"/>
      <c r="E7" s="147"/>
      <c r="G7" s="41"/>
      <c r="H7" s="206"/>
      <c r="I7" s="379"/>
      <c r="K7" s="455" t="str">
        <f>Расп!$A$1</f>
        <v>04.09.2019 г.</v>
      </c>
      <c r="L7" s="456" t="s">
        <v>267</v>
      </c>
      <c r="M7" s="456"/>
      <c r="N7" s="452"/>
      <c r="O7" s="453"/>
      <c r="P7" s="453"/>
      <c r="Q7" s="455" t="str">
        <f>Расп!$A$7</f>
        <v>05.09.2019 г.</v>
      </c>
      <c r="R7" s="456" t="s">
        <v>267</v>
      </c>
      <c r="S7" s="370"/>
      <c r="T7" s="370"/>
      <c r="W7" s="145"/>
      <c r="X7" s="250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50" ht="13.15" customHeight="1" x14ac:dyDescent="0.25">
      <c r="A8" s="467" t="s">
        <v>117</v>
      </c>
      <c r="B8" s="467"/>
      <c r="C8" s="457"/>
      <c r="E8" s="147"/>
      <c r="G8" s="41"/>
      <c r="H8" s="206"/>
      <c r="I8" s="379"/>
      <c r="J8" s="147"/>
      <c r="K8" s="206" t="str">
        <f>Расп!A2</f>
        <v>бег 100 м</v>
      </c>
      <c r="L8" s="472">
        <f>Расп!B2</f>
        <v>0.39583333333333331</v>
      </c>
      <c r="M8" s="454"/>
      <c r="N8" s="452"/>
      <c r="O8" s="453"/>
      <c r="P8" s="453"/>
      <c r="Q8" s="452" t="str">
        <f>Расп!A8</f>
        <v>бег с барьерами 110 м (1,067 м)</v>
      </c>
      <c r="R8" s="454">
        <f>Расп!B8</f>
        <v>0.41666666666666669</v>
      </c>
      <c r="S8" s="370"/>
      <c r="T8" s="370"/>
      <c r="W8" s="152" t="s">
        <v>22</v>
      </c>
      <c r="X8" s="250" t="s">
        <v>76</v>
      </c>
      <c r="Y8" s="380">
        <v>1</v>
      </c>
      <c r="Z8" s="380">
        <v>2</v>
      </c>
      <c r="AA8" s="206">
        <v>3</v>
      </c>
      <c r="AB8" s="380" t="s">
        <v>61</v>
      </c>
      <c r="AC8" s="380" t="s">
        <v>60</v>
      </c>
      <c r="AD8" s="380" t="s">
        <v>62</v>
      </c>
      <c r="AE8" s="206"/>
      <c r="AF8" s="206"/>
      <c r="AG8" s="206"/>
      <c r="AH8" s="206"/>
      <c r="AI8" s="206"/>
      <c r="AJ8" s="206"/>
      <c r="AK8" s="206"/>
      <c r="AL8" s="206"/>
      <c r="AM8" s="206"/>
      <c r="AN8" s="206"/>
    </row>
    <row r="9" spans="1:50" ht="13.15" customHeight="1" x14ac:dyDescent="0.2">
      <c r="A9" s="206" t="str">
        <f>Расп!$A$14</f>
        <v>РМ</v>
      </c>
      <c r="B9" s="370">
        <v>8617</v>
      </c>
      <c r="C9" s="370"/>
      <c r="G9" s="41"/>
      <c r="H9" s="206"/>
      <c r="I9" s="379"/>
      <c r="K9" s="206" t="str">
        <f>Расп!A3</f>
        <v>прыжок в длину</v>
      </c>
      <c r="L9" s="472">
        <f>Расп!B3</f>
        <v>0.42708333333333331</v>
      </c>
      <c r="M9" s="454"/>
      <c r="N9" s="452"/>
      <c r="O9" s="453"/>
      <c r="P9" s="453"/>
      <c r="Q9" s="452" t="str">
        <f>Расп!A9</f>
        <v>метание диска (2,0 кг)</v>
      </c>
      <c r="R9" s="454">
        <f>Расп!B9</f>
        <v>0.43402777777777773</v>
      </c>
      <c r="S9" s="370"/>
      <c r="T9" s="370"/>
      <c r="W9" s="152" t="s">
        <v>23</v>
      </c>
      <c r="X9" s="250" t="s">
        <v>29</v>
      </c>
      <c r="Y9" s="206">
        <v>0</v>
      </c>
      <c r="Z9" s="206">
        <v>0</v>
      </c>
      <c r="AA9" s="206">
        <v>0</v>
      </c>
      <c r="AB9" s="206">
        <v>0</v>
      </c>
      <c r="AC9" s="206">
        <v>5</v>
      </c>
      <c r="AD9" s="206">
        <v>15</v>
      </c>
      <c r="AE9" s="206"/>
      <c r="AF9" s="206"/>
      <c r="AG9" s="206"/>
      <c r="AH9" s="206"/>
      <c r="AI9" s="206"/>
      <c r="AJ9" s="206"/>
      <c r="AK9" s="206"/>
      <c r="AL9" s="206"/>
      <c r="AM9" s="206"/>
      <c r="AN9" s="206"/>
    </row>
    <row r="10" spans="1:50" ht="13.15" customHeight="1" x14ac:dyDescent="0.25">
      <c r="A10" s="206" t="str">
        <f>Расп!$A$15</f>
        <v>РЕ</v>
      </c>
      <c r="B10" s="370">
        <v>8617</v>
      </c>
      <c r="C10" s="370"/>
      <c r="G10" s="41"/>
      <c r="H10" s="206"/>
      <c r="I10" s="379"/>
      <c r="K10" s="206" t="str">
        <f>Расп!A4</f>
        <v>толкание ядра (7,26 кг)</v>
      </c>
      <c r="L10" s="472">
        <f>Расп!B4</f>
        <v>0.46875</v>
      </c>
      <c r="M10" s="454"/>
      <c r="N10" s="453"/>
      <c r="O10" s="257"/>
      <c r="P10" s="204"/>
      <c r="Q10" s="452" t="str">
        <f>Расп!A10</f>
        <v>прыжок с шестом</v>
      </c>
      <c r="R10" s="454">
        <f>Расп!B10</f>
        <v>0.48958333333333331</v>
      </c>
      <c r="W10" s="152" t="s">
        <v>24</v>
      </c>
      <c r="X10" s="307"/>
      <c r="Y10" s="307"/>
      <c r="Z10" s="307"/>
      <c r="AA10" s="307"/>
      <c r="AB10" s="307"/>
      <c r="AC10" s="307"/>
      <c r="AD10" s="382"/>
      <c r="AE10" s="382"/>
      <c r="AF10" s="382"/>
      <c r="AH10" s="307"/>
      <c r="AI10" s="383"/>
      <c r="AJ10" s="307"/>
      <c r="AK10" s="307"/>
      <c r="AL10" s="307"/>
      <c r="AM10" s="307"/>
      <c r="AN10" s="382"/>
      <c r="AR10" s="370"/>
      <c r="AS10" s="250"/>
      <c r="AT10" s="206"/>
      <c r="AU10" s="206"/>
      <c r="AV10" s="206"/>
      <c r="AW10" s="206"/>
      <c r="AX10" s="206"/>
    </row>
    <row r="11" spans="1:50" ht="13.15" customHeight="1" x14ac:dyDescent="0.25">
      <c r="A11" s="206" t="str">
        <f>Расп!$A$16</f>
        <v>РР</v>
      </c>
      <c r="B11" s="370">
        <v>8365</v>
      </c>
      <c r="C11" s="370"/>
      <c r="G11" s="41"/>
      <c r="H11" s="206"/>
      <c r="I11" s="379"/>
      <c r="K11" s="206" t="str">
        <f>Расп!A5</f>
        <v>прыжок в высоту</v>
      </c>
      <c r="L11" s="472">
        <f>Расп!B5</f>
        <v>0.625</v>
      </c>
      <c r="M11" s="454"/>
      <c r="N11" s="453"/>
      <c r="O11" s="257"/>
      <c r="P11" s="204"/>
      <c r="Q11" s="452" t="str">
        <f>Расп!A11</f>
        <v>метание копья (800 г)</v>
      </c>
      <c r="R11" s="454">
        <f>Расп!B11</f>
        <v>0.625</v>
      </c>
      <c r="W11" s="152"/>
      <c r="X11" s="384" t="s">
        <v>133</v>
      </c>
      <c r="Y11" s="385">
        <v>5</v>
      </c>
      <c r="Z11" s="307"/>
      <c r="AA11" s="307"/>
      <c r="AB11" s="307"/>
      <c r="AC11" s="307"/>
      <c r="AD11" s="382"/>
      <c r="AE11" s="382"/>
      <c r="AF11" s="382"/>
      <c r="AH11" s="41"/>
      <c r="AI11" s="41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</row>
    <row r="12" spans="1:50" ht="13.15" customHeight="1" x14ac:dyDescent="0.25">
      <c r="A12" s="41" t="str">
        <f>Расп!$A$26</f>
        <v>г.Сочи, Адлерский район, стадион "Юность"</v>
      </c>
      <c r="C12" s="153"/>
      <c r="K12" s="206" t="str">
        <f>Расп!A6</f>
        <v>бег 400 м</v>
      </c>
      <c r="L12" s="472">
        <f>Расп!B6</f>
        <v>0.78125</v>
      </c>
      <c r="M12" s="454"/>
      <c r="N12" s="453"/>
      <c r="O12" s="453"/>
      <c r="P12" s="204"/>
      <c r="Q12" s="452" t="str">
        <f>Расп!A12</f>
        <v>бег 1500 м</v>
      </c>
      <c r="R12" s="454">
        <f>Расп!B12</f>
        <v>0.76388888888888884</v>
      </c>
      <c r="W12" s="386"/>
      <c r="X12" s="307"/>
      <c r="Y12" s="307"/>
      <c r="Z12" s="307"/>
      <c r="AA12" s="307"/>
      <c r="AB12" s="307"/>
      <c r="AC12" s="307"/>
      <c r="AD12" s="382"/>
      <c r="AE12" s="382"/>
      <c r="AF12" s="382"/>
      <c r="AH12" s="41"/>
      <c r="AI12" s="41"/>
      <c r="AK12" s="41"/>
    </row>
    <row r="13" spans="1:50" s="158" customFormat="1" ht="30.6" customHeight="1" x14ac:dyDescent="0.2">
      <c r="A13" s="458" t="s">
        <v>59</v>
      </c>
      <c r="B13" s="458" t="s">
        <v>272</v>
      </c>
      <c r="C13" s="458" t="s">
        <v>273</v>
      </c>
      <c r="D13" s="458" t="s">
        <v>274</v>
      </c>
      <c r="E13" s="387"/>
      <c r="F13" s="458" t="s">
        <v>277</v>
      </c>
      <c r="G13" s="458" t="s">
        <v>248</v>
      </c>
      <c r="H13" s="458" t="s">
        <v>269</v>
      </c>
      <c r="I13" s="458" t="s">
        <v>249</v>
      </c>
      <c r="J13" s="458" t="s">
        <v>278</v>
      </c>
      <c r="K13" s="458" t="s">
        <v>268</v>
      </c>
      <c r="L13" s="458" t="s">
        <v>270</v>
      </c>
      <c r="M13" s="458" t="s">
        <v>251</v>
      </c>
      <c r="N13" s="458" t="s">
        <v>271</v>
      </c>
      <c r="O13" s="458" t="s">
        <v>279</v>
      </c>
      <c r="P13" s="459" t="s">
        <v>29</v>
      </c>
      <c r="Q13" s="459" t="s">
        <v>1</v>
      </c>
      <c r="R13" s="460" t="s">
        <v>275</v>
      </c>
      <c r="S13" s="159" t="s">
        <v>20</v>
      </c>
      <c r="T13" s="159" t="s">
        <v>138</v>
      </c>
      <c r="U13" s="159" t="s">
        <v>139</v>
      </c>
      <c r="V13" s="159" t="s">
        <v>140</v>
      </c>
      <c r="W13" s="160">
        <v>100</v>
      </c>
      <c r="X13" s="160" t="s">
        <v>26</v>
      </c>
      <c r="Y13" s="160" t="s">
        <v>27</v>
      </c>
      <c r="Z13" s="160" t="s">
        <v>17</v>
      </c>
      <c r="AA13" s="160">
        <v>400</v>
      </c>
      <c r="AB13" s="160" t="s">
        <v>75</v>
      </c>
      <c r="AC13" s="160" t="s">
        <v>69</v>
      </c>
      <c r="AD13" s="388" t="s">
        <v>70</v>
      </c>
      <c r="AE13" s="388" t="s">
        <v>18</v>
      </c>
      <c r="AF13" s="388">
        <v>1500</v>
      </c>
      <c r="AH13" s="389" t="s">
        <v>134</v>
      </c>
      <c r="AI13" s="389" t="s">
        <v>135</v>
      </c>
      <c r="AJ13" s="158" t="s">
        <v>137</v>
      </c>
    </row>
    <row r="14" spans="1:50" s="369" customFormat="1" ht="13.15" customHeight="1" x14ac:dyDescent="0.2">
      <c r="D14" s="381"/>
      <c r="P14" s="157"/>
      <c r="Q14" s="157"/>
      <c r="R14" s="157"/>
      <c r="S14" s="157"/>
      <c r="T14" s="157"/>
      <c r="U14" s="157"/>
      <c r="V14" s="157"/>
      <c r="W14" s="390"/>
      <c r="X14" s="351"/>
      <c r="Y14" s="351"/>
      <c r="Z14" s="351"/>
      <c r="AA14" s="351"/>
      <c r="AB14" s="351"/>
      <c r="AC14" s="351"/>
      <c r="AD14" s="391"/>
      <c r="AE14" s="391"/>
      <c r="AF14" s="391"/>
    </row>
    <row r="15" spans="1:50" s="369" customFormat="1" ht="13.15" customHeight="1" thickBot="1" x14ac:dyDescent="0.25">
      <c r="A15" s="392"/>
      <c r="B15" s="392"/>
      <c r="C15" s="392"/>
      <c r="D15" s="393"/>
      <c r="E15" s="392"/>
      <c r="F15" s="392"/>
      <c r="G15" s="392"/>
      <c r="H15" s="392"/>
      <c r="I15" s="392"/>
      <c r="J15" s="392"/>
      <c r="K15" s="392"/>
      <c r="L15" s="392"/>
      <c r="M15" s="392"/>
      <c r="N15" s="392"/>
      <c r="O15" s="392"/>
      <c r="P15" s="394"/>
      <c r="Q15" s="394"/>
      <c r="R15" s="394"/>
      <c r="S15" s="157"/>
      <c r="T15" s="157"/>
      <c r="U15" s="157"/>
      <c r="V15" s="157"/>
      <c r="W15" s="152"/>
      <c r="X15" s="351"/>
      <c r="Y15" s="351"/>
      <c r="Z15" s="351"/>
      <c r="AA15" s="351"/>
      <c r="AB15" s="351"/>
      <c r="AC15" s="351"/>
      <c r="AD15" s="391"/>
      <c r="AE15" s="391"/>
      <c r="AF15" s="391"/>
    </row>
    <row r="16" spans="1:50" s="281" customFormat="1" ht="13.15" customHeight="1" thickTop="1" x14ac:dyDescent="0.3">
      <c r="A16" s="231" t="e">
        <f>RANK(P16,$P$16:$P$85,0)</f>
        <v>#N/A</v>
      </c>
      <c r="B16" s="356">
        <v>53</v>
      </c>
      <c r="C16" s="395" t="e">
        <f>VLOOKUP(B16,Уч!$A$2:$L$34,2,FALSE)</f>
        <v>#N/A</v>
      </c>
      <c r="D16" s="396" t="e">
        <f>VLOOKUP(B16,Уч!$A$2:$L$34,3,FALSE)</f>
        <v>#N/A</v>
      </c>
      <c r="E16" s="461" t="s">
        <v>19</v>
      </c>
      <c r="F16" s="397">
        <f>VLOOKUP($B16,'1_р'!$C$18:$I$86,5,FALSE)</f>
        <v>10.91</v>
      </c>
      <c r="G16" s="398" t="e">
        <f>VLOOKUP($B16,Дл_р!$C$16:$O$54,11,FALSE)</f>
        <v>#N/A</v>
      </c>
      <c r="H16" s="398" t="e">
        <f>VLOOKUP($B16,Я_р!$C$16:$K$60,8,FALSE)</f>
        <v>#N/A</v>
      </c>
      <c r="I16" s="398" t="e">
        <f>VLOOKUP($B16,В_р!$C$16:$AF$57,29,FALSE)</f>
        <v>#N/A</v>
      </c>
      <c r="J16" s="399" t="e">
        <f>VLOOKUP($B16,'4_р'!$C$17:$H$73,5,FALSE)</f>
        <v>#N/A</v>
      </c>
      <c r="K16" s="398" t="e">
        <f>VLOOKUP($B16,#REF!,5,FALSE)</f>
        <v>#REF!</v>
      </c>
      <c r="L16" s="398" t="e">
        <f>VLOOKUP($B16,#REF!,8,FALSE)</f>
        <v>#REF!</v>
      </c>
      <c r="M16" s="398" t="e">
        <f>VLOOKUP($B16,#REF!,29,FALSE)</f>
        <v>#REF!</v>
      </c>
      <c r="N16" s="398" t="e">
        <f>VLOOKUP($B16,К_р!$C$15:$K$68,8,FALSE)</f>
        <v>#N/A</v>
      </c>
      <c r="O16" s="356" t="e">
        <f>VLOOKUP($B16,'15_р'!$C$17:$H$86,5,FALSE)</f>
        <v>#N/A</v>
      </c>
      <c r="P16" s="400" t="e">
        <f>SUM(F18:O18)</f>
        <v>#N/A</v>
      </c>
      <c r="Q16" s="231" t="e">
        <f>LOOKUP(P16,Y$1:AH$1,Y$2:AH$2)</f>
        <v>#N/A</v>
      </c>
      <c r="R16" s="356" t="e">
        <f>AH16+AI16+5</f>
        <v>#N/A</v>
      </c>
      <c r="S16" s="356">
        <f>B16</f>
        <v>53</v>
      </c>
      <c r="T16" s="281" t="e">
        <f>$A16</f>
        <v>#N/A</v>
      </c>
      <c r="U16" s="281">
        <v>1</v>
      </c>
      <c r="V16" s="281" t="e">
        <f>$A16</f>
        <v>#N/A</v>
      </c>
      <c r="W16" s="401"/>
      <c r="X16" s="298"/>
      <c r="Y16" s="298"/>
      <c r="Z16" s="298"/>
      <c r="AA16" s="298"/>
      <c r="AB16" s="298"/>
      <c r="AC16" s="298"/>
      <c r="AD16" s="402"/>
      <c r="AE16" s="402"/>
      <c r="AF16" s="402"/>
      <c r="AG16" s="280"/>
      <c r="AH16" s="280" t="e">
        <f>IF(AND(T16&gt;16,P16&gt;=5500),"1",LOOKUP(T16,Y$5:AO$5,Y$6:AO$6))</f>
        <v>#N/A</v>
      </c>
      <c r="AI16" s="280" t="e">
        <f>LOOKUP(Q16,Y$8:AD$8,Y$9:AD$9)</f>
        <v>#N/A</v>
      </c>
      <c r="AJ16" s="356">
        <v>162</v>
      </c>
      <c r="AK16" s="231"/>
      <c r="AL16" s="280"/>
      <c r="AM16" s="280"/>
      <c r="AN16" s="280"/>
      <c r="AO16" s="280"/>
      <c r="AP16" s="280"/>
      <c r="AQ16" s="280"/>
      <c r="AR16" s="280"/>
      <c r="AS16" s="280"/>
      <c r="AT16" s="280"/>
      <c r="AU16" s="280"/>
      <c r="AV16" s="280"/>
      <c r="AW16" s="280"/>
      <c r="AX16" s="280"/>
    </row>
    <row r="17" spans="1:50" s="281" customFormat="1" ht="13.15" customHeight="1" x14ac:dyDescent="0.3">
      <c r="A17" s="231"/>
      <c r="B17" s="356"/>
      <c r="C17" s="403" t="e">
        <f>VLOOKUP(B16,Уч!$A$2:$L$34,5,FALSE)</f>
        <v>#N/A</v>
      </c>
      <c r="D17" s="396" t="e">
        <f>VLOOKUP(B16,Уч!$A$2:$L$34,4,FALSE)</f>
        <v>#N/A</v>
      </c>
      <c r="E17" s="461" t="s">
        <v>25</v>
      </c>
      <c r="F17" s="405">
        <f>VLOOKUP($B16,'1_р'!$C$18:$I$86,6,FALSE)</f>
        <v>1</v>
      </c>
      <c r="G17" s="406" t="e">
        <f>VLOOKUP($B16,Дл_р!$C$16:$O$54,12,FALSE)</f>
        <v>#N/A</v>
      </c>
      <c r="H17" s="356"/>
      <c r="I17" s="406"/>
      <c r="J17" s="407"/>
      <c r="K17" s="406" t="e">
        <f>VLOOKUP($B16,#REF!,6,FALSE)</f>
        <v>#REF!</v>
      </c>
      <c r="L17" s="406"/>
      <c r="M17" s="406"/>
      <c r="N17" s="356"/>
      <c r="O17" s="356"/>
      <c r="P17" s="400"/>
      <c r="Q17" s="408"/>
      <c r="R17" s="356" t="e">
        <f>CONCATENATE(AH16,"+",AI16,"+",5)</f>
        <v>#N/A</v>
      </c>
      <c r="S17" s="356">
        <f>B16</f>
        <v>53</v>
      </c>
      <c r="T17" s="281" t="e">
        <f>$A16</f>
        <v>#N/A</v>
      </c>
      <c r="U17" s="281">
        <v>2</v>
      </c>
      <c r="V17" s="281" t="e">
        <f>$A16</f>
        <v>#N/A</v>
      </c>
      <c r="W17" s="401"/>
      <c r="X17" s="298"/>
      <c r="Y17" s="298"/>
      <c r="Z17" s="298"/>
      <c r="AA17" s="298"/>
      <c r="AB17" s="298"/>
      <c r="AC17" s="298"/>
      <c r="AD17" s="402"/>
      <c r="AE17" s="402"/>
      <c r="AF17" s="402"/>
      <c r="AG17" s="280"/>
      <c r="AH17" s="231"/>
      <c r="AI17" s="231"/>
      <c r="AJ17" s="356">
        <v>162</v>
      </c>
      <c r="AK17" s="231"/>
      <c r="AL17" s="280"/>
      <c r="AM17" s="280"/>
      <c r="AN17" s="280"/>
      <c r="AO17" s="280"/>
      <c r="AP17" s="280"/>
      <c r="AQ17" s="280"/>
      <c r="AR17" s="280"/>
      <c r="AS17" s="280"/>
      <c r="AT17" s="280"/>
      <c r="AU17" s="280"/>
      <c r="AV17" s="280"/>
      <c r="AW17" s="280"/>
      <c r="AX17" s="280"/>
    </row>
    <row r="18" spans="1:50" s="281" customFormat="1" ht="13.15" customHeight="1" x14ac:dyDescent="0.3">
      <c r="A18" s="231"/>
      <c r="B18" s="356"/>
      <c r="C18" s="409" t="e">
        <f>VLOOKUP(B16,Уч!$A$2:$L$34,7,FALSE)</f>
        <v>#N/A</v>
      </c>
      <c r="D18" s="396"/>
      <c r="E18" s="461" t="s">
        <v>29</v>
      </c>
      <c r="F18" s="410">
        <f>VLOOKUP($B16,'1_р'!$C$18:$I$86,7,FALSE)</f>
        <v>881</v>
      </c>
      <c r="G18" s="356" t="e">
        <f>VLOOKUP($B16,Дл_р!$C$16:$O$54,13,FALSE)</f>
        <v>#N/A</v>
      </c>
      <c r="H18" s="356" t="e">
        <f>VLOOKUP($B16,Я_р!$C$16:$K$60,9,FALSE)</f>
        <v>#N/A</v>
      </c>
      <c r="I18" s="356" t="e">
        <f>VLOOKUP($B16,В_р!$C$16:$AF$57,30,)</f>
        <v>#N/A</v>
      </c>
      <c r="J18" s="411" t="e">
        <f>VLOOKUP($B16,'4_р'!$C$17:$H$73,6,FALSE)</f>
        <v>#N/A</v>
      </c>
      <c r="K18" s="356" t="e">
        <f>VLOOKUP($B16,#REF!,7,FALSE)</f>
        <v>#REF!</v>
      </c>
      <c r="L18" s="356" t="e">
        <f>VLOOKUP($B16,#REF!,9,FALSE)</f>
        <v>#REF!</v>
      </c>
      <c r="M18" s="356" t="e">
        <f>VLOOKUP($B16,#REF!,30,FALSE)</f>
        <v>#REF!</v>
      </c>
      <c r="N18" s="356" t="e">
        <f>VLOOKUP($B16,К_р!$C$15:$K$68,9,FALSE)</f>
        <v>#N/A</v>
      </c>
      <c r="O18" s="356" t="e">
        <f>VLOOKUP($B16,'15_р'!$C$17:$H$86,6,FALSE)</f>
        <v>#N/A</v>
      </c>
      <c r="P18" s="400"/>
      <c r="Q18" s="336"/>
      <c r="R18" s="336"/>
      <c r="S18" s="356">
        <f>B16</f>
        <v>53</v>
      </c>
      <c r="T18" s="281" t="e">
        <f>$A16</f>
        <v>#N/A</v>
      </c>
      <c r="U18" s="281">
        <v>3</v>
      </c>
      <c r="V18" s="281" t="e">
        <f>$A16</f>
        <v>#N/A</v>
      </c>
      <c r="W18" s="401"/>
      <c r="X18" s="298"/>
      <c r="Y18" s="298"/>
      <c r="Z18" s="298"/>
      <c r="AA18" s="298"/>
      <c r="AB18" s="298"/>
      <c r="AC18" s="298"/>
      <c r="AD18" s="402"/>
      <c r="AE18" s="402"/>
      <c r="AF18" s="402"/>
      <c r="AG18" s="280"/>
      <c r="AH18" s="231"/>
      <c r="AI18" s="231"/>
      <c r="AJ18" s="356">
        <v>162</v>
      </c>
      <c r="AK18" s="231"/>
      <c r="AL18" s="280"/>
      <c r="AM18" s="280"/>
      <c r="AN18" s="280"/>
      <c r="AO18" s="280"/>
      <c r="AP18" s="280"/>
      <c r="AQ18" s="280"/>
      <c r="AR18" s="280"/>
      <c r="AS18" s="280"/>
      <c r="AT18" s="280"/>
      <c r="AU18" s="280"/>
      <c r="AV18" s="280"/>
      <c r="AW18" s="280"/>
      <c r="AX18" s="280"/>
    </row>
    <row r="19" spans="1:50" s="281" customFormat="1" ht="13.15" customHeight="1" x14ac:dyDescent="0.3">
      <c r="A19" s="231"/>
      <c r="B19" s="356"/>
      <c r="C19" s="403" t="e">
        <f>VLOOKUP(B16,Уч!$A$2:$L$34,11,FALSE)</f>
        <v>#N/A</v>
      </c>
      <c r="D19" s="396"/>
      <c r="E19" s="461" t="s">
        <v>276</v>
      </c>
      <c r="F19" s="410">
        <f>F18</f>
        <v>881</v>
      </c>
      <c r="G19" s="356" t="e">
        <f>F19+G18</f>
        <v>#N/A</v>
      </c>
      <c r="H19" s="356" t="e">
        <f>G19+H18</f>
        <v>#N/A</v>
      </c>
      <c r="I19" s="356" t="e">
        <f>H19+I18</f>
        <v>#N/A</v>
      </c>
      <c r="J19" s="411" t="e">
        <f>SUM($F18:J18)</f>
        <v>#N/A</v>
      </c>
      <c r="K19" s="356" t="e">
        <f>SUM($F18:$K18)</f>
        <v>#N/A</v>
      </c>
      <c r="L19" s="356" t="e">
        <f>K19+L18</f>
        <v>#N/A</v>
      </c>
      <c r="M19" s="356" t="e">
        <f>L19+M18</f>
        <v>#N/A</v>
      </c>
      <c r="N19" s="356" t="e">
        <f>SUM($F18:$N18)</f>
        <v>#N/A</v>
      </c>
      <c r="O19" s="356" t="e">
        <f>SUM($F18:$O18)</f>
        <v>#N/A</v>
      </c>
      <c r="P19" s="400"/>
      <c r="Q19" s="336"/>
      <c r="R19" s="336"/>
      <c r="S19" s="356">
        <f>B16</f>
        <v>53</v>
      </c>
      <c r="T19" s="281" t="e">
        <f>$A16</f>
        <v>#N/A</v>
      </c>
      <c r="U19" s="281">
        <v>4</v>
      </c>
      <c r="V19" s="281" t="e">
        <f>$A16</f>
        <v>#N/A</v>
      </c>
      <c r="W19" s="336">
        <f t="shared" ref="W19:AF19" si="0">F19</f>
        <v>881</v>
      </c>
      <c r="X19" s="336" t="e">
        <f t="shared" si="0"/>
        <v>#N/A</v>
      </c>
      <c r="Y19" s="336" t="e">
        <f t="shared" si="0"/>
        <v>#N/A</v>
      </c>
      <c r="Z19" s="336" t="e">
        <f t="shared" si="0"/>
        <v>#N/A</v>
      </c>
      <c r="AA19" s="336" t="e">
        <f t="shared" si="0"/>
        <v>#N/A</v>
      </c>
      <c r="AB19" s="336" t="e">
        <f t="shared" si="0"/>
        <v>#N/A</v>
      </c>
      <c r="AC19" s="336" t="e">
        <f t="shared" si="0"/>
        <v>#N/A</v>
      </c>
      <c r="AD19" s="336" t="e">
        <f t="shared" si="0"/>
        <v>#N/A</v>
      </c>
      <c r="AE19" s="336" t="e">
        <f t="shared" si="0"/>
        <v>#N/A</v>
      </c>
      <c r="AF19" s="336" t="e">
        <f t="shared" si="0"/>
        <v>#N/A</v>
      </c>
      <c r="AG19" s="280"/>
      <c r="AH19" s="231"/>
      <c r="AI19" s="231"/>
      <c r="AJ19" s="356">
        <v>162</v>
      </c>
      <c r="AK19" s="231"/>
      <c r="AL19" s="280"/>
      <c r="AM19" s="280"/>
      <c r="AN19" s="280"/>
      <c r="AO19" s="280"/>
      <c r="AP19" s="280"/>
      <c r="AQ19" s="280"/>
      <c r="AR19" s="280"/>
      <c r="AS19" s="280"/>
      <c r="AT19" s="280"/>
      <c r="AU19" s="280"/>
      <c r="AV19" s="280"/>
      <c r="AW19" s="280"/>
      <c r="AX19" s="280"/>
    </row>
    <row r="20" spans="1:50" s="281" customFormat="1" ht="13.15" customHeight="1" thickBot="1" x14ac:dyDescent="0.25">
      <c r="A20" s="412"/>
      <c r="B20" s="413"/>
      <c r="C20" s="414" t="e">
        <f>VLOOKUP(B16,Уч!$A$2:$L$34,12,FALSE)</f>
        <v>#N/A</v>
      </c>
      <c r="D20" s="419"/>
      <c r="E20" s="462" t="s">
        <v>59</v>
      </c>
      <c r="F20" s="416" t="e">
        <f>RANK(F19,$W$19:$W$85,0)</f>
        <v>#N/A</v>
      </c>
      <c r="G20" s="413" t="e">
        <f>RANK(G19,$X$19:$X$85,0)</f>
        <v>#N/A</v>
      </c>
      <c r="H20" s="413" t="e">
        <f>RANK(H19,$Y$19:$Y$85,0)</f>
        <v>#N/A</v>
      </c>
      <c r="I20" s="413" t="e">
        <f>RANK(I19,$Z$19:$Z$85,0)</f>
        <v>#N/A</v>
      </c>
      <c r="J20" s="417" t="e">
        <f>RANK(J19,$AA$19:$AA$85,0)</f>
        <v>#N/A</v>
      </c>
      <c r="K20" s="413" t="e">
        <f>RANK(K19,$AB$19:$AB$85,0)</f>
        <v>#N/A</v>
      </c>
      <c r="L20" s="413" t="e">
        <f>RANK(L19,$AC$19:$AC$85,0)</f>
        <v>#N/A</v>
      </c>
      <c r="M20" s="413" t="e">
        <f>RANK(M19,$AD$19:$AD$85,0)</f>
        <v>#N/A</v>
      </c>
      <c r="N20" s="413" t="e">
        <f>RANK(N19,$AE$19:$AE$85,0)</f>
        <v>#N/A</v>
      </c>
      <c r="O20" s="413" t="e">
        <f>RANK(O19,$AF$19:$AF$85,0)</f>
        <v>#N/A</v>
      </c>
      <c r="P20" s="418"/>
      <c r="Q20" s="394"/>
      <c r="R20" s="394"/>
      <c r="S20" s="205">
        <f>B16</f>
        <v>53</v>
      </c>
      <c r="T20" s="281" t="e">
        <f>$A16</f>
        <v>#N/A</v>
      </c>
      <c r="U20" s="281">
        <v>5</v>
      </c>
      <c r="V20" s="281" t="e">
        <f>$A16</f>
        <v>#N/A</v>
      </c>
      <c r="W20" s="401"/>
      <c r="X20" s="298"/>
      <c r="Y20" s="298"/>
      <c r="Z20" s="298"/>
      <c r="AA20" s="298"/>
      <c r="AB20" s="298"/>
      <c r="AC20" s="298"/>
      <c r="AD20" s="402"/>
      <c r="AE20" s="402"/>
      <c r="AF20" s="402"/>
      <c r="AG20" s="280"/>
      <c r="AH20" s="231"/>
      <c r="AI20" s="231"/>
      <c r="AJ20" s="356">
        <v>162</v>
      </c>
      <c r="AK20" s="231"/>
      <c r="AL20" s="280"/>
      <c r="AM20" s="280"/>
      <c r="AN20" s="280"/>
      <c r="AO20" s="280"/>
      <c r="AP20" s="280"/>
      <c r="AQ20" s="280"/>
      <c r="AR20" s="280"/>
      <c r="AS20" s="280"/>
      <c r="AT20" s="280"/>
      <c r="AU20" s="280"/>
      <c r="AV20" s="280"/>
      <c r="AW20" s="280"/>
      <c r="AX20" s="280"/>
    </row>
    <row r="21" spans="1:50" s="280" customFormat="1" ht="13.15" customHeight="1" thickTop="1" x14ac:dyDescent="0.3">
      <c r="A21" s="231" t="e">
        <f>RANK(P21,$P$16:$P$85,0)</f>
        <v>#N/A</v>
      </c>
      <c r="B21" s="356">
        <v>56</v>
      </c>
      <c r="C21" s="395" t="e">
        <f>VLOOKUP(B21,Уч!$A$2:$L$34,2,FALSE)</f>
        <v>#N/A</v>
      </c>
      <c r="D21" s="396" t="e">
        <f>VLOOKUP(B21,Уч!$A$2:$L$34,3,FALSE)</f>
        <v>#N/A</v>
      </c>
      <c r="E21" s="461" t="s">
        <v>19</v>
      </c>
      <c r="F21" s="397" t="e">
        <f>VLOOKUP($B21,'1_р'!$C$18:$I$86,5,FALSE)</f>
        <v>#N/A</v>
      </c>
      <c r="G21" s="398" t="e">
        <f>VLOOKUP($B21,Дл_р!$C$16:$O$54,11,FALSE)</f>
        <v>#N/A</v>
      </c>
      <c r="H21" s="398">
        <f>VLOOKUP($B21,Я_р!$C$16:$K$60,8,FALSE)</f>
        <v>13.38</v>
      </c>
      <c r="I21" s="398" t="e">
        <f>VLOOKUP($B21,В_р!$C$16:$AF$57,29,FALSE)</f>
        <v>#N/A</v>
      </c>
      <c r="J21" s="399" t="e">
        <f>VLOOKUP($B21,'4_р'!$C$17:$H$73,5,FALSE)</f>
        <v>#N/A</v>
      </c>
      <c r="K21" s="398" t="e">
        <f>VLOOKUP($B21,#REF!,5,FALSE)</f>
        <v>#REF!</v>
      </c>
      <c r="L21" s="398" t="e">
        <f>VLOOKUP($B21,#REF!,8,FALSE)</f>
        <v>#REF!</v>
      </c>
      <c r="M21" s="398" t="e">
        <f>VLOOKUP($B21,#REF!,29,FALSE)</f>
        <v>#REF!</v>
      </c>
      <c r="N21" s="398">
        <f>VLOOKUP($B21,К_р!$C$15:$K$68,8,FALSE)</f>
        <v>46.68</v>
      </c>
      <c r="O21" s="356">
        <f>VLOOKUP($B21,'15_р'!$C$17:$H$86,5,FALSE)</f>
        <v>0</v>
      </c>
      <c r="P21" s="400" t="e">
        <f>SUM(F23:O23)</f>
        <v>#N/A</v>
      </c>
      <c r="Q21" s="231" t="e">
        <f>LOOKUP(P21,Y$1:AH$1,Y$2:AH$2)</f>
        <v>#N/A</v>
      </c>
      <c r="R21" s="356" t="e">
        <f>AH21+AI21+5</f>
        <v>#N/A</v>
      </c>
      <c r="S21" s="356">
        <f>B21</f>
        <v>56</v>
      </c>
      <c r="T21" s="281" t="e">
        <f>$A21</f>
        <v>#N/A</v>
      </c>
      <c r="U21" s="281">
        <v>1</v>
      </c>
      <c r="V21" s="281" t="e">
        <f>$A21</f>
        <v>#N/A</v>
      </c>
      <c r="W21" s="401"/>
      <c r="X21" s="298"/>
      <c r="Y21" s="298"/>
      <c r="Z21" s="298"/>
      <c r="AA21" s="298"/>
      <c r="AB21" s="298"/>
      <c r="AC21" s="298"/>
      <c r="AD21" s="402"/>
      <c r="AE21" s="402"/>
      <c r="AF21" s="402"/>
      <c r="AH21" s="280" t="e">
        <f>IF(AND(T21&gt;16,P21&gt;=5500),"1",LOOKUP(T21,Y$5:AO$5,Y$6:AO$6))</f>
        <v>#N/A</v>
      </c>
      <c r="AI21" s="280" t="e">
        <f>LOOKUP(Q21,Y$8:AD$8,Y$9:AD$9)</f>
        <v>#N/A</v>
      </c>
      <c r="AJ21" s="356">
        <v>63</v>
      </c>
      <c r="AK21" s="231"/>
    </row>
    <row r="22" spans="1:50" s="280" customFormat="1" ht="13.15" customHeight="1" x14ac:dyDescent="0.3">
      <c r="A22" s="231"/>
      <c r="B22" s="356"/>
      <c r="C22" s="403" t="e">
        <f>VLOOKUP(B21,Уч!$A$2:$L$34,5,FALSE)</f>
        <v>#N/A</v>
      </c>
      <c r="D22" s="396" t="e">
        <f>VLOOKUP(B21,Уч!$A$2:$L$34,4,FALSE)</f>
        <v>#N/A</v>
      </c>
      <c r="E22" s="461" t="s">
        <v>25</v>
      </c>
      <c r="F22" s="405" t="e">
        <f>VLOOKUP($B21,'1_р'!$C$18:$I$86,6,FALSE)</f>
        <v>#N/A</v>
      </c>
      <c r="G22" s="406" t="e">
        <f>VLOOKUP($B21,Дл_р!$C$16:$O$54,12,FALSE)</f>
        <v>#N/A</v>
      </c>
      <c r="H22" s="356"/>
      <c r="I22" s="406"/>
      <c r="J22" s="407"/>
      <c r="K22" s="406" t="e">
        <f>VLOOKUP($B21,#REF!,6,FALSE)</f>
        <v>#REF!</v>
      </c>
      <c r="L22" s="406"/>
      <c r="M22" s="406"/>
      <c r="N22" s="356"/>
      <c r="O22" s="356"/>
      <c r="P22" s="400"/>
      <c r="Q22" s="408"/>
      <c r="R22" s="356" t="e">
        <f>CONCATENATE(AH21,"+",AI21,"+",5)</f>
        <v>#N/A</v>
      </c>
      <c r="S22" s="356">
        <f>B21</f>
        <v>56</v>
      </c>
      <c r="T22" s="281" t="e">
        <f>$A21</f>
        <v>#N/A</v>
      </c>
      <c r="U22" s="281">
        <v>2</v>
      </c>
      <c r="V22" s="281" t="e">
        <f>$A21</f>
        <v>#N/A</v>
      </c>
      <c r="W22" s="401"/>
      <c r="X22" s="298"/>
      <c r="Y22" s="298"/>
      <c r="Z22" s="298"/>
      <c r="AA22" s="298"/>
      <c r="AB22" s="298"/>
      <c r="AC22" s="298"/>
      <c r="AD22" s="402"/>
      <c r="AE22" s="402"/>
      <c r="AF22" s="402"/>
      <c r="AH22" s="231"/>
      <c r="AI22" s="231"/>
      <c r="AJ22" s="356">
        <v>63</v>
      </c>
      <c r="AK22" s="231"/>
    </row>
    <row r="23" spans="1:50" s="280" customFormat="1" ht="13.15" customHeight="1" x14ac:dyDescent="0.3">
      <c r="A23" s="231"/>
      <c r="B23" s="356"/>
      <c r="C23" s="409" t="e">
        <f>VLOOKUP(B21,Уч!$A$2:$L$34,7,FALSE)</f>
        <v>#N/A</v>
      </c>
      <c r="D23" s="396"/>
      <c r="E23" s="461" t="s">
        <v>29</v>
      </c>
      <c r="F23" s="410" t="e">
        <f>VLOOKUP($B21,'1_р'!$C$18:$I$86,7,FALSE)</f>
        <v>#N/A</v>
      </c>
      <c r="G23" s="356" t="e">
        <f>VLOOKUP($B21,Дл_р!$C$16:$O$54,13,FALSE)</f>
        <v>#N/A</v>
      </c>
      <c r="H23" s="356">
        <f>VLOOKUP($B21,Я_р!$C$16:$K$60,9,FALSE)</f>
        <v>690</v>
      </c>
      <c r="I23" s="356" t="e">
        <f>VLOOKUP($B21,В_р!$C$16:$AF$57,30,)</f>
        <v>#N/A</v>
      </c>
      <c r="J23" s="411" t="e">
        <f>VLOOKUP($B21,'4_р'!$C$17:$H$73,6,FALSE)</f>
        <v>#N/A</v>
      </c>
      <c r="K23" s="356" t="e">
        <f>VLOOKUP($B21,#REF!,7,FALSE)</f>
        <v>#REF!</v>
      </c>
      <c r="L23" s="356" t="e">
        <f>VLOOKUP($B21,#REF!,9,FALSE)</f>
        <v>#REF!</v>
      </c>
      <c r="M23" s="356" t="e">
        <f>VLOOKUP($B21,#REF!,30,FALSE)</f>
        <v>#REF!</v>
      </c>
      <c r="N23" s="356">
        <f>VLOOKUP($B21,К_р!$C$15:$K$68,9,FALSE)</f>
        <v>540</v>
      </c>
      <c r="O23" s="356">
        <f>VLOOKUP($B21,'15_р'!$C$17:$H$86,6,FALSE)</f>
        <v>0</v>
      </c>
      <c r="P23" s="400"/>
      <c r="Q23" s="408"/>
      <c r="R23" s="336"/>
      <c r="S23" s="356">
        <f>B21</f>
        <v>56</v>
      </c>
      <c r="T23" s="281" t="e">
        <f>$A21</f>
        <v>#N/A</v>
      </c>
      <c r="U23" s="281">
        <v>3</v>
      </c>
      <c r="V23" s="281" t="e">
        <f>$A21</f>
        <v>#N/A</v>
      </c>
      <c r="W23" s="401"/>
      <c r="X23" s="298"/>
      <c r="Y23" s="298"/>
      <c r="Z23" s="298"/>
      <c r="AA23" s="298"/>
      <c r="AB23" s="298"/>
      <c r="AC23" s="298"/>
      <c r="AD23" s="402"/>
      <c r="AE23" s="402"/>
      <c r="AF23" s="402"/>
      <c r="AH23" s="231"/>
      <c r="AI23" s="231"/>
      <c r="AJ23" s="356">
        <v>63</v>
      </c>
      <c r="AK23" s="231"/>
    </row>
    <row r="24" spans="1:50" s="280" customFormat="1" ht="13.15" customHeight="1" x14ac:dyDescent="0.3">
      <c r="A24" s="231"/>
      <c r="B24" s="356"/>
      <c r="C24" s="403" t="e">
        <f>VLOOKUP(B21,Уч!$A$2:$L$34,11,FALSE)</f>
        <v>#N/A</v>
      </c>
      <c r="D24" s="396"/>
      <c r="E24" s="461" t="s">
        <v>276</v>
      </c>
      <c r="F24" s="410" t="e">
        <f>F23</f>
        <v>#N/A</v>
      </c>
      <c r="G24" s="356" t="e">
        <f>F24+G23</f>
        <v>#N/A</v>
      </c>
      <c r="H24" s="356" t="e">
        <f>G24+H23</f>
        <v>#N/A</v>
      </c>
      <c r="I24" s="356" t="e">
        <f>H24+I23</f>
        <v>#N/A</v>
      </c>
      <c r="J24" s="411" t="e">
        <f>SUM($F23:J23)</f>
        <v>#N/A</v>
      </c>
      <c r="K24" s="356" t="e">
        <f>SUM($F23:$K23)</f>
        <v>#N/A</v>
      </c>
      <c r="L24" s="356" t="e">
        <f>K24+L23</f>
        <v>#N/A</v>
      </c>
      <c r="M24" s="356" t="e">
        <f>L24+M23</f>
        <v>#N/A</v>
      </c>
      <c r="N24" s="356" t="e">
        <f>SUM($F23:$N23)</f>
        <v>#N/A</v>
      </c>
      <c r="O24" s="356" t="e">
        <f>SUM($F23:$O23)</f>
        <v>#N/A</v>
      </c>
      <c r="P24" s="400"/>
      <c r="Q24" s="408"/>
      <c r="R24" s="336"/>
      <c r="S24" s="356">
        <f>B21</f>
        <v>56</v>
      </c>
      <c r="T24" s="281" t="e">
        <f>$A21</f>
        <v>#N/A</v>
      </c>
      <c r="U24" s="281">
        <v>4</v>
      </c>
      <c r="V24" s="281" t="e">
        <f>$A21</f>
        <v>#N/A</v>
      </c>
      <c r="W24" s="336" t="e">
        <f t="shared" ref="W24:AF24" si="1">F24</f>
        <v>#N/A</v>
      </c>
      <c r="X24" s="336" t="e">
        <f t="shared" si="1"/>
        <v>#N/A</v>
      </c>
      <c r="Y24" s="336" t="e">
        <f t="shared" si="1"/>
        <v>#N/A</v>
      </c>
      <c r="Z24" s="336" t="e">
        <f t="shared" si="1"/>
        <v>#N/A</v>
      </c>
      <c r="AA24" s="336" t="e">
        <f t="shared" si="1"/>
        <v>#N/A</v>
      </c>
      <c r="AB24" s="336" t="e">
        <f t="shared" si="1"/>
        <v>#N/A</v>
      </c>
      <c r="AC24" s="336" t="e">
        <f t="shared" si="1"/>
        <v>#N/A</v>
      </c>
      <c r="AD24" s="336" t="e">
        <f t="shared" si="1"/>
        <v>#N/A</v>
      </c>
      <c r="AE24" s="336" t="e">
        <f t="shared" si="1"/>
        <v>#N/A</v>
      </c>
      <c r="AF24" s="336" t="e">
        <f t="shared" si="1"/>
        <v>#N/A</v>
      </c>
      <c r="AH24" s="231"/>
      <c r="AI24" s="231"/>
      <c r="AJ24" s="356">
        <v>63</v>
      </c>
      <c r="AK24" s="231"/>
    </row>
    <row r="25" spans="1:50" s="280" customFormat="1" ht="13.15" customHeight="1" thickBot="1" x14ac:dyDescent="0.25">
      <c r="A25" s="412"/>
      <c r="B25" s="413"/>
      <c r="C25" s="414" t="e">
        <f>VLOOKUP(B21,Уч!$A$2:$L$34,12,FALSE)</f>
        <v>#N/A</v>
      </c>
      <c r="D25" s="419"/>
      <c r="E25" s="462" t="s">
        <v>59</v>
      </c>
      <c r="F25" s="416" t="e">
        <f>RANK(F24,$W$19:$W$85,0)</f>
        <v>#N/A</v>
      </c>
      <c r="G25" s="413" t="e">
        <f>RANK(G24,$X$19:$X$85,0)</f>
        <v>#N/A</v>
      </c>
      <c r="H25" s="413" t="e">
        <f>RANK(H24,$Y$19:$Y$85,0)</f>
        <v>#N/A</v>
      </c>
      <c r="I25" s="413" t="e">
        <f>RANK(I24,$Z$19:$Z$85,0)</f>
        <v>#N/A</v>
      </c>
      <c r="J25" s="417" t="e">
        <f>RANK(J24,$AA$19:$AA$85,0)</f>
        <v>#N/A</v>
      </c>
      <c r="K25" s="413" t="e">
        <f>RANK(K24,$AB$19:$AB$85,0)</f>
        <v>#N/A</v>
      </c>
      <c r="L25" s="413" t="e">
        <f>RANK(L24,$AC$19:$AC$85,0)</f>
        <v>#N/A</v>
      </c>
      <c r="M25" s="413" t="e">
        <f>RANK(M24,$AD$19:$AD$85,0)</f>
        <v>#N/A</v>
      </c>
      <c r="N25" s="413" t="e">
        <f>RANK(N24,$AE$19:$AE$85,0)</f>
        <v>#N/A</v>
      </c>
      <c r="O25" s="413" t="e">
        <f>RANK(O24,$AF$19:$AF$85,0)</f>
        <v>#N/A</v>
      </c>
      <c r="P25" s="418"/>
      <c r="Q25" s="394"/>
      <c r="R25" s="394"/>
      <c r="S25" s="205">
        <f>B21</f>
        <v>56</v>
      </c>
      <c r="T25" s="281" t="e">
        <f>$A21</f>
        <v>#N/A</v>
      </c>
      <c r="U25" s="281">
        <v>5</v>
      </c>
      <c r="V25" s="281" t="e">
        <f>$A21</f>
        <v>#N/A</v>
      </c>
      <c r="W25" s="401"/>
      <c r="X25" s="298"/>
      <c r="Y25" s="298"/>
      <c r="Z25" s="298"/>
      <c r="AA25" s="298"/>
      <c r="AB25" s="298"/>
      <c r="AC25" s="298"/>
      <c r="AD25" s="402"/>
      <c r="AE25" s="402"/>
      <c r="AF25" s="402"/>
      <c r="AH25" s="231"/>
      <c r="AI25" s="231"/>
      <c r="AJ25" s="356">
        <v>63</v>
      </c>
      <c r="AK25" s="231"/>
    </row>
    <row r="26" spans="1:50" s="280" customFormat="1" ht="13.15" customHeight="1" thickTop="1" x14ac:dyDescent="0.3">
      <c r="A26" s="231" t="e">
        <f>RANK(P26,$P$16:$P$85,0)</f>
        <v>#N/A</v>
      </c>
      <c r="B26" s="356">
        <v>79</v>
      </c>
      <c r="C26" s="395" t="str">
        <f>VLOOKUP(B26,Уч!$A$2:$L$34,2,FALSE)</f>
        <v>Шестопалов Феликс</v>
      </c>
      <c r="D26" s="396" t="str">
        <f>VLOOKUP(B26,Уч!$A$2:$L$34,3,FALSE)</f>
        <v>11.03.1996</v>
      </c>
      <c r="E26" s="461" t="s">
        <v>19</v>
      </c>
      <c r="F26" s="397">
        <f>VLOOKUP($B26,'1_р'!$C$18:$I$86,5,FALSE)</f>
        <v>11.8</v>
      </c>
      <c r="G26" s="398" t="e">
        <f>VLOOKUP($B26,Дл_р!$C$16:$O$54,11,FALSE)</f>
        <v>#N/A</v>
      </c>
      <c r="H26" s="398" t="e">
        <f>VLOOKUP($B26,Я_р!$C$16:$K$60,8,FALSE)</f>
        <v>#N/A</v>
      </c>
      <c r="I26" s="398" t="e">
        <f>VLOOKUP($B26,В_р!$C$16:$AF$57,29,FALSE)</f>
        <v>#N/A</v>
      </c>
      <c r="J26" s="399">
        <f>VLOOKUP($B26,'4_р'!$C$17:$H$73,5,FALSE)</f>
        <v>50.56</v>
      </c>
      <c r="K26" s="398" t="e">
        <f>VLOOKUP($B26,#REF!,5,FALSE)</f>
        <v>#REF!</v>
      </c>
      <c r="L26" s="398" t="e">
        <f>VLOOKUP($B26,#REF!,8,FALSE)</f>
        <v>#REF!</v>
      </c>
      <c r="M26" s="398" t="e">
        <f>VLOOKUP($B26,#REF!,29,FALSE)</f>
        <v>#REF!</v>
      </c>
      <c r="N26" s="398" t="e">
        <f>VLOOKUP($B26,К_р!$C$15:$K$68,8,FALSE)</f>
        <v>#N/A</v>
      </c>
      <c r="O26" s="356" t="e">
        <f>VLOOKUP($B26,'15_р'!$C$17:$H$86,5,FALSE)</f>
        <v>#N/A</v>
      </c>
      <c r="P26" s="400" t="e">
        <f>SUM(F28:O28)</f>
        <v>#N/A</v>
      </c>
      <c r="Q26" s="231" t="e">
        <f>LOOKUP(P26,Y$1:AH$1,Y$2:AH$2)</f>
        <v>#N/A</v>
      </c>
      <c r="R26" s="356" t="s">
        <v>116</v>
      </c>
      <c r="S26" s="356">
        <f>B26</f>
        <v>79</v>
      </c>
      <c r="T26" s="281" t="e">
        <f>$A26</f>
        <v>#N/A</v>
      </c>
      <c r="U26" s="281">
        <v>1</v>
      </c>
      <c r="V26" s="281" t="s">
        <v>162</v>
      </c>
      <c r="W26" s="444"/>
      <c r="X26" s="444"/>
      <c r="Y26" s="444"/>
      <c r="Z26" s="444"/>
      <c r="AA26" s="444"/>
      <c r="AB26" s="444"/>
      <c r="AC26" s="444"/>
      <c r="AD26" s="444"/>
      <c r="AE26" s="444"/>
      <c r="AF26" s="444"/>
      <c r="AG26" s="281"/>
      <c r="AH26" s="280" t="e">
        <f>IF(AND(T26&gt;16,P26&gt;=5500),"1",LOOKUP(T26,Y$5:AO$5,Y$6:AO$6))</f>
        <v>#N/A</v>
      </c>
      <c r="AI26" s="280" t="e">
        <f>LOOKUP(Q26,Y$8:AD$8,Y$9:AD$9)</f>
        <v>#N/A</v>
      </c>
      <c r="AJ26" s="356">
        <v>319</v>
      </c>
      <c r="AK26" s="231"/>
      <c r="AL26" s="281"/>
      <c r="AM26" s="281"/>
      <c r="AN26" s="281"/>
      <c r="AO26" s="281"/>
    </row>
    <row r="27" spans="1:50" s="280" customFormat="1" ht="13.15" customHeight="1" x14ac:dyDescent="0.3">
      <c r="A27" s="231"/>
      <c r="B27" s="356"/>
      <c r="C27" s="403" t="str">
        <f>VLOOKUP(B26,Уч!$A$2:$L$34,5,FALSE)</f>
        <v xml:space="preserve">Москва Ставропольский край </v>
      </c>
      <c r="D27" s="396" t="str">
        <f>VLOOKUP(B26,Уч!$A$2:$L$34,4,FALSE)</f>
        <v>МС</v>
      </c>
      <c r="E27" s="461" t="s">
        <v>25</v>
      </c>
      <c r="F27" s="405">
        <f>VLOOKUP($B26,'1_р'!$C$18:$I$86,6,FALSE)</f>
        <v>-0.9</v>
      </c>
      <c r="G27" s="406" t="e">
        <f>VLOOKUP($B26,Дл_р!$C$16:$O$54,12,FALSE)</f>
        <v>#N/A</v>
      </c>
      <c r="H27" s="356"/>
      <c r="I27" s="406"/>
      <c r="J27" s="407"/>
      <c r="K27" s="406" t="e">
        <f>VLOOKUP($B26,#REF!,6,FALSE)</f>
        <v>#REF!</v>
      </c>
      <c r="L27" s="406"/>
      <c r="M27" s="406"/>
      <c r="N27" s="356"/>
      <c r="O27" s="356"/>
      <c r="P27" s="426"/>
      <c r="Q27" s="295"/>
      <c r="R27" s="425" t="e">
        <f>CONCATENATE(AH26,"+",AI26,"+",5)</f>
        <v>#N/A</v>
      </c>
      <c r="S27" s="356">
        <f>B26</f>
        <v>79</v>
      </c>
      <c r="T27" s="281" t="e">
        <f>$A26</f>
        <v>#N/A</v>
      </c>
      <c r="U27" s="281">
        <v>2</v>
      </c>
      <c r="V27" s="281" t="s">
        <v>162</v>
      </c>
      <c r="W27" s="444"/>
      <c r="X27" s="444"/>
      <c r="Y27" s="444"/>
      <c r="Z27" s="444"/>
      <c r="AA27" s="444"/>
      <c r="AB27" s="444"/>
      <c r="AC27" s="444"/>
      <c r="AD27" s="444"/>
      <c r="AE27" s="444"/>
      <c r="AF27" s="444"/>
      <c r="AG27" s="281"/>
      <c r="AH27" s="231"/>
      <c r="AI27" s="231"/>
      <c r="AJ27" s="356">
        <v>319</v>
      </c>
      <c r="AK27" s="231"/>
      <c r="AL27" s="281"/>
      <c r="AM27" s="281"/>
      <c r="AN27" s="281"/>
      <c r="AO27" s="281"/>
    </row>
    <row r="28" spans="1:50" s="280" customFormat="1" ht="13.15" customHeight="1" x14ac:dyDescent="0.3">
      <c r="A28" s="231"/>
      <c r="B28" s="356"/>
      <c r="C28" s="409" t="str">
        <f>VLOOKUP(B26,Уч!$A$2:$L$34,7,FALSE)</f>
        <v>ГБУ "ФСО "Юность Москвы" Москомспорта, ГБУ СК "РЦСП"</v>
      </c>
      <c r="D28" s="396"/>
      <c r="E28" s="461" t="s">
        <v>29</v>
      </c>
      <c r="F28" s="410">
        <f>VLOOKUP($B26,'1_р'!$C$18:$I$86,7,FALSE)</f>
        <v>691</v>
      </c>
      <c r="G28" s="356" t="e">
        <f>VLOOKUP($B26,Дл_р!$C$16:$O$54,13,FALSE)</f>
        <v>#N/A</v>
      </c>
      <c r="H28" s="356" t="e">
        <f>VLOOKUP($B26,Я_р!$C$16:$K$60,9,FALSE)</f>
        <v>#N/A</v>
      </c>
      <c r="I28" s="356" t="e">
        <f>VLOOKUP($B26,В_р!$C$16:$AF$57,30,)</f>
        <v>#N/A</v>
      </c>
      <c r="J28" s="411">
        <f>VLOOKUP($B26,'4_р'!$C$17:$H$73,6,FALSE)</f>
        <v>789</v>
      </c>
      <c r="K28" s="356" t="e">
        <f>VLOOKUP($B26,#REF!,7,FALSE)</f>
        <v>#REF!</v>
      </c>
      <c r="L28" s="356" t="e">
        <f>VLOOKUP($B26,#REF!,9,FALSE)</f>
        <v>#REF!</v>
      </c>
      <c r="M28" s="356" t="e">
        <f>VLOOKUP($B26,#REF!,30,FALSE)</f>
        <v>#REF!</v>
      </c>
      <c r="N28" s="356" t="e">
        <f>VLOOKUP($B26,К_р!$C$15:$K$68,9,FALSE)</f>
        <v>#N/A</v>
      </c>
      <c r="O28" s="356" t="e">
        <f>VLOOKUP($B26,'15_р'!$C$17:$H$86,6,FALSE)</f>
        <v>#N/A</v>
      </c>
      <c r="P28" s="426"/>
      <c r="Q28" s="445"/>
      <c r="R28" s="297"/>
      <c r="S28" s="356">
        <f>B26</f>
        <v>79</v>
      </c>
      <c r="T28" s="281" t="e">
        <f>$A26</f>
        <v>#N/A</v>
      </c>
      <c r="U28" s="281">
        <v>3</v>
      </c>
      <c r="V28" s="281" t="s">
        <v>162</v>
      </c>
      <c r="W28" s="444"/>
      <c r="X28" s="444"/>
      <c r="Y28" s="444"/>
      <c r="Z28" s="444"/>
      <c r="AA28" s="444"/>
      <c r="AB28" s="444"/>
      <c r="AC28" s="444"/>
      <c r="AD28" s="444"/>
      <c r="AE28" s="444"/>
      <c r="AF28" s="444"/>
      <c r="AG28" s="281"/>
      <c r="AH28" s="231"/>
      <c r="AI28" s="231"/>
      <c r="AJ28" s="356">
        <v>319</v>
      </c>
      <c r="AK28" s="231"/>
      <c r="AL28" s="281"/>
      <c r="AM28" s="281"/>
      <c r="AN28" s="281"/>
      <c r="AO28" s="281"/>
    </row>
    <row r="29" spans="1:50" s="280" customFormat="1" ht="13.15" customHeight="1" x14ac:dyDescent="0.3">
      <c r="A29" s="231"/>
      <c r="B29" s="356"/>
      <c r="C29" s="403" t="str">
        <f>VLOOKUP(B26,Уч!$A$2:$L$34,11,FALSE)</f>
        <v>Мирошниченко В.И., Журавлева Т.В.</v>
      </c>
      <c r="D29" s="396"/>
      <c r="E29" s="461" t="s">
        <v>276</v>
      </c>
      <c r="F29" s="410">
        <f>F28</f>
        <v>691</v>
      </c>
      <c r="G29" s="356" t="e">
        <f>F29+G28</f>
        <v>#N/A</v>
      </c>
      <c r="H29" s="356" t="e">
        <f>G29+H28</f>
        <v>#N/A</v>
      </c>
      <c r="I29" s="356" t="e">
        <f>H29+I28</f>
        <v>#N/A</v>
      </c>
      <c r="J29" s="411" t="e">
        <f>SUM($F28:J28)</f>
        <v>#N/A</v>
      </c>
      <c r="K29" s="356" t="e">
        <f>SUM($F28:$K28)</f>
        <v>#N/A</v>
      </c>
      <c r="L29" s="356" t="e">
        <f>K29+L28</f>
        <v>#N/A</v>
      </c>
      <c r="M29" s="356" t="e">
        <f>L29+M28</f>
        <v>#N/A</v>
      </c>
      <c r="N29" s="356" t="e">
        <f>SUM($F28:$N28)</f>
        <v>#N/A</v>
      </c>
      <c r="O29" s="356" t="e">
        <f>SUM($F28:$O28)</f>
        <v>#N/A</v>
      </c>
      <c r="P29" s="426"/>
      <c r="Q29" s="295"/>
      <c r="R29" s="297"/>
      <c r="S29" s="356">
        <f>B26</f>
        <v>79</v>
      </c>
      <c r="T29" s="281" t="e">
        <f>$A26</f>
        <v>#N/A</v>
      </c>
      <c r="U29" s="281">
        <v>4</v>
      </c>
      <c r="V29" s="281" t="s">
        <v>162</v>
      </c>
      <c r="W29" s="336">
        <f t="shared" ref="W29:AF29" si="2">F29</f>
        <v>691</v>
      </c>
      <c r="X29" s="336" t="e">
        <f t="shared" si="2"/>
        <v>#N/A</v>
      </c>
      <c r="Y29" s="336" t="e">
        <f t="shared" si="2"/>
        <v>#N/A</v>
      </c>
      <c r="Z29" s="336" t="e">
        <f t="shared" si="2"/>
        <v>#N/A</v>
      </c>
      <c r="AA29" s="336" t="e">
        <f t="shared" si="2"/>
        <v>#N/A</v>
      </c>
      <c r="AB29" s="336" t="e">
        <f t="shared" si="2"/>
        <v>#N/A</v>
      </c>
      <c r="AC29" s="336" t="e">
        <f t="shared" si="2"/>
        <v>#N/A</v>
      </c>
      <c r="AD29" s="336" t="e">
        <f t="shared" si="2"/>
        <v>#N/A</v>
      </c>
      <c r="AE29" s="336" t="e">
        <f t="shared" si="2"/>
        <v>#N/A</v>
      </c>
      <c r="AF29" s="336" t="e">
        <f t="shared" si="2"/>
        <v>#N/A</v>
      </c>
      <c r="AG29" s="281"/>
      <c r="AH29" s="231"/>
      <c r="AI29" s="231"/>
      <c r="AJ29" s="356">
        <v>319</v>
      </c>
      <c r="AK29" s="231"/>
      <c r="AL29" s="281"/>
      <c r="AM29" s="281"/>
      <c r="AN29" s="281"/>
      <c r="AO29" s="281"/>
    </row>
    <row r="30" spans="1:50" s="280" customFormat="1" ht="13.15" customHeight="1" thickBot="1" x14ac:dyDescent="0.25">
      <c r="A30" s="412"/>
      <c r="B30" s="413"/>
      <c r="C30" s="414">
        <f>VLOOKUP(B26,Уч!$A$2:$L$34,12,FALSE)</f>
        <v>0</v>
      </c>
      <c r="D30" s="419"/>
      <c r="E30" s="462" t="s">
        <v>59</v>
      </c>
      <c r="F30" s="416" t="e">
        <f>RANK(F29,$W$19:$W$85,0)</f>
        <v>#N/A</v>
      </c>
      <c r="G30" s="413" t="e">
        <f>RANK(G29,$X$19:$X$85,0)</f>
        <v>#N/A</v>
      </c>
      <c r="H30" s="413" t="e">
        <f>RANK(H29,$Y$19:$Y$85,0)</f>
        <v>#N/A</v>
      </c>
      <c r="I30" s="413" t="e">
        <f>RANK(I29,$Z$19:$Z$85,0)</f>
        <v>#N/A</v>
      </c>
      <c r="J30" s="417" t="e">
        <f>RANK(J29,$AA$19:$AA$85,0)</f>
        <v>#N/A</v>
      </c>
      <c r="K30" s="413" t="e">
        <f>RANK(K29,$AB$19:$AB$85,0)</f>
        <v>#N/A</v>
      </c>
      <c r="L30" s="413" t="e">
        <f>RANK(L29,$AC$19:$AC$85,0)</f>
        <v>#N/A</v>
      </c>
      <c r="M30" s="413" t="e">
        <f>RANK(M29,$AD$19:$AD$85,0)</f>
        <v>#N/A</v>
      </c>
      <c r="N30" s="413" t="e">
        <f>RANK(N29,$AE$19:$AE$85,0)</f>
        <v>#N/A</v>
      </c>
      <c r="O30" s="413" t="e">
        <f>RANK(O29,$AF$19:$AF$85,0)</f>
        <v>#N/A</v>
      </c>
      <c r="P30" s="446"/>
      <c r="Q30" s="447"/>
      <c r="R30" s="447"/>
      <c r="S30" s="205">
        <f>B26</f>
        <v>79</v>
      </c>
      <c r="T30" s="281" t="e">
        <f>$A26</f>
        <v>#N/A</v>
      </c>
      <c r="U30" s="281">
        <v>5</v>
      </c>
      <c r="V30" s="281" t="s">
        <v>162</v>
      </c>
      <c r="W30" s="444"/>
      <c r="X30" s="444"/>
      <c r="Y30" s="444"/>
      <c r="Z30" s="444"/>
      <c r="AA30" s="444"/>
      <c r="AB30" s="444"/>
      <c r="AC30" s="444"/>
      <c r="AD30" s="444"/>
      <c r="AE30" s="444"/>
      <c r="AF30" s="444"/>
      <c r="AG30" s="281"/>
      <c r="AH30" s="231"/>
      <c r="AI30" s="231"/>
      <c r="AJ30" s="356">
        <v>319</v>
      </c>
      <c r="AK30" s="231"/>
      <c r="AL30" s="281"/>
      <c r="AM30" s="281"/>
      <c r="AN30" s="281"/>
      <c r="AO30" s="281"/>
    </row>
    <row r="31" spans="1:50" s="280" customFormat="1" ht="13.15" customHeight="1" thickTop="1" x14ac:dyDescent="0.3">
      <c r="A31" s="231" t="e">
        <f>RANK(P31,$P$16:$P$85,0)</f>
        <v>#REF!</v>
      </c>
      <c r="B31" s="356">
        <v>43</v>
      </c>
      <c r="C31" s="395" t="str">
        <f>VLOOKUP(B31,Уч!$A$2:$L$34,2,FALSE)</f>
        <v>Соляков Федор</v>
      </c>
      <c r="D31" s="396" t="str">
        <f>VLOOKUP(B31,Уч!$A$2:$L$34,3,FALSE)</f>
        <v>08.03.1998</v>
      </c>
      <c r="E31" s="461" t="s">
        <v>19</v>
      </c>
      <c r="F31" s="397">
        <f>VLOOKUP($B31,'1_р'!$C$18:$I$86,5,FALSE)</f>
        <v>11.78</v>
      </c>
      <c r="G31" s="398">
        <f>VLOOKUP($B31,Дл_р!$C$16:$O$54,11,FALSE)</f>
        <v>6.66</v>
      </c>
      <c r="H31" s="398">
        <f>VLOOKUP($B31,Я_р!$C$16:$K$60,8,FALSE)</f>
        <v>12.13</v>
      </c>
      <c r="I31" s="398">
        <f>VLOOKUP($B31,В_р!$C$16:$AF$57,29,FALSE)</f>
        <v>1.94</v>
      </c>
      <c r="J31" s="399">
        <f>VLOOKUP($B31,'4_р'!$C$17:$H$73,5,FALSE)</f>
        <v>54.35</v>
      </c>
      <c r="K31" s="398" t="e">
        <f>VLOOKUP($B31,#REF!,5,FALSE)</f>
        <v>#REF!</v>
      </c>
      <c r="L31" s="398" t="e">
        <f>VLOOKUP($B31,#REF!,8,FALSE)</f>
        <v>#REF!</v>
      </c>
      <c r="M31" s="398" t="e">
        <f>VLOOKUP($B31,#REF!,29,FALSE)</f>
        <v>#REF!</v>
      </c>
      <c r="N31" s="398" t="e">
        <f>VLOOKUP($B31,К_р!$C$15:$K$68,8,FALSE)</f>
        <v>#N/A</v>
      </c>
      <c r="O31" s="356" t="e">
        <f>VLOOKUP($B31,'15_р'!$C$17:$H$86,5,FALSE)</f>
        <v>#N/A</v>
      </c>
      <c r="P31" s="400" t="e">
        <f>SUM(F33:O33)</f>
        <v>#REF!</v>
      </c>
      <c r="Q31" s="231" t="e">
        <f>LOOKUP(P31,Y$1:AH$1,Y$2:AH$2)</f>
        <v>#REF!</v>
      </c>
      <c r="R31" s="356" t="s">
        <v>116</v>
      </c>
      <c r="S31" s="356">
        <f>B31</f>
        <v>43</v>
      </c>
      <c r="T31" s="281" t="e">
        <f>$A31</f>
        <v>#REF!</v>
      </c>
      <c r="U31" s="281">
        <v>1</v>
      </c>
      <c r="V31" s="281" t="s">
        <v>162</v>
      </c>
      <c r="W31" s="401"/>
      <c r="X31" s="298"/>
      <c r="Y31" s="298"/>
      <c r="Z31" s="298"/>
      <c r="AA31" s="298"/>
      <c r="AB31" s="298"/>
      <c r="AC31" s="298"/>
      <c r="AD31" s="402"/>
      <c r="AE31" s="402"/>
      <c r="AF31" s="402"/>
      <c r="AH31" s="280" t="e">
        <f>IF(AND(T31&gt;16,P31&gt;=5500),"1",LOOKUP(T31,Y$5:AO$5,Y$6:AO$6))</f>
        <v>#REF!</v>
      </c>
      <c r="AI31" s="280" t="e">
        <f>LOOKUP(Q31,Y$8:AD$8,Y$9:AD$9)</f>
        <v>#REF!</v>
      </c>
      <c r="AJ31" s="356">
        <v>52</v>
      </c>
      <c r="AP31" s="281"/>
      <c r="AQ31" s="281"/>
      <c r="AR31" s="281"/>
      <c r="AS31" s="281"/>
      <c r="AT31" s="281"/>
      <c r="AU31" s="281"/>
      <c r="AV31" s="281"/>
      <c r="AW31" s="281"/>
      <c r="AX31" s="281"/>
    </row>
    <row r="32" spans="1:50" s="280" customFormat="1" ht="13.15" customHeight="1" x14ac:dyDescent="0.3">
      <c r="A32" s="231"/>
      <c r="B32" s="356"/>
      <c r="C32" s="403" t="str">
        <f>VLOOKUP(B31,Уч!$A$2:$L$34,5,FALSE)</f>
        <v xml:space="preserve">Кемеровская область  </v>
      </c>
      <c r="D32" s="404" t="str">
        <f>VLOOKUP(B31,Уч!$A$2:$L$34,4,FALSE)</f>
        <v>КМС</v>
      </c>
      <c r="E32" s="461" t="s">
        <v>25</v>
      </c>
      <c r="F32" s="405">
        <f>VLOOKUP($B31,'1_р'!$C$18:$I$86,6,FALSE)</f>
        <v>0.8</v>
      </c>
      <c r="G32" s="406">
        <f>VLOOKUP($B31,Дл_р!$C$16:$O$54,12,FALSE)</f>
        <v>0</v>
      </c>
      <c r="H32" s="356"/>
      <c r="I32" s="406"/>
      <c r="J32" s="407"/>
      <c r="K32" s="406" t="e">
        <f>VLOOKUP($B31,#REF!,6,FALSE)</f>
        <v>#REF!</v>
      </c>
      <c r="L32" s="406"/>
      <c r="M32" s="406"/>
      <c r="N32" s="356"/>
      <c r="O32" s="356"/>
      <c r="P32" s="400"/>
      <c r="Q32" s="408"/>
      <c r="R32" s="425" t="e">
        <f>CONCATENATE(AH31,"+",AI31,"+",5)</f>
        <v>#REF!</v>
      </c>
      <c r="S32" s="356">
        <f>B31</f>
        <v>43</v>
      </c>
      <c r="T32" s="281" t="e">
        <f>$A31</f>
        <v>#REF!</v>
      </c>
      <c r="U32" s="281">
        <v>2</v>
      </c>
      <c r="V32" s="281" t="s">
        <v>162</v>
      </c>
      <c r="W32" s="401"/>
      <c r="X32" s="298"/>
      <c r="Y32" s="298"/>
      <c r="Z32" s="298"/>
      <c r="AA32" s="298"/>
      <c r="AB32" s="298"/>
      <c r="AC32" s="298"/>
      <c r="AD32" s="402"/>
      <c r="AE32" s="402"/>
      <c r="AF32" s="402"/>
      <c r="AI32" s="231"/>
      <c r="AJ32" s="356">
        <v>52</v>
      </c>
      <c r="AK32" s="231"/>
      <c r="AP32" s="281"/>
      <c r="AQ32" s="281"/>
      <c r="AR32" s="281"/>
      <c r="AS32" s="281"/>
      <c r="AT32" s="281"/>
      <c r="AU32" s="281"/>
      <c r="AV32" s="281"/>
      <c r="AW32" s="281"/>
      <c r="AX32" s="281"/>
    </row>
    <row r="33" spans="1:50" s="280" customFormat="1" ht="13.15" customHeight="1" x14ac:dyDescent="0.3">
      <c r="A33" s="231"/>
      <c r="B33" s="356"/>
      <c r="C33" s="409" t="str">
        <f>VLOOKUP(B31,Уч!$A$2:$L$34,7,FALSE)</f>
        <v>ГБФСУ КО "СШОР по легкой атлетике им. В.А.Савенкова"</v>
      </c>
      <c r="D33" s="404"/>
      <c r="E33" s="461" t="s">
        <v>29</v>
      </c>
      <c r="F33" s="410">
        <f>VLOOKUP($B31,'1_р'!$C$18:$I$86,7,FALSE)</f>
        <v>695</v>
      </c>
      <c r="G33" s="356">
        <f>VLOOKUP($B31,Дл_р!$C$16:$O$54,13,FALSE)</f>
        <v>734</v>
      </c>
      <c r="H33" s="356">
        <f>VLOOKUP($B31,Я_р!$C$16:$K$60,9,FALSE)</f>
        <v>614</v>
      </c>
      <c r="I33" s="356">
        <f>VLOOKUP($B31,В_р!$C$16:$AF$57,30,)</f>
        <v>749</v>
      </c>
      <c r="J33" s="411">
        <f>VLOOKUP($B31,'4_р'!$C$17:$H$73,6,FALSE)</f>
        <v>625</v>
      </c>
      <c r="K33" s="356" t="e">
        <f>VLOOKUP($B31,#REF!,7,FALSE)</f>
        <v>#REF!</v>
      </c>
      <c r="L33" s="356" t="e">
        <f>VLOOKUP($B31,#REF!,9,FALSE)</f>
        <v>#REF!</v>
      </c>
      <c r="M33" s="356" t="e">
        <f>VLOOKUP($B31,#REF!,30,FALSE)</f>
        <v>#REF!</v>
      </c>
      <c r="N33" s="356" t="e">
        <f>VLOOKUP($B31,К_р!$C$15:$K$68,9,FALSE)</f>
        <v>#N/A</v>
      </c>
      <c r="O33" s="356" t="e">
        <f>VLOOKUP($B31,'15_р'!$C$17:$H$86,6,FALSE)</f>
        <v>#N/A</v>
      </c>
      <c r="P33" s="400"/>
      <c r="Q33" s="408"/>
      <c r="R33" s="336"/>
      <c r="S33" s="356">
        <f>B31</f>
        <v>43</v>
      </c>
      <c r="T33" s="281" t="e">
        <f>$A31</f>
        <v>#REF!</v>
      </c>
      <c r="U33" s="281">
        <v>3</v>
      </c>
      <c r="V33" s="281" t="s">
        <v>162</v>
      </c>
      <c r="W33" s="401"/>
      <c r="X33" s="298"/>
      <c r="Y33" s="298"/>
      <c r="Z33" s="298"/>
      <c r="AA33" s="298"/>
      <c r="AB33" s="298"/>
      <c r="AC33" s="298"/>
      <c r="AD33" s="402"/>
      <c r="AE33" s="402"/>
      <c r="AF33" s="402"/>
      <c r="AH33" s="231"/>
      <c r="AI33" s="231"/>
      <c r="AJ33" s="356">
        <v>52</v>
      </c>
      <c r="AK33" s="231"/>
      <c r="AP33" s="281"/>
      <c r="AQ33" s="281"/>
      <c r="AR33" s="281"/>
      <c r="AS33" s="281"/>
      <c r="AT33" s="281"/>
      <c r="AU33" s="281"/>
      <c r="AV33" s="281"/>
      <c r="AW33" s="281"/>
      <c r="AX33" s="281"/>
    </row>
    <row r="34" spans="1:50" s="280" customFormat="1" ht="13.15" customHeight="1" x14ac:dyDescent="0.3">
      <c r="A34" s="231"/>
      <c r="B34" s="356"/>
      <c r="C34" s="403" t="str">
        <f>VLOOKUP(B31,Уч!$A$2:$L$34,11,FALSE)</f>
        <v>Канашевич А.М., Свистич Л.И.</v>
      </c>
      <c r="D34" s="404"/>
      <c r="E34" s="461" t="s">
        <v>276</v>
      </c>
      <c r="F34" s="410">
        <f>F33</f>
        <v>695</v>
      </c>
      <c r="G34" s="356">
        <f>F34+G33</f>
        <v>1429</v>
      </c>
      <c r="H34" s="356">
        <f>G34+H33</f>
        <v>2043</v>
      </c>
      <c r="I34" s="356">
        <f>H34+I33</f>
        <v>2792</v>
      </c>
      <c r="J34" s="411">
        <f>SUM($F33:J33)</f>
        <v>3417</v>
      </c>
      <c r="K34" s="356" t="e">
        <f>SUM($F33:$K33)</f>
        <v>#REF!</v>
      </c>
      <c r="L34" s="356" t="e">
        <f>K34+L33</f>
        <v>#REF!</v>
      </c>
      <c r="M34" s="356" t="e">
        <f>L34+M33</f>
        <v>#REF!</v>
      </c>
      <c r="N34" s="356" t="e">
        <f>SUM($F33:$N33)</f>
        <v>#REF!</v>
      </c>
      <c r="O34" s="356" t="e">
        <f>SUM($F33:$O33)</f>
        <v>#REF!</v>
      </c>
      <c r="P34" s="400"/>
      <c r="Q34" s="408"/>
      <c r="R34" s="336"/>
      <c r="S34" s="356">
        <f>B31</f>
        <v>43</v>
      </c>
      <c r="T34" s="281" t="e">
        <f>$A31</f>
        <v>#REF!</v>
      </c>
      <c r="U34" s="281">
        <v>4</v>
      </c>
      <c r="V34" s="281" t="s">
        <v>162</v>
      </c>
      <c r="W34" s="336">
        <f t="shared" ref="W34:AF34" si="3">F34</f>
        <v>695</v>
      </c>
      <c r="X34" s="336">
        <f t="shared" si="3"/>
        <v>1429</v>
      </c>
      <c r="Y34" s="336">
        <f t="shared" si="3"/>
        <v>2043</v>
      </c>
      <c r="Z34" s="336">
        <f t="shared" si="3"/>
        <v>2792</v>
      </c>
      <c r="AA34" s="336">
        <f t="shared" si="3"/>
        <v>3417</v>
      </c>
      <c r="AB34" s="336" t="e">
        <f t="shared" si="3"/>
        <v>#REF!</v>
      </c>
      <c r="AC34" s="336" t="e">
        <f t="shared" si="3"/>
        <v>#REF!</v>
      </c>
      <c r="AD34" s="336" t="e">
        <f t="shared" si="3"/>
        <v>#REF!</v>
      </c>
      <c r="AE34" s="336" t="e">
        <f t="shared" si="3"/>
        <v>#REF!</v>
      </c>
      <c r="AF34" s="336" t="e">
        <f t="shared" si="3"/>
        <v>#REF!</v>
      </c>
      <c r="AH34" s="231"/>
      <c r="AI34" s="231"/>
      <c r="AJ34" s="356">
        <v>52</v>
      </c>
      <c r="AK34" s="231"/>
      <c r="AP34" s="281"/>
      <c r="AQ34" s="281"/>
      <c r="AR34" s="281"/>
      <c r="AS34" s="281"/>
      <c r="AT34" s="281"/>
      <c r="AU34" s="281"/>
      <c r="AV34" s="281"/>
      <c r="AW34" s="281"/>
      <c r="AX34" s="281"/>
    </row>
    <row r="35" spans="1:50" s="280" customFormat="1" ht="13.15" customHeight="1" thickBot="1" x14ac:dyDescent="0.25">
      <c r="A35" s="412"/>
      <c r="B35" s="413"/>
      <c r="C35" s="414">
        <f>VLOOKUP(B31,Уч!$A$2:$L$34,12,FALSE)</f>
        <v>0</v>
      </c>
      <c r="D35" s="415"/>
      <c r="E35" s="462" t="s">
        <v>59</v>
      </c>
      <c r="F35" s="416" t="e">
        <f>RANK(F34,$W$19:$W$85,0)</f>
        <v>#N/A</v>
      </c>
      <c r="G35" s="413" t="e">
        <f>RANK(G34,$X$19:$X$85,0)</f>
        <v>#N/A</v>
      </c>
      <c r="H35" s="413" t="e">
        <f>RANK(H34,$Y$19:$Y$85,0)</f>
        <v>#N/A</v>
      </c>
      <c r="I35" s="413" t="e">
        <f>RANK(I34,$Z$19:$Z$85,0)</f>
        <v>#N/A</v>
      </c>
      <c r="J35" s="417" t="e">
        <f>RANK(J34,$AA$19:$AA$85,0)</f>
        <v>#N/A</v>
      </c>
      <c r="K35" s="413" t="e">
        <f>RANK(K34,$AB$19:$AB$85,0)</f>
        <v>#REF!</v>
      </c>
      <c r="L35" s="413" t="e">
        <f>RANK(L34,$AC$19:$AC$85,0)</f>
        <v>#REF!</v>
      </c>
      <c r="M35" s="413" t="e">
        <f>RANK(M34,$AD$19:$AD$85,0)</f>
        <v>#REF!</v>
      </c>
      <c r="N35" s="413" t="e">
        <f>RANK(N34,$AE$19:$AE$85,0)</f>
        <v>#REF!</v>
      </c>
      <c r="O35" s="413" t="e">
        <f>RANK(O34,$AF$19:$AF$85,0)</f>
        <v>#REF!</v>
      </c>
      <c r="P35" s="418"/>
      <c r="Q35" s="394"/>
      <c r="R35" s="394"/>
      <c r="S35" s="205">
        <f>B31</f>
        <v>43</v>
      </c>
      <c r="T35" s="281" t="e">
        <f>$A31</f>
        <v>#REF!</v>
      </c>
      <c r="U35" s="281">
        <v>5</v>
      </c>
      <c r="V35" s="281" t="s">
        <v>162</v>
      </c>
      <c r="W35" s="401"/>
      <c r="X35" s="298"/>
      <c r="Y35" s="298"/>
      <c r="Z35" s="298"/>
      <c r="AA35" s="298"/>
      <c r="AB35" s="298"/>
      <c r="AC35" s="298"/>
      <c r="AD35" s="402"/>
      <c r="AE35" s="402"/>
      <c r="AF35" s="402"/>
      <c r="AH35" s="231"/>
      <c r="AI35" s="231"/>
      <c r="AJ35" s="356">
        <v>52</v>
      </c>
      <c r="AK35" s="231"/>
      <c r="AP35" s="281"/>
      <c r="AQ35" s="281"/>
      <c r="AR35" s="281"/>
      <c r="AS35" s="281"/>
      <c r="AT35" s="281"/>
      <c r="AU35" s="281"/>
      <c r="AV35" s="281"/>
      <c r="AW35" s="281"/>
      <c r="AX35" s="281"/>
    </row>
    <row r="36" spans="1:50" s="280" customFormat="1" ht="13.15" customHeight="1" thickTop="1" x14ac:dyDescent="0.3">
      <c r="A36" s="231" t="e">
        <f>RANK(P36,$P$16:$P$85,0)</f>
        <v>#REF!</v>
      </c>
      <c r="B36" s="356">
        <v>77</v>
      </c>
      <c r="C36" s="395" t="str">
        <f>VLOOKUP(B36,Уч!$A$2:$L$34,2,FALSE)</f>
        <v>Мазикин Алексей</v>
      </c>
      <c r="D36" s="396" t="str">
        <f>VLOOKUP(B36,Уч!$A$2:$L$34,3,FALSE)</f>
        <v>05.06.1998</v>
      </c>
      <c r="E36" s="461" t="s">
        <v>19</v>
      </c>
      <c r="F36" s="397">
        <f>VLOOKUP($B36,'1_р'!$C$18:$I$86,5,FALSE)</f>
        <v>12.19</v>
      </c>
      <c r="G36" s="398">
        <f>VLOOKUP($B36,Дл_р!$C$16:$O$54,11,FALSE)</f>
        <v>7.05</v>
      </c>
      <c r="H36" s="398">
        <f>VLOOKUP($B36,Я_р!$C$16:$K$60,8,FALSE)</f>
        <v>10.94</v>
      </c>
      <c r="I36" s="398">
        <f>VLOOKUP($B36,В_р!$C$16:$AF$57,29,FALSE)</f>
        <v>1.76</v>
      </c>
      <c r="J36" s="399">
        <f>VLOOKUP($B36,'4_р'!$C$17:$H$73,5,FALSE)</f>
        <v>52.22</v>
      </c>
      <c r="K36" s="398" t="e">
        <f>VLOOKUP($B36,#REF!,5,FALSE)</f>
        <v>#REF!</v>
      </c>
      <c r="L36" s="398" t="e">
        <f>VLOOKUP($B36,#REF!,8,FALSE)</f>
        <v>#REF!</v>
      </c>
      <c r="M36" s="398" t="e">
        <f>VLOOKUP($B36,#REF!,29,FALSE)</f>
        <v>#REF!</v>
      </c>
      <c r="N36" s="398" t="e">
        <f>VLOOKUP($B36,К_р!$C$15:$K$68,8,FALSE)</f>
        <v>#N/A</v>
      </c>
      <c r="O36" s="356" t="e">
        <f>VLOOKUP($B36,'15_р'!$C$17:$H$86,5,FALSE)</f>
        <v>#N/A</v>
      </c>
      <c r="P36" s="400" t="e">
        <f>SUM(F38:O38)</f>
        <v>#REF!</v>
      </c>
      <c r="Q36" s="231" t="e">
        <f>LOOKUP(P36,Y$1:AH$1,Y$2:AH$2)</f>
        <v>#REF!</v>
      </c>
      <c r="R36" s="356">
        <v>20</v>
      </c>
      <c r="S36" s="356">
        <f>B36</f>
        <v>77</v>
      </c>
      <c r="T36" s="281" t="e">
        <f>$A36</f>
        <v>#REF!</v>
      </c>
      <c r="U36" s="281">
        <v>1</v>
      </c>
      <c r="V36" s="281" t="e">
        <f>$A36</f>
        <v>#REF!</v>
      </c>
      <c r="W36" s="401"/>
      <c r="X36" s="298"/>
      <c r="Y36" s="298"/>
      <c r="Z36" s="298"/>
      <c r="AA36" s="298"/>
      <c r="AB36" s="298"/>
      <c r="AC36" s="298"/>
      <c r="AD36" s="402"/>
      <c r="AE36" s="402"/>
      <c r="AF36" s="402"/>
      <c r="AH36" s="280" t="e">
        <f>IF(AND(T36&gt;16,P36&gt;=5500),"1",LOOKUP(T36,Y$5:AO$5,Y$6:AO$6))</f>
        <v>#REF!</v>
      </c>
      <c r="AI36" s="280" t="e">
        <f>LOOKUP(Q36,Y$8:AD$8,Y$9:AD$9)</f>
        <v>#REF!</v>
      </c>
      <c r="AJ36" s="356">
        <v>316</v>
      </c>
      <c r="AK36" s="231"/>
    </row>
    <row r="37" spans="1:50" s="280" customFormat="1" ht="13.15" customHeight="1" x14ac:dyDescent="0.3">
      <c r="A37" s="231"/>
      <c r="B37" s="356"/>
      <c r="C37" s="403" t="str">
        <f>VLOOKUP(B36,Уч!$A$2:$L$34,5,FALSE)</f>
        <v xml:space="preserve">Ставропольский край  </v>
      </c>
      <c r="D37" s="404" t="str">
        <f>VLOOKUP(B36,Уч!$A$2:$L$34,4,FALSE)</f>
        <v>КМС</v>
      </c>
      <c r="E37" s="461" t="s">
        <v>25</v>
      </c>
      <c r="F37" s="405">
        <f>VLOOKUP($B36,'1_р'!$C$18:$I$86,6,FALSE)</f>
        <v>0.8</v>
      </c>
      <c r="G37" s="406">
        <f>VLOOKUP($B36,Дл_р!$C$16:$O$54,12,FALSE)</f>
        <v>-1</v>
      </c>
      <c r="H37" s="356"/>
      <c r="I37" s="406"/>
      <c r="J37" s="407"/>
      <c r="K37" s="406" t="e">
        <f>VLOOKUP($B36,#REF!,6,FALSE)</f>
        <v>#REF!</v>
      </c>
      <c r="L37" s="406"/>
      <c r="M37" s="406"/>
      <c r="N37" s="356"/>
      <c r="O37" s="356"/>
      <c r="P37" s="400"/>
      <c r="Q37" s="408"/>
      <c r="R37" s="356" t="s">
        <v>245</v>
      </c>
      <c r="S37" s="356">
        <f>B36</f>
        <v>77</v>
      </c>
      <c r="T37" s="281" t="e">
        <f>$A36</f>
        <v>#REF!</v>
      </c>
      <c r="U37" s="281">
        <v>2</v>
      </c>
      <c r="V37" s="281" t="e">
        <f>$A36</f>
        <v>#REF!</v>
      </c>
      <c r="W37" s="401"/>
      <c r="X37" s="298"/>
      <c r="Y37" s="298"/>
      <c r="Z37" s="298"/>
      <c r="AA37" s="298"/>
      <c r="AB37" s="298"/>
      <c r="AC37" s="298"/>
      <c r="AD37" s="402"/>
      <c r="AE37" s="402"/>
      <c r="AF37" s="402"/>
      <c r="AH37" s="231"/>
      <c r="AI37" s="231"/>
      <c r="AJ37" s="356">
        <v>316</v>
      </c>
      <c r="AK37" s="231"/>
    </row>
    <row r="38" spans="1:50" s="280" customFormat="1" ht="13.15" customHeight="1" x14ac:dyDescent="0.3">
      <c r="A38" s="231"/>
      <c r="B38" s="356"/>
      <c r="C38" s="409" t="str">
        <f>VLOOKUP(B36,Уч!$A$2:$L$34,7,FALSE)</f>
        <v>ГБУ СК "СШОР по легкой атлетике", СУОР</v>
      </c>
      <c r="D38" s="404"/>
      <c r="E38" s="461" t="s">
        <v>29</v>
      </c>
      <c r="F38" s="410">
        <f>VLOOKUP($B36,'1_р'!$C$18:$I$86,7,FALSE)</f>
        <v>614</v>
      </c>
      <c r="G38" s="356">
        <f>VLOOKUP($B36,Дл_р!$C$16:$O$54,13,FALSE)</f>
        <v>826</v>
      </c>
      <c r="H38" s="356">
        <f>VLOOKUP($B36,Я_р!$C$16:$K$60,9,FALSE)</f>
        <v>542</v>
      </c>
      <c r="I38" s="356">
        <f>VLOOKUP($B36,В_р!$C$16:$AF$57,30,)</f>
        <v>593</v>
      </c>
      <c r="J38" s="411">
        <f>VLOOKUP($B36,'4_р'!$C$17:$H$73,6,FALSE)</f>
        <v>715</v>
      </c>
      <c r="K38" s="356" t="e">
        <f>VLOOKUP($B36,#REF!,7,FALSE)</f>
        <v>#REF!</v>
      </c>
      <c r="L38" s="356" t="e">
        <f>VLOOKUP($B36,#REF!,9,FALSE)</f>
        <v>#REF!</v>
      </c>
      <c r="M38" s="356" t="e">
        <f>VLOOKUP($B36,#REF!,30,FALSE)</f>
        <v>#REF!</v>
      </c>
      <c r="N38" s="356" t="e">
        <f>VLOOKUP($B36,К_р!$C$15:$K$68,9,FALSE)</f>
        <v>#N/A</v>
      </c>
      <c r="O38" s="356" t="e">
        <f>VLOOKUP($B36,'15_р'!$C$17:$H$86,6,FALSE)</f>
        <v>#N/A</v>
      </c>
      <c r="P38" s="400"/>
      <c r="Q38" s="420"/>
      <c r="R38" s="336"/>
      <c r="S38" s="356">
        <f>B36</f>
        <v>77</v>
      </c>
      <c r="T38" s="281" t="e">
        <f>$A36</f>
        <v>#REF!</v>
      </c>
      <c r="U38" s="281">
        <v>3</v>
      </c>
      <c r="V38" s="281" t="e">
        <f>$A36</f>
        <v>#REF!</v>
      </c>
      <c r="W38" s="401"/>
      <c r="X38" s="298"/>
      <c r="Y38" s="298"/>
      <c r="Z38" s="298"/>
      <c r="AA38" s="298"/>
      <c r="AB38" s="298"/>
      <c r="AC38" s="298"/>
      <c r="AD38" s="402"/>
      <c r="AE38" s="402"/>
      <c r="AF38" s="402"/>
      <c r="AH38" s="231"/>
      <c r="AI38" s="231"/>
      <c r="AJ38" s="356">
        <v>316</v>
      </c>
      <c r="AK38" s="231"/>
    </row>
    <row r="39" spans="1:50" s="280" customFormat="1" ht="13.15" customHeight="1" x14ac:dyDescent="0.3">
      <c r="A39" s="231"/>
      <c r="B39" s="356"/>
      <c r="C39" s="403" t="str">
        <f>VLOOKUP(B36,Уч!$A$2:$L$34,11,FALSE)</f>
        <v>Мирошниченко В.И., Журавлева Т.В.</v>
      </c>
      <c r="D39" s="404"/>
      <c r="E39" s="461" t="s">
        <v>276</v>
      </c>
      <c r="F39" s="410">
        <f>F38</f>
        <v>614</v>
      </c>
      <c r="G39" s="356">
        <f>F39+G38</f>
        <v>1440</v>
      </c>
      <c r="H39" s="356">
        <f>G39+H38</f>
        <v>1982</v>
      </c>
      <c r="I39" s="356">
        <f>H39+I38</f>
        <v>2575</v>
      </c>
      <c r="J39" s="411">
        <f>SUM($F38:J38)</f>
        <v>3290</v>
      </c>
      <c r="K39" s="356" t="e">
        <f>SUM($F38:$K38)</f>
        <v>#REF!</v>
      </c>
      <c r="L39" s="356" t="e">
        <f>K39+L38</f>
        <v>#REF!</v>
      </c>
      <c r="M39" s="356" t="e">
        <f>L39+M38</f>
        <v>#REF!</v>
      </c>
      <c r="N39" s="356" t="e">
        <f>SUM($F38:$N38)</f>
        <v>#REF!</v>
      </c>
      <c r="O39" s="356" t="e">
        <f>SUM($F38:$O38)</f>
        <v>#REF!</v>
      </c>
      <c r="P39" s="400"/>
      <c r="Q39" s="408"/>
      <c r="R39" s="336"/>
      <c r="S39" s="356">
        <f>B36</f>
        <v>77</v>
      </c>
      <c r="T39" s="281" t="e">
        <f>$A36</f>
        <v>#REF!</v>
      </c>
      <c r="U39" s="281">
        <v>4</v>
      </c>
      <c r="V39" s="281" t="e">
        <f>$A36</f>
        <v>#REF!</v>
      </c>
      <c r="W39" s="336">
        <f t="shared" ref="W39:AF39" si="4">F39</f>
        <v>614</v>
      </c>
      <c r="X39" s="336">
        <f t="shared" si="4"/>
        <v>1440</v>
      </c>
      <c r="Y39" s="336">
        <f t="shared" si="4"/>
        <v>1982</v>
      </c>
      <c r="Z39" s="336">
        <f t="shared" si="4"/>
        <v>2575</v>
      </c>
      <c r="AA39" s="336">
        <f t="shared" si="4"/>
        <v>3290</v>
      </c>
      <c r="AB39" s="336" t="e">
        <f t="shared" si="4"/>
        <v>#REF!</v>
      </c>
      <c r="AC39" s="336" t="e">
        <f t="shared" si="4"/>
        <v>#REF!</v>
      </c>
      <c r="AD39" s="336" t="e">
        <f t="shared" si="4"/>
        <v>#REF!</v>
      </c>
      <c r="AE39" s="336" t="e">
        <f t="shared" si="4"/>
        <v>#REF!</v>
      </c>
      <c r="AF39" s="336" t="e">
        <f t="shared" si="4"/>
        <v>#REF!</v>
      </c>
      <c r="AH39" s="231"/>
      <c r="AI39" s="231"/>
      <c r="AJ39" s="356">
        <v>316</v>
      </c>
      <c r="AK39" s="231"/>
    </row>
    <row r="40" spans="1:50" s="280" customFormat="1" ht="13.15" customHeight="1" thickBot="1" x14ac:dyDescent="0.25">
      <c r="A40" s="412"/>
      <c r="B40" s="413"/>
      <c r="C40" s="414">
        <f>VLOOKUP(B36,Уч!$A$2:$L$34,12,FALSE)</f>
        <v>0</v>
      </c>
      <c r="D40" s="415"/>
      <c r="E40" s="462" t="s">
        <v>59</v>
      </c>
      <c r="F40" s="416" t="e">
        <f>RANK(F39,$W$19:$W$85,0)</f>
        <v>#N/A</v>
      </c>
      <c r="G40" s="413" t="e">
        <f>RANK(G39,$X$19:$X$85,0)</f>
        <v>#N/A</v>
      </c>
      <c r="H40" s="413" t="e">
        <f>RANK(H39,$Y$19:$Y$85,0)</f>
        <v>#N/A</v>
      </c>
      <c r="I40" s="413" t="e">
        <f>RANK(I39,$Z$19:$Z$85,0)</f>
        <v>#N/A</v>
      </c>
      <c r="J40" s="417" t="e">
        <f>RANK(J39,$AA$19:$AA$85,0)</f>
        <v>#N/A</v>
      </c>
      <c r="K40" s="413" t="e">
        <f>RANK(K39,$AB$19:$AB$85,0)</f>
        <v>#REF!</v>
      </c>
      <c r="L40" s="413" t="e">
        <f>RANK(L39,$AC$19:$AC$85,0)</f>
        <v>#REF!</v>
      </c>
      <c r="M40" s="413" t="e">
        <f>RANK(M39,$AD$19:$AD$85,0)</f>
        <v>#REF!</v>
      </c>
      <c r="N40" s="413" t="e">
        <f>RANK(N39,$AE$19:$AE$85,0)</f>
        <v>#REF!</v>
      </c>
      <c r="O40" s="413" t="e">
        <f>RANK(O39,$AF$19:$AF$85,0)</f>
        <v>#REF!</v>
      </c>
      <c r="P40" s="418"/>
      <c r="Q40" s="394"/>
      <c r="R40" s="394"/>
      <c r="S40" s="205">
        <f>B36</f>
        <v>77</v>
      </c>
      <c r="T40" s="281" t="e">
        <f>$A36</f>
        <v>#REF!</v>
      </c>
      <c r="U40" s="281">
        <v>5</v>
      </c>
      <c r="V40" s="281" t="e">
        <f>$A36</f>
        <v>#REF!</v>
      </c>
      <c r="W40" s="401"/>
      <c r="X40" s="298"/>
      <c r="Y40" s="298"/>
      <c r="Z40" s="298"/>
      <c r="AA40" s="298"/>
      <c r="AB40" s="298"/>
      <c r="AC40" s="298"/>
      <c r="AD40" s="402"/>
      <c r="AE40" s="402"/>
      <c r="AF40" s="402"/>
      <c r="AH40" s="231"/>
      <c r="AI40" s="231"/>
      <c r="AJ40" s="356">
        <v>316</v>
      </c>
      <c r="AK40" s="231"/>
    </row>
    <row r="41" spans="1:50" s="280" customFormat="1" ht="13.15" customHeight="1" thickTop="1" x14ac:dyDescent="0.3">
      <c r="A41" s="421" t="e">
        <f>RANK(P41,$P$16:$P$85,0)</f>
        <v>#N/A</v>
      </c>
      <c r="B41" s="356">
        <v>52</v>
      </c>
      <c r="C41" s="395" t="e">
        <f>VLOOKUP(B41,Уч!$A$2:$L$34,2,FALSE)</f>
        <v>#N/A</v>
      </c>
      <c r="D41" s="396" t="e">
        <f>VLOOKUP(B41,Уч!$A$2:$L$34,3,FALSE)</f>
        <v>#N/A</v>
      </c>
      <c r="E41" s="461" t="s">
        <v>19</v>
      </c>
      <c r="F41" s="397">
        <f>VLOOKUP($B41,'1_р'!$C$18:$I$86,5,FALSE)</f>
        <v>10.93</v>
      </c>
      <c r="G41" s="398" t="e">
        <f>VLOOKUP($B41,Дл_р!$C$16:$O$54,11,FALSE)</f>
        <v>#N/A</v>
      </c>
      <c r="H41" s="398">
        <f>VLOOKUP($B41,Я_р!$C$16:$K$60,8,FALSE)</f>
        <v>12.64</v>
      </c>
      <c r="I41" s="398" t="e">
        <f>VLOOKUP($B41,В_р!$C$16:$AF$57,29,FALSE)</f>
        <v>#N/A</v>
      </c>
      <c r="J41" s="399">
        <f>VLOOKUP($B41,'4_р'!$C$17:$H$73,5,FALSE)</f>
        <v>0</v>
      </c>
      <c r="K41" s="398" t="e">
        <f>VLOOKUP($B41,#REF!,5,FALSE)</f>
        <v>#REF!</v>
      </c>
      <c r="L41" s="398" t="e">
        <f>VLOOKUP($B41,#REF!,8,FALSE)</f>
        <v>#REF!</v>
      </c>
      <c r="M41" s="398" t="e">
        <f>VLOOKUP($B41,#REF!,29,FALSE)</f>
        <v>#REF!</v>
      </c>
      <c r="N41" s="468" t="s">
        <v>96</v>
      </c>
      <c r="O41" s="356"/>
      <c r="P41" s="400" t="e">
        <f>SUM(F43:O43)</f>
        <v>#N/A</v>
      </c>
      <c r="Q41" s="421" t="e">
        <f>LOOKUP(P41,Y$1:AH$1,Y$2:AH$2)</f>
        <v>#N/A</v>
      </c>
      <c r="R41" s="356">
        <v>0</v>
      </c>
      <c r="S41" s="356">
        <f>B41</f>
        <v>52</v>
      </c>
      <c r="T41" s="281" t="e">
        <f>$A41</f>
        <v>#N/A</v>
      </c>
      <c r="U41" s="281">
        <v>1</v>
      </c>
      <c r="V41" s="281" t="e">
        <f>$A41</f>
        <v>#N/A</v>
      </c>
      <c r="W41" s="401"/>
      <c r="X41" s="298"/>
      <c r="Y41" s="298"/>
      <c r="Z41" s="298"/>
      <c r="AA41" s="298"/>
      <c r="AB41" s="298"/>
      <c r="AC41" s="298"/>
      <c r="AD41" s="402"/>
      <c r="AE41" s="402"/>
      <c r="AF41" s="402"/>
      <c r="AH41" s="280" t="e">
        <f>IF(AND(T41&gt;16,P41&gt;=5500),"1",LOOKUP(T41,Y$5:AO$5,Y$6:AO$6))</f>
        <v>#N/A</v>
      </c>
      <c r="AI41" s="280" t="e">
        <f>LOOKUP(Q41,Y$8:AD$8,Y$9:AD$9)</f>
        <v>#N/A</v>
      </c>
      <c r="AJ41" s="356">
        <v>101</v>
      </c>
      <c r="AK41" s="231"/>
    </row>
    <row r="42" spans="1:50" s="280" customFormat="1" ht="13.15" customHeight="1" x14ac:dyDescent="0.3">
      <c r="A42" s="421"/>
      <c r="B42" s="356"/>
      <c r="C42" s="403" t="e">
        <f>VLOOKUP(B41,Уч!$A$2:$L$34,5,FALSE)</f>
        <v>#N/A</v>
      </c>
      <c r="D42" s="404" t="e">
        <f>VLOOKUP(B41,Уч!$A$2:$L$34,4,FALSE)</f>
        <v>#N/A</v>
      </c>
      <c r="E42" s="461" t="s">
        <v>25</v>
      </c>
      <c r="F42" s="405">
        <f>VLOOKUP($B41,'1_р'!$C$18:$I$86,6,FALSE)</f>
        <v>1</v>
      </c>
      <c r="G42" s="406" t="e">
        <f>VLOOKUP($B41,Дл_р!$C$16:$O$54,12,FALSE)</f>
        <v>#N/A</v>
      </c>
      <c r="H42" s="356"/>
      <c r="I42" s="406"/>
      <c r="J42" s="407"/>
      <c r="K42" s="406" t="e">
        <f>VLOOKUP($B41,#REF!,6,FALSE)</f>
        <v>#REF!</v>
      </c>
      <c r="L42" s="406"/>
      <c r="M42" s="406"/>
      <c r="N42" s="356"/>
      <c r="O42" s="356"/>
      <c r="P42" s="400"/>
      <c r="Q42" s="295"/>
      <c r="R42" s="425" t="e">
        <f>CONCATENATE(AH41,"+",AI41,"+",5)</f>
        <v>#N/A</v>
      </c>
      <c r="S42" s="356">
        <f>B41</f>
        <v>52</v>
      </c>
      <c r="T42" s="281" t="e">
        <f>$A41</f>
        <v>#N/A</v>
      </c>
      <c r="U42" s="281">
        <v>2</v>
      </c>
      <c r="V42" s="281" t="e">
        <f>$A41</f>
        <v>#N/A</v>
      </c>
      <c r="W42" s="401"/>
      <c r="X42" s="298"/>
      <c r="Y42" s="298"/>
      <c r="Z42" s="298"/>
      <c r="AA42" s="298"/>
      <c r="AB42" s="298"/>
      <c r="AC42" s="298"/>
      <c r="AD42" s="402"/>
      <c r="AE42" s="402"/>
      <c r="AF42" s="402"/>
      <c r="AH42" s="231"/>
      <c r="AI42" s="231"/>
      <c r="AJ42" s="356">
        <v>101</v>
      </c>
      <c r="AK42" s="231"/>
    </row>
    <row r="43" spans="1:50" s="280" customFormat="1" ht="13.15" customHeight="1" x14ac:dyDescent="0.3">
      <c r="A43" s="421"/>
      <c r="B43" s="356"/>
      <c r="C43" s="409" t="e">
        <f>VLOOKUP(B41,Уч!$A$2:$L$34,7,FALSE)</f>
        <v>#N/A</v>
      </c>
      <c r="D43" s="404"/>
      <c r="E43" s="461" t="s">
        <v>29</v>
      </c>
      <c r="F43" s="410">
        <f>VLOOKUP($B41,'1_р'!$C$18:$I$86,7,FALSE)</f>
        <v>876</v>
      </c>
      <c r="G43" s="356" t="e">
        <f>VLOOKUP($B41,Дл_р!$C$16:$O$54,13,FALSE)</f>
        <v>#N/A</v>
      </c>
      <c r="H43" s="356">
        <f>VLOOKUP($B41,Я_р!$C$16:$K$60,9,FALSE)</f>
        <v>645</v>
      </c>
      <c r="I43" s="356" t="e">
        <f>VLOOKUP($B41,В_р!$C$16:$AF$57,30,)</f>
        <v>#N/A</v>
      </c>
      <c r="J43" s="411">
        <f>VLOOKUP($B41,'4_р'!$C$17:$H$73,6,FALSE)</f>
        <v>0</v>
      </c>
      <c r="K43" s="356" t="e">
        <f>VLOOKUP($B41,#REF!,7,FALSE)</f>
        <v>#REF!</v>
      </c>
      <c r="L43" s="356" t="e">
        <f>VLOOKUP($B41,#REF!,9,FALSE)</f>
        <v>#REF!</v>
      </c>
      <c r="M43" s="356" t="e">
        <f>VLOOKUP($B41,#REF!,30,FALSE)</f>
        <v>#REF!</v>
      </c>
      <c r="N43" s="356"/>
      <c r="O43" s="356"/>
      <c r="P43" s="400"/>
      <c r="Q43" s="445"/>
      <c r="R43" s="336"/>
      <c r="S43" s="356">
        <f>B41</f>
        <v>52</v>
      </c>
      <c r="T43" s="281" t="e">
        <f>$A41</f>
        <v>#N/A</v>
      </c>
      <c r="U43" s="281">
        <v>3</v>
      </c>
      <c r="V43" s="281" t="e">
        <f>$A41</f>
        <v>#N/A</v>
      </c>
      <c r="W43" s="401"/>
      <c r="X43" s="298"/>
      <c r="Y43" s="298"/>
      <c r="Z43" s="298"/>
      <c r="AA43" s="298"/>
      <c r="AB43" s="298"/>
      <c r="AC43" s="298"/>
      <c r="AD43" s="402"/>
      <c r="AE43" s="402"/>
      <c r="AF43" s="402"/>
      <c r="AH43" s="231"/>
      <c r="AI43" s="231"/>
      <c r="AJ43" s="356">
        <v>101</v>
      </c>
      <c r="AK43" s="231"/>
    </row>
    <row r="44" spans="1:50" s="280" customFormat="1" ht="13.15" customHeight="1" x14ac:dyDescent="0.3">
      <c r="A44" s="421"/>
      <c r="B44" s="356"/>
      <c r="C44" s="403" t="e">
        <f>VLOOKUP(B41,Уч!$A$2:$L$34,11,FALSE)</f>
        <v>#N/A</v>
      </c>
      <c r="D44" s="404"/>
      <c r="E44" s="461" t="s">
        <v>276</v>
      </c>
      <c r="F44" s="410">
        <f>F43</f>
        <v>876</v>
      </c>
      <c r="G44" s="356" t="e">
        <f>F44+G43</f>
        <v>#N/A</v>
      </c>
      <c r="H44" s="356" t="e">
        <f>G44+H43</f>
        <v>#N/A</v>
      </c>
      <c r="I44" s="356" t="e">
        <f>H44+I43</f>
        <v>#N/A</v>
      </c>
      <c r="J44" s="411" t="e">
        <f>SUM($F43:J43)</f>
        <v>#N/A</v>
      </c>
      <c r="K44" s="356" t="e">
        <f>SUM($F43:$K43)</f>
        <v>#N/A</v>
      </c>
      <c r="L44" s="356" t="e">
        <f>K44+L43</f>
        <v>#N/A</v>
      </c>
      <c r="M44" s="356" t="e">
        <f>L44+M43</f>
        <v>#N/A</v>
      </c>
      <c r="N44" s="356"/>
      <c r="O44" s="356"/>
      <c r="P44" s="400"/>
      <c r="Q44" s="445"/>
      <c r="R44" s="336"/>
      <c r="S44" s="356">
        <f>B41</f>
        <v>52</v>
      </c>
      <c r="T44" s="281" t="e">
        <f>$A41</f>
        <v>#N/A</v>
      </c>
      <c r="U44" s="281">
        <v>4</v>
      </c>
      <c r="V44" s="281" t="e">
        <f>$A41</f>
        <v>#N/A</v>
      </c>
      <c r="W44" s="336">
        <f t="shared" ref="W44:AF44" si="5">F44</f>
        <v>876</v>
      </c>
      <c r="X44" s="336" t="e">
        <f t="shared" si="5"/>
        <v>#N/A</v>
      </c>
      <c r="Y44" s="336" t="e">
        <f t="shared" si="5"/>
        <v>#N/A</v>
      </c>
      <c r="Z44" s="336" t="e">
        <f t="shared" si="5"/>
        <v>#N/A</v>
      </c>
      <c r="AA44" s="336" t="e">
        <f t="shared" si="5"/>
        <v>#N/A</v>
      </c>
      <c r="AB44" s="336" t="e">
        <f t="shared" si="5"/>
        <v>#N/A</v>
      </c>
      <c r="AC44" s="336" t="e">
        <f t="shared" si="5"/>
        <v>#N/A</v>
      </c>
      <c r="AD44" s="336" t="e">
        <f t="shared" si="5"/>
        <v>#N/A</v>
      </c>
      <c r="AE44" s="336">
        <f t="shared" si="5"/>
        <v>0</v>
      </c>
      <c r="AF44" s="336">
        <f t="shared" si="5"/>
        <v>0</v>
      </c>
      <c r="AH44" s="231"/>
      <c r="AI44" s="231"/>
      <c r="AJ44" s="356">
        <v>101</v>
      </c>
      <c r="AK44" s="231"/>
    </row>
    <row r="45" spans="1:50" s="280" customFormat="1" ht="13.15" customHeight="1" thickBot="1" x14ac:dyDescent="0.25">
      <c r="A45" s="466"/>
      <c r="B45" s="413"/>
      <c r="C45" s="414" t="e">
        <f>VLOOKUP(B41,Уч!$A$2:$L$34,12,FALSE)</f>
        <v>#N/A</v>
      </c>
      <c r="D45" s="415"/>
      <c r="E45" s="462" t="s">
        <v>59</v>
      </c>
      <c r="F45" s="416" t="e">
        <f>RANK(F44,$W$19:$W$85,0)</f>
        <v>#N/A</v>
      </c>
      <c r="G45" s="413" t="e">
        <f>RANK(G44,$X$19:$X$85,0)</f>
        <v>#N/A</v>
      </c>
      <c r="H45" s="413" t="e">
        <f>RANK(H44,$Y$19:$Y$85,0)</f>
        <v>#N/A</v>
      </c>
      <c r="I45" s="413" t="e">
        <f>RANK(I44,$Z$19:$Z$85,0)</f>
        <v>#N/A</v>
      </c>
      <c r="J45" s="417" t="e">
        <f>RANK(J44,$AA$19:$AA$85,0)</f>
        <v>#N/A</v>
      </c>
      <c r="K45" s="413" t="e">
        <f>RANK(K44,$AB$19:$AB$85,0)</f>
        <v>#N/A</v>
      </c>
      <c r="L45" s="413" t="e">
        <f>RANK(L44,$AC$19:$AC$85,0)</f>
        <v>#N/A</v>
      </c>
      <c r="M45" s="413" t="e">
        <f>RANK(M44,$AD$19:$AD$85,0)</f>
        <v>#N/A</v>
      </c>
      <c r="N45" s="413"/>
      <c r="O45" s="413"/>
      <c r="P45" s="418"/>
      <c r="Q45" s="447"/>
      <c r="R45" s="394"/>
      <c r="S45" s="205">
        <f>B41</f>
        <v>52</v>
      </c>
      <c r="T45" s="281" t="e">
        <f>$A41</f>
        <v>#N/A</v>
      </c>
      <c r="U45" s="281">
        <v>5</v>
      </c>
      <c r="V45" s="281" t="e">
        <f>$A41</f>
        <v>#N/A</v>
      </c>
      <c r="W45" s="401"/>
      <c r="X45" s="298"/>
      <c r="Y45" s="298"/>
      <c r="Z45" s="298"/>
      <c r="AA45" s="298"/>
      <c r="AB45" s="298"/>
      <c r="AC45" s="298"/>
      <c r="AD45" s="402"/>
      <c r="AE45" s="402"/>
      <c r="AF45" s="402"/>
      <c r="AH45" s="231"/>
      <c r="AI45" s="231"/>
      <c r="AJ45" s="356">
        <v>101</v>
      </c>
      <c r="AK45" s="231"/>
    </row>
    <row r="46" spans="1:50" s="280" customFormat="1" ht="13.15" customHeight="1" thickTop="1" x14ac:dyDescent="0.3">
      <c r="A46" s="469" t="e">
        <f>RANK(P46,$P$16:$P$85,0)</f>
        <v>#N/A</v>
      </c>
      <c r="B46" s="356">
        <v>57</v>
      </c>
      <c r="C46" s="395" t="e">
        <f>VLOOKUP(B46,Уч!$A$2:$L$34,2,FALSE)</f>
        <v>#N/A</v>
      </c>
      <c r="D46" s="396" t="e">
        <f>VLOOKUP(B46,Уч!$A$2:$L$34,3,FALSE)</f>
        <v>#N/A</v>
      </c>
      <c r="E46" s="461" t="s">
        <v>19</v>
      </c>
      <c r="F46" s="397" t="e">
        <f>VLOOKUP($B46,'1_р'!$C$18:$I$86,5,FALSE)</f>
        <v>#N/A</v>
      </c>
      <c r="G46" s="398" t="e">
        <f>VLOOKUP($B46,Дл_р!$C$16:$O$54,11,FALSE)</f>
        <v>#N/A</v>
      </c>
      <c r="H46" s="398">
        <f>VLOOKUP($B46,Я_р!$C$16:$K$60,8,FALSE)</f>
        <v>12.85</v>
      </c>
      <c r="I46" s="398" t="e">
        <f>VLOOKUP($B46,В_р!$C$16:$AF$57,29,FALSE)</f>
        <v>#N/A</v>
      </c>
      <c r="J46" s="399" t="e">
        <f>VLOOKUP($B46,'4_р'!$C$17:$H$73,5,FALSE)</f>
        <v>#N/A</v>
      </c>
      <c r="K46" s="398" t="e">
        <f>VLOOKUP($B46,#REF!,5,FALSE)</f>
        <v>#REF!</v>
      </c>
      <c r="L46" s="398" t="e">
        <f>VLOOKUP($B46,#REF!,8,FALSE)</f>
        <v>#REF!</v>
      </c>
      <c r="M46" s="398" t="e">
        <f>VLOOKUP($B46,#REF!,29,FALSE)</f>
        <v>#REF!</v>
      </c>
      <c r="N46" s="398"/>
      <c r="O46" s="356"/>
      <c r="P46" s="443" t="e">
        <f>SUM(F48:O48)</f>
        <v>#N/A</v>
      </c>
      <c r="Q46" s="421" t="e">
        <f>LOOKUP(P46,Y$1:AH$1,Y$2:AH$2)</f>
        <v>#N/A</v>
      </c>
      <c r="R46" s="356">
        <v>0</v>
      </c>
      <c r="S46" s="356">
        <f>B46</f>
        <v>57</v>
      </c>
      <c r="T46" s="281" t="e">
        <f>$A46</f>
        <v>#N/A</v>
      </c>
      <c r="U46" s="281">
        <v>1</v>
      </c>
      <c r="V46" s="281" t="e">
        <f>$A46</f>
        <v>#N/A</v>
      </c>
      <c r="W46" s="401"/>
      <c r="X46" s="298"/>
      <c r="Y46" s="298"/>
      <c r="Z46" s="298"/>
      <c r="AA46" s="298"/>
      <c r="AB46" s="298"/>
      <c r="AC46" s="298"/>
      <c r="AD46" s="402"/>
      <c r="AE46" s="402"/>
      <c r="AF46" s="402"/>
      <c r="AH46" s="280" t="e">
        <f>IF(AND(T46&gt;16,P46&gt;=5500),"1",LOOKUP(T46,Y$5:AO$5,Y$6:AO$6))</f>
        <v>#N/A</v>
      </c>
      <c r="AI46" s="280" t="e">
        <f>LOOKUP(Q46,Y$8:AD$8,Y$9:AD$9)</f>
        <v>#N/A</v>
      </c>
      <c r="AJ46" s="356">
        <v>96</v>
      </c>
    </row>
    <row r="47" spans="1:50" s="280" customFormat="1" ht="13.15" customHeight="1" x14ac:dyDescent="0.3">
      <c r="A47" s="421"/>
      <c r="B47" s="356"/>
      <c r="C47" s="403" t="e">
        <f>VLOOKUP(B46,Уч!$A$2:$L$34,5,FALSE)</f>
        <v>#N/A</v>
      </c>
      <c r="D47" s="396" t="e">
        <f>VLOOKUP(B46,Уч!$A$2:$L$34,4,FALSE)</f>
        <v>#N/A</v>
      </c>
      <c r="E47" s="461" t="s">
        <v>25</v>
      </c>
      <c r="F47" s="405" t="e">
        <f>VLOOKUP($B46,'1_р'!$C$18:$I$86,6,FALSE)</f>
        <v>#N/A</v>
      </c>
      <c r="G47" s="406" t="e">
        <f>VLOOKUP($B46,Дл_р!$C$16:$O$54,12,FALSE)</f>
        <v>#N/A</v>
      </c>
      <c r="H47" s="356"/>
      <c r="I47" s="406"/>
      <c r="J47" s="407"/>
      <c r="K47" s="406" t="e">
        <f>VLOOKUP($B46,#REF!,6,FALSE)</f>
        <v>#REF!</v>
      </c>
      <c r="L47" s="406"/>
      <c r="M47" s="406"/>
      <c r="N47" s="356"/>
      <c r="O47" s="356"/>
      <c r="P47" s="400"/>
      <c r="Q47" s="295"/>
      <c r="R47" s="425" t="e">
        <f>CONCATENATE(AH46,"+",AI46,"+",5)</f>
        <v>#N/A</v>
      </c>
      <c r="S47" s="356">
        <f>B46</f>
        <v>57</v>
      </c>
      <c r="T47" s="281" t="e">
        <f>$A46</f>
        <v>#N/A</v>
      </c>
      <c r="U47" s="281">
        <v>2</v>
      </c>
      <c r="V47" s="281" t="e">
        <f>$A46</f>
        <v>#N/A</v>
      </c>
      <c r="W47" s="401"/>
      <c r="X47" s="298"/>
      <c r="Y47" s="298"/>
      <c r="Z47" s="298"/>
      <c r="AA47" s="298"/>
      <c r="AB47" s="298"/>
      <c r="AC47" s="298"/>
      <c r="AD47" s="402"/>
      <c r="AE47" s="402"/>
      <c r="AF47" s="402"/>
      <c r="AH47" s="231"/>
      <c r="AI47" s="231"/>
      <c r="AJ47" s="356">
        <v>96</v>
      </c>
      <c r="AK47" s="231"/>
    </row>
    <row r="48" spans="1:50" s="280" customFormat="1" ht="13.15" customHeight="1" x14ac:dyDescent="0.3">
      <c r="A48" s="421"/>
      <c r="B48" s="356"/>
      <c r="C48" s="409" t="e">
        <f>VLOOKUP(B46,Уч!$A$2:$L$34,7,FALSE)</f>
        <v>#N/A</v>
      </c>
      <c r="D48" s="396"/>
      <c r="E48" s="461" t="s">
        <v>29</v>
      </c>
      <c r="F48" s="410" t="e">
        <f>VLOOKUP($B46,'1_р'!$C$18:$I$86,7,FALSE)</f>
        <v>#N/A</v>
      </c>
      <c r="G48" s="356" t="e">
        <f>VLOOKUP($B46,Дл_р!$C$16:$O$54,13,FALSE)</f>
        <v>#N/A</v>
      </c>
      <c r="H48" s="356">
        <f>VLOOKUP($B46,Я_р!$C$16:$K$60,9,FALSE)</f>
        <v>658</v>
      </c>
      <c r="I48" s="356" t="e">
        <f>VLOOKUP($B46,В_р!$C$16:$AF$57,30,)</f>
        <v>#N/A</v>
      </c>
      <c r="J48" s="411" t="e">
        <f>VLOOKUP($B46,'4_р'!$C$17:$H$73,6,FALSE)</f>
        <v>#N/A</v>
      </c>
      <c r="K48" s="356" t="e">
        <f>VLOOKUP($B46,#REF!,7,FALSE)</f>
        <v>#REF!</v>
      </c>
      <c r="L48" s="356" t="e">
        <f>VLOOKUP($B46,#REF!,9,FALSE)</f>
        <v>#REF!</v>
      </c>
      <c r="M48" s="356" t="e">
        <f>VLOOKUP($B46,#REF!,30,FALSE)</f>
        <v>#REF!</v>
      </c>
      <c r="N48" s="356"/>
      <c r="O48" s="356"/>
      <c r="P48" s="400"/>
      <c r="Q48" s="295"/>
      <c r="R48" s="336"/>
      <c r="S48" s="356">
        <f>B46</f>
        <v>57</v>
      </c>
      <c r="T48" s="281" t="e">
        <f>$A46</f>
        <v>#N/A</v>
      </c>
      <c r="U48" s="281">
        <v>3</v>
      </c>
      <c r="V48" s="281" t="e">
        <f>$A46</f>
        <v>#N/A</v>
      </c>
      <c r="W48" s="401"/>
      <c r="X48" s="298"/>
      <c r="Y48" s="298"/>
      <c r="Z48" s="298"/>
      <c r="AA48" s="298"/>
      <c r="AB48" s="298"/>
      <c r="AC48" s="298"/>
      <c r="AD48" s="402"/>
      <c r="AE48" s="402"/>
      <c r="AF48" s="402"/>
      <c r="AH48" s="231"/>
      <c r="AI48" s="231"/>
      <c r="AJ48" s="356">
        <v>96</v>
      </c>
      <c r="AK48" s="231"/>
    </row>
    <row r="49" spans="1:37" s="280" customFormat="1" ht="13.15" customHeight="1" x14ac:dyDescent="0.3">
      <c r="A49" s="421"/>
      <c r="B49" s="356"/>
      <c r="C49" s="403" t="e">
        <f>VLOOKUP(B46,Уч!$A$2:$L$34,11,FALSE)</f>
        <v>#N/A</v>
      </c>
      <c r="D49" s="396"/>
      <c r="E49" s="461" t="s">
        <v>276</v>
      </c>
      <c r="F49" s="410" t="e">
        <f>F48</f>
        <v>#N/A</v>
      </c>
      <c r="G49" s="356" t="e">
        <f>F49+G48</f>
        <v>#N/A</v>
      </c>
      <c r="H49" s="356" t="e">
        <f>G49+H48</f>
        <v>#N/A</v>
      </c>
      <c r="I49" s="356" t="e">
        <f>H49+I48</f>
        <v>#N/A</v>
      </c>
      <c r="J49" s="411" t="e">
        <f>SUM($F48:J48)</f>
        <v>#N/A</v>
      </c>
      <c r="K49" s="356" t="e">
        <f>SUM($F48:$K48)</f>
        <v>#N/A</v>
      </c>
      <c r="L49" s="356" t="e">
        <f>K49+L48</f>
        <v>#N/A</v>
      </c>
      <c r="M49" s="356" t="e">
        <f>L49+M48</f>
        <v>#N/A</v>
      </c>
      <c r="N49" s="356"/>
      <c r="O49" s="356"/>
      <c r="P49" s="400"/>
      <c r="Q49" s="295"/>
      <c r="R49" s="336"/>
      <c r="S49" s="356">
        <f>B46</f>
        <v>57</v>
      </c>
      <c r="T49" s="281" t="e">
        <f>$A46</f>
        <v>#N/A</v>
      </c>
      <c r="U49" s="281">
        <v>4</v>
      </c>
      <c r="V49" s="281" t="e">
        <f>$A46</f>
        <v>#N/A</v>
      </c>
      <c r="W49" s="336" t="e">
        <f t="shared" ref="W49:AF49" si="6">F49</f>
        <v>#N/A</v>
      </c>
      <c r="X49" s="336" t="e">
        <f t="shared" si="6"/>
        <v>#N/A</v>
      </c>
      <c r="Y49" s="336" t="e">
        <f t="shared" si="6"/>
        <v>#N/A</v>
      </c>
      <c r="Z49" s="336" t="e">
        <f t="shared" si="6"/>
        <v>#N/A</v>
      </c>
      <c r="AA49" s="336" t="e">
        <f t="shared" si="6"/>
        <v>#N/A</v>
      </c>
      <c r="AB49" s="336" t="e">
        <f t="shared" si="6"/>
        <v>#N/A</v>
      </c>
      <c r="AC49" s="336" t="e">
        <f t="shared" si="6"/>
        <v>#N/A</v>
      </c>
      <c r="AD49" s="336" t="e">
        <f t="shared" si="6"/>
        <v>#N/A</v>
      </c>
      <c r="AE49" s="336">
        <f t="shared" si="6"/>
        <v>0</v>
      </c>
      <c r="AF49" s="336">
        <f t="shared" si="6"/>
        <v>0</v>
      </c>
      <c r="AH49" s="231"/>
      <c r="AI49" s="231"/>
      <c r="AJ49" s="356">
        <v>96</v>
      </c>
      <c r="AK49" s="231"/>
    </row>
    <row r="50" spans="1:37" s="280" customFormat="1" ht="13.15" customHeight="1" thickBot="1" x14ac:dyDescent="0.25">
      <c r="A50" s="466"/>
      <c r="B50" s="413"/>
      <c r="C50" s="414" t="e">
        <f>VLOOKUP(B46,Уч!$A$2:$L$34,12,FALSE)</f>
        <v>#N/A</v>
      </c>
      <c r="D50" s="419"/>
      <c r="E50" s="462" t="s">
        <v>59</v>
      </c>
      <c r="F50" s="416" t="e">
        <f>RANK(F49,$W$19:$W$85,0)</f>
        <v>#N/A</v>
      </c>
      <c r="G50" s="413" t="e">
        <f>RANK(G49,$X$19:$X$85,0)</f>
        <v>#N/A</v>
      </c>
      <c r="H50" s="413" t="e">
        <f>RANK(H49,$Y$19:$Y$85,0)</f>
        <v>#N/A</v>
      </c>
      <c r="I50" s="413" t="e">
        <f>RANK(I49,$Z$19:$Z$85,0)</f>
        <v>#N/A</v>
      </c>
      <c r="J50" s="417" t="e">
        <f>RANK(J49,$AA$19:$AA$85,0)</f>
        <v>#N/A</v>
      </c>
      <c r="K50" s="413" t="e">
        <f>RANK(K49,$AB$19:$AB$85,0)</f>
        <v>#N/A</v>
      </c>
      <c r="L50" s="413" t="e">
        <f>RANK(L49,$AC$19:$AC$85,0)</f>
        <v>#N/A</v>
      </c>
      <c r="M50" s="413" t="e">
        <f>RANK(M49,$AD$19:$AD$85,0)</f>
        <v>#N/A</v>
      </c>
      <c r="N50" s="413"/>
      <c r="O50" s="413"/>
      <c r="P50" s="418"/>
      <c r="Q50" s="447"/>
      <c r="R50" s="394"/>
      <c r="S50" s="205">
        <f>B46</f>
        <v>57</v>
      </c>
      <c r="T50" s="281" t="e">
        <f>$A46</f>
        <v>#N/A</v>
      </c>
      <c r="U50" s="281">
        <v>5</v>
      </c>
      <c r="V50" s="281" t="e">
        <f>$A46</f>
        <v>#N/A</v>
      </c>
      <c r="W50" s="401"/>
      <c r="X50" s="298"/>
      <c r="Y50" s="298"/>
      <c r="Z50" s="298"/>
      <c r="AA50" s="298"/>
      <c r="AB50" s="298"/>
      <c r="AC50" s="298"/>
      <c r="AD50" s="402"/>
      <c r="AE50" s="402"/>
      <c r="AF50" s="402"/>
      <c r="AH50" s="231"/>
      <c r="AI50" s="231"/>
      <c r="AJ50" s="356">
        <v>96</v>
      </c>
      <c r="AK50" s="231"/>
    </row>
    <row r="51" spans="1:37" s="280" customFormat="1" ht="13.15" customHeight="1" thickTop="1" x14ac:dyDescent="0.3">
      <c r="A51" s="421" t="e">
        <f>RANK(P51,$P$16:$P$85,0)</f>
        <v>#N/A</v>
      </c>
      <c r="B51" s="356">
        <v>32</v>
      </c>
      <c r="C51" s="395" t="e">
        <f>VLOOKUP(B51,Уч!$A$2:$L$34,2,FALSE)</f>
        <v>#N/A</v>
      </c>
      <c r="D51" s="396" t="e">
        <f>VLOOKUP(B51,Уч!$A$2:$L$34,3,FALSE)</f>
        <v>#N/A</v>
      </c>
      <c r="E51" s="461" t="s">
        <v>19</v>
      </c>
      <c r="F51" s="397">
        <f>VLOOKUP($B51,'1_р'!$C$18:$I$86,5,FALSE)</f>
        <v>11.15</v>
      </c>
      <c r="G51" s="398" t="e">
        <f>VLOOKUP($B51,Дл_р!$C$16:$O$54,11,FALSE)</f>
        <v>#N/A</v>
      </c>
      <c r="H51" s="398">
        <f>VLOOKUP($B51,Я_р!$C$16:$K$60,8,FALSE)</f>
        <v>14.02</v>
      </c>
      <c r="I51" s="398">
        <f>VLOOKUP($B51,В_р!$C$16:$AF$57,29,FALSE)</f>
        <v>1.94</v>
      </c>
      <c r="J51" s="399">
        <f>VLOOKUP($B51,'4_р'!$C$17:$H$73,5,FALSE)</f>
        <v>0</v>
      </c>
      <c r="K51" s="398" t="e">
        <f>VLOOKUP($B51,#REF!,5,FALSE)</f>
        <v>#REF!</v>
      </c>
      <c r="L51" s="398" t="e">
        <f>VLOOKUP($B51,#REF!,8,FALSE)</f>
        <v>#REF!</v>
      </c>
      <c r="M51" s="398"/>
      <c r="N51" s="398"/>
      <c r="O51" s="356"/>
      <c r="P51" s="400" t="e">
        <f>SUM(F53:O53)</f>
        <v>#N/A</v>
      </c>
      <c r="Q51" s="421" t="e">
        <f>LOOKUP(P51,Y$1:AH$1,Y$2:AH$2)</f>
        <v>#N/A</v>
      </c>
      <c r="R51" s="356">
        <v>0</v>
      </c>
      <c r="S51" s="356">
        <f>B51</f>
        <v>32</v>
      </c>
      <c r="T51" s="281" t="e">
        <f>$A51</f>
        <v>#N/A</v>
      </c>
      <c r="U51" s="281">
        <v>1</v>
      </c>
      <c r="V51" s="281" t="e">
        <f>$A51</f>
        <v>#N/A</v>
      </c>
      <c r="W51" s="401"/>
      <c r="X51" s="298"/>
      <c r="Y51" s="298"/>
      <c r="Z51" s="298"/>
      <c r="AA51" s="298"/>
      <c r="AB51" s="298"/>
      <c r="AC51" s="298"/>
      <c r="AD51" s="402"/>
      <c r="AE51" s="402"/>
      <c r="AF51" s="402"/>
      <c r="AH51" s="280" t="e">
        <f>IF(AND(T51&gt;16,P51&gt;=5500),"1",LOOKUP(T51,Y$5:AO$5,Y$6:AO$6))</f>
        <v>#N/A</v>
      </c>
      <c r="AI51" s="280" t="e">
        <f>LOOKUP(Q51,Y$8:AD$8,Y$9:AD$9)</f>
        <v>#N/A</v>
      </c>
      <c r="AJ51" s="356">
        <v>505</v>
      </c>
      <c r="AK51" s="231"/>
    </row>
    <row r="52" spans="1:37" s="280" customFormat="1" ht="13.15" customHeight="1" x14ac:dyDescent="0.3">
      <c r="A52" s="421"/>
      <c r="B52" s="356"/>
      <c r="C52" s="403" t="e">
        <f>VLOOKUP(B51,Уч!$A$2:$L$34,5,FALSE)</f>
        <v>#N/A</v>
      </c>
      <c r="D52" s="396" t="e">
        <f>VLOOKUP(B51,Уч!$A$2:$L$34,4,FALSE)</f>
        <v>#N/A</v>
      </c>
      <c r="E52" s="461" t="s">
        <v>25</v>
      </c>
      <c r="F52" s="405">
        <f>VLOOKUP($B51,'1_р'!$C$18:$I$86,6,FALSE)</f>
        <v>1</v>
      </c>
      <c r="G52" s="406" t="e">
        <f>VLOOKUP($B51,Дл_р!$C$16:$O$54,12,FALSE)</f>
        <v>#N/A</v>
      </c>
      <c r="H52" s="356"/>
      <c r="I52" s="406"/>
      <c r="J52" s="407"/>
      <c r="K52" s="406" t="e">
        <f>VLOOKUP($B51,#REF!,6,FALSE)</f>
        <v>#REF!</v>
      </c>
      <c r="L52" s="406"/>
      <c r="M52" s="406"/>
      <c r="N52" s="356"/>
      <c r="O52" s="356"/>
      <c r="P52" s="400"/>
      <c r="Q52" s="295"/>
      <c r="R52" s="425" t="e">
        <f>CONCATENATE(AH51,"+",AI51,"+",5)</f>
        <v>#N/A</v>
      </c>
      <c r="S52" s="356">
        <f>B51</f>
        <v>32</v>
      </c>
      <c r="T52" s="281" t="e">
        <f>$A51</f>
        <v>#N/A</v>
      </c>
      <c r="U52" s="281">
        <v>2</v>
      </c>
      <c r="V52" s="281" t="e">
        <f>$A51</f>
        <v>#N/A</v>
      </c>
      <c r="W52" s="401"/>
      <c r="X52" s="298"/>
      <c r="Y52" s="298"/>
      <c r="Z52" s="298"/>
      <c r="AA52" s="298"/>
      <c r="AB52" s="298"/>
      <c r="AC52" s="298"/>
      <c r="AD52" s="402"/>
      <c r="AE52" s="402"/>
      <c r="AF52" s="402"/>
      <c r="AH52" s="231"/>
      <c r="AI52" s="231"/>
      <c r="AJ52" s="356">
        <v>505</v>
      </c>
      <c r="AK52" s="231"/>
    </row>
    <row r="53" spans="1:37" s="280" customFormat="1" ht="13.15" customHeight="1" x14ac:dyDescent="0.3">
      <c r="A53" s="421"/>
      <c r="B53" s="356"/>
      <c r="C53" s="409" t="e">
        <f>VLOOKUP(B51,Уч!$A$2:$L$34,7,FALSE)</f>
        <v>#N/A</v>
      </c>
      <c r="D53" s="396"/>
      <c r="E53" s="461" t="s">
        <v>29</v>
      </c>
      <c r="F53" s="410">
        <f>VLOOKUP($B51,'1_р'!$C$18:$I$86,7,FALSE)</f>
        <v>827</v>
      </c>
      <c r="G53" s="356" t="e">
        <f>VLOOKUP($B51,Дл_р!$C$16:$O$54,13,FALSE)</f>
        <v>#N/A</v>
      </c>
      <c r="H53" s="356">
        <f>VLOOKUP($B51,Я_р!$C$16:$K$60,9,FALSE)</f>
        <v>730</v>
      </c>
      <c r="I53" s="356">
        <f>VLOOKUP($B51,В_р!$C$16:$AF$57,30,)</f>
        <v>749</v>
      </c>
      <c r="J53" s="411">
        <f>VLOOKUP($B51,'4_р'!$C$17:$H$73,6,FALSE)</f>
        <v>0</v>
      </c>
      <c r="K53" s="356" t="e">
        <f>VLOOKUP($B51,#REF!,7,FALSE)</f>
        <v>#REF!</v>
      </c>
      <c r="L53" s="356" t="e">
        <f>VLOOKUP($B51,#REF!,9,FALSE)</f>
        <v>#REF!</v>
      </c>
      <c r="M53" s="356"/>
      <c r="N53" s="356"/>
      <c r="O53" s="356"/>
      <c r="P53" s="400"/>
      <c r="Q53" s="297"/>
      <c r="R53" s="336"/>
      <c r="S53" s="356">
        <f>B51</f>
        <v>32</v>
      </c>
      <c r="T53" s="281" t="e">
        <f>$A51</f>
        <v>#N/A</v>
      </c>
      <c r="U53" s="281">
        <v>3</v>
      </c>
      <c r="V53" s="281" t="e">
        <f>$A51</f>
        <v>#N/A</v>
      </c>
      <c r="W53" s="401"/>
      <c r="X53" s="298"/>
      <c r="Y53" s="298"/>
      <c r="Z53" s="298"/>
      <c r="AA53" s="298"/>
      <c r="AB53" s="298"/>
      <c r="AC53" s="298"/>
      <c r="AD53" s="402"/>
      <c r="AE53" s="402"/>
      <c r="AF53" s="402"/>
      <c r="AH53" s="231"/>
      <c r="AI53" s="231"/>
      <c r="AJ53" s="356">
        <v>505</v>
      </c>
      <c r="AK53" s="231"/>
    </row>
    <row r="54" spans="1:37" s="280" customFormat="1" ht="13.15" customHeight="1" x14ac:dyDescent="0.3">
      <c r="A54" s="421"/>
      <c r="B54" s="356"/>
      <c r="C54" s="403" t="e">
        <f>VLOOKUP(B51,Уч!$A$2:$L$34,11,FALSE)</f>
        <v>#N/A</v>
      </c>
      <c r="D54" s="396"/>
      <c r="E54" s="461" t="s">
        <v>276</v>
      </c>
      <c r="F54" s="410">
        <f>F53</f>
        <v>827</v>
      </c>
      <c r="G54" s="356" t="e">
        <f>F54+G53</f>
        <v>#N/A</v>
      </c>
      <c r="H54" s="356" t="e">
        <f>G54+H53</f>
        <v>#N/A</v>
      </c>
      <c r="I54" s="356" t="e">
        <f>H54+I53</f>
        <v>#N/A</v>
      </c>
      <c r="J54" s="411" t="e">
        <f>SUM($F53:J53)</f>
        <v>#N/A</v>
      </c>
      <c r="K54" s="356" t="e">
        <f>SUM($F53:$K53)</f>
        <v>#N/A</v>
      </c>
      <c r="L54" s="356" t="e">
        <f>K54+L53</f>
        <v>#N/A</v>
      </c>
      <c r="M54" s="356"/>
      <c r="N54" s="356"/>
      <c r="O54" s="356"/>
      <c r="P54" s="400"/>
      <c r="Q54" s="297"/>
      <c r="R54" s="336"/>
      <c r="S54" s="356">
        <f>B51</f>
        <v>32</v>
      </c>
      <c r="T54" s="281" t="e">
        <f>$A51</f>
        <v>#N/A</v>
      </c>
      <c r="U54" s="281">
        <v>4</v>
      </c>
      <c r="V54" s="281" t="e">
        <f>$A51</f>
        <v>#N/A</v>
      </c>
      <c r="W54" s="336">
        <f t="shared" ref="W54:AF54" si="7">F54</f>
        <v>827</v>
      </c>
      <c r="X54" s="336" t="e">
        <f t="shared" si="7"/>
        <v>#N/A</v>
      </c>
      <c r="Y54" s="336" t="e">
        <f t="shared" si="7"/>
        <v>#N/A</v>
      </c>
      <c r="Z54" s="336" t="e">
        <f t="shared" si="7"/>
        <v>#N/A</v>
      </c>
      <c r="AA54" s="336" t="e">
        <f t="shared" si="7"/>
        <v>#N/A</v>
      </c>
      <c r="AB54" s="336" t="e">
        <f t="shared" si="7"/>
        <v>#N/A</v>
      </c>
      <c r="AC54" s="336" t="e">
        <f t="shared" si="7"/>
        <v>#N/A</v>
      </c>
      <c r="AD54" s="336">
        <f t="shared" si="7"/>
        <v>0</v>
      </c>
      <c r="AE54" s="336">
        <f t="shared" si="7"/>
        <v>0</v>
      </c>
      <c r="AF54" s="336">
        <f t="shared" si="7"/>
        <v>0</v>
      </c>
      <c r="AH54" s="231"/>
      <c r="AI54" s="231"/>
      <c r="AJ54" s="356">
        <v>505</v>
      </c>
      <c r="AK54" s="231"/>
    </row>
    <row r="55" spans="1:37" s="280" customFormat="1" ht="13.15" customHeight="1" thickBot="1" x14ac:dyDescent="0.25">
      <c r="A55" s="466"/>
      <c r="B55" s="413"/>
      <c r="C55" s="414" t="e">
        <f>VLOOKUP(B51,Уч!$A$2:$L$34,12,FALSE)</f>
        <v>#N/A</v>
      </c>
      <c r="D55" s="419"/>
      <c r="E55" s="462" t="s">
        <v>59</v>
      </c>
      <c r="F55" s="416" t="e">
        <f>RANK(F54,$W$19:$W$85,0)</f>
        <v>#N/A</v>
      </c>
      <c r="G55" s="413" t="e">
        <f>RANK(G54,$X$19:$X$85,0)</f>
        <v>#N/A</v>
      </c>
      <c r="H55" s="413" t="e">
        <f>RANK(H54,$Y$19:$Y$85,0)</f>
        <v>#N/A</v>
      </c>
      <c r="I55" s="413" t="e">
        <f>RANK(I54,$Z$19:$Z$85,0)</f>
        <v>#N/A</v>
      </c>
      <c r="J55" s="417" t="e">
        <f>RANK(J54,$AA$19:$AA$85,0)</f>
        <v>#N/A</v>
      </c>
      <c r="K55" s="413" t="e">
        <f>RANK(K54,$AB$19:$AB$85,0)</f>
        <v>#N/A</v>
      </c>
      <c r="L55" s="413" t="e">
        <f>RANK(L54,$AC$19:$AC$85,0)</f>
        <v>#N/A</v>
      </c>
      <c r="M55" s="413"/>
      <c r="N55" s="413"/>
      <c r="O55" s="413"/>
      <c r="P55" s="418"/>
      <c r="Q55" s="447"/>
      <c r="R55" s="394"/>
      <c r="S55" s="205">
        <f>B51</f>
        <v>32</v>
      </c>
      <c r="T55" s="281" t="e">
        <f>$A51</f>
        <v>#N/A</v>
      </c>
      <c r="U55" s="281">
        <v>5</v>
      </c>
      <c r="V55" s="281" t="e">
        <f>$A51</f>
        <v>#N/A</v>
      </c>
      <c r="W55" s="401"/>
      <c r="X55" s="298"/>
      <c r="Y55" s="298"/>
      <c r="Z55" s="298"/>
      <c r="AA55" s="298"/>
      <c r="AB55" s="298"/>
      <c r="AC55" s="298"/>
      <c r="AD55" s="402"/>
      <c r="AE55" s="402"/>
      <c r="AF55" s="402"/>
      <c r="AH55" s="231"/>
      <c r="AI55" s="231"/>
      <c r="AJ55" s="356">
        <v>505</v>
      </c>
      <c r="AK55" s="231"/>
    </row>
    <row r="56" spans="1:37" s="280" customFormat="1" ht="13.15" customHeight="1" thickTop="1" x14ac:dyDescent="0.3">
      <c r="A56" s="421" t="e">
        <f>RANK(P56,$P$16:$P$85,0)</f>
        <v>#N/A</v>
      </c>
      <c r="B56" s="356">
        <v>24</v>
      </c>
      <c r="C56" s="395" t="e">
        <f>VLOOKUP(B56,Уч!$A$2:$L$34,2,FALSE)</f>
        <v>#N/A</v>
      </c>
      <c r="D56" s="396" t="e">
        <f>VLOOKUP(B56,Уч!$A$2:$L$34,3,FALSE)</f>
        <v>#N/A</v>
      </c>
      <c r="E56" s="461" t="s">
        <v>19</v>
      </c>
      <c r="F56" s="397">
        <f>VLOOKUP($B56,'1_р'!$C$18:$I$86,5,FALSE)</f>
        <v>11.15</v>
      </c>
      <c r="G56" s="398" t="e">
        <f>VLOOKUP($B56,Дл_р!$C$16:$O$54,11,FALSE)</f>
        <v>#N/A</v>
      </c>
      <c r="H56" s="398" t="e">
        <f>VLOOKUP($B56,Я_р!$C$16:$K$60,8,FALSE)</f>
        <v>#N/A</v>
      </c>
      <c r="I56" s="398" t="e">
        <f>VLOOKUP($B56,В_р!$C$16:$AF$57,29,FALSE)</f>
        <v>#N/A</v>
      </c>
      <c r="J56" s="399" t="e">
        <f>VLOOKUP($B56,'4_р'!$C$17:$H$73,5,FALSE)</f>
        <v>#N/A</v>
      </c>
      <c r="K56" s="398" t="e">
        <f>VLOOKUP($B56,#REF!,5,FALSE)</f>
        <v>#REF!</v>
      </c>
      <c r="L56" s="468" t="s">
        <v>96</v>
      </c>
      <c r="M56" s="423"/>
      <c r="N56" s="423"/>
      <c r="O56" s="425"/>
      <c r="P56" s="443" t="e">
        <f>SUM(F58:O58)</f>
        <v>#N/A</v>
      </c>
      <c r="Q56" s="421" t="e">
        <f>LOOKUP(P56,Y$1:AH$1,Y$2:AH$2)</f>
        <v>#N/A</v>
      </c>
      <c r="R56" s="356">
        <v>0</v>
      </c>
      <c r="S56" s="356">
        <f>B56</f>
        <v>24</v>
      </c>
      <c r="T56" s="281" t="e">
        <f>$A56</f>
        <v>#N/A</v>
      </c>
      <c r="U56" s="281">
        <v>1</v>
      </c>
      <c r="V56" s="281" t="e">
        <f>$A56</f>
        <v>#N/A</v>
      </c>
      <c r="W56" s="401"/>
      <c r="X56" s="298"/>
      <c r="Y56" s="298"/>
      <c r="Z56" s="298"/>
      <c r="AA56" s="298"/>
      <c r="AB56" s="298"/>
      <c r="AC56" s="298"/>
      <c r="AD56" s="402"/>
      <c r="AE56" s="402"/>
      <c r="AF56" s="402"/>
      <c r="AH56" s="280" t="e">
        <f>IF(AND(T56&gt;16,P56&gt;=5500),"1",LOOKUP(T56,Y$5:AO$5,Y$6:AO$6))</f>
        <v>#N/A</v>
      </c>
      <c r="AI56" s="280" t="e">
        <f>LOOKUP(Q56,Y$8:AD$8,Y$9:AD$9)</f>
        <v>#N/A</v>
      </c>
      <c r="AJ56" s="356">
        <v>180</v>
      </c>
      <c r="AK56" s="231"/>
    </row>
    <row r="57" spans="1:37" s="280" customFormat="1" ht="13.15" customHeight="1" x14ac:dyDescent="0.3">
      <c r="A57" s="231"/>
      <c r="B57" s="356"/>
      <c r="C57" s="403" t="e">
        <f>VLOOKUP(B56,Уч!$A$2:$L$34,5,FALSE)</f>
        <v>#N/A</v>
      </c>
      <c r="D57" s="396" t="e">
        <f>VLOOKUP(B56,Уч!$A$2:$L$34,4,FALSE)</f>
        <v>#N/A</v>
      </c>
      <c r="E57" s="461" t="s">
        <v>25</v>
      </c>
      <c r="F57" s="405">
        <f>VLOOKUP($B56,'1_р'!$C$18:$I$86,6,FALSE)</f>
        <v>1</v>
      </c>
      <c r="G57" s="406" t="e">
        <f>VLOOKUP($B56,Дл_р!$C$16:$O$54,12,FALSE)</f>
        <v>#N/A</v>
      </c>
      <c r="H57" s="356"/>
      <c r="I57" s="406"/>
      <c r="J57" s="407"/>
      <c r="K57" s="406" t="e">
        <f>VLOOKUP($B56,#REF!,6,FALSE)</f>
        <v>#REF!</v>
      </c>
      <c r="L57" s="428"/>
      <c r="M57" s="428"/>
      <c r="N57" s="425"/>
      <c r="O57" s="425"/>
      <c r="P57" s="400"/>
      <c r="Q57" s="295"/>
      <c r="R57" s="425" t="e">
        <f>CONCATENATE(AH56,"+",AI56,"+",5)</f>
        <v>#N/A</v>
      </c>
      <c r="S57" s="356">
        <f>B56</f>
        <v>24</v>
      </c>
      <c r="T57" s="281" t="e">
        <f>$A56</f>
        <v>#N/A</v>
      </c>
      <c r="U57" s="281">
        <v>2</v>
      </c>
      <c r="V57" s="281" t="e">
        <f>$A56</f>
        <v>#N/A</v>
      </c>
      <c r="W57" s="401"/>
      <c r="X57" s="298"/>
      <c r="Y57" s="298"/>
      <c r="Z57" s="298"/>
      <c r="AA57" s="298"/>
      <c r="AB57" s="298"/>
      <c r="AC57" s="298"/>
      <c r="AD57" s="402"/>
      <c r="AE57" s="402"/>
      <c r="AF57" s="402"/>
      <c r="AH57" s="231"/>
      <c r="AI57" s="231"/>
      <c r="AJ57" s="356">
        <v>180</v>
      </c>
      <c r="AK57" s="231"/>
    </row>
    <row r="58" spans="1:37" s="280" customFormat="1" ht="13.15" customHeight="1" x14ac:dyDescent="0.3">
      <c r="A58" s="231"/>
      <c r="B58" s="356"/>
      <c r="C58" s="409" t="e">
        <f>VLOOKUP(B56,Уч!$A$2:$L$34,7,FALSE)</f>
        <v>#N/A</v>
      </c>
      <c r="D58" s="396"/>
      <c r="E58" s="461" t="s">
        <v>29</v>
      </c>
      <c r="F58" s="410">
        <f>VLOOKUP($B56,'1_р'!$C$18:$I$86,7,FALSE)</f>
        <v>827</v>
      </c>
      <c r="G58" s="356" t="e">
        <f>VLOOKUP($B56,Дл_р!$C$16:$O$54,13,FALSE)</f>
        <v>#N/A</v>
      </c>
      <c r="H58" s="356" t="e">
        <f>VLOOKUP($B56,Я_р!$C$16:$K$60,9,FALSE)</f>
        <v>#N/A</v>
      </c>
      <c r="I58" s="356" t="e">
        <f>VLOOKUP($B56,В_р!$C$16:$AF$57,30,)</f>
        <v>#N/A</v>
      </c>
      <c r="J58" s="411" t="e">
        <f>VLOOKUP($B56,'4_р'!$C$17:$H$73,6,FALSE)</f>
        <v>#N/A</v>
      </c>
      <c r="K58" s="356" t="e">
        <f>VLOOKUP($B56,#REF!,7,FALSE)</f>
        <v>#REF!</v>
      </c>
      <c r="L58" s="425"/>
      <c r="M58" s="425"/>
      <c r="N58" s="425"/>
      <c r="O58" s="425"/>
      <c r="P58" s="400"/>
      <c r="Q58" s="445"/>
      <c r="R58" s="336"/>
      <c r="S58" s="356">
        <f>B56</f>
        <v>24</v>
      </c>
      <c r="T58" s="281" t="e">
        <f>$A56</f>
        <v>#N/A</v>
      </c>
      <c r="U58" s="281">
        <v>3</v>
      </c>
      <c r="V58" s="281" t="e">
        <f>$A56</f>
        <v>#N/A</v>
      </c>
      <c r="W58" s="401"/>
      <c r="X58" s="298"/>
      <c r="Y58" s="298"/>
      <c r="Z58" s="298"/>
      <c r="AA58" s="298"/>
      <c r="AB58" s="298"/>
      <c r="AC58" s="298"/>
      <c r="AD58" s="402"/>
      <c r="AE58" s="402"/>
      <c r="AF58" s="402"/>
      <c r="AH58" s="231"/>
      <c r="AI58" s="231"/>
      <c r="AJ58" s="356">
        <v>180</v>
      </c>
      <c r="AK58" s="231"/>
    </row>
    <row r="59" spans="1:37" s="280" customFormat="1" ht="13.15" customHeight="1" x14ac:dyDescent="0.3">
      <c r="A59" s="231"/>
      <c r="B59" s="356"/>
      <c r="C59" s="403" t="e">
        <f>VLOOKUP(B56,Уч!$A$2:$L$34,11,FALSE)</f>
        <v>#N/A</v>
      </c>
      <c r="D59" s="396"/>
      <c r="E59" s="461" t="s">
        <v>276</v>
      </c>
      <c r="F59" s="410">
        <f>F58</f>
        <v>827</v>
      </c>
      <c r="G59" s="356" t="e">
        <f>F59+G58</f>
        <v>#N/A</v>
      </c>
      <c r="H59" s="356" t="e">
        <f>G59+H58</f>
        <v>#N/A</v>
      </c>
      <c r="I59" s="356" t="e">
        <f>H59+I58</f>
        <v>#N/A</v>
      </c>
      <c r="J59" s="411" t="e">
        <f>SUM($F58:J58)</f>
        <v>#N/A</v>
      </c>
      <c r="K59" s="356" t="e">
        <f>SUM($F58:$K58)</f>
        <v>#N/A</v>
      </c>
      <c r="L59" s="425"/>
      <c r="M59" s="425"/>
      <c r="N59" s="425"/>
      <c r="O59" s="425"/>
      <c r="P59" s="400"/>
      <c r="Q59" s="295"/>
      <c r="R59" s="336"/>
      <c r="S59" s="356">
        <f>B56</f>
        <v>24</v>
      </c>
      <c r="T59" s="281" t="e">
        <f>$A56</f>
        <v>#N/A</v>
      </c>
      <c r="U59" s="281">
        <v>4</v>
      </c>
      <c r="V59" s="281" t="e">
        <f>$A56</f>
        <v>#N/A</v>
      </c>
      <c r="W59" s="336">
        <f t="shared" ref="W59:AF59" si="8">F59</f>
        <v>827</v>
      </c>
      <c r="X59" s="336" t="e">
        <f t="shared" si="8"/>
        <v>#N/A</v>
      </c>
      <c r="Y59" s="336" t="e">
        <f t="shared" si="8"/>
        <v>#N/A</v>
      </c>
      <c r="Z59" s="336" t="e">
        <f t="shared" si="8"/>
        <v>#N/A</v>
      </c>
      <c r="AA59" s="336" t="e">
        <f t="shared" si="8"/>
        <v>#N/A</v>
      </c>
      <c r="AB59" s="336" t="e">
        <f t="shared" si="8"/>
        <v>#N/A</v>
      </c>
      <c r="AC59" s="336">
        <f t="shared" si="8"/>
        <v>0</v>
      </c>
      <c r="AD59" s="336">
        <f t="shared" si="8"/>
        <v>0</v>
      </c>
      <c r="AE59" s="336">
        <f t="shared" si="8"/>
        <v>0</v>
      </c>
      <c r="AF59" s="336">
        <f t="shared" si="8"/>
        <v>0</v>
      </c>
      <c r="AH59" s="231"/>
      <c r="AI59" s="231"/>
      <c r="AJ59" s="356">
        <v>180</v>
      </c>
      <c r="AK59" s="231"/>
    </row>
    <row r="60" spans="1:37" s="280" customFormat="1" ht="13.15" customHeight="1" thickBot="1" x14ac:dyDescent="0.25">
      <c r="A60" s="412"/>
      <c r="B60" s="413"/>
      <c r="C60" s="414" t="e">
        <f>VLOOKUP(B56,Уч!$A$2:$L$34,12,FALSE)</f>
        <v>#N/A</v>
      </c>
      <c r="D60" s="419"/>
      <c r="E60" s="462" t="s">
        <v>59</v>
      </c>
      <c r="F60" s="416" t="e">
        <f>RANK(F59,$W$19:$W$85,0)</f>
        <v>#N/A</v>
      </c>
      <c r="G60" s="413" t="e">
        <f>RANK(G59,$X$19:$X$85,0)</f>
        <v>#N/A</v>
      </c>
      <c r="H60" s="413" t="e">
        <f>RANK(H59,$Y$19:$Y$85,0)</f>
        <v>#N/A</v>
      </c>
      <c r="I60" s="413" t="e">
        <f>RANK(I59,$Z$19:$Z$85,0)</f>
        <v>#N/A</v>
      </c>
      <c r="J60" s="417" t="e">
        <f>RANK(J59,$AA$19:$AA$85,0)</f>
        <v>#N/A</v>
      </c>
      <c r="K60" s="413" t="e">
        <f>RANK(K59,$AB$19:$AB$85,0)</f>
        <v>#N/A</v>
      </c>
      <c r="L60" s="433"/>
      <c r="M60" s="433"/>
      <c r="N60" s="433"/>
      <c r="O60" s="433"/>
      <c r="P60" s="418"/>
      <c r="Q60" s="447"/>
      <c r="R60" s="394"/>
      <c r="S60" s="205">
        <f>B56</f>
        <v>24</v>
      </c>
      <c r="T60" s="281" t="e">
        <f>$A56</f>
        <v>#N/A</v>
      </c>
      <c r="U60" s="281">
        <v>5</v>
      </c>
      <c r="V60" s="281" t="e">
        <f>$A56</f>
        <v>#N/A</v>
      </c>
      <c r="W60" s="401"/>
      <c r="X60" s="298"/>
      <c r="Y60" s="298"/>
      <c r="Z60" s="298"/>
      <c r="AA60" s="298"/>
      <c r="AB60" s="298"/>
      <c r="AC60" s="298"/>
      <c r="AD60" s="402"/>
      <c r="AE60" s="402"/>
      <c r="AF60" s="402"/>
      <c r="AJ60" s="356">
        <v>180</v>
      </c>
      <c r="AK60" s="231"/>
    </row>
    <row r="61" spans="1:37" s="280" customFormat="1" ht="13.15" customHeight="1" thickTop="1" x14ac:dyDescent="0.3">
      <c r="A61" s="421" t="e">
        <f>RANK(P61,$P$16:$P$85,0)</f>
        <v>#N/A</v>
      </c>
      <c r="B61" s="356">
        <v>28</v>
      </c>
      <c r="C61" s="395" t="e">
        <f>VLOOKUP(B61,Уч!$A$2:$L$34,2,FALSE)</f>
        <v>#N/A</v>
      </c>
      <c r="D61" s="396" t="e">
        <f>VLOOKUP(B61,Уч!$A$2:$L$34,3,FALSE)</f>
        <v>#N/A</v>
      </c>
      <c r="E61" s="461" t="s">
        <v>19</v>
      </c>
      <c r="F61" s="397" t="e">
        <f>VLOOKUP($B61,'1_р'!$C$18:$I$86,5,FALSE)</f>
        <v>#N/A</v>
      </c>
      <c r="G61" s="398">
        <f>VLOOKUP($B61,Дл_р!$C$16:$O$54,11,FALSE)</f>
        <v>7.33</v>
      </c>
      <c r="H61" s="423" t="e">
        <f>VLOOKUP($B61,Я_р!$C$16:$K$60,8,FALSE)</f>
        <v>#N/A</v>
      </c>
      <c r="I61" s="423" t="e">
        <f>VLOOKUP($B61,В_р!$C$16:$AF$57,29,FALSE)</f>
        <v>#N/A</v>
      </c>
      <c r="J61" s="424" t="e">
        <f>VLOOKUP($B61,'4_р'!$C$17:$H$73,5,FALSE)</f>
        <v>#N/A</v>
      </c>
      <c r="K61" s="423" t="e">
        <f>VLOOKUP($B61,#REF!,5,FALSE)</f>
        <v>#REF!</v>
      </c>
      <c r="L61" s="423" t="e">
        <f>VLOOKUP($B61,#REF!,8,FALSE)</f>
        <v>#REF!</v>
      </c>
      <c r="M61" s="423" t="e">
        <f>VLOOKUP($B61,#REF!,29,FALSE)</f>
        <v>#REF!</v>
      </c>
      <c r="N61" s="423">
        <f>VLOOKUP($B61,К_р!$C$15:$K$68,8,FALSE)</f>
        <v>0</v>
      </c>
      <c r="O61" s="425">
        <f>VLOOKUP($B61,'15_р'!$C$17:$H$86,5,FALSE)</f>
        <v>0</v>
      </c>
      <c r="P61" s="443" t="e">
        <f>SUM(F63:O63)</f>
        <v>#N/A</v>
      </c>
      <c r="Q61" s="421" t="e">
        <f>LOOKUP(P61,Y$1:AH$1,Y$2:AH$2)</f>
        <v>#N/A</v>
      </c>
      <c r="R61" s="356" t="s">
        <v>116</v>
      </c>
      <c r="S61" s="356">
        <f>B61</f>
        <v>28</v>
      </c>
      <c r="T61" s="281" t="e">
        <f>$A61</f>
        <v>#N/A</v>
      </c>
      <c r="U61" s="281">
        <v>1</v>
      </c>
      <c r="V61" s="281" t="s">
        <v>162</v>
      </c>
      <c r="W61" s="401"/>
      <c r="X61" s="298"/>
      <c r="Y61" s="298"/>
      <c r="Z61" s="298"/>
      <c r="AA61" s="298"/>
      <c r="AB61" s="298"/>
      <c r="AC61" s="298"/>
      <c r="AD61" s="402"/>
      <c r="AE61" s="402"/>
      <c r="AF61" s="402"/>
      <c r="AH61" s="280" t="e">
        <f>IF(AND(T61&gt;16,P61&gt;=5500),"1",LOOKUP(T61,Y$5:AO$5,Y$6:AO$6))</f>
        <v>#N/A</v>
      </c>
      <c r="AI61" s="280" t="e">
        <f>LOOKUP(Q61,Y$8:AD$8,Y$9:AD$9)</f>
        <v>#N/A</v>
      </c>
      <c r="AJ61" s="356">
        <v>99</v>
      </c>
      <c r="AK61" s="231"/>
    </row>
    <row r="62" spans="1:37" s="280" customFormat="1" ht="13.15" customHeight="1" x14ac:dyDescent="0.3">
      <c r="A62" s="231"/>
      <c r="B62" s="356"/>
      <c r="C62" s="403" t="e">
        <f>VLOOKUP(B61,Уч!$A$2:$L$34,5,FALSE)</f>
        <v>#N/A</v>
      </c>
      <c r="D62" s="404" t="e">
        <f>VLOOKUP(B61,Уч!$A$2:$L$34,4,FALSE)</f>
        <v>#N/A</v>
      </c>
      <c r="E62" s="461" t="s">
        <v>25</v>
      </c>
      <c r="F62" s="405" t="e">
        <f>VLOOKUP($B61,'1_р'!$C$18:$I$86,6,FALSE)</f>
        <v>#N/A</v>
      </c>
      <c r="G62" s="406">
        <f>VLOOKUP($B61,Дл_р!$C$16:$O$54,12,FALSE)</f>
        <v>0.9</v>
      </c>
      <c r="H62" s="425"/>
      <c r="I62" s="428"/>
      <c r="J62" s="429"/>
      <c r="K62" s="428" t="e">
        <f>VLOOKUP($B61,#REF!,6,FALSE)</f>
        <v>#REF!</v>
      </c>
      <c r="L62" s="428"/>
      <c r="M62" s="428"/>
      <c r="N62" s="425"/>
      <c r="O62" s="425"/>
      <c r="P62" s="400"/>
      <c r="Q62" s="295"/>
      <c r="R62" s="425" t="e">
        <f>CONCATENATE(AH61,"+",AI61,"+",5)</f>
        <v>#N/A</v>
      </c>
      <c r="S62" s="356">
        <f>B61</f>
        <v>28</v>
      </c>
      <c r="T62" s="281" t="e">
        <f>$A61</f>
        <v>#N/A</v>
      </c>
      <c r="U62" s="281">
        <v>2</v>
      </c>
      <c r="V62" s="281" t="s">
        <v>162</v>
      </c>
      <c r="W62" s="401"/>
      <c r="X62" s="298"/>
      <c r="Y62" s="298"/>
      <c r="Z62" s="298"/>
      <c r="AA62" s="298"/>
      <c r="AB62" s="298"/>
      <c r="AC62" s="298"/>
      <c r="AD62" s="402"/>
      <c r="AE62" s="402"/>
      <c r="AF62" s="402"/>
      <c r="AH62" s="231"/>
      <c r="AI62" s="231"/>
      <c r="AJ62" s="356">
        <v>99</v>
      </c>
      <c r="AK62" s="231"/>
    </row>
    <row r="63" spans="1:37" s="280" customFormat="1" ht="13.15" customHeight="1" x14ac:dyDescent="0.3">
      <c r="A63" s="231"/>
      <c r="B63" s="356"/>
      <c r="C63" s="409" t="e">
        <f>VLOOKUP(B61,Уч!$A$2:$L$34,7,FALSE)</f>
        <v>#N/A</v>
      </c>
      <c r="D63" s="404"/>
      <c r="E63" s="461" t="s">
        <v>29</v>
      </c>
      <c r="F63" s="410" t="e">
        <f>VLOOKUP($B61,'1_р'!$C$18:$I$86,7,FALSE)</f>
        <v>#N/A</v>
      </c>
      <c r="G63" s="356">
        <f>VLOOKUP($B61,Дл_р!$C$16:$O$54,13,FALSE)</f>
        <v>893</v>
      </c>
      <c r="H63" s="425" t="e">
        <f>VLOOKUP($B61,Я_р!$C$16:$K$60,9,FALSE)</f>
        <v>#N/A</v>
      </c>
      <c r="I63" s="425" t="e">
        <f>VLOOKUP($B61,В_р!$C$16:$AF$57,30,)</f>
        <v>#N/A</v>
      </c>
      <c r="J63" s="431" t="e">
        <f>VLOOKUP($B61,'4_р'!$C$17:$H$73,6,FALSE)</f>
        <v>#N/A</v>
      </c>
      <c r="K63" s="425" t="e">
        <f>VLOOKUP($B61,#REF!,7,FALSE)</f>
        <v>#REF!</v>
      </c>
      <c r="L63" s="425" t="e">
        <f>VLOOKUP($B61,#REF!,9,FALSE)</f>
        <v>#REF!</v>
      </c>
      <c r="M63" s="425" t="e">
        <f>VLOOKUP($B61,#REF!,30,FALSE)</f>
        <v>#REF!</v>
      </c>
      <c r="N63" s="425">
        <f>VLOOKUP($B61,К_р!$C$15:$K$68,9,FALSE)</f>
        <v>0</v>
      </c>
      <c r="O63" s="425">
        <f>VLOOKUP($B61,'15_р'!$C$17:$H$86,6,FALSE)</f>
        <v>0</v>
      </c>
      <c r="P63" s="400"/>
      <c r="Q63" s="445"/>
      <c r="R63" s="336"/>
      <c r="S63" s="356">
        <f>B61</f>
        <v>28</v>
      </c>
      <c r="T63" s="281" t="e">
        <f>$A61</f>
        <v>#N/A</v>
      </c>
      <c r="U63" s="281">
        <v>3</v>
      </c>
      <c r="V63" s="281" t="s">
        <v>162</v>
      </c>
      <c r="W63" s="401"/>
      <c r="X63" s="298"/>
      <c r="Y63" s="298"/>
      <c r="Z63" s="298"/>
      <c r="AA63" s="298"/>
      <c r="AB63" s="298"/>
      <c r="AC63" s="298"/>
      <c r="AD63" s="402"/>
      <c r="AE63" s="402"/>
      <c r="AF63" s="402"/>
      <c r="AH63" s="231"/>
      <c r="AI63" s="231"/>
      <c r="AJ63" s="356">
        <v>99</v>
      </c>
      <c r="AK63" s="231"/>
    </row>
    <row r="64" spans="1:37" s="280" customFormat="1" ht="13.15" customHeight="1" x14ac:dyDescent="0.3">
      <c r="A64" s="231"/>
      <c r="B64" s="356"/>
      <c r="C64" s="403" t="e">
        <f>VLOOKUP(B61,Уч!$A$2:$L$34,11,FALSE)</f>
        <v>#N/A</v>
      </c>
      <c r="D64" s="404"/>
      <c r="E64" s="461" t="s">
        <v>276</v>
      </c>
      <c r="F64" s="410" t="e">
        <f>F63</f>
        <v>#N/A</v>
      </c>
      <c r="G64" s="356" t="e">
        <f>F64+G63</f>
        <v>#N/A</v>
      </c>
      <c r="H64" s="425" t="e">
        <f>G64+H63</f>
        <v>#N/A</v>
      </c>
      <c r="I64" s="425" t="e">
        <f>H64+I63</f>
        <v>#N/A</v>
      </c>
      <c r="J64" s="431" t="e">
        <f>SUM($F63:J63)</f>
        <v>#N/A</v>
      </c>
      <c r="K64" s="425" t="e">
        <f>SUM($F63:$K63)</f>
        <v>#N/A</v>
      </c>
      <c r="L64" s="425" t="e">
        <f>K64+L63</f>
        <v>#N/A</v>
      </c>
      <c r="M64" s="425" t="e">
        <f>L64+M63</f>
        <v>#N/A</v>
      </c>
      <c r="N64" s="425" t="e">
        <f>SUM($F63:$N63)</f>
        <v>#N/A</v>
      </c>
      <c r="O64" s="425" t="e">
        <f>SUM($F63:$O63)</f>
        <v>#N/A</v>
      </c>
      <c r="P64" s="400"/>
      <c r="Q64" s="445"/>
      <c r="R64" s="336"/>
      <c r="S64" s="356">
        <f>B61</f>
        <v>28</v>
      </c>
      <c r="T64" s="281" t="e">
        <f>$A61</f>
        <v>#N/A</v>
      </c>
      <c r="U64" s="281">
        <v>4</v>
      </c>
      <c r="V64" s="281" t="s">
        <v>162</v>
      </c>
      <c r="W64" s="336" t="e">
        <f t="shared" ref="W64:AF64" si="9">F64</f>
        <v>#N/A</v>
      </c>
      <c r="X64" s="336" t="e">
        <f t="shared" si="9"/>
        <v>#N/A</v>
      </c>
      <c r="Y64" s="336" t="e">
        <f t="shared" si="9"/>
        <v>#N/A</v>
      </c>
      <c r="Z64" s="336" t="e">
        <f t="shared" si="9"/>
        <v>#N/A</v>
      </c>
      <c r="AA64" s="336" t="e">
        <f t="shared" si="9"/>
        <v>#N/A</v>
      </c>
      <c r="AB64" s="336" t="e">
        <f t="shared" si="9"/>
        <v>#N/A</v>
      </c>
      <c r="AC64" s="336" t="e">
        <f t="shared" si="9"/>
        <v>#N/A</v>
      </c>
      <c r="AD64" s="336" t="e">
        <f t="shared" si="9"/>
        <v>#N/A</v>
      </c>
      <c r="AE64" s="336" t="e">
        <f t="shared" si="9"/>
        <v>#N/A</v>
      </c>
      <c r="AF64" s="336" t="e">
        <f t="shared" si="9"/>
        <v>#N/A</v>
      </c>
      <c r="AH64" s="231"/>
      <c r="AI64" s="231"/>
      <c r="AJ64" s="356">
        <v>99</v>
      </c>
      <c r="AK64" s="231"/>
    </row>
    <row r="65" spans="1:37" s="280" customFormat="1" ht="13.15" customHeight="1" thickBot="1" x14ac:dyDescent="0.25">
      <c r="A65" s="412"/>
      <c r="B65" s="413"/>
      <c r="C65" s="414" t="e">
        <f>VLOOKUP(B61,Уч!$A$2:$L$34,12,FALSE)</f>
        <v>#N/A</v>
      </c>
      <c r="D65" s="415"/>
      <c r="E65" s="462" t="s">
        <v>59</v>
      </c>
      <c r="F65" s="416" t="e">
        <f>RANK(F64,$W$19:$W$85,0)</f>
        <v>#N/A</v>
      </c>
      <c r="G65" s="413" t="e">
        <f>RANK(G64,$X$19:$X$85,0)</f>
        <v>#N/A</v>
      </c>
      <c r="H65" s="433" t="e">
        <f>RANK(H64,$Y$19:$Y$85,0)</f>
        <v>#N/A</v>
      </c>
      <c r="I65" s="433" t="e">
        <f>RANK(I64,$Z$19:$Z$85,0)</f>
        <v>#N/A</v>
      </c>
      <c r="J65" s="434" t="e">
        <f>RANK(J64,$AA$19:$AA$85,0)</f>
        <v>#N/A</v>
      </c>
      <c r="K65" s="433" t="e">
        <f>RANK(K64,$AB$19:$AB$85,0)</f>
        <v>#N/A</v>
      </c>
      <c r="L65" s="433" t="e">
        <f>RANK(L64,$AC$19:$AC$85,0)</f>
        <v>#N/A</v>
      </c>
      <c r="M65" s="433" t="e">
        <f>RANK(M64,$AD$19:$AD$85,0)</f>
        <v>#N/A</v>
      </c>
      <c r="N65" s="433" t="e">
        <f>RANK(N64,$AE$19:$AE$85,0)</f>
        <v>#N/A</v>
      </c>
      <c r="O65" s="433" t="e">
        <f>RANK(O64,$AF$19:$AF$85,0)</f>
        <v>#N/A</v>
      </c>
      <c r="P65" s="418"/>
      <c r="Q65" s="447"/>
      <c r="R65" s="394"/>
      <c r="S65" s="205">
        <f>B61</f>
        <v>28</v>
      </c>
      <c r="T65" s="281" t="e">
        <f>$A61</f>
        <v>#N/A</v>
      </c>
      <c r="U65" s="281">
        <v>5</v>
      </c>
      <c r="V65" s="281" t="s">
        <v>162</v>
      </c>
      <c r="W65" s="401"/>
      <c r="X65" s="298"/>
      <c r="Y65" s="298"/>
      <c r="Z65" s="298"/>
      <c r="AA65" s="298"/>
      <c r="AB65" s="298"/>
      <c r="AC65" s="298"/>
      <c r="AD65" s="402"/>
      <c r="AE65" s="402"/>
      <c r="AF65" s="402"/>
      <c r="AJ65" s="356">
        <v>99</v>
      </c>
      <c r="AK65" s="231"/>
    </row>
    <row r="66" spans="1:37" s="280" customFormat="1" ht="13.15" customHeight="1" thickTop="1" x14ac:dyDescent="0.3">
      <c r="A66" s="421" t="e">
        <f>RANK(P66,$P$16:$P$85,0)</f>
        <v>#N/A</v>
      </c>
      <c r="B66" s="356">
        <v>38</v>
      </c>
      <c r="C66" s="395" t="e">
        <f>VLOOKUP(B66,Уч!$A$2:$L$34,2,FALSE)</f>
        <v>#N/A</v>
      </c>
      <c r="D66" s="396" t="e">
        <f>VLOOKUP(B66,Уч!$A$2:$L$34,3,FALSE)</f>
        <v>#N/A</v>
      </c>
      <c r="E66" s="461" t="s">
        <v>19</v>
      </c>
      <c r="F66" s="397" t="e">
        <f>VLOOKUP($B66,'1_р'!$C$18:$I$86,5,FALSE)</f>
        <v>#N/A</v>
      </c>
      <c r="G66" s="398" t="e">
        <f>VLOOKUP($B66,Дл_р!$C$16:$O$54,11,FALSE)</f>
        <v>#N/A</v>
      </c>
      <c r="H66" s="423" t="e">
        <f>VLOOKUP($B66,Я_р!$C$16:$K$60,8,FALSE)</f>
        <v>#N/A</v>
      </c>
      <c r="I66" s="423" t="e">
        <f>VLOOKUP($B66,В_р!$C$16:$AF$57,29,FALSE)</f>
        <v>#N/A</v>
      </c>
      <c r="J66" s="424" t="e">
        <f>VLOOKUP($B66,'4_р'!$C$17:$H$73,5,FALSE)</f>
        <v>#N/A</v>
      </c>
      <c r="K66" s="423" t="e">
        <f>VLOOKUP($B66,#REF!,5,FALSE)</f>
        <v>#REF!</v>
      </c>
      <c r="L66" s="423" t="e">
        <f>VLOOKUP($B66,#REF!,8,FALSE)</f>
        <v>#REF!</v>
      </c>
      <c r="M66" s="423" t="e">
        <f>VLOOKUP($B66,#REF!,29,FALSE)</f>
        <v>#REF!</v>
      </c>
      <c r="N66" s="423">
        <f>VLOOKUP($B66,К_р!$C$15:$K$68,8,FALSE)</f>
        <v>0</v>
      </c>
      <c r="O66" s="425">
        <f>VLOOKUP($B66,'15_р'!$C$17:$H$86,5,FALSE)</f>
        <v>0</v>
      </c>
      <c r="P66" s="400" t="e">
        <f>SUM(F68:O68)</f>
        <v>#N/A</v>
      </c>
      <c r="Q66" s="421" t="e">
        <f>LOOKUP(P66,Y$1:AH$1,Y$2:AH$2)</f>
        <v>#N/A</v>
      </c>
      <c r="R66" s="356">
        <v>0</v>
      </c>
      <c r="S66" s="356">
        <f>B66</f>
        <v>38</v>
      </c>
      <c r="T66" s="281" t="e">
        <f>$A66</f>
        <v>#N/A</v>
      </c>
      <c r="U66" s="281">
        <v>1</v>
      </c>
      <c r="V66" s="281" t="e">
        <f>$A66</f>
        <v>#N/A</v>
      </c>
      <c r="W66" s="401"/>
      <c r="X66" s="298"/>
      <c r="Y66" s="298"/>
      <c r="Z66" s="298"/>
      <c r="AA66" s="298"/>
      <c r="AB66" s="298"/>
      <c r="AC66" s="298"/>
      <c r="AD66" s="402"/>
      <c r="AE66" s="402"/>
      <c r="AF66" s="402"/>
      <c r="AH66" s="280" t="e">
        <f>IF(AND(T66&gt;16,P66&gt;=5500),"1",LOOKUP(T66,Y$5:AO$5,Y$6:AO$6))</f>
        <v>#N/A</v>
      </c>
      <c r="AI66" s="280" t="e">
        <f>LOOKUP(Q66,Y$8:AD$8,Y$9:AD$9)</f>
        <v>#N/A</v>
      </c>
      <c r="AJ66" s="356">
        <v>452</v>
      </c>
      <c r="AK66" s="231"/>
    </row>
    <row r="67" spans="1:37" s="280" customFormat="1" ht="13.15" customHeight="1" x14ac:dyDescent="0.3">
      <c r="A67" s="231"/>
      <c r="B67" s="356"/>
      <c r="C67" s="403" t="e">
        <f>VLOOKUP(B66,Уч!$A$2:$L$34,5,FALSE)</f>
        <v>#N/A</v>
      </c>
      <c r="D67" s="396" t="e">
        <f>VLOOKUP(B66,Уч!$A$2:$L$34,4,FALSE)</f>
        <v>#N/A</v>
      </c>
      <c r="E67" s="461" t="s">
        <v>25</v>
      </c>
      <c r="F67" s="405" t="e">
        <f>VLOOKUP($B66,'1_р'!$C$18:$I$86,6,FALSE)</f>
        <v>#N/A</v>
      </c>
      <c r="G67" s="406" t="e">
        <f>VLOOKUP($B66,Дл_р!$C$16:$O$54,12,FALSE)</f>
        <v>#N/A</v>
      </c>
      <c r="H67" s="425"/>
      <c r="I67" s="428"/>
      <c r="J67" s="429"/>
      <c r="K67" s="428" t="e">
        <f>VLOOKUP($B66,#REF!,6,FALSE)</f>
        <v>#REF!</v>
      </c>
      <c r="L67" s="428"/>
      <c r="M67" s="428"/>
      <c r="N67" s="425"/>
      <c r="O67" s="425"/>
      <c r="P67" s="400"/>
      <c r="Q67" s="295"/>
      <c r="R67" s="425" t="e">
        <f>CONCATENATE(AH66,"+",AI66,"+",5)</f>
        <v>#N/A</v>
      </c>
      <c r="S67" s="356">
        <f>B66</f>
        <v>38</v>
      </c>
      <c r="T67" s="281" t="e">
        <f>$A66</f>
        <v>#N/A</v>
      </c>
      <c r="U67" s="281">
        <v>2</v>
      </c>
      <c r="V67" s="281" t="e">
        <f>$A66</f>
        <v>#N/A</v>
      </c>
      <c r="W67" s="401"/>
      <c r="X67" s="298"/>
      <c r="Y67" s="298"/>
      <c r="Z67" s="298"/>
      <c r="AA67" s="298"/>
      <c r="AB67" s="298"/>
      <c r="AC67" s="298"/>
      <c r="AD67" s="402"/>
      <c r="AE67" s="402"/>
      <c r="AF67" s="402"/>
      <c r="AH67" s="231"/>
      <c r="AI67" s="231"/>
      <c r="AJ67" s="356">
        <v>452</v>
      </c>
      <c r="AK67" s="231"/>
    </row>
    <row r="68" spans="1:37" s="280" customFormat="1" ht="13.15" customHeight="1" x14ac:dyDescent="0.3">
      <c r="A68" s="231"/>
      <c r="B68" s="356"/>
      <c r="C68" s="409" t="e">
        <f>VLOOKUP(B66,Уч!$A$2:$L$34,7,FALSE)</f>
        <v>#N/A</v>
      </c>
      <c r="D68" s="396"/>
      <c r="E68" s="461" t="s">
        <v>29</v>
      </c>
      <c r="F68" s="410" t="e">
        <f>VLOOKUP($B66,'1_р'!$C$18:$I$86,7,FALSE)</f>
        <v>#N/A</v>
      </c>
      <c r="G68" s="356" t="e">
        <f>VLOOKUP($B66,Дл_р!$C$16:$O$54,13,FALSE)</f>
        <v>#N/A</v>
      </c>
      <c r="H68" s="425" t="e">
        <f>VLOOKUP($B66,Я_р!$C$16:$K$60,9,FALSE)</f>
        <v>#N/A</v>
      </c>
      <c r="I68" s="425" t="e">
        <f>VLOOKUP($B66,В_р!$C$16:$AF$57,30,)</f>
        <v>#N/A</v>
      </c>
      <c r="J68" s="431" t="e">
        <f>VLOOKUP($B66,'4_р'!$C$17:$H$73,6,FALSE)</f>
        <v>#N/A</v>
      </c>
      <c r="K68" s="425" t="e">
        <f>VLOOKUP($B66,#REF!,7,FALSE)</f>
        <v>#REF!</v>
      </c>
      <c r="L68" s="425" t="e">
        <f>VLOOKUP($B66,#REF!,9,FALSE)</f>
        <v>#REF!</v>
      </c>
      <c r="M68" s="425" t="e">
        <f>VLOOKUP($B66,#REF!,30,FALSE)</f>
        <v>#REF!</v>
      </c>
      <c r="N68" s="425">
        <f>VLOOKUP($B66,К_р!$C$15:$K$68,9,FALSE)</f>
        <v>0</v>
      </c>
      <c r="O68" s="425">
        <f>VLOOKUP($B66,'15_р'!$C$17:$H$86,6,FALSE)</f>
        <v>0</v>
      </c>
      <c r="P68" s="400"/>
      <c r="Q68" s="445"/>
      <c r="R68" s="336"/>
      <c r="S68" s="356">
        <f>B66</f>
        <v>38</v>
      </c>
      <c r="T68" s="281" t="e">
        <f>$A66</f>
        <v>#N/A</v>
      </c>
      <c r="U68" s="281">
        <v>3</v>
      </c>
      <c r="V68" s="281" t="e">
        <f>$A66</f>
        <v>#N/A</v>
      </c>
      <c r="W68" s="401"/>
      <c r="X68" s="298"/>
      <c r="Y68" s="298"/>
      <c r="Z68" s="298"/>
      <c r="AA68" s="298"/>
      <c r="AB68" s="298"/>
      <c r="AC68" s="298"/>
      <c r="AD68" s="402"/>
      <c r="AE68" s="402"/>
      <c r="AF68" s="402"/>
      <c r="AH68" s="231"/>
      <c r="AI68" s="231"/>
      <c r="AJ68" s="356">
        <v>452</v>
      </c>
      <c r="AK68" s="231"/>
    </row>
    <row r="69" spans="1:37" s="280" customFormat="1" ht="13.15" customHeight="1" x14ac:dyDescent="0.3">
      <c r="A69" s="231"/>
      <c r="B69" s="356"/>
      <c r="C69" s="403" t="e">
        <f>VLOOKUP(B66,Уч!$A$2:$L$34,11,FALSE)</f>
        <v>#N/A</v>
      </c>
      <c r="D69" s="396"/>
      <c r="E69" s="461" t="s">
        <v>276</v>
      </c>
      <c r="F69" s="410" t="e">
        <f>F68</f>
        <v>#N/A</v>
      </c>
      <c r="G69" s="356" t="e">
        <f>F69+G68</f>
        <v>#N/A</v>
      </c>
      <c r="H69" s="425" t="e">
        <f>G69+H68</f>
        <v>#N/A</v>
      </c>
      <c r="I69" s="425" t="e">
        <f>H69+I68</f>
        <v>#N/A</v>
      </c>
      <c r="J69" s="431" t="e">
        <f>SUM($F68:J68)</f>
        <v>#N/A</v>
      </c>
      <c r="K69" s="425" t="e">
        <f>SUM($F68:$K68)</f>
        <v>#N/A</v>
      </c>
      <c r="L69" s="425" t="e">
        <f>K69+L68</f>
        <v>#N/A</v>
      </c>
      <c r="M69" s="425" t="e">
        <f>L69+M68</f>
        <v>#N/A</v>
      </c>
      <c r="N69" s="425" t="e">
        <f>SUM($F68:$N68)</f>
        <v>#N/A</v>
      </c>
      <c r="O69" s="425" t="e">
        <f>SUM($F68:$O68)</f>
        <v>#N/A</v>
      </c>
      <c r="P69" s="400"/>
      <c r="Q69" s="295"/>
      <c r="R69" s="336"/>
      <c r="S69" s="356">
        <f>B66</f>
        <v>38</v>
      </c>
      <c r="T69" s="281" t="e">
        <f>$A66</f>
        <v>#N/A</v>
      </c>
      <c r="U69" s="281">
        <v>4</v>
      </c>
      <c r="V69" s="281" t="e">
        <f>$A66</f>
        <v>#N/A</v>
      </c>
      <c r="W69" s="336" t="e">
        <f t="shared" ref="W69:AF69" si="10">F69</f>
        <v>#N/A</v>
      </c>
      <c r="X69" s="336" t="e">
        <f t="shared" si="10"/>
        <v>#N/A</v>
      </c>
      <c r="Y69" s="336" t="e">
        <f t="shared" si="10"/>
        <v>#N/A</v>
      </c>
      <c r="Z69" s="336" t="e">
        <f t="shared" si="10"/>
        <v>#N/A</v>
      </c>
      <c r="AA69" s="336" t="e">
        <f t="shared" si="10"/>
        <v>#N/A</v>
      </c>
      <c r="AB69" s="336" t="e">
        <f t="shared" si="10"/>
        <v>#N/A</v>
      </c>
      <c r="AC69" s="336" t="e">
        <f t="shared" si="10"/>
        <v>#N/A</v>
      </c>
      <c r="AD69" s="336" t="e">
        <f t="shared" si="10"/>
        <v>#N/A</v>
      </c>
      <c r="AE69" s="336" t="e">
        <f t="shared" si="10"/>
        <v>#N/A</v>
      </c>
      <c r="AF69" s="336" t="e">
        <f t="shared" si="10"/>
        <v>#N/A</v>
      </c>
      <c r="AH69" s="231"/>
      <c r="AI69" s="231"/>
      <c r="AJ69" s="356">
        <v>452</v>
      </c>
      <c r="AK69" s="231"/>
    </row>
    <row r="70" spans="1:37" s="280" customFormat="1" ht="13.15" customHeight="1" thickBot="1" x14ac:dyDescent="0.25">
      <c r="A70" s="412"/>
      <c r="B70" s="413"/>
      <c r="C70" s="414" t="e">
        <f>VLOOKUP(B66,Уч!$A$2:$L$34,12,FALSE)</f>
        <v>#N/A</v>
      </c>
      <c r="D70" s="419"/>
      <c r="E70" s="462" t="s">
        <v>59</v>
      </c>
      <c r="F70" s="416" t="e">
        <f>RANK(F69,$W$19:$W$85,0)</f>
        <v>#N/A</v>
      </c>
      <c r="G70" s="413" t="e">
        <f>RANK(G69,$X$19:$X$85,0)</f>
        <v>#N/A</v>
      </c>
      <c r="H70" s="433" t="e">
        <f>RANK(H69,$Y$19:$Y$85,0)</f>
        <v>#N/A</v>
      </c>
      <c r="I70" s="433" t="e">
        <f>RANK(I69,$Z$19:$Z$85,0)</f>
        <v>#N/A</v>
      </c>
      <c r="J70" s="434" t="e">
        <f>RANK(J69,$AA$19:$AA$85,0)</f>
        <v>#N/A</v>
      </c>
      <c r="K70" s="433" t="e">
        <f>RANK(K69,$AB$19:$AB$85,0)</f>
        <v>#N/A</v>
      </c>
      <c r="L70" s="433" t="e">
        <f>RANK(L69,$AC$19:$AC$85,0)</f>
        <v>#N/A</v>
      </c>
      <c r="M70" s="433" t="e">
        <f>RANK(M69,$AD$19:$AD$85,0)</f>
        <v>#N/A</v>
      </c>
      <c r="N70" s="433" t="e">
        <f>RANK(N69,$AE$19:$AE$85,0)</f>
        <v>#N/A</v>
      </c>
      <c r="O70" s="433" t="e">
        <f>RANK(O69,$AF$19:$AF$85,0)</f>
        <v>#N/A</v>
      </c>
      <c r="P70" s="418"/>
      <c r="Q70" s="447"/>
      <c r="R70" s="394"/>
      <c r="S70" s="205">
        <f>B66</f>
        <v>38</v>
      </c>
      <c r="T70" s="281" t="e">
        <f>$A66</f>
        <v>#N/A</v>
      </c>
      <c r="U70" s="281">
        <v>5</v>
      </c>
      <c r="V70" s="281" t="e">
        <f>$A66</f>
        <v>#N/A</v>
      </c>
      <c r="W70" s="401"/>
      <c r="X70" s="298"/>
      <c r="Y70" s="298"/>
      <c r="Z70" s="298"/>
      <c r="AA70" s="298"/>
      <c r="AB70" s="298"/>
      <c r="AC70" s="298"/>
      <c r="AD70" s="402"/>
      <c r="AE70" s="402"/>
      <c r="AF70" s="402"/>
      <c r="AH70" s="231"/>
      <c r="AI70" s="231"/>
      <c r="AJ70" s="356">
        <v>452</v>
      </c>
      <c r="AK70" s="231"/>
    </row>
    <row r="71" spans="1:37" s="280" customFormat="1" ht="13.15" customHeight="1" thickTop="1" x14ac:dyDescent="0.3">
      <c r="A71" s="421" t="e">
        <f>RANK(P71,$P$16:$P$85,0)</f>
        <v>#REF!</v>
      </c>
      <c r="B71" s="356">
        <v>39</v>
      </c>
      <c r="C71" s="395" t="str">
        <f>VLOOKUP(B71,Уч!$A$2:$L$34,2,FALSE)</f>
        <v>Левковский Андрей</v>
      </c>
      <c r="D71" s="396" t="str">
        <f>VLOOKUP(B71,Уч!$A$2:$L$34,3,FALSE)</f>
        <v>17.08.1997</v>
      </c>
      <c r="E71" s="461" t="s">
        <v>19</v>
      </c>
      <c r="F71" s="397">
        <f>VLOOKUP($B71,'1_р'!$C$18:$I$86,5,FALSE)</f>
        <v>11.59</v>
      </c>
      <c r="G71" s="398">
        <f>VLOOKUP($B71,Дл_р!$C$16:$O$54,11,FALSE)</f>
        <v>6.94</v>
      </c>
      <c r="H71" s="423">
        <f>VLOOKUP($B71,Я_р!$C$16:$K$60,8,FALSE)</f>
        <v>0</v>
      </c>
      <c r="I71" s="423">
        <f>VLOOKUP($B71,В_р!$C$16:$AF$57,29,FALSE)</f>
        <v>0</v>
      </c>
      <c r="J71" s="424">
        <f>VLOOKUP($B71,'4_р'!$C$17:$H$73,5,FALSE)</f>
        <v>51.21</v>
      </c>
      <c r="K71" s="423" t="e">
        <f>VLOOKUP($B71,#REF!,5,FALSE)</f>
        <v>#REF!</v>
      </c>
      <c r="L71" s="423" t="e">
        <f>VLOOKUP($B71,#REF!,8,FALSE)</f>
        <v>#REF!</v>
      </c>
      <c r="M71" s="423" t="e">
        <f>VLOOKUP($B71,#REF!,29,FALSE)</f>
        <v>#REF!</v>
      </c>
      <c r="N71" s="423">
        <f>VLOOKUP($B71,К_р!$C$15:$K$68,8,FALSE)</f>
        <v>51.08</v>
      </c>
      <c r="O71" s="425" t="str">
        <f>VLOOKUP($B71,'15_р'!$C$17:$H$86,5,FALSE)</f>
        <v>4:35.36</v>
      </c>
      <c r="P71" s="443" t="e">
        <f>SUM(F73:O73)</f>
        <v>#REF!</v>
      </c>
      <c r="Q71" s="421" t="e">
        <f>LOOKUP(P71,Y$1:AH$1,Y$2:AH$2)</f>
        <v>#REF!</v>
      </c>
      <c r="R71" s="356">
        <v>0</v>
      </c>
      <c r="S71" s="356">
        <f>B71</f>
        <v>39</v>
      </c>
      <c r="T71" s="281" t="e">
        <f>$A71</f>
        <v>#REF!</v>
      </c>
      <c r="U71" s="281">
        <v>1</v>
      </c>
      <c r="V71" s="281" t="e">
        <f>$A71</f>
        <v>#REF!</v>
      </c>
      <c r="W71" s="401"/>
      <c r="X71" s="298"/>
      <c r="Y71" s="298"/>
      <c r="Z71" s="298"/>
      <c r="AA71" s="298"/>
      <c r="AB71" s="298"/>
      <c r="AC71" s="298"/>
      <c r="AD71" s="402"/>
      <c r="AE71" s="402"/>
      <c r="AF71" s="402"/>
      <c r="AH71" s="280" t="e">
        <f>IF(AND(T71&gt;16,P71&gt;=5500),"1",LOOKUP(T71,Y$5:AO$5,Y$6:AO$6))</f>
        <v>#REF!</v>
      </c>
      <c r="AI71" s="280" t="e">
        <f>LOOKUP(Q71,Y$8:AD$8,Y$9:AD$9)</f>
        <v>#REF!</v>
      </c>
      <c r="AJ71" s="356">
        <v>505</v>
      </c>
      <c r="AK71" s="231"/>
    </row>
    <row r="72" spans="1:37" s="280" customFormat="1" ht="13.15" customHeight="1" x14ac:dyDescent="0.3">
      <c r="A72" s="231"/>
      <c r="B72" s="356"/>
      <c r="C72" s="403" t="str">
        <f>VLOOKUP(B71,Уч!$A$2:$L$34,5,FALSE)</f>
        <v xml:space="preserve">Кемеровская область  </v>
      </c>
      <c r="D72" s="396" t="str">
        <f>VLOOKUP(B71,Уч!$A$2:$L$34,4,FALSE)</f>
        <v>МС</v>
      </c>
      <c r="E72" s="461" t="s">
        <v>25</v>
      </c>
      <c r="F72" s="405">
        <f>VLOOKUP($B71,'1_р'!$C$18:$I$86,6,FALSE)</f>
        <v>-2.1</v>
      </c>
      <c r="G72" s="406">
        <f>VLOOKUP($B71,Дл_р!$C$16:$O$54,12,FALSE)</f>
        <v>1.9</v>
      </c>
      <c r="H72" s="425"/>
      <c r="I72" s="428"/>
      <c r="J72" s="429"/>
      <c r="K72" s="428" t="e">
        <f>VLOOKUP($B71,#REF!,6,FALSE)</f>
        <v>#REF!</v>
      </c>
      <c r="L72" s="428"/>
      <c r="M72" s="428"/>
      <c r="N72" s="425"/>
      <c r="O72" s="425"/>
      <c r="P72" s="400"/>
      <c r="Q72" s="295"/>
      <c r="R72" s="425" t="e">
        <f>CONCATENATE(AH71,"+",AI71,"+",5)</f>
        <v>#REF!</v>
      </c>
      <c r="S72" s="356">
        <f>B71</f>
        <v>39</v>
      </c>
      <c r="T72" s="281" t="e">
        <f>$A71</f>
        <v>#REF!</v>
      </c>
      <c r="U72" s="281">
        <v>2</v>
      </c>
      <c r="V72" s="281" t="e">
        <f>$A71</f>
        <v>#REF!</v>
      </c>
      <c r="W72" s="401"/>
      <c r="X72" s="298"/>
      <c r="Y72" s="298"/>
      <c r="Z72" s="298"/>
      <c r="AA72" s="298"/>
      <c r="AB72" s="298"/>
      <c r="AC72" s="298"/>
      <c r="AD72" s="402"/>
      <c r="AE72" s="402"/>
      <c r="AF72" s="402"/>
      <c r="AH72" s="231"/>
      <c r="AI72" s="231"/>
      <c r="AJ72" s="356">
        <v>505</v>
      </c>
      <c r="AK72" s="231"/>
    </row>
    <row r="73" spans="1:37" s="280" customFormat="1" ht="13.15" customHeight="1" x14ac:dyDescent="0.3">
      <c r="A73" s="231"/>
      <c r="B73" s="356"/>
      <c r="C73" s="409" t="str">
        <f>VLOOKUP(B71,Уч!$A$2:$L$34,7,FALSE)</f>
        <v>ГБФСУ КО "СШОР по легкой атлетике им. В.А.Савенкова"</v>
      </c>
      <c r="D73" s="396"/>
      <c r="E73" s="461" t="s">
        <v>29</v>
      </c>
      <c r="F73" s="410">
        <f>VLOOKUP($B71,'1_р'!$C$18:$I$86,7,FALSE)</f>
        <v>734</v>
      </c>
      <c r="G73" s="356">
        <f>VLOOKUP($B71,Дл_р!$C$16:$O$54,13,FALSE)</f>
        <v>799</v>
      </c>
      <c r="H73" s="425">
        <f>VLOOKUP($B71,Я_р!$C$16:$K$60,9,FALSE)</f>
        <v>0</v>
      </c>
      <c r="I73" s="425">
        <f>VLOOKUP($B71,В_р!$C$16:$AF$57,30,)</f>
        <v>0</v>
      </c>
      <c r="J73" s="431">
        <f>VLOOKUP($B71,'4_р'!$C$17:$H$73,6,FALSE)</f>
        <v>760</v>
      </c>
      <c r="K73" s="425" t="e">
        <f>VLOOKUP($B71,#REF!,7,FALSE)</f>
        <v>#REF!</v>
      </c>
      <c r="L73" s="425" t="e">
        <f>VLOOKUP($B71,#REF!,9,FALSE)</f>
        <v>#REF!</v>
      </c>
      <c r="M73" s="425" t="e">
        <f>VLOOKUP($B71,#REF!,30,FALSE)</f>
        <v>#REF!</v>
      </c>
      <c r="N73" s="425">
        <f>VLOOKUP($B71,К_р!$C$15:$K$68,9,FALSE)</f>
        <v>605</v>
      </c>
      <c r="O73" s="425">
        <f>VLOOKUP($B71,'15_р'!$C$17:$H$86,6,FALSE)</f>
        <v>710</v>
      </c>
      <c r="P73" s="400"/>
      <c r="Q73" s="297"/>
      <c r="R73" s="336"/>
      <c r="S73" s="356">
        <f>B71</f>
        <v>39</v>
      </c>
      <c r="T73" s="281" t="e">
        <f>$A71</f>
        <v>#REF!</v>
      </c>
      <c r="U73" s="281">
        <v>3</v>
      </c>
      <c r="V73" s="281" t="e">
        <f>$A71</f>
        <v>#REF!</v>
      </c>
      <c r="W73" s="401"/>
      <c r="X73" s="298"/>
      <c r="Y73" s="298"/>
      <c r="Z73" s="298"/>
      <c r="AA73" s="298"/>
      <c r="AB73" s="298"/>
      <c r="AC73" s="298"/>
      <c r="AD73" s="402"/>
      <c r="AE73" s="402"/>
      <c r="AF73" s="402"/>
      <c r="AH73" s="231"/>
      <c r="AI73" s="231"/>
      <c r="AJ73" s="356">
        <v>505</v>
      </c>
      <c r="AK73" s="231"/>
    </row>
    <row r="74" spans="1:37" s="280" customFormat="1" ht="13.15" customHeight="1" x14ac:dyDescent="0.3">
      <c r="A74" s="231"/>
      <c r="B74" s="356"/>
      <c r="C74" s="403" t="str">
        <f>VLOOKUP(B71,Уч!$A$2:$L$34,11,FALSE)</f>
        <v>Канашевич А.М., Ермишина Л.И., Ермишин Г.Н.</v>
      </c>
      <c r="D74" s="396"/>
      <c r="E74" s="461" t="s">
        <v>276</v>
      </c>
      <c r="F74" s="410">
        <f>F73</f>
        <v>734</v>
      </c>
      <c r="G74" s="356">
        <f>F74+G73</f>
        <v>1533</v>
      </c>
      <c r="H74" s="425">
        <f>G74+H73</f>
        <v>1533</v>
      </c>
      <c r="I74" s="425">
        <f>H74+I73</f>
        <v>1533</v>
      </c>
      <c r="J74" s="431">
        <f>SUM($F73:J73)</f>
        <v>2293</v>
      </c>
      <c r="K74" s="425" t="e">
        <f>SUM($F73:$K73)</f>
        <v>#REF!</v>
      </c>
      <c r="L74" s="425" t="e">
        <f>K74+L73</f>
        <v>#REF!</v>
      </c>
      <c r="M74" s="425" t="e">
        <f>L74+M73</f>
        <v>#REF!</v>
      </c>
      <c r="N74" s="425" t="e">
        <f>SUM($F73:$N73)</f>
        <v>#REF!</v>
      </c>
      <c r="O74" s="425" t="e">
        <f>SUM($F73:$O73)</f>
        <v>#REF!</v>
      </c>
      <c r="P74" s="400"/>
      <c r="Q74" s="297"/>
      <c r="R74" s="336"/>
      <c r="S74" s="356">
        <f>B71</f>
        <v>39</v>
      </c>
      <c r="T74" s="281" t="e">
        <f>$A71</f>
        <v>#REF!</v>
      </c>
      <c r="U74" s="281">
        <v>4</v>
      </c>
      <c r="V74" s="281" t="e">
        <f>$A71</f>
        <v>#REF!</v>
      </c>
      <c r="W74" s="336">
        <f t="shared" ref="W74:AF74" si="11">F74</f>
        <v>734</v>
      </c>
      <c r="X74" s="336">
        <f t="shared" si="11"/>
        <v>1533</v>
      </c>
      <c r="Y74" s="336">
        <f t="shared" si="11"/>
        <v>1533</v>
      </c>
      <c r="Z74" s="336">
        <f t="shared" si="11"/>
        <v>1533</v>
      </c>
      <c r="AA74" s="336">
        <f t="shared" si="11"/>
        <v>2293</v>
      </c>
      <c r="AB74" s="336" t="e">
        <f t="shared" si="11"/>
        <v>#REF!</v>
      </c>
      <c r="AC74" s="336" t="e">
        <f t="shared" si="11"/>
        <v>#REF!</v>
      </c>
      <c r="AD74" s="336" t="e">
        <f t="shared" si="11"/>
        <v>#REF!</v>
      </c>
      <c r="AE74" s="336" t="e">
        <f t="shared" si="11"/>
        <v>#REF!</v>
      </c>
      <c r="AF74" s="336" t="e">
        <f t="shared" si="11"/>
        <v>#REF!</v>
      </c>
      <c r="AH74" s="231"/>
      <c r="AI74" s="231"/>
      <c r="AJ74" s="356">
        <v>505</v>
      </c>
      <c r="AK74" s="231"/>
    </row>
    <row r="75" spans="1:37" s="280" customFormat="1" ht="13.15" customHeight="1" thickBot="1" x14ac:dyDescent="0.25">
      <c r="A75" s="412"/>
      <c r="B75" s="413"/>
      <c r="C75" s="414">
        <f>VLOOKUP(B71,Уч!$A$2:$L$34,12,FALSE)</f>
        <v>0</v>
      </c>
      <c r="D75" s="419"/>
      <c r="E75" s="462" t="s">
        <v>59</v>
      </c>
      <c r="F75" s="416" t="e">
        <f>RANK(F74,$W$19:$W$85,0)</f>
        <v>#N/A</v>
      </c>
      <c r="G75" s="413" t="e">
        <f>RANK(G74,$X$19:$X$85,0)</f>
        <v>#N/A</v>
      </c>
      <c r="H75" s="433" t="e">
        <f>RANK(H74,$Y$19:$Y$85,0)</f>
        <v>#N/A</v>
      </c>
      <c r="I75" s="433" t="e">
        <f>RANK(I74,$Z$19:$Z$85,0)</f>
        <v>#N/A</v>
      </c>
      <c r="J75" s="434" t="e">
        <f>RANK(J74,$AA$19:$AA$85,0)</f>
        <v>#N/A</v>
      </c>
      <c r="K75" s="433" t="e">
        <f>RANK(K74,$AB$19:$AB$85,0)</f>
        <v>#REF!</v>
      </c>
      <c r="L75" s="433" t="e">
        <f>RANK(L74,$AC$19:$AC$85,0)</f>
        <v>#REF!</v>
      </c>
      <c r="M75" s="433" t="e">
        <f>RANK(M74,$AD$19:$AD$85,0)</f>
        <v>#REF!</v>
      </c>
      <c r="N75" s="433" t="e">
        <f>RANK(N74,$AE$19:$AE$85,0)</f>
        <v>#REF!</v>
      </c>
      <c r="O75" s="433" t="e">
        <f>RANK(O74,$AF$19:$AF$85,0)</f>
        <v>#REF!</v>
      </c>
      <c r="P75" s="418"/>
      <c r="Q75" s="447"/>
      <c r="R75" s="394"/>
      <c r="S75" s="205">
        <f>B71</f>
        <v>39</v>
      </c>
      <c r="T75" s="281" t="e">
        <f>$A71</f>
        <v>#REF!</v>
      </c>
      <c r="U75" s="281">
        <v>5</v>
      </c>
      <c r="V75" s="281" t="e">
        <f>$A71</f>
        <v>#REF!</v>
      </c>
      <c r="W75" s="401"/>
      <c r="X75" s="298"/>
      <c r="Y75" s="298"/>
      <c r="Z75" s="298"/>
      <c r="AA75" s="298"/>
      <c r="AB75" s="298"/>
      <c r="AC75" s="298"/>
      <c r="AD75" s="402"/>
      <c r="AE75" s="402"/>
      <c r="AF75" s="402"/>
      <c r="AH75" s="231"/>
      <c r="AI75" s="231"/>
      <c r="AJ75" s="356">
        <v>505</v>
      </c>
      <c r="AK75" s="231"/>
    </row>
    <row r="76" spans="1:37" s="280" customFormat="1" ht="13.15" customHeight="1" thickTop="1" x14ac:dyDescent="0.3">
      <c r="A76" s="421" t="e">
        <f>RANK(P76,$P$16:$P$85,0)</f>
        <v>#REF!</v>
      </c>
      <c r="B76" s="356">
        <v>41</v>
      </c>
      <c r="C76" s="395" t="str">
        <f>VLOOKUP(B76,Уч!$A$2:$L$34,2,FALSE)</f>
        <v>Фомичев Андрей</v>
      </c>
      <c r="D76" s="396" t="str">
        <f>VLOOKUP(B76,Уч!$A$2:$L$34,3,FALSE)</f>
        <v>15.12.1996</v>
      </c>
      <c r="E76" s="461" t="s">
        <v>19</v>
      </c>
      <c r="F76" s="397">
        <f>VLOOKUP($B76,'1_р'!$C$18:$I$86,5,FALSE)</f>
        <v>11.06</v>
      </c>
      <c r="G76" s="423">
        <f>VLOOKUP($B76,Дл_р!$C$16:$O$54,11,FALSE)</f>
        <v>0</v>
      </c>
      <c r="H76" s="423">
        <f>VLOOKUP($B76,Я_р!$C$16:$K$60,8,FALSE)</f>
        <v>0</v>
      </c>
      <c r="I76" s="423">
        <f>VLOOKUP($B76,В_р!$C$16:$AF$57,29,FALSE)</f>
        <v>2</v>
      </c>
      <c r="J76" s="424">
        <f>VLOOKUP($B76,'4_р'!$C$17:$H$73,5,FALSE)</f>
        <v>49.61</v>
      </c>
      <c r="K76" s="423" t="e">
        <f>VLOOKUP($B76,#REF!,5,FALSE)</f>
        <v>#REF!</v>
      </c>
      <c r="L76" s="423" t="e">
        <f>VLOOKUP($B76,#REF!,8,FALSE)</f>
        <v>#REF!</v>
      </c>
      <c r="M76" s="423" t="e">
        <f>VLOOKUP($B76,#REF!,29,FALSE)</f>
        <v>#REF!</v>
      </c>
      <c r="N76" s="423">
        <f>VLOOKUP($B76,К_р!$C$15:$K$68,8,FALSE)</f>
        <v>46.12</v>
      </c>
      <c r="O76" s="425" t="str">
        <f>VLOOKUP($B76,'15_р'!$C$17:$H$86,5,FALSE)</f>
        <v>4:52.72</v>
      </c>
      <c r="P76" s="443" t="e">
        <f>SUM(F78:O78)</f>
        <v>#REF!</v>
      </c>
      <c r="Q76" s="421" t="e">
        <f>LOOKUP(P76,Y$1:AH$1,Y$2:AH$2)</f>
        <v>#REF!</v>
      </c>
      <c r="R76" s="356">
        <v>0</v>
      </c>
      <c r="S76" s="356">
        <f>B76</f>
        <v>41</v>
      </c>
      <c r="T76" s="281" t="e">
        <f>$A76</f>
        <v>#REF!</v>
      </c>
      <c r="U76" s="281">
        <v>1</v>
      </c>
      <c r="V76" s="281" t="e">
        <f>$A76</f>
        <v>#REF!</v>
      </c>
      <c r="W76" s="401"/>
      <c r="X76" s="298"/>
      <c r="Y76" s="298"/>
      <c r="Z76" s="298"/>
      <c r="AA76" s="298"/>
      <c r="AB76" s="298"/>
      <c r="AC76" s="298"/>
      <c r="AD76" s="402"/>
      <c r="AE76" s="402"/>
      <c r="AF76" s="402"/>
      <c r="AH76" s="280" t="e">
        <f>IF(AND(T76&gt;16,P76&gt;=5500),"1",LOOKUP(T76,Y$5:AO$5,Y$6:AO$6))</f>
        <v>#REF!</v>
      </c>
      <c r="AI76" s="280" t="e">
        <f>LOOKUP(Q76,Y$8:AD$8,Y$9:AD$9)</f>
        <v>#REF!</v>
      </c>
      <c r="AJ76" s="356">
        <v>505</v>
      </c>
      <c r="AK76" s="231"/>
    </row>
    <row r="77" spans="1:37" s="280" customFormat="1" ht="13.15" customHeight="1" x14ac:dyDescent="0.3">
      <c r="A77" s="231"/>
      <c r="B77" s="356"/>
      <c r="C77" s="403" t="str">
        <f>VLOOKUP(B76,Уч!$A$2:$L$34,5,FALSE)</f>
        <v xml:space="preserve">Кемеровская область  </v>
      </c>
      <c r="D77" s="396" t="str">
        <f>VLOOKUP(B76,Уч!$A$2:$L$34,4,FALSE)</f>
        <v>МС</v>
      </c>
      <c r="E77" s="461" t="s">
        <v>25</v>
      </c>
      <c r="F77" s="405">
        <f>VLOOKUP($B76,'1_р'!$C$18:$I$86,6,FALSE)</f>
        <v>-2.1</v>
      </c>
      <c r="G77" s="428">
        <f>VLOOKUP($B76,Дл_р!$C$16:$O$54,12,FALSE)</f>
        <v>0</v>
      </c>
      <c r="H77" s="425"/>
      <c r="I77" s="428"/>
      <c r="J77" s="429"/>
      <c r="K77" s="428" t="e">
        <f>VLOOKUP($B76,#REF!,6,FALSE)</f>
        <v>#REF!</v>
      </c>
      <c r="L77" s="428"/>
      <c r="M77" s="428"/>
      <c r="N77" s="425"/>
      <c r="O77" s="425"/>
      <c r="P77" s="400"/>
      <c r="Q77" s="295"/>
      <c r="R77" s="425" t="e">
        <f>CONCATENATE(AH76,"+",AI76,"+",5)</f>
        <v>#REF!</v>
      </c>
      <c r="S77" s="356">
        <f>B76</f>
        <v>41</v>
      </c>
      <c r="T77" s="281" t="e">
        <f>$A76</f>
        <v>#REF!</v>
      </c>
      <c r="U77" s="281">
        <v>2</v>
      </c>
      <c r="V77" s="281" t="e">
        <f>$A76</f>
        <v>#REF!</v>
      </c>
      <c r="W77" s="401"/>
      <c r="X77" s="298"/>
      <c r="Y77" s="298"/>
      <c r="Z77" s="298"/>
      <c r="AA77" s="298"/>
      <c r="AB77" s="298"/>
      <c r="AC77" s="298"/>
      <c r="AD77" s="402"/>
      <c r="AE77" s="402"/>
      <c r="AF77" s="402"/>
      <c r="AH77" s="231"/>
      <c r="AI77" s="231"/>
      <c r="AJ77" s="356">
        <v>505</v>
      </c>
      <c r="AK77" s="231"/>
    </row>
    <row r="78" spans="1:37" s="280" customFormat="1" ht="13.15" customHeight="1" x14ac:dyDescent="0.3">
      <c r="A78" s="231"/>
      <c r="B78" s="356"/>
      <c r="C78" s="409" t="str">
        <f>VLOOKUP(B76,Уч!$A$2:$L$34,7,FALSE)</f>
        <v>ГБФСУ КО "СШОР по легкой атлетике им. В.А.Савенкова", ГАУ КО "ЦП ССК"</v>
      </c>
      <c r="D78" s="396"/>
      <c r="E78" s="461" t="s">
        <v>29</v>
      </c>
      <c r="F78" s="410">
        <f>VLOOKUP($B76,'1_р'!$C$18:$I$86,7,FALSE)</f>
        <v>847</v>
      </c>
      <c r="G78" s="425">
        <f>VLOOKUP($B76,Дл_р!$C$16:$O$54,13,FALSE)</f>
        <v>0</v>
      </c>
      <c r="H78" s="425">
        <f>VLOOKUP($B76,Я_р!$C$16:$K$60,9,FALSE)</f>
        <v>0</v>
      </c>
      <c r="I78" s="425">
        <f>VLOOKUP($B76,В_р!$C$16:$AF$57,30,)</f>
        <v>803</v>
      </c>
      <c r="J78" s="431">
        <f>VLOOKUP($B76,'4_р'!$C$17:$H$73,6,FALSE)</f>
        <v>833</v>
      </c>
      <c r="K78" s="425" t="e">
        <f>VLOOKUP($B76,#REF!,7,FALSE)</f>
        <v>#REF!</v>
      </c>
      <c r="L78" s="425" t="e">
        <f>VLOOKUP($B76,#REF!,9,FALSE)</f>
        <v>#REF!</v>
      </c>
      <c r="M78" s="425" t="e">
        <f>VLOOKUP($B76,#REF!,30,FALSE)</f>
        <v>#REF!</v>
      </c>
      <c r="N78" s="425">
        <f>VLOOKUP($B76,К_р!$C$15:$K$68,9,FALSE)</f>
        <v>531</v>
      </c>
      <c r="O78" s="425">
        <f>VLOOKUP($B76,'15_р'!$C$17:$H$86,6,FALSE)</f>
        <v>602</v>
      </c>
      <c r="P78" s="400"/>
      <c r="Q78" s="297"/>
      <c r="R78" s="336"/>
      <c r="S78" s="356">
        <f>B76</f>
        <v>41</v>
      </c>
      <c r="T78" s="281" t="e">
        <f>$A76</f>
        <v>#REF!</v>
      </c>
      <c r="U78" s="281">
        <v>3</v>
      </c>
      <c r="V78" s="281" t="e">
        <f>$A76</f>
        <v>#REF!</v>
      </c>
      <c r="W78" s="401"/>
      <c r="X78" s="298"/>
      <c r="Y78" s="298"/>
      <c r="Z78" s="298"/>
      <c r="AA78" s="298"/>
      <c r="AB78" s="298"/>
      <c r="AC78" s="298"/>
      <c r="AD78" s="402"/>
      <c r="AE78" s="402"/>
      <c r="AF78" s="402"/>
      <c r="AH78" s="231"/>
      <c r="AI78" s="231"/>
      <c r="AJ78" s="356">
        <v>505</v>
      </c>
      <c r="AK78" s="231"/>
    </row>
    <row r="79" spans="1:37" s="280" customFormat="1" ht="13.15" customHeight="1" x14ac:dyDescent="0.3">
      <c r="A79" s="231"/>
      <c r="B79" s="356"/>
      <c r="C79" s="403" t="str">
        <f>VLOOKUP(B76,Уч!$A$2:$L$34,11,FALSE)</f>
        <v>Хайлов С.Н., Фомичев В.Н.</v>
      </c>
      <c r="D79" s="396"/>
      <c r="E79" s="461" t="s">
        <v>276</v>
      </c>
      <c r="F79" s="410">
        <f>F78</f>
        <v>847</v>
      </c>
      <c r="G79" s="425">
        <f>F79+G78</f>
        <v>847</v>
      </c>
      <c r="H79" s="425">
        <f>G79+H78</f>
        <v>847</v>
      </c>
      <c r="I79" s="425">
        <f>H79+I78</f>
        <v>1650</v>
      </c>
      <c r="J79" s="431">
        <f>SUM($F78:J78)</f>
        <v>2483</v>
      </c>
      <c r="K79" s="425" t="e">
        <f>SUM($F78:$K78)</f>
        <v>#REF!</v>
      </c>
      <c r="L79" s="425" t="e">
        <f>K79+L78</f>
        <v>#REF!</v>
      </c>
      <c r="M79" s="425" t="e">
        <f>L79+M78</f>
        <v>#REF!</v>
      </c>
      <c r="N79" s="425" t="e">
        <f>SUM($F78:$N78)</f>
        <v>#REF!</v>
      </c>
      <c r="O79" s="425" t="e">
        <f>SUM($F78:$O78)</f>
        <v>#REF!</v>
      </c>
      <c r="P79" s="400"/>
      <c r="Q79" s="297"/>
      <c r="R79" s="336"/>
      <c r="S79" s="356">
        <f>B76</f>
        <v>41</v>
      </c>
      <c r="T79" s="281" t="e">
        <f>$A76</f>
        <v>#REF!</v>
      </c>
      <c r="U79" s="281">
        <v>4</v>
      </c>
      <c r="V79" s="281" t="e">
        <f>$A76</f>
        <v>#REF!</v>
      </c>
      <c r="W79" s="336">
        <f t="shared" ref="W79:AF79" si="12">F79</f>
        <v>847</v>
      </c>
      <c r="X79" s="336">
        <f t="shared" si="12"/>
        <v>847</v>
      </c>
      <c r="Y79" s="336">
        <f t="shared" si="12"/>
        <v>847</v>
      </c>
      <c r="Z79" s="336">
        <f t="shared" si="12"/>
        <v>1650</v>
      </c>
      <c r="AA79" s="336">
        <f t="shared" si="12"/>
        <v>2483</v>
      </c>
      <c r="AB79" s="336" t="e">
        <f t="shared" si="12"/>
        <v>#REF!</v>
      </c>
      <c r="AC79" s="336" t="e">
        <f t="shared" si="12"/>
        <v>#REF!</v>
      </c>
      <c r="AD79" s="336" t="e">
        <f t="shared" si="12"/>
        <v>#REF!</v>
      </c>
      <c r="AE79" s="336" t="e">
        <f t="shared" si="12"/>
        <v>#REF!</v>
      </c>
      <c r="AF79" s="336" t="e">
        <f t="shared" si="12"/>
        <v>#REF!</v>
      </c>
      <c r="AH79" s="231"/>
      <c r="AI79" s="231"/>
      <c r="AJ79" s="356">
        <v>505</v>
      </c>
      <c r="AK79" s="231"/>
    </row>
    <row r="80" spans="1:37" s="280" customFormat="1" ht="13.15" customHeight="1" thickBot="1" x14ac:dyDescent="0.25">
      <c r="A80" s="412"/>
      <c r="B80" s="413"/>
      <c r="C80" s="414">
        <f>VLOOKUP(B76,Уч!$A$2:$L$34,12,FALSE)</f>
        <v>0</v>
      </c>
      <c r="D80" s="419"/>
      <c r="E80" s="462" t="s">
        <v>59</v>
      </c>
      <c r="F80" s="416" t="e">
        <f>RANK(F79,$W$19:$W$85,0)</f>
        <v>#N/A</v>
      </c>
      <c r="G80" s="433" t="e">
        <f>RANK(G79,$X$19:$X$85,0)</f>
        <v>#N/A</v>
      </c>
      <c r="H80" s="433" t="e">
        <f>RANK(H79,$Y$19:$Y$85,0)</f>
        <v>#N/A</v>
      </c>
      <c r="I80" s="433" t="e">
        <f>RANK(I79,$Z$19:$Z$85,0)</f>
        <v>#N/A</v>
      </c>
      <c r="J80" s="434" t="e">
        <f>RANK(J79,$AA$19:$AA$85,0)</f>
        <v>#N/A</v>
      </c>
      <c r="K80" s="433" t="e">
        <f>RANK(K79,$AB$19:$AB$85,0)</f>
        <v>#REF!</v>
      </c>
      <c r="L80" s="433" t="e">
        <f>RANK(L79,$AC$19:$AC$85,0)</f>
        <v>#REF!</v>
      </c>
      <c r="M80" s="433" t="e">
        <f>RANK(M79,$AD$19:$AD$85,0)</f>
        <v>#REF!</v>
      </c>
      <c r="N80" s="433" t="e">
        <f>RANK(N79,$AE$19:$AE$85,0)</f>
        <v>#REF!</v>
      </c>
      <c r="O80" s="433" t="e">
        <f>RANK(O79,$AF$19:$AF$85,0)</f>
        <v>#REF!</v>
      </c>
      <c r="P80" s="418"/>
      <c r="Q80" s="447"/>
      <c r="R80" s="394"/>
      <c r="S80" s="205">
        <f>B76</f>
        <v>41</v>
      </c>
      <c r="T80" s="281" t="e">
        <f>$A76</f>
        <v>#REF!</v>
      </c>
      <c r="U80" s="281">
        <v>5</v>
      </c>
      <c r="V80" s="281" t="e">
        <f>$A76</f>
        <v>#REF!</v>
      </c>
      <c r="W80" s="401"/>
      <c r="X80" s="298"/>
      <c r="Y80" s="298"/>
      <c r="Z80" s="298"/>
      <c r="AA80" s="298"/>
      <c r="AB80" s="298"/>
      <c r="AC80" s="298"/>
      <c r="AD80" s="402"/>
      <c r="AE80" s="402"/>
      <c r="AF80" s="402"/>
      <c r="AH80" s="231"/>
      <c r="AI80" s="231"/>
      <c r="AJ80" s="356">
        <v>505</v>
      </c>
      <c r="AK80" s="231"/>
    </row>
    <row r="81" spans="1:37" s="280" customFormat="1" ht="13.15" customHeight="1" thickTop="1" x14ac:dyDescent="0.3">
      <c r="A81" s="421" t="e">
        <f>RANK(P81,$P$16:$P$85,0)</f>
        <v>#REF!</v>
      </c>
      <c r="B81" s="356">
        <v>40</v>
      </c>
      <c r="C81" s="395" t="str">
        <f>VLOOKUP(B81,Уч!$A$2:$L$34,2,FALSE)</f>
        <v>Черкасов Алексей</v>
      </c>
      <c r="D81" s="396" t="str">
        <f>VLOOKUP(B81,Уч!$A$2:$L$34,3,FALSE)</f>
        <v>22.10.1994</v>
      </c>
      <c r="E81" s="461" t="s">
        <v>19</v>
      </c>
      <c r="F81" s="397">
        <f>VLOOKUP($B81,'1_р'!$C$18:$I$86,5,FALSE)</f>
        <v>11.53</v>
      </c>
      <c r="G81" s="423">
        <f>VLOOKUP($B81,Дл_р!$C$16:$O$54,11,FALSE)</f>
        <v>6.9</v>
      </c>
      <c r="H81" s="423">
        <f>VLOOKUP($B81,Я_р!$C$16:$K$60,8,FALSE)</f>
        <v>14.03</v>
      </c>
      <c r="I81" s="423">
        <f>VLOOKUP($B81,В_р!$C$16:$AF$57,29,FALSE)</f>
        <v>1.97</v>
      </c>
      <c r="J81" s="424">
        <f>VLOOKUP($B81,'4_р'!$C$17:$H$73,5,FALSE)</f>
        <v>50.84</v>
      </c>
      <c r="K81" s="423" t="e">
        <f>VLOOKUP($B81,#REF!,5,FALSE)</f>
        <v>#REF!</v>
      </c>
      <c r="L81" s="423" t="e">
        <f>VLOOKUP($B81,#REF!,8,FALSE)</f>
        <v>#REF!</v>
      </c>
      <c r="M81" s="423" t="e">
        <f>VLOOKUP($B81,#REF!,29,FALSE)</f>
        <v>#REF!</v>
      </c>
      <c r="N81" s="423">
        <f>VLOOKUP($B81,К_р!$C$15:$K$68,8,FALSE)</f>
        <v>53.68</v>
      </c>
      <c r="O81" s="425" t="str">
        <f>VLOOKUP($B81,'15_р'!$C$17:$H$86,5,FALSE)</f>
        <v>4:56.96</v>
      </c>
      <c r="P81" s="443" t="e">
        <f>SUM(F83:O83)</f>
        <v>#REF!</v>
      </c>
      <c r="Q81" s="421" t="e">
        <f>LOOKUP(P81,Y$1:AH$1,Y$2:AH$2)</f>
        <v>#REF!</v>
      </c>
      <c r="R81" s="356" t="s">
        <v>116</v>
      </c>
      <c r="S81" s="356">
        <f>B81</f>
        <v>40</v>
      </c>
      <c r="T81" s="281" t="e">
        <f>$A81</f>
        <v>#REF!</v>
      </c>
      <c r="U81" s="281">
        <v>1</v>
      </c>
      <c r="V81" s="281" t="s">
        <v>162</v>
      </c>
      <c r="W81" s="401"/>
      <c r="X81" s="298"/>
      <c r="Y81" s="298"/>
      <c r="Z81" s="298"/>
      <c r="AA81" s="298"/>
      <c r="AB81" s="298"/>
      <c r="AC81" s="298"/>
      <c r="AD81" s="402"/>
      <c r="AE81" s="402"/>
      <c r="AF81" s="402"/>
      <c r="AH81" s="280" t="e">
        <f>IF(AND(T81&gt;16,P81&gt;=5500),"1",LOOKUP(T81,Y$5:AO$5,Y$6:AO$6))</f>
        <v>#REF!</v>
      </c>
      <c r="AI81" s="280" t="e">
        <f>LOOKUP(Q81,Y$8:AD$8,Y$9:AD$9)</f>
        <v>#REF!</v>
      </c>
      <c r="AJ81" s="356">
        <v>455</v>
      </c>
      <c r="AK81" s="231"/>
    </row>
    <row r="82" spans="1:37" s="280" customFormat="1" ht="13.15" customHeight="1" x14ac:dyDescent="0.3">
      <c r="A82" s="231"/>
      <c r="B82" s="356"/>
      <c r="C82" s="403" t="str">
        <f>VLOOKUP(B81,Уч!$A$2:$L$34,5,FALSE)</f>
        <v xml:space="preserve">Кемеровская область Санкт-Петербург </v>
      </c>
      <c r="D82" s="396" t="str">
        <f>VLOOKUP(B81,Уч!$A$2:$L$34,4,FALSE)</f>
        <v>МС</v>
      </c>
      <c r="E82" s="461" t="s">
        <v>25</v>
      </c>
      <c r="F82" s="405">
        <f>VLOOKUP($B81,'1_р'!$C$18:$I$86,6,FALSE)</f>
        <v>0.8</v>
      </c>
      <c r="G82" s="428">
        <f>VLOOKUP($B81,Дл_р!$C$16:$O$54,12,FALSE)</f>
        <v>-0.9</v>
      </c>
      <c r="H82" s="425"/>
      <c r="I82" s="428"/>
      <c r="J82" s="429"/>
      <c r="K82" s="428" t="e">
        <f>VLOOKUP($B81,#REF!,6,FALSE)</f>
        <v>#REF!</v>
      </c>
      <c r="L82" s="428"/>
      <c r="M82" s="428"/>
      <c r="N82" s="425"/>
      <c r="O82" s="425"/>
      <c r="P82" s="400"/>
      <c r="Q82" s="295"/>
      <c r="R82" s="425" t="e">
        <f>CONCATENATE(AH81,"+",AI81,"+",5)</f>
        <v>#REF!</v>
      </c>
      <c r="S82" s="356">
        <f>B81</f>
        <v>40</v>
      </c>
      <c r="T82" s="281" t="e">
        <f>$A81</f>
        <v>#REF!</v>
      </c>
      <c r="U82" s="281">
        <v>2</v>
      </c>
      <c r="V82" s="281" t="s">
        <v>162</v>
      </c>
      <c r="W82" s="401"/>
      <c r="X82" s="298"/>
      <c r="Y82" s="298"/>
      <c r="Z82" s="298"/>
      <c r="AA82" s="298"/>
      <c r="AB82" s="298"/>
      <c r="AC82" s="298"/>
      <c r="AD82" s="402"/>
      <c r="AE82" s="402"/>
      <c r="AF82" s="402"/>
      <c r="AH82" s="231"/>
      <c r="AI82" s="231"/>
      <c r="AJ82" s="356">
        <v>455</v>
      </c>
      <c r="AK82" s="231"/>
    </row>
    <row r="83" spans="1:37" s="280" customFormat="1" ht="13.15" customHeight="1" x14ac:dyDescent="0.3">
      <c r="A83" s="231"/>
      <c r="B83" s="356"/>
      <c r="C83" s="409" t="str">
        <f>VLOOKUP(B81,Уч!$A$2:$L$34,7,FALSE)</f>
        <v>МА ФСУ «СШОР по легкой атлетике», ГАУ КО "ЦП ССК", СПб ГБУ ЦОП "ШВСМ по легкой атлетике"</v>
      </c>
      <c r="D83" s="396"/>
      <c r="E83" s="461" t="s">
        <v>29</v>
      </c>
      <c r="F83" s="410">
        <f>VLOOKUP($B81,'1_р'!$C$18:$I$86,7,FALSE)</f>
        <v>746</v>
      </c>
      <c r="G83" s="425">
        <f>VLOOKUP($B81,Дл_р!$C$16:$O$54,13,FALSE)</f>
        <v>790</v>
      </c>
      <c r="H83" s="425">
        <f>VLOOKUP($B81,Я_р!$C$16:$K$60,9,FALSE)</f>
        <v>730</v>
      </c>
      <c r="I83" s="425">
        <f>VLOOKUP($B81,В_р!$C$16:$AF$57,30,)</f>
        <v>776</v>
      </c>
      <c r="J83" s="431">
        <f>VLOOKUP($B81,'4_р'!$C$17:$H$73,6,FALSE)</f>
        <v>776</v>
      </c>
      <c r="K83" s="425" t="e">
        <f>VLOOKUP($B81,#REF!,7,FALSE)</f>
        <v>#REF!</v>
      </c>
      <c r="L83" s="425" t="e">
        <f>VLOOKUP($B81,#REF!,9,FALSE)</f>
        <v>#REF!</v>
      </c>
      <c r="M83" s="425" t="e">
        <f>VLOOKUP($B81,#REF!,30,FALSE)</f>
        <v>#REF!</v>
      </c>
      <c r="N83" s="425">
        <f>VLOOKUP($B81,К_р!$C$15:$K$68,9,FALSE)</f>
        <v>643</v>
      </c>
      <c r="O83" s="425">
        <f>VLOOKUP($B81,'15_р'!$C$17:$H$86,6,FALSE)</f>
        <v>577</v>
      </c>
      <c r="P83" s="400"/>
      <c r="Q83" s="445"/>
      <c r="R83" s="297"/>
      <c r="S83" s="356">
        <f>B81</f>
        <v>40</v>
      </c>
      <c r="T83" s="281" t="e">
        <f>$A81</f>
        <v>#REF!</v>
      </c>
      <c r="U83" s="281">
        <v>3</v>
      </c>
      <c r="V83" s="281" t="s">
        <v>162</v>
      </c>
      <c r="W83" s="401"/>
      <c r="X83" s="298"/>
      <c r="Y83" s="298"/>
      <c r="Z83" s="298"/>
      <c r="AA83" s="298"/>
      <c r="AB83" s="298"/>
      <c r="AC83" s="298"/>
      <c r="AD83" s="402"/>
      <c r="AE83" s="402"/>
      <c r="AF83" s="402"/>
      <c r="AH83" s="231"/>
      <c r="AI83" s="231"/>
      <c r="AJ83" s="356">
        <v>455</v>
      </c>
      <c r="AK83" s="231"/>
    </row>
    <row r="84" spans="1:37" s="280" customFormat="1" ht="13.15" customHeight="1" x14ac:dyDescent="0.3">
      <c r="A84" s="231"/>
      <c r="B84" s="356"/>
      <c r="C84" s="403" t="str">
        <f>VLOOKUP(B81,Уч!$A$2:$L$34,11,FALSE)</f>
        <v>Залевская И.И., Овчинников Ю.В., Полосухин К.А.</v>
      </c>
      <c r="D84" s="396"/>
      <c r="E84" s="461" t="s">
        <v>276</v>
      </c>
      <c r="F84" s="410">
        <f>F83</f>
        <v>746</v>
      </c>
      <c r="G84" s="425">
        <f>F84+G83</f>
        <v>1536</v>
      </c>
      <c r="H84" s="425">
        <f>G84+H83</f>
        <v>2266</v>
      </c>
      <c r="I84" s="425">
        <f>H84+I83</f>
        <v>3042</v>
      </c>
      <c r="J84" s="431">
        <f>SUM($F83:J83)</f>
        <v>3818</v>
      </c>
      <c r="K84" s="425" t="e">
        <f>SUM($F83:$K83)</f>
        <v>#REF!</v>
      </c>
      <c r="L84" s="425" t="e">
        <f>K84+L83</f>
        <v>#REF!</v>
      </c>
      <c r="M84" s="425" t="e">
        <f>L84+M83</f>
        <v>#REF!</v>
      </c>
      <c r="N84" s="425" t="e">
        <f>SUM($F83:$N83)</f>
        <v>#REF!</v>
      </c>
      <c r="O84" s="425" t="e">
        <f>SUM($F83:$O83)</f>
        <v>#REF!</v>
      </c>
      <c r="P84" s="400"/>
      <c r="Q84" s="295"/>
      <c r="R84" s="297"/>
      <c r="S84" s="356">
        <f>B81</f>
        <v>40</v>
      </c>
      <c r="T84" s="281" t="e">
        <f>$A81</f>
        <v>#REF!</v>
      </c>
      <c r="U84" s="281">
        <v>4</v>
      </c>
      <c r="V84" s="281" t="s">
        <v>162</v>
      </c>
      <c r="W84" s="336">
        <f t="shared" ref="W84:AF84" si="13">F84</f>
        <v>746</v>
      </c>
      <c r="X84" s="336">
        <f t="shared" si="13"/>
        <v>1536</v>
      </c>
      <c r="Y84" s="336">
        <f t="shared" si="13"/>
        <v>2266</v>
      </c>
      <c r="Z84" s="336">
        <f t="shared" si="13"/>
        <v>3042</v>
      </c>
      <c r="AA84" s="336">
        <f t="shared" si="13"/>
        <v>3818</v>
      </c>
      <c r="AB84" s="336" t="e">
        <f t="shared" si="13"/>
        <v>#REF!</v>
      </c>
      <c r="AC84" s="336" t="e">
        <f t="shared" si="13"/>
        <v>#REF!</v>
      </c>
      <c r="AD84" s="336" t="e">
        <f t="shared" si="13"/>
        <v>#REF!</v>
      </c>
      <c r="AE84" s="336" t="e">
        <f t="shared" si="13"/>
        <v>#REF!</v>
      </c>
      <c r="AF84" s="336" t="e">
        <f t="shared" si="13"/>
        <v>#REF!</v>
      </c>
      <c r="AH84" s="231"/>
      <c r="AI84" s="231"/>
      <c r="AJ84" s="356">
        <v>455</v>
      </c>
      <c r="AK84" s="231"/>
    </row>
    <row r="85" spans="1:37" s="280" customFormat="1" ht="13.15" customHeight="1" thickBot="1" x14ac:dyDescent="0.25">
      <c r="A85" s="412"/>
      <c r="B85" s="413"/>
      <c r="C85" s="414">
        <f>VLOOKUP(B81,Уч!$A$2:$L$34,12,FALSE)</f>
        <v>0</v>
      </c>
      <c r="D85" s="419"/>
      <c r="E85" s="462" t="s">
        <v>59</v>
      </c>
      <c r="F85" s="416" t="e">
        <f>RANK(F84,$W$19:$W$85,0)</f>
        <v>#N/A</v>
      </c>
      <c r="G85" s="433" t="e">
        <f>RANK(G84,$X$19:$X$85,0)</f>
        <v>#N/A</v>
      </c>
      <c r="H85" s="433" t="e">
        <f>RANK(H84,$Y$19:$Y$85,0)</f>
        <v>#N/A</v>
      </c>
      <c r="I85" s="433" t="e">
        <f>RANK(I84,$Z$19:$Z$85,0)</f>
        <v>#N/A</v>
      </c>
      <c r="J85" s="434" t="e">
        <f>RANK(J84,$AA$19:$AA$85,0)</f>
        <v>#N/A</v>
      </c>
      <c r="K85" s="433" t="e">
        <f>RANK(K84,$AB$19:$AB$85,0)</f>
        <v>#REF!</v>
      </c>
      <c r="L85" s="433" t="e">
        <f>RANK(L84,$AC$19:$AC$85,0)</f>
        <v>#REF!</v>
      </c>
      <c r="M85" s="433" t="e">
        <f>RANK(M84,$AD$19:$AD$85,0)</f>
        <v>#REF!</v>
      </c>
      <c r="N85" s="433" t="e">
        <f>RANK(N84,$AE$19:$AE$85,0)</f>
        <v>#REF!</v>
      </c>
      <c r="O85" s="433" t="e">
        <f>RANK(O84,$AF$19:$AF$85,0)</f>
        <v>#REF!</v>
      </c>
      <c r="P85" s="418"/>
      <c r="Q85" s="447"/>
      <c r="R85" s="447"/>
      <c r="S85" s="205">
        <f>B81</f>
        <v>40</v>
      </c>
      <c r="T85" s="281" t="e">
        <f>$A81</f>
        <v>#REF!</v>
      </c>
      <c r="U85" s="281">
        <v>5</v>
      </c>
      <c r="V85" s="281" t="s">
        <v>162</v>
      </c>
      <c r="W85" s="401"/>
      <c r="X85" s="298"/>
      <c r="Y85" s="298"/>
      <c r="Z85" s="298"/>
      <c r="AA85" s="298"/>
      <c r="AB85" s="298"/>
      <c r="AC85" s="298"/>
      <c r="AD85" s="402"/>
      <c r="AE85" s="402"/>
      <c r="AF85" s="402"/>
      <c r="AH85" s="231"/>
      <c r="AI85" s="231"/>
      <c r="AJ85" s="356">
        <v>455</v>
      </c>
      <c r="AK85" s="231"/>
    </row>
    <row r="86" spans="1:37" ht="13.15" customHeight="1" thickTop="1" x14ac:dyDescent="0.2">
      <c r="Q86" s="202"/>
    </row>
    <row r="87" spans="1:37" ht="13.15" customHeight="1" x14ac:dyDescent="0.2">
      <c r="C87" s="449" t="s">
        <v>87</v>
      </c>
      <c r="D87" s="450"/>
      <c r="E87" s="449"/>
      <c r="F87" s="451"/>
      <c r="G87" s="449"/>
      <c r="H87" s="449"/>
      <c r="I87" s="449"/>
      <c r="J87" s="450" t="s">
        <v>246</v>
      </c>
    </row>
    <row r="88" spans="1:37" ht="13.15" customHeight="1" x14ac:dyDescent="0.2">
      <c r="D88" s="41"/>
      <c r="G88" s="41"/>
      <c r="H88" s="41"/>
    </row>
    <row r="89" spans="1:37" ht="13.15" customHeight="1" x14ac:dyDescent="0.2">
      <c r="C89" s="449" t="s">
        <v>88</v>
      </c>
      <c r="D89" s="450"/>
      <c r="E89" s="449"/>
      <c r="F89" s="451"/>
      <c r="G89" s="449"/>
      <c r="H89" s="449"/>
      <c r="I89" s="449"/>
      <c r="J89" s="450" t="s">
        <v>109</v>
      </c>
    </row>
    <row r="90" spans="1:37" x14ac:dyDescent="0.2">
      <c r="D90" s="41"/>
      <c r="G90" s="41"/>
      <c r="H90" s="41"/>
      <c r="K90" s="41"/>
      <c r="L90" s="41"/>
    </row>
  </sheetData>
  <sortState ref="A16:AX60">
    <sortCondition ref="T16:T60"/>
    <sortCondition ref="U16:U60"/>
  </sortState>
  <mergeCells count="6">
    <mergeCell ref="A6:R6"/>
    <mergeCell ref="A1:R1"/>
    <mergeCell ref="A2:R2"/>
    <mergeCell ref="A3:R3"/>
    <mergeCell ref="A4:R4"/>
    <mergeCell ref="A5:R5"/>
  </mergeCells>
  <printOptions horizontalCentered="1"/>
  <pageMargins left="0.39370078740157483" right="0.39370078740157483" top="0.39370078740157483" bottom="0.39370078740157483" header="0.59055118110236227" footer="0.39370078740157483"/>
  <pageSetup paperSize="9" scale="72" orientation="portrait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33"/>
  </sheetPr>
  <dimension ref="A1:M118"/>
  <sheetViews>
    <sheetView view="pageBreakPreview" topLeftCell="B4" zoomScale="70" zoomScaleSheetLayoutView="70" workbookViewId="0">
      <selection activeCell="X48" sqref="X48"/>
    </sheetView>
  </sheetViews>
  <sheetFormatPr defaultColWidth="9.140625" defaultRowHeight="13.15" customHeight="1" outlineLevelRow="1" outlineLevelCol="1" x14ac:dyDescent="0.2"/>
  <cols>
    <col min="1" max="1" width="12" style="41" hidden="1" customWidth="1" outlineLevel="1"/>
    <col min="2" max="2" width="6.28515625" style="41" customWidth="1" collapsed="1"/>
    <col min="3" max="3" width="7" style="148" customWidth="1"/>
    <col min="4" max="4" width="18.28515625" style="41" customWidth="1"/>
    <col min="5" max="5" width="12.28515625" style="41" customWidth="1"/>
    <col min="6" max="6" width="25" style="41" customWidth="1"/>
    <col min="7" max="7" width="8.5703125" style="41" customWidth="1"/>
    <col min="8" max="8" width="6.140625" style="41" customWidth="1"/>
    <col min="9" max="9" width="5.7109375" style="149" bestFit="1" customWidth="1"/>
    <col min="10" max="10" width="9.85546875" style="41" bestFit="1" customWidth="1"/>
    <col min="11" max="11" width="10" style="41" bestFit="1" customWidth="1" outlineLevel="1"/>
    <col min="12" max="12" width="9.140625" style="148" outlineLevel="1"/>
    <col min="13" max="16384" width="9.140625" style="41"/>
  </cols>
  <sheetData>
    <row r="1" spans="1:12" ht="13.15" customHeight="1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K1" s="145"/>
      <c r="L1" s="146"/>
    </row>
    <row r="2" spans="1:12" ht="13.15" customHeight="1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K2" s="145"/>
      <c r="L2" s="146"/>
    </row>
    <row r="3" spans="1:12" ht="13.15" customHeight="1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K3" s="145"/>
      <c r="L3" s="146"/>
    </row>
    <row r="4" spans="1:12" ht="13.15" customHeight="1" x14ac:dyDescent="0.2">
      <c r="B4" s="742" t="str">
        <f>Расп!A27</f>
        <v>по многоборью</v>
      </c>
      <c r="C4" s="742"/>
      <c r="D4" s="742"/>
      <c r="E4" s="742"/>
      <c r="F4" s="742"/>
      <c r="G4" s="742"/>
      <c r="H4" s="742"/>
      <c r="I4" s="742"/>
      <c r="K4" s="145"/>
      <c r="L4" s="146"/>
    </row>
    <row r="5" spans="1:12" ht="13.15" customHeight="1" x14ac:dyDescent="0.2">
      <c r="B5" s="745" t="str">
        <f>Расп!A28</f>
        <v>Мужчины</v>
      </c>
      <c r="C5" s="745"/>
      <c r="D5" s="745"/>
      <c r="E5" s="745"/>
      <c r="F5" s="745"/>
      <c r="G5" s="745"/>
      <c r="H5" s="745"/>
      <c r="I5" s="745"/>
      <c r="K5" s="145"/>
      <c r="L5" s="146"/>
    </row>
    <row r="6" spans="1:12" ht="13.15" customHeight="1" x14ac:dyDescent="0.2">
      <c r="B6" s="741" t="s">
        <v>12</v>
      </c>
      <c r="C6" s="741"/>
      <c r="D6" s="741"/>
      <c r="E6" s="741"/>
      <c r="F6" s="741"/>
      <c r="G6" s="741"/>
      <c r="H6" s="741"/>
      <c r="I6" s="741"/>
      <c r="K6" s="145"/>
      <c r="L6" s="146"/>
    </row>
    <row r="7" spans="1:12" ht="13.15" customHeight="1" x14ac:dyDescent="0.2">
      <c r="B7" s="741" t="str">
        <f>Расп!A2</f>
        <v>бег 100 м</v>
      </c>
      <c r="C7" s="741"/>
      <c r="D7" s="741"/>
      <c r="E7" s="741"/>
      <c r="F7" s="741"/>
      <c r="G7" s="741"/>
      <c r="H7" s="741"/>
      <c r="I7" s="741"/>
      <c r="K7" s="145"/>
      <c r="L7" s="146"/>
    </row>
    <row r="8" spans="1:12" ht="13.15" hidden="1" customHeight="1" x14ac:dyDescent="0.25">
      <c r="C8" s="151"/>
      <c r="D8" s="148"/>
      <c r="E8" s="147"/>
      <c r="G8" s="150"/>
      <c r="H8" s="150"/>
      <c r="K8" s="145"/>
      <c r="L8" s="146"/>
    </row>
    <row r="9" spans="1:12" ht="13.15" hidden="1" customHeight="1" x14ac:dyDescent="0.2">
      <c r="D9" s="38"/>
      <c r="G9" s="150"/>
      <c r="H9" s="150"/>
      <c r="K9" s="152" t="s">
        <v>22</v>
      </c>
      <c r="L9" s="146"/>
    </row>
    <row r="10" spans="1:12" ht="13.15" hidden="1" customHeight="1" outlineLevel="1" x14ac:dyDescent="0.25">
      <c r="C10" s="153"/>
      <c r="D10" s="148"/>
      <c r="E10" s="148"/>
      <c r="F10" s="151"/>
      <c r="K10" s="152" t="s">
        <v>23</v>
      </c>
      <c r="L10" s="146"/>
    </row>
    <row r="11" spans="1:12" ht="13.15" hidden="1" customHeight="1" x14ac:dyDescent="0.2">
      <c r="D11" s="148"/>
      <c r="E11" s="148"/>
      <c r="K11" s="152" t="s">
        <v>24</v>
      </c>
      <c r="L11" s="146"/>
    </row>
    <row r="12" spans="1:12" ht="13.15" customHeight="1" outlineLevel="1" x14ac:dyDescent="0.25">
      <c r="B12" s="203" t="str">
        <f>Расп!A1</f>
        <v>04.09.2019 г.</v>
      </c>
      <c r="C12" s="153"/>
      <c r="D12" s="148"/>
      <c r="E12" s="148"/>
      <c r="G12" s="151"/>
      <c r="H12" s="206" t="str">
        <f>Расп!B1</f>
        <v>Начало:</v>
      </c>
      <c r="I12" s="207">
        <v>0.4513888888888889</v>
      </c>
      <c r="K12" s="145"/>
      <c r="L12" s="146"/>
    </row>
    <row r="13" spans="1:12" ht="13.15" customHeight="1" x14ac:dyDescent="0.25">
      <c r="B13" s="41" t="str">
        <f>Расп!A26</f>
        <v>г.Сочи, Адлерский район, стадион "Юность"</v>
      </c>
      <c r="C13" s="147"/>
      <c r="D13" s="148"/>
      <c r="E13" s="148"/>
      <c r="G13" s="151"/>
      <c r="H13" s="206" t="str">
        <f>Расп!C1</f>
        <v>Окончание:</v>
      </c>
      <c r="I13" s="204"/>
      <c r="K13" s="145"/>
      <c r="L13" s="146"/>
    </row>
    <row r="14" spans="1:12" s="156" customFormat="1" ht="20.45" customHeight="1" x14ac:dyDescent="0.2">
      <c r="A14" s="154" t="s">
        <v>67</v>
      </c>
      <c r="B14" s="458" t="s">
        <v>328</v>
      </c>
      <c r="C14" s="458" t="s">
        <v>272</v>
      </c>
      <c r="D14" s="458" t="s">
        <v>329</v>
      </c>
      <c r="E14" s="458" t="s">
        <v>330</v>
      </c>
      <c r="F14" s="511" t="s">
        <v>331</v>
      </c>
      <c r="G14" s="512" t="s">
        <v>19</v>
      </c>
      <c r="H14" s="512" t="s">
        <v>25</v>
      </c>
      <c r="I14" s="459" t="s">
        <v>29</v>
      </c>
      <c r="K14" s="152" t="s">
        <v>28</v>
      </c>
      <c r="L14" s="152" t="s">
        <v>25</v>
      </c>
    </row>
    <row r="15" spans="1:12" s="156" customFormat="1" ht="5.45" hidden="1" customHeight="1" x14ac:dyDescent="0.2">
      <c r="I15" s="157"/>
      <c r="K15" s="152"/>
      <c r="L15" s="152"/>
    </row>
    <row r="16" spans="1:12" s="688" customFormat="1" ht="21" customHeight="1" x14ac:dyDescent="0.25">
      <c r="B16" s="744" t="s">
        <v>323</v>
      </c>
      <c r="C16" s="744"/>
      <c r="D16" s="744"/>
      <c r="E16" s="744"/>
      <c r="F16" s="744"/>
      <c r="G16" s="744"/>
      <c r="H16" s="744"/>
      <c r="I16" s="744"/>
      <c r="K16" s="694"/>
      <c r="L16" s="694"/>
    </row>
    <row r="17" spans="1:13" s="688" customFormat="1" ht="13.15" customHeight="1" x14ac:dyDescent="0.25">
      <c r="D17" s="688" t="s">
        <v>21</v>
      </c>
      <c r="I17" s="695"/>
      <c r="K17" s="694"/>
      <c r="L17" s="694"/>
    </row>
    <row r="18" spans="1:13" s="711" customFormat="1" ht="31.15" customHeight="1" x14ac:dyDescent="0.3">
      <c r="B18" s="712">
        <v>1</v>
      </c>
      <c r="C18" s="712">
        <v>98</v>
      </c>
      <c r="D18" s="713" t="str">
        <f>VLOOKUP(C18,Уч!$A$2:$L$34,2,FALSE)</f>
        <v>Недригайло Данил</v>
      </c>
      <c r="E18" s="714" t="str">
        <f>VLOOKUP(C18,Уч!$A$2:$L$34,3,FALSE)</f>
        <v>21.09.1999</v>
      </c>
      <c r="F18" s="715" t="str">
        <f>VLOOKUP(C18,Уч!$A$2:$L$34,5,FALSE)</f>
        <v xml:space="preserve">Волгоградская область  </v>
      </c>
      <c r="G18" s="725">
        <f t="shared" ref="G18" si="0">K18/100</f>
        <v>11.53</v>
      </c>
      <c r="H18" s="726">
        <f t="shared" ref="H18" si="1">L18/10</f>
        <v>-0.9</v>
      </c>
      <c r="I18" s="727">
        <f t="shared" ref="I18" si="2">IF(K18&gt;1783,0,IF(K18=0,0,ROUNDDOWN(25.4347*(18-K18/100)^1.81,0)))</f>
        <v>746</v>
      </c>
      <c r="K18" s="716">
        <v>1153</v>
      </c>
      <c r="L18" s="716">
        <v>-9</v>
      </c>
    </row>
    <row r="19" spans="1:13" s="711" customFormat="1" ht="31.15" customHeight="1" x14ac:dyDescent="0.3">
      <c r="A19" s="711">
        <f t="shared" ref="A19:A25" ca="1" si="3">RAND()</f>
        <v>0.92938212300402712</v>
      </c>
      <c r="B19" s="712">
        <v>2</v>
      </c>
      <c r="C19" s="712">
        <v>37</v>
      </c>
      <c r="D19" s="713" t="str">
        <f>VLOOKUP(C19,Уч!$A$2:$L$34,2,FALSE)</f>
        <v>Гончарук Артём</v>
      </c>
      <c r="E19" s="714" t="str">
        <f>VLOOKUP(C19,Уч!$A$2:$L$34,3,FALSE)</f>
        <v>07.01.1992</v>
      </c>
      <c r="F19" s="715" t="str">
        <f>VLOOKUP(C19,Уч!$A$2:$L$34,5,FALSE)</f>
        <v xml:space="preserve">Ульяновская область  </v>
      </c>
      <c r="G19" s="725">
        <f t="shared" ref="G19:G23" si="4">K19/100</f>
        <v>11.71</v>
      </c>
      <c r="H19" s="726">
        <f t="shared" ref="H19:H23" si="5">L19/10</f>
        <v>-0.9</v>
      </c>
      <c r="I19" s="727">
        <f t="shared" ref="I19:I23" si="6">IF(K19&gt;1783,0,IF(K19=0,0,ROUNDDOWN(25.4347*(18-K19/100)^1.81,0)))</f>
        <v>709</v>
      </c>
      <c r="K19" s="716">
        <v>1171</v>
      </c>
      <c r="L19" s="716">
        <v>-9</v>
      </c>
    </row>
    <row r="20" spans="1:13" s="711" customFormat="1" ht="31.15" customHeight="1" x14ac:dyDescent="0.3">
      <c r="A20" s="711">
        <f t="shared" ca="1" si="3"/>
        <v>0.57043217355544384</v>
      </c>
      <c r="B20" s="712">
        <v>3</v>
      </c>
      <c r="C20" s="712">
        <v>36</v>
      </c>
      <c r="D20" s="713" t="str">
        <f>VLOOKUP(C20,Уч!$A$2:$L$34,2,FALSE)</f>
        <v>Королёв Максим</v>
      </c>
      <c r="E20" s="714" t="str">
        <f>VLOOKUP(C20,Уч!$A$2:$L$34,3,FALSE)</f>
        <v>06.01.1988</v>
      </c>
      <c r="F20" s="715" t="str">
        <f>VLOOKUP(C20,Уч!$A$2:$L$34,5,FALSE)</f>
        <v xml:space="preserve">Липецкая область  </v>
      </c>
      <c r="G20" s="725">
        <f>K20/100</f>
        <v>11.76</v>
      </c>
      <c r="H20" s="726">
        <f t="shared" si="5"/>
        <v>-0.9</v>
      </c>
      <c r="I20" s="727">
        <f t="shared" si="6"/>
        <v>699</v>
      </c>
      <c r="K20" s="716">
        <v>1176</v>
      </c>
      <c r="L20" s="716">
        <v>-9</v>
      </c>
    </row>
    <row r="21" spans="1:13" s="711" customFormat="1" ht="31.15" customHeight="1" x14ac:dyDescent="0.3">
      <c r="A21" s="711">
        <f t="shared" ca="1" si="3"/>
        <v>0.5565620914556364</v>
      </c>
      <c r="B21" s="712">
        <v>4</v>
      </c>
      <c r="C21" s="712">
        <v>22</v>
      </c>
      <c r="D21" s="713" t="str">
        <f>VLOOKUP(C21,Уч!$A$2:$L$34,2,FALSE)</f>
        <v>Чернов Евгений</v>
      </c>
      <c r="E21" s="714" t="str">
        <f>VLOOKUP(C21,Уч!$A$2:$L$34,3,FALSE)</f>
        <v>09.11.1991</v>
      </c>
      <c r="F21" s="715" t="str">
        <f>VLOOKUP(C21,Уч!$A$2:$L$34,5,FALSE)</f>
        <v xml:space="preserve">Краснодарский край  </v>
      </c>
      <c r="G21" s="725">
        <f t="shared" si="4"/>
        <v>11.3</v>
      </c>
      <c r="H21" s="726">
        <f t="shared" si="5"/>
        <v>-0.9</v>
      </c>
      <c r="I21" s="727">
        <f t="shared" si="6"/>
        <v>795</v>
      </c>
      <c r="K21" s="716">
        <v>1130</v>
      </c>
      <c r="L21" s="716">
        <v>-9</v>
      </c>
    </row>
    <row r="22" spans="1:13" s="711" customFormat="1" ht="31.15" customHeight="1" x14ac:dyDescent="0.3">
      <c r="A22" s="711">
        <f t="shared" ca="1" si="3"/>
        <v>0.62530617863100202</v>
      </c>
      <c r="B22" s="712">
        <v>5</v>
      </c>
      <c r="C22" s="712">
        <v>115</v>
      </c>
      <c r="D22" s="713" t="str">
        <f>VLOOKUP(C22,Уч!$A$2:$L$34,2,FALSE)</f>
        <v>Скареднов Леонид</v>
      </c>
      <c r="E22" s="714" t="str">
        <f>VLOOKUP(C22,Уч!$A$2:$L$34,3,FALSE)</f>
        <v>16.03.1997</v>
      </c>
      <c r="F22" s="715" t="str">
        <f>VLOOKUP(C22,Уч!$A$2:$L$34,5,FALSE)</f>
        <v xml:space="preserve">Санкт-Петербург  </v>
      </c>
      <c r="G22" s="725">
        <f t="shared" si="4"/>
        <v>11.9</v>
      </c>
      <c r="H22" s="726">
        <f t="shared" si="5"/>
        <v>-0.9</v>
      </c>
      <c r="I22" s="727">
        <f t="shared" si="6"/>
        <v>671</v>
      </c>
      <c r="K22" s="716">
        <v>1190</v>
      </c>
      <c r="L22" s="716">
        <v>-9</v>
      </c>
    </row>
    <row r="23" spans="1:13" s="711" customFormat="1" ht="31.15" customHeight="1" x14ac:dyDescent="0.3">
      <c r="A23" s="711">
        <f t="shared" ca="1" si="3"/>
        <v>0.83975459874405156</v>
      </c>
      <c r="B23" s="712">
        <v>6</v>
      </c>
      <c r="C23" s="712">
        <v>76</v>
      </c>
      <c r="D23" s="713" t="str">
        <f>VLOOKUP(C23,Уч!$A$2:$L$34,2,FALSE)</f>
        <v>Елфимов Арсений</v>
      </c>
      <c r="E23" s="714" t="str">
        <f>VLOOKUP(C23,Уч!$A$2:$L$34,3,FALSE)</f>
        <v>17.09.2001</v>
      </c>
      <c r="F23" s="715" t="str">
        <f>VLOOKUP(C23,Уч!$A$2:$L$34,5,FALSE)</f>
        <v xml:space="preserve">Московская область Ярославская область </v>
      </c>
      <c r="G23" s="725">
        <f t="shared" si="4"/>
        <v>11.41</v>
      </c>
      <c r="H23" s="726">
        <f t="shared" si="5"/>
        <v>-0.9</v>
      </c>
      <c r="I23" s="727">
        <f t="shared" si="6"/>
        <v>771</v>
      </c>
      <c r="K23" s="716">
        <v>1141</v>
      </c>
      <c r="L23" s="716">
        <v>-9</v>
      </c>
    </row>
    <row r="24" spans="1:13" s="711" customFormat="1" ht="31.15" customHeight="1" x14ac:dyDescent="0.3">
      <c r="A24" s="711">
        <f t="shared" ca="1" si="3"/>
        <v>0.16715158287771137</v>
      </c>
      <c r="B24" s="712">
        <v>7</v>
      </c>
      <c r="C24" s="712">
        <v>79</v>
      </c>
      <c r="D24" s="713" t="str">
        <f>VLOOKUP(C24,Уч!$A$2:$L$34,2,FALSE)</f>
        <v>Шестопалов Феликс</v>
      </c>
      <c r="E24" s="714" t="str">
        <f>VLOOKUP(C24,Уч!$A$2:$L$34,3,FALSE)</f>
        <v>11.03.1996</v>
      </c>
      <c r="F24" s="715" t="str">
        <f>VLOOKUP(C24,Уч!$A$2:$L$34,5,FALSE)</f>
        <v xml:space="preserve">Москва Ставропольский край </v>
      </c>
      <c r="G24" s="725">
        <f t="shared" ref="G24:G25" si="7">K24/100</f>
        <v>11.8</v>
      </c>
      <c r="H24" s="726">
        <f t="shared" ref="H24:H25" si="8">L24/10</f>
        <v>-0.9</v>
      </c>
      <c r="I24" s="727">
        <f t="shared" ref="I24:I25" si="9">IF(K24&gt;1783,0,IF(K24=0,0,ROUNDDOWN(25.4347*(18-K24/100)^1.81,0)))</f>
        <v>691</v>
      </c>
      <c r="K24" s="716">
        <v>1180</v>
      </c>
      <c r="L24" s="716">
        <v>-9</v>
      </c>
      <c r="M24" s="711">
        <v>163.19999999999999</v>
      </c>
    </row>
    <row r="25" spans="1:13" s="711" customFormat="1" ht="31.15" customHeight="1" x14ac:dyDescent="0.3">
      <c r="A25" s="711">
        <f t="shared" ca="1" si="3"/>
        <v>9.3336460853570502E-2</v>
      </c>
      <c r="B25" s="712">
        <v>8</v>
      </c>
      <c r="C25" s="712">
        <v>2</v>
      </c>
      <c r="D25" s="713" t="str">
        <f>VLOOKUP(C25,Уч!$A$2:$L$34,2,FALSE)</f>
        <v>Игнашев Владимир</v>
      </c>
      <c r="E25" s="714" t="str">
        <f>VLOOKUP(C25,Уч!$A$2:$L$34,3,FALSE)</f>
        <v>05.10.1996</v>
      </c>
      <c r="F25" s="715" t="str">
        <f>VLOOKUP(C25,Уч!$A$2:$L$34,5,FALSE)</f>
        <v xml:space="preserve">Ростовская область  </v>
      </c>
      <c r="G25" s="725">
        <f t="shared" si="7"/>
        <v>11.85</v>
      </c>
      <c r="H25" s="726">
        <f t="shared" si="8"/>
        <v>-0.9</v>
      </c>
      <c r="I25" s="727">
        <f t="shared" si="9"/>
        <v>681</v>
      </c>
      <c r="K25" s="716">
        <v>1185</v>
      </c>
      <c r="L25" s="716">
        <v>-9</v>
      </c>
    </row>
    <row r="26" spans="1:13" s="688" customFormat="1" ht="13.15" hidden="1" customHeight="1" x14ac:dyDescent="0.25">
      <c r="C26" s="153"/>
      <c r="F26" s="700"/>
      <c r="G26" s="691"/>
      <c r="H26" s="691"/>
      <c r="I26" s="695"/>
      <c r="K26" s="694"/>
      <c r="L26" s="694"/>
    </row>
    <row r="27" spans="1:13" s="705" customFormat="1" ht="21" customHeight="1" x14ac:dyDescent="0.25">
      <c r="A27" s="701"/>
      <c r="B27" s="701"/>
      <c r="C27" s="153"/>
      <c r="D27" s="688" t="s">
        <v>63</v>
      </c>
      <c r="E27" s="702"/>
      <c r="F27" s="703"/>
      <c r="G27" s="691"/>
      <c r="H27" s="728"/>
      <c r="I27" s="729"/>
      <c r="K27" s="706"/>
      <c r="L27" s="707"/>
    </row>
    <row r="28" spans="1:13" s="711" customFormat="1" ht="31.15" customHeight="1" x14ac:dyDescent="0.3">
      <c r="A28" s="711">
        <f ca="1">RAND()</f>
        <v>0.8863438783228309</v>
      </c>
      <c r="B28" s="712">
        <v>1</v>
      </c>
      <c r="C28" s="712">
        <v>113</v>
      </c>
      <c r="D28" s="713" t="str">
        <f>VLOOKUP(C28,Уч!$A$2:$L$34,2,FALSE)</f>
        <v>Губанов Андрей</v>
      </c>
      <c r="E28" s="714" t="str">
        <f>VLOOKUP(C28,Уч!$A$2:$L$34,3,FALSE)</f>
        <v>22.03.1996</v>
      </c>
      <c r="F28" s="715" t="str">
        <f>VLOOKUP(C28,Уч!$A$2:$L$34,5,FALSE)</f>
        <v xml:space="preserve">Санкт-Петербург Республика Карелия </v>
      </c>
      <c r="G28" s="725">
        <f t="shared" ref="G28" si="10">K28/100</f>
        <v>11.31</v>
      </c>
      <c r="H28" s="726">
        <f t="shared" ref="H28" si="11">L28/10</f>
        <v>-2.1</v>
      </c>
      <c r="I28" s="727">
        <f t="shared" ref="I28" si="12">IF(K28&gt;1783,0,IF(K28=0,0,ROUNDDOWN(25.4347*(18-K28/100)^1.81,0)))</f>
        <v>793</v>
      </c>
      <c r="K28" s="716">
        <v>1131</v>
      </c>
      <c r="L28" s="716">
        <v>-21</v>
      </c>
    </row>
    <row r="29" spans="1:13" s="711" customFormat="1" ht="31.15" customHeight="1" x14ac:dyDescent="0.3">
      <c r="A29" s="711">
        <f t="shared" ref="A29:A35" ca="1" si="13">RAND()</f>
        <v>0.68514593576109106</v>
      </c>
      <c r="B29" s="712">
        <v>2</v>
      </c>
      <c r="C29" s="712">
        <v>39</v>
      </c>
      <c r="D29" s="713" t="str">
        <f>VLOOKUP(C29,Уч!$A$2:$L$34,2,FALSE)</f>
        <v>Левковский Андрей</v>
      </c>
      <c r="E29" s="714" t="str">
        <f>VLOOKUP(C29,Уч!$A$2:$L$34,3,FALSE)</f>
        <v>17.08.1997</v>
      </c>
      <c r="F29" s="715" t="str">
        <f>VLOOKUP(C29,Уч!$A$2:$L$34,5,FALSE)</f>
        <v xml:space="preserve">Кемеровская область  </v>
      </c>
      <c r="G29" s="725">
        <f t="shared" ref="G29:G34" si="14">K29/100</f>
        <v>11.59</v>
      </c>
      <c r="H29" s="726">
        <f t="shared" ref="H29:H34" si="15">L29/10</f>
        <v>-2.1</v>
      </c>
      <c r="I29" s="727">
        <f t="shared" ref="I29:I34" si="16">IF(K29&gt;1783,0,IF(K29=0,0,ROUNDDOWN(25.4347*(18-K29/100)^1.81,0)))</f>
        <v>734</v>
      </c>
      <c r="K29" s="716">
        <v>1159</v>
      </c>
      <c r="L29" s="716">
        <v>-21</v>
      </c>
      <c r="M29" s="711" t="s">
        <v>96</v>
      </c>
    </row>
    <row r="30" spans="1:13" s="711" customFormat="1" ht="31.15" customHeight="1" x14ac:dyDescent="0.3">
      <c r="A30" s="711">
        <f t="shared" ca="1" si="13"/>
        <v>0.18100918429342361</v>
      </c>
      <c r="B30" s="712">
        <v>3</v>
      </c>
      <c r="C30" s="712">
        <v>114</v>
      </c>
      <c r="D30" s="713" t="str">
        <f>VLOOKUP(C30,Уч!$A$2:$L$34,2,FALSE)</f>
        <v>Новицкий Ярослав</v>
      </c>
      <c r="E30" s="714" t="str">
        <f>VLOOKUP(C30,Уч!$A$2:$L$34,3,FALSE)</f>
        <v>04.04.1988</v>
      </c>
      <c r="F30" s="715" t="str">
        <f>VLOOKUP(C30,Уч!$A$2:$L$34,5,FALSE)</f>
        <v xml:space="preserve">Санкт-Петербург  </v>
      </c>
      <c r="G30" s="725">
        <f t="shared" si="14"/>
        <v>12.34</v>
      </c>
      <c r="H30" s="726">
        <f t="shared" si="15"/>
        <v>-2.1</v>
      </c>
      <c r="I30" s="727">
        <f t="shared" si="16"/>
        <v>586</v>
      </c>
      <c r="K30" s="716">
        <v>1234</v>
      </c>
      <c r="L30" s="716">
        <v>-21</v>
      </c>
    </row>
    <row r="31" spans="1:13" s="711" customFormat="1" ht="31.15" customHeight="1" x14ac:dyDescent="0.3">
      <c r="A31" s="711">
        <f t="shared" ca="1" si="13"/>
        <v>0.75307624166183829</v>
      </c>
      <c r="B31" s="712">
        <v>4</v>
      </c>
      <c r="C31" s="712">
        <v>75</v>
      </c>
      <c r="D31" s="713" t="str">
        <f>VLOOKUP(C31,Уч!$A$2:$L$34,2,FALSE)</f>
        <v>Тимшин Сергей</v>
      </c>
      <c r="E31" s="714" t="str">
        <f>VLOOKUP(C31,Уч!$A$2:$L$34,3,FALSE)</f>
        <v>25.11.1992</v>
      </c>
      <c r="F31" s="715" t="str">
        <f>VLOOKUP(C31,Уч!$A$2:$L$34,5,FALSE)</f>
        <v xml:space="preserve">Москва Липецкая область </v>
      </c>
      <c r="G31" s="725">
        <f t="shared" si="14"/>
        <v>11.31</v>
      </c>
      <c r="H31" s="726">
        <f t="shared" si="15"/>
        <v>-2.1</v>
      </c>
      <c r="I31" s="727">
        <f t="shared" si="16"/>
        <v>793</v>
      </c>
      <c r="K31" s="716">
        <v>1131</v>
      </c>
      <c r="L31" s="716">
        <v>-21</v>
      </c>
    </row>
    <row r="32" spans="1:13" s="711" customFormat="1" ht="31.15" customHeight="1" x14ac:dyDescent="0.3">
      <c r="A32" s="711">
        <f t="shared" ca="1" si="13"/>
        <v>8.9239975430744911E-3</v>
      </c>
      <c r="B32" s="712">
        <v>5</v>
      </c>
      <c r="C32" s="712">
        <v>100</v>
      </c>
      <c r="D32" s="713" t="str">
        <f>VLOOKUP(C32,Уч!$A$2:$L$34,2,FALSE)</f>
        <v>Саранцев Евгений</v>
      </c>
      <c r="E32" s="714" t="str">
        <f>VLOOKUP(C32,Уч!$A$2:$L$34,3,FALSE)</f>
        <v>05.02.1988</v>
      </c>
      <c r="F32" s="715" t="str">
        <f>VLOOKUP(C32,Уч!$A$2:$L$34,5,FALSE)</f>
        <v xml:space="preserve">Волгоградская область Санкт-Петербург </v>
      </c>
      <c r="G32" s="725">
        <f t="shared" si="14"/>
        <v>11.58</v>
      </c>
      <c r="H32" s="726">
        <f t="shared" si="15"/>
        <v>-2.1</v>
      </c>
      <c r="I32" s="727">
        <f t="shared" si="16"/>
        <v>736</v>
      </c>
      <c r="K32" s="716">
        <v>1158</v>
      </c>
      <c r="L32" s="716">
        <v>-21</v>
      </c>
    </row>
    <row r="33" spans="1:12" s="711" customFormat="1" ht="31.15" customHeight="1" x14ac:dyDescent="0.3">
      <c r="A33" s="711">
        <f t="shared" ca="1" si="13"/>
        <v>0.9855735182309544</v>
      </c>
      <c r="B33" s="712">
        <v>6</v>
      </c>
      <c r="C33" s="712">
        <v>74</v>
      </c>
      <c r="D33" s="713" t="str">
        <f>VLOOKUP(C33,Уч!$A$2:$L$34,2,FALSE)</f>
        <v>Лукьяненко Артём</v>
      </c>
      <c r="E33" s="714" t="str">
        <f>VLOOKUP(C33,Уч!$A$2:$L$34,3,FALSE)</f>
        <v>30.01.1990</v>
      </c>
      <c r="F33" s="715" t="str">
        <f>VLOOKUP(C33,Уч!$A$2:$L$34,5,FALSE)</f>
        <v xml:space="preserve">Москва Ростовская область </v>
      </c>
      <c r="G33" s="725">
        <f t="shared" si="14"/>
        <v>11.6</v>
      </c>
      <c r="H33" s="726">
        <f t="shared" si="15"/>
        <v>-2.1</v>
      </c>
      <c r="I33" s="727">
        <f t="shared" si="16"/>
        <v>732</v>
      </c>
      <c r="K33" s="716">
        <v>1160</v>
      </c>
      <c r="L33" s="716">
        <v>-21</v>
      </c>
    </row>
    <row r="34" spans="1:12" s="711" customFormat="1" ht="31.15" customHeight="1" x14ac:dyDescent="0.3">
      <c r="A34" s="711">
        <f t="shared" ca="1" si="13"/>
        <v>0.83806997801614469</v>
      </c>
      <c r="B34" s="712">
        <v>7</v>
      </c>
      <c r="C34" s="712">
        <v>41</v>
      </c>
      <c r="D34" s="713" t="str">
        <f>VLOOKUP(C34,Уч!$A$2:$L$34,2,FALSE)</f>
        <v>Фомичев Андрей</v>
      </c>
      <c r="E34" s="714" t="str">
        <f>VLOOKUP(C34,Уч!$A$2:$L$34,3,FALSE)</f>
        <v>15.12.1996</v>
      </c>
      <c r="F34" s="715" t="str">
        <f>VLOOKUP(C34,Уч!$A$2:$L$34,5,FALSE)</f>
        <v xml:space="preserve">Кемеровская область  </v>
      </c>
      <c r="G34" s="725">
        <f t="shared" si="14"/>
        <v>11.06</v>
      </c>
      <c r="H34" s="726">
        <f t="shared" si="15"/>
        <v>-2.1</v>
      </c>
      <c r="I34" s="727">
        <f t="shared" si="16"/>
        <v>847</v>
      </c>
      <c r="K34" s="716">
        <v>1106</v>
      </c>
      <c r="L34" s="716">
        <v>-21</v>
      </c>
    </row>
    <row r="35" spans="1:12" s="711" customFormat="1" ht="31.15" customHeight="1" x14ac:dyDescent="0.3">
      <c r="A35" s="711">
        <f t="shared" ca="1" si="13"/>
        <v>0.19492729221400951</v>
      </c>
      <c r="B35" s="712">
        <v>8</v>
      </c>
      <c r="C35" s="712">
        <v>81</v>
      </c>
      <c r="D35" s="713" t="str">
        <f>VLOOKUP(C35,Уч!$A$2:$L$34,2,FALSE)</f>
        <v>Исаев Максим</v>
      </c>
      <c r="E35" s="714" t="str">
        <f>VLOOKUP(C35,Уч!$A$2:$L$34,3,FALSE)</f>
        <v>10.07.1997</v>
      </c>
      <c r="F35" s="715" t="str">
        <f>VLOOKUP(C35,Уч!$A$2:$L$34,5,FALSE)</f>
        <v xml:space="preserve">Челябинская область  </v>
      </c>
      <c r="G35" s="725">
        <f t="shared" ref="G35" si="17">K35/100</f>
        <v>11.74</v>
      </c>
      <c r="H35" s="726">
        <f t="shared" ref="H35" si="18">L35/10</f>
        <v>-2.1</v>
      </c>
      <c r="I35" s="727">
        <f t="shared" ref="I35" si="19">IF(K35&gt;1783,0,IF(K35=0,0,ROUNDDOWN(25.4347*(18-K35/100)^1.81,0)))</f>
        <v>703</v>
      </c>
      <c r="K35" s="716">
        <v>1174</v>
      </c>
      <c r="L35" s="716">
        <v>-21</v>
      </c>
    </row>
    <row r="36" spans="1:12" s="705" customFormat="1" ht="13.15" customHeight="1" x14ac:dyDescent="0.25">
      <c r="C36" s="701"/>
      <c r="E36" s="701"/>
      <c r="F36" s="708"/>
      <c r="G36" s="709"/>
      <c r="H36" s="709"/>
      <c r="I36" s="704"/>
      <c r="L36" s="701"/>
    </row>
    <row r="37" spans="1:12" s="705" customFormat="1" ht="13.15" customHeight="1" x14ac:dyDescent="0.25">
      <c r="B37" s="710" t="s">
        <v>325</v>
      </c>
      <c r="C37" s="701"/>
      <c r="E37" s="701"/>
      <c r="F37" s="708"/>
      <c r="G37" s="709"/>
      <c r="H37" s="709"/>
      <c r="I37" s="704"/>
      <c r="L37" s="701"/>
    </row>
    <row r="38" spans="1:12" s="705" customFormat="1" ht="13.15" customHeight="1" x14ac:dyDescent="0.25">
      <c r="B38" s="710" t="s">
        <v>326</v>
      </c>
      <c r="C38" s="701"/>
      <c r="E38" s="701"/>
      <c r="F38" s="708"/>
      <c r="G38" s="709"/>
      <c r="H38" s="709"/>
      <c r="I38" s="704"/>
      <c r="L38" s="701"/>
    </row>
    <row r="39" spans="1:12" s="705" customFormat="1" ht="13.15" customHeight="1" x14ac:dyDescent="0.25">
      <c r="B39" s="710" t="s">
        <v>327</v>
      </c>
      <c r="C39" s="701"/>
      <c r="E39" s="701"/>
      <c r="F39" s="708"/>
      <c r="G39" s="709"/>
      <c r="H39" s="709"/>
      <c r="I39" s="704"/>
      <c r="L39" s="701"/>
    </row>
    <row r="40" spans="1:12" s="187" customFormat="1" ht="13.15" customHeight="1" x14ac:dyDescent="0.2">
      <c r="C40" s="687"/>
      <c r="E40" s="687"/>
      <c r="F40" s="190"/>
      <c r="G40" s="191"/>
      <c r="H40" s="191"/>
      <c r="I40" s="186"/>
      <c r="L40" s="687"/>
    </row>
    <row r="41" spans="1:12" s="187" customFormat="1" ht="13.15" customHeight="1" x14ac:dyDescent="0.2">
      <c r="C41" s="687"/>
      <c r="E41" s="687"/>
      <c r="F41" s="190"/>
      <c r="G41" s="742"/>
      <c r="H41" s="742"/>
      <c r="I41" s="207"/>
      <c r="L41" s="687"/>
    </row>
    <row r="42" spans="1:12" s="187" customFormat="1" ht="13.15" customHeight="1" x14ac:dyDescent="0.2">
      <c r="C42" s="687"/>
      <c r="E42" s="687"/>
      <c r="F42" s="190"/>
      <c r="G42" s="742"/>
      <c r="H42" s="742"/>
      <c r="I42" s="204"/>
      <c r="L42" s="687"/>
    </row>
    <row r="43" spans="1:12" s="187" customFormat="1" ht="13.15" customHeight="1" x14ac:dyDescent="0.2">
      <c r="B43" s="741" t="s">
        <v>324</v>
      </c>
      <c r="C43" s="741"/>
      <c r="D43" s="741"/>
      <c r="E43" s="741"/>
      <c r="F43" s="741"/>
      <c r="G43" s="741"/>
      <c r="H43" s="741"/>
      <c r="I43" s="741"/>
      <c r="L43" s="496"/>
    </row>
    <row r="44" spans="1:12" s="187" customFormat="1" ht="13.15" customHeight="1" x14ac:dyDescent="0.2">
      <c r="A44" s="182"/>
      <c r="B44" s="182"/>
      <c r="C44" s="178"/>
      <c r="D44" s="158" t="s">
        <v>21</v>
      </c>
      <c r="E44" s="183"/>
      <c r="F44" s="184"/>
      <c r="G44" s="180"/>
      <c r="H44" s="185"/>
      <c r="I44" s="186"/>
      <c r="K44" s="188"/>
      <c r="L44" s="189"/>
    </row>
    <row r="45" spans="1:12" s="161" customFormat="1" ht="13.15" customHeight="1" x14ac:dyDescent="0.3">
      <c r="A45" s="161">
        <f ca="1">RAND()</f>
        <v>0.10627961084508653</v>
      </c>
      <c r="B45" s="162">
        <v>1</v>
      </c>
      <c r="C45" s="162"/>
      <c r="D45" s="171"/>
      <c r="E45" s="172"/>
      <c r="F45" s="498"/>
      <c r="G45" s="500">
        <f>K45/100</f>
        <v>12.07</v>
      </c>
      <c r="H45" s="167">
        <f t="shared" ref="H45" si="20">L45/10</f>
        <v>2</v>
      </c>
      <c r="I45" s="168">
        <f t="shared" ref="I45" si="21">IF(K45&gt;1783,0,IF(K45=0,0,ROUNDDOWN(25.4347*(18-K45/100)^1.81,0)))</f>
        <v>637</v>
      </c>
      <c r="K45" s="170">
        <v>1207</v>
      </c>
      <c r="L45" s="170">
        <v>20</v>
      </c>
    </row>
    <row r="46" spans="1:12" s="161" customFormat="1" ht="13.15" customHeight="1" x14ac:dyDescent="0.3">
      <c r="A46" s="161">
        <f t="shared" ref="A46:A52" ca="1" si="22">RAND()</f>
        <v>9.8454792671354041E-2</v>
      </c>
      <c r="B46" s="162">
        <v>2</v>
      </c>
      <c r="C46" s="162">
        <v>21</v>
      </c>
      <c r="D46" s="286" t="str">
        <f>VLOOKUP(C46,Уч!$A$2:$L$34,2,FALSE)</f>
        <v>Гасленко Кирилл</v>
      </c>
      <c r="E46" s="287">
        <f>VLOOKUP(C46,Уч!$A$2:$L$34,3,FALSE)</f>
        <v>36317</v>
      </c>
      <c r="F46" s="693" t="str">
        <f>VLOOKUP(C46,Уч!$A$2:$L$34,5,FALSE)</f>
        <v xml:space="preserve">Краснодарский край  </v>
      </c>
      <c r="G46" s="500">
        <f>K46/100</f>
        <v>12.07</v>
      </c>
      <c r="H46" s="167">
        <f t="shared" ref="H46:H51" si="23">L46/10</f>
        <v>2</v>
      </c>
      <c r="I46" s="168">
        <f t="shared" ref="I46:I51" si="24">IF(K46&gt;1783,0,IF(K46=0,0,ROUNDDOWN(25.4347*(18-K46/100)^1.81,0)))</f>
        <v>637</v>
      </c>
      <c r="K46" s="170">
        <v>1207</v>
      </c>
      <c r="L46" s="170">
        <v>20</v>
      </c>
    </row>
    <row r="47" spans="1:12" s="161" customFormat="1" ht="13.15" customHeight="1" x14ac:dyDescent="0.3">
      <c r="A47" s="161">
        <f t="shared" ca="1" si="22"/>
        <v>0.44064779052489023</v>
      </c>
      <c r="B47" s="162">
        <v>3</v>
      </c>
      <c r="C47" s="162">
        <v>86</v>
      </c>
      <c r="D47" s="286" t="str">
        <f>VLOOKUP(C47,Уч!$A$2:$L$34,2,FALSE)</f>
        <v>Белишко Владимир</v>
      </c>
      <c r="E47" s="287" t="str">
        <f>VLOOKUP(C47,Уч!$A$2:$L$34,3,FALSE)</f>
        <v>06.08.1998</v>
      </c>
      <c r="F47" s="693" t="str">
        <f>VLOOKUP(C47,Уч!$A$2:$L$34,5,FALSE)</f>
        <v xml:space="preserve">Челябинская область  </v>
      </c>
      <c r="G47" s="500">
        <f t="shared" ref="G47:G51" si="25">K47/100</f>
        <v>11.44</v>
      </c>
      <c r="H47" s="167">
        <f t="shared" si="23"/>
        <v>2</v>
      </c>
      <c r="I47" s="168">
        <f t="shared" si="24"/>
        <v>765</v>
      </c>
      <c r="K47" s="170">
        <v>1144</v>
      </c>
      <c r="L47" s="170">
        <v>20</v>
      </c>
    </row>
    <row r="48" spans="1:12" s="161" customFormat="1" ht="13.15" customHeight="1" x14ac:dyDescent="0.3">
      <c r="A48" s="161">
        <f t="shared" ca="1" si="22"/>
        <v>0.34635046494974309</v>
      </c>
      <c r="B48" s="162">
        <v>4</v>
      </c>
      <c r="C48" s="162">
        <v>99</v>
      </c>
      <c r="D48" s="286" t="str">
        <f>VLOOKUP(C48,Уч!$A$2:$L$34,2,FALSE)</f>
        <v>Минаков Алексей</v>
      </c>
      <c r="E48" s="287" t="str">
        <f>VLOOKUP(C48,Уч!$A$2:$L$34,3,FALSE)</f>
        <v>13.07.1997</v>
      </c>
      <c r="F48" s="693" t="str">
        <f>VLOOKUP(C48,Уч!$A$2:$L$34,5,FALSE)</f>
        <v xml:space="preserve">Волгоградская область  </v>
      </c>
      <c r="G48" s="500">
        <f t="shared" si="25"/>
        <v>12.14</v>
      </c>
      <c r="H48" s="167">
        <f t="shared" si="23"/>
        <v>2</v>
      </c>
      <c r="I48" s="168">
        <f t="shared" si="24"/>
        <v>624</v>
      </c>
      <c r="K48" s="170">
        <v>1214</v>
      </c>
      <c r="L48" s="170">
        <v>20</v>
      </c>
    </row>
    <row r="49" spans="1:13" s="161" customFormat="1" ht="13.15" customHeight="1" x14ac:dyDescent="0.3">
      <c r="A49" s="161">
        <f t="shared" ca="1" si="22"/>
        <v>0.14373094848207091</v>
      </c>
      <c r="B49" s="162">
        <v>5</v>
      </c>
      <c r="C49" s="162">
        <v>89</v>
      </c>
      <c r="D49" s="286" t="str">
        <f>VLOOKUP(C49,Уч!$A$2:$L$34,2,FALSE)</f>
        <v>Кузенков Кирилл</v>
      </c>
      <c r="E49" s="287" t="str">
        <f>VLOOKUP(C49,Уч!$A$2:$L$34,3,FALSE)</f>
        <v>18.02.1999</v>
      </c>
      <c r="F49" s="693" t="str">
        <f>VLOOKUP(C49,Уч!$A$2:$L$34,5,FALSE)</f>
        <v xml:space="preserve">Челябинская область  </v>
      </c>
      <c r="G49" s="500">
        <f t="shared" si="25"/>
        <v>11.89</v>
      </c>
      <c r="H49" s="167">
        <f t="shared" si="23"/>
        <v>2</v>
      </c>
      <c r="I49" s="168">
        <f t="shared" si="24"/>
        <v>673</v>
      </c>
      <c r="K49" s="170">
        <v>1189</v>
      </c>
      <c r="L49" s="170">
        <v>20</v>
      </c>
      <c r="M49" s="161" t="s">
        <v>239</v>
      </c>
    </row>
    <row r="50" spans="1:13" s="161" customFormat="1" ht="13.15" customHeight="1" x14ac:dyDescent="0.3">
      <c r="A50" s="161">
        <f t="shared" ca="1" si="22"/>
        <v>0.73031751805199274</v>
      </c>
      <c r="B50" s="162">
        <v>6</v>
      </c>
      <c r="C50" s="162">
        <v>107</v>
      </c>
      <c r="D50" s="286" t="str">
        <f>VLOOKUP(C50,Уч!$A$2:$L$34,2,FALSE)</f>
        <v>Зарипов Раиль</v>
      </c>
      <c r="E50" s="287" t="str">
        <f>VLOOKUP(C50,Уч!$A$2:$L$34,3,FALSE)</f>
        <v>25.07.1999</v>
      </c>
      <c r="F50" s="693" t="str">
        <f>VLOOKUP(C50,Уч!$A$2:$L$34,5,FALSE)</f>
        <v xml:space="preserve">Республика Татарстан  </v>
      </c>
      <c r="G50" s="500">
        <f t="shared" ref="G50" si="26">K50/100</f>
        <v>11.89</v>
      </c>
      <c r="H50" s="167">
        <f t="shared" ref="H50" si="27">L50/10</f>
        <v>2</v>
      </c>
      <c r="I50" s="168">
        <f t="shared" ref="I50" si="28">IF(K50&gt;1783,0,IF(K50=0,0,ROUNDDOWN(25.4347*(18-K50/100)^1.81,0)))</f>
        <v>673</v>
      </c>
      <c r="K50" s="170">
        <v>1189</v>
      </c>
      <c r="L50" s="170">
        <v>20</v>
      </c>
    </row>
    <row r="51" spans="1:13" s="161" customFormat="1" ht="13.15" customHeight="1" x14ac:dyDescent="0.3">
      <c r="A51" s="161">
        <f t="shared" ca="1" si="22"/>
        <v>0.72518180006309785</v>
      </c>
      <c r="B51" s="162">
        <v>7</v>
      </c>
      <c r="C51" s="162"/>
      <c r="D51" s="171"/>
      <c r="E51" s="172"/>
      <c r="F51" s="498"/>
      <c r="G51" s="500">
        <f t="shared" si="25"/>
        <v>11.65</v>
      </c>
      <c r="H51" s="167">
        <f t="shared" si="23"/>
        <v>2</v>
      </c>
      <c r="I51" s="168">
        <f t="shared" si="24"/>
        <v>721</v>
      </c>
      <c r="K51" s="170">
        <v>1165</v>
      </c>
      <c r="L51" s="170">
        <v>20</v>
      </c>
    </row>
    <row r="52" spans="1:13" s="161" customFormat="1" ht="13.15" customHeight="1" x14ac:dyDescent="0.3">
      <c r="A52" s="161">
        <f t="shared" ca="1" si="22"/>
        <v>0.33344649436195772</v>
      </c>
      <c r="B52" s="162">
        <v>8</v>
      </c>
      <c r="C52" s="162"/>
      <c r="D52" s="171"/>
      <c r="E52" s="172"/>
      <c r="F52" s="498"/>
      <c r="G52" s="500">
        <f>K52/100</f>
        <v>12.07</v>
      </c>
      <c r="H52" s="167">
        <f t="shared" ref="H52" si="29">L52/10</f>
        <v>2</v>
      </c>
      <c r="I52" s="168">
        <f t="shared" ref="I52" si="30">IF(K52&gt;1783,0,IF(K52=0,0,ROUNDDOWN(25.4347*(18-K52/100)^1.81,0)))</f>
        <v>637</v>
      </c>
      <c r="K52" s="170">
        <v>1207</v>
      </c>
      <c r="L52" s="170">
        <v>20</v>
      </c>
    </row>
    <row r="53" spans="1:13" s="187" customFormat="1" ht="13.15" customHeight="1" x14ac:dyDescent="0.2">
      <c r="A53" s="182"/>
      <c r="B53" s="182"/>
      <c r="C53" s="182"/>
      <c r="E53" s="193"/>
      <c r="F53" s="193"/>
      <c r="G53" s="194"/>
      <c r="H53" s="195"/>
      <c r="I53" s="181"/>
      <c r="K53" s="188"/>
      <c r="L53" s="196"/>
    </row>
    <row r="54" spans="1:13" s="187" customFormat="1" ht="13.15" customHeight="1" outlineLevel="1" x14ac:dyDescent="0.2">
      <c r="A54" s="182"/>
      <c r="B54" s="182"/>
      <c r="C54" s="178"/>
      <c r="D54" s="158" t="s">
        <v>63</v>
      </c>
      <c r="E54" s="183"/>
      <c r="F54" s="184"/>
      <c r="G54" s="180"/>
      <c r="H54" s="185"/>
      <c r="I54" s="186"/>
      <c r="K54" s="188"/>
      <c r="L54" s="189"/>
    </row>
    <row r="55" spans="1:13" s="161" customFormat="1" ht="13.15" customHeight="1" outlineLevel="1" x14ac:dyDescent="0.3">
      <c r="A55" s="161">
        <f ca="1">RAND()</f>
        <v>0.40120221508953979</v>
      </c>
      <c r="B55" s="162">
        <v>1</v>
      </c>
      <c r="C55" s="162"/>
      <c r="D55" s="171"/>
      <c r="E55" s="172"/>
      <c r="F55" s="498"/>
      <c r="G55" s="500">
        <f>K55/100</f>
        <v>12.07</v>
      </c>
      <c r="H55" s="167">
        <f t="shared" ref="H55" si="31">L55/10</f>
        <v>2</v>
      </c>
      <c r="I55" s="168">
        <f t="shared" ref="I55" si="32">IF(K55&gt;1783,0,IF(K55=0,0,ROUNDDOWN(25.4347*(18-K55/100)^1.81,0)))</f>
        <v>637</v>
      </c>
      <c r="K55" s="170">
        <v>1207</v>
      </c>
      <c r="L55" s="170">
        <v>20</v>
      </c>
    </row>
    <row r="56" spans="1:13" s="161" customFormat="1" ht="13.15" customHeight="1" outlineLevel="1" x14ac:dyDescent="0.3">
      <c r="A56" s="161">
        <f t="shared" ref="A56:A62" ca="1" si="33">RAND()</f>
        <v>0.19745851565112982</v>
      </c>
      <c r="B56" s="162">
        <v>2</v>
      </c>
      <c r="C56" s="162">
        <v>101</v>
      </c>
      <c r="D56" s="286" t="str">
        <f>VLOOKUP(C56,Уч!$A$2:$L$34,2,FALSE)</f>
        <v>Чернов Виталий</v>
      </c>
      <c r="E56" s="287" t="str">
        <f>VLOOKUP(C56,Уч!$A$2:$L$34,3,FALSE)</f>
        <v>07.08.1997</v>
      </c>
      <c r="F56" s="693" t="str">
        <f>VLOOKUP(C56,Уч!$A$2:$L$34,5,FALSE)</f>
        <v xml:space="preserve">Волгоградская область  </v>
      </c>
      <c r="G56" s="500">
        <f t="shared" ref="G56:G61" si="34">K56/100</f>
        <v>12.19</v>
      </c>
      <c r="H56" s="167">
        <f t="shared" ref="H56:H62" si="35">L56/10</f>
        <v>0.8</v>
      </c>
      <c r="I56" s="168">
        <f t="shared" ref="I56:I62" si="36">IF(K56&gt;1783,0,IF(K56=0,0,ROUNDDOWN(25.4347*(18-K56/100)^1.81,0)))</f>
        <v>614</v>
      </c>
      <c r="K56" s="170">
        <v>1219</v>
      </c>
      <c r="L56" s="198">
        <v>8</v>
      </c>
      <c r="M56" s="161" t="s">
        <v>238</v>
      </c>
    </row>
    <row r="57" spans="1:13" s="161" customFormat="1" ht="13.15" customHeight="1" outlineLevel="1" x14ac:dyDescent="0.2">
      <c r="A57" s="161">
        <f t="shared" ca="1" si="33"/>
        <v>0.17178000686490946</v>
      </c>
      <c r="B57" s="162">
        <v>3</v>
      </c>
      <c r="C57" s="182">
        <v>71</v>
      </c>
      <c r="D57" s="286" t="str">
        <f>VLOOKUP(C57,Уч!$A$2:$L$34,2,FALSE)</f>
        <v>Агапов Игорь</v>
      </c>
      <c r="E57" s="287" t="str">
        <f>VLOOKUP(C57,Уч!$A$2:$L$34,3,FALSE)</f>
        <v>29.10.1998</v>
      </c>
      <c r="F57" s="693" t="str">
        <f>VLOOKUP(C57,Уч!$A$2:$L$34,5,FALSE)</f>
        <v xml:space="preserve">Москва  </v>
      </c>
      <c r="G57" s="500">
        <f t="shared" si="34"/>
        <v>11.44</v>
      </c>
      <c r="H57" s="167">
        <f t="shared" si="35"/>
        <v>0.8</v>
      </c>
      <c r="I57" s="168">
        <f t="shared" si="36"/>
        <v>765</v>
      </c>
      <c r="K57" s="170">
        <v>1144</v>
      </c>
      <c r="L57" s="198">
        <v>8</v>
      </c>
    </row>
    <row r="58" spans="1:13" s="161" customFormat="1" ht="13.15" customHeight="1" outlineLevel="1" x14ac:dyDescent="0.3">
      <c r="A58" s="161">
        <f t="shared" ca="1" si="33"/>
        <v>0.97754006422556927</v>
      </c>
      <c r="B58" s="162">
        <v>4</v>
      </c>
      <c r="C58" s="162">
        <v>44</v>
      </c>
      <c r="D58" s="286" t="str">
        <f>VLOOKUP(C58,Уч!$A$2:$L$34,2,FALSE)</f>
        <v>Хамедов Игорь</v>
      </c>
      <c r="E58" s="287" t="str">
        <f>VLOOKUP(C58,Уч!$A$2:$L$34,3,FALSE)</f>
        <v>30.05.1998</v>
      </c>
      <c r="F58" s="693" t="str">
        <f>VLOOKUP(C58,Уч!$A$2:$L$34,5,FALSE)</f>
        <v xml:space="preserve">Кемеровская область  </v>
      </c>
      <c r="G58" s="500">
        <f t="shared" si="34"/>
        <v>11.78</v>
      </c>
      <c r="H58" s="167">
        <f t="shared" si="35"/>
        <v>0.8</v>
      </c>
      <c r="I58" s="168">
        <f t="shared" si="36"/>
        <v>695</v>
      </c>
      <c r="K58" s="170">
        <v>1178</v>
      </c>
      <c r="L58" s="198">
        <v>8</v>
      </c>
    </row>
    <row r="59" spans="1:13" s="161" customFormat="1" ht="13.15" customHeight="1" outlineLevel="1" x14ac:dyDescent="0.3">
      <c r="A59" s="161">
        <f t="shared" ca="1" si="33"/>
        <v>0.95419168624765127</v>
      </c>
      <c r="B59" s="162">
        <v>5</v>
      </c>
      <c r="C59" s="162">
        <v>88</v>
      </c>
      <c r="D59" s="286" t="str">
        <f>VLOOKUP(C59,Уч!$A$2:$L$34,2,FALSE)</f>
        <v>Башаев Никита</v>
      </c>
      <c r="E59" s="287" t="str">
        <f>VLOOKUP(C59,Уч!$A$2:$L$34,3,FALSE)</f>
        <v>19.07.1997</v>
      </c>
      <c r="F59" s="693" t="str">
        <f>VLOOKUP(C59,Уч!$A$2:$L$34,5,FALSE)</f>
        <v xml:space="preserve">Челябинская область  </v>
      </c>
      <c r="G59" s="500">
        <f t="shared" si="34"/>
        <v>11.22</v>
      </c>
      <c r="H59" s="167">
        <f t="shared" si="35"/>
        <v>0.8</v>
      </c>
      <c r="I59" s="168">
        <f t="shared" si="36"/>
        <v>812</v>
      </c>
      <c r="K59" s="170">
        <v>1122</v>
      </c>
      <c r="L59" s="198">
        <v>8</v>
      </c>
    </row>
    <row r="60" spans="1:13" s="161" customFormat="1" ht="13.15" customHeight="1" outlineLevel="1" x14ac:dyDescent="0.3">
      <c r="A60" s="161">
        <f t="shared" ca="1" si="33"/>
        <v>0.43967503980741751</v>
      </c>
      <c r="B60" s="162">
        <v>6</v>
      </c>
      <c r="C60" s="162">
        <v>116</v>
      </c>
      <c r="D60" s="286" t="str">
        <f>VLOOKUP(C60,Уч!$A$2:$L$34,2,FALSE)</f>
        <v>Горбачёв Артём</v>
      </c>
      <c r="E60" s="287" t="str">
        <f>VLOOKUP(C60,Уч!$A$2:$L$34,3,FALSE)</f>
        <v>25.04.1998</v>
      </c>
      <c r="F60" s="693" t="str">
        <f>VLOOKUP(C60,Уч!$A$2:$L$34,5,FALSE)</f>
        <v xml:space="preserve">Санкт-Петербург  </v>
      </c>
      <c r="G60" s="500">
        <f t="shared" si="34"/>
        <v>11.6</v>
      </c>
      <c r="H60" s="167">
        <f t="shared" si="35"/>
        <v>0.8</v>
      </c>
      <c r="I60" s="168">
        <f t="shared" si="36"/>
        <v>732</v>
      </c>
      <c r="K60" s="170">
        <v>1160</v>
      </c>
      <c r="L60" s="198">
        <v>8</v>
      </c>
    </row>
    <row r="61" spans="1:13" s="161" customFormat="1" ht="13.15" customHeight="1" outlineLevel="1" x14ac:dyDescent="0.3">
      <c r="A61" s="161">
        <f t="shared" ca="1" si="33"/>
        <v>0.83659171855119863</v>
      </c>
      <c r="B61" s="162">
        <v>7</v>
      </c>
      <c r="C61" s="162">
        <v>45</v>
      </c>
      <c r="D61" s="286" t="str">
        <f>VLOOKUP(C61,Уч!$A$2:$L$34,2,FALSE)</f>
        <v>Бочаринский Данила</v>
      </c>
      <c r="E61" s="287" t="str">
        <f>VLOOKUP(C61,Уч!$A$2:$L$34,3,FALSE)</f>
        <v>12.01.1999</v>
      </c>
      <c r="F61" s="693" t="str">
        <f>VLOOKUP(C61,Уч!$A$2:$L$34,5,FALSE)</f>
        <v xml:space="preserve">Кемеровская область  </v>
      </c>
      <c r="G61" s="500">
        <f t="shared" si="34"/>
        <v>11.53</v>
      </c>
      <c r="H61" s="167">
        <f t="shared" si="35"/>
        <v>0.8</v>
      </c>
      <c r="I61" s="168">
        <f t="shared" si="36"/>
        <v>746</v>
      </c>
      <c r="K61" s="170">
        <v>1153</v>
      </c>
      <c r="L61" s="198">
        <v>8</v>
      </c>
    </row>
    <row r="62" spans="1:13" s="161" customFormat="1" ht="13.15" customHeight="1" outlineLevel="1" x14ac:dyDescent="0.3">
      <c r="A62" s="161">
        <f t="shared" ca="1" si="33"/>
        <v>6.2224887048820676E-2</v>
      </c>
      <c r="B62" s="162">
        <v>8</v>
      </c>
      <c r="C62" s="162"/>
      <c r="D62" s="171"/>
      <c r="E62" s="172"/>
      <c r="F62" s="498"/>
      <c r="G62" s="500">
        <f>K62/100</f>
        <v>12.07</v>
      </c>
      <c r="H62" s="167">
        <f t="shared" si="35"/>
        <v>2</v>
      </c>
      <c r="I62" s="168">
        <f t="shared" si="36"/>
        <v>637</v>
      </c>
      <c r="K62" s="170">
        <v>1207</v>
      </c>
      <c r="L62" s="170">
        <v>20</v>
      </c>
    </row>
    <row r="63" spans="1:13" s="161" customFormat="1" ht="13.15" customHeight="1" outlineLevel="1" x14ac:dyDescent="0.3">
      <c r="B63" s="501"/>
      <c r="C63" s="501"/>
      <c r="D63" s="680"/>
      <c r="E63" s="681"/>
      <c r="F63" s="682"/>
      <c r="G63" s="506"/>
      <c r="H63" s="507"/>
      <c r="I63" s="508"/>
      <c r="K63" s="170"/>
      <c r="L63" s="170"/>
    </row>
    <row r="64" spans="1:13" s="161" customFormat="1" ht="13.15" customHeight="1" outlineLevel="1" x14ac:dyDescent="0.2">
      <c r="B64" s="659"/>
      <c r="C64" s="178"/>
      <c r="D64" s="158" t="s">
        <v>64</v>
      </c>
      <c r="E64" s="183"/>
      <c r="F64" s="184"/>
      <c r="G64" s="180"/>
      <c r="H64" s="185"/>
      <c r="I64" s="186"/>
      <c r="J64" s="187"/>
      <c r="K64" s="188"/>
      <c r="L64" s="189"/>
    </row>
    <row r="65" spans="1:12" s="161" customFormat="1" ht="13.15" customHeight="1" outlineLevel="1" x14ac:dyDescent="0.3">
      <c r="B65" s="162">
        <v>1</v>
      </c>
      <c r="C65" s="162"/>
      <c r="D65" s="171"/>
      <c r="E65" s="172"/>
      <c r="F65" s="498"/>
      <c r="G65" s="500">
        <f>K65/100</f>
        <v>12.07</v>
      </c>
      <c r="H65" s="167">
        <f t="shared" ref="H65:H72" si="37">L65/10</f>
        <v>2</v>
      </c>
      <c r="I65" s="168">
        <f t="shared" ref="I65:I72" si="38">IF(K65&gt;1783,0,IF(K65=0,0,ROUNDDOWN(25.4347*(18-K65/100)^1.81,0)))</f>
        <v>637</v>
      </c>
      <c r="K65" s="170">
        <v>1207</v>
      </c>
      <c r="L65" s="170">
        <v>20</v>
      </c>
    </row>
    <row r="66" spans="1:12" s="161" customFormat="1" ht="12.75" outlineLevel="1" x14ac:dyDescent="0.3">
      <c r="B66" s="162">
        <v>2</v>
      </c>
      <c r="C66" s="200">
        <v>77</v>
      </c>
      <c r="D66" s="286" t="str">
        <f>VLOOKUP(C66,Уч!$A$2:$L$34,2,FALSE)</f>
        <v>Мазикин Алексей</v>
      </c>
      <c r="E66" s="287" t="str">
        <f>VLOOKUP(C66,Уч!$A$2:$L$34,3,FALSE)</f>
        <v>05.06.1998</v>
      </c>
      <c r="F66" s="693" t="str">
        <f>VLOOKUP(C66,Уч!$A$2:$L$34,5,FALSE)</f>
        <v xml:space="preserve">Ставропольский край  </v>
      </c>
      <c r="G66" s="500">
        <f t="shared" ref="G66:G71" si="39">K66/100</f>
        <v>12.19</v>
      </c>
      <c r="H66" s="167">
        <f t="shared" si="37"/>
        <v>0.8</v>
      </c>
      <c r="I66" s="168">
        <f t="shared" si="38"/>
        <v>614</v>
      </c>
      <c r="K66" s="170">
        <v>1219</v>
      </c>
      <c r="L66" s="198">
        <v>8</v>
      </c>
    </row>
    <row r="67" spans="1:12" s="161" customFormat="1" ht="13.15" customHeight="1" outlineLevel="1" x14ac:dyDescent="0.2">
      <c r="B67" s="162">
        <v>3</v>
      </c>
      <c r="C67" s="686">
        <v>1</v>
      </c>
      <c r="D67" s="286" t="str">
        <f>VLOOKUP(C67,Уч!$A$2:$L$34,2,FALSE)</f>
        <v>Переварюха Артём</v>
      </c>
      <c r="E67" s="287" t="str">
        <f>VLOOKUP(C67,Уч!$A$2:$L$34,3,FALSE)</f>
        <v>21.05.1999</v>
      </c>
      <c r="F67" s="693" t="str">
        <f>VLOOKUP(C67,Уч!$A$2:$L$34,5,FALSE)</f>
        <v xml:space="preserve">Ростовская область  </v>
      </c>
      <c r="G67" s="500">
        <f t="shared" si="39"/>
        <v>11.44</v>
      </c>
      <c r="H67" s="167">
        <f t="shared" si="37"/>
        <v>0.8</v>
      </c>
      <c r="I67" s="168">
        <f t="shared" si="38"/>
        <v>765</v>
      </c>
      <c r="K67" s="170">
        <v>1144</v>
      </c>
      <c r="L67" s="198">
        <v>8</v>
      </c>
    </row>
    <row r="68" spans="1:12" s="161" customFormat="1" ht="13.15" customHeight="1" outlineLevel="1" x14ac:dyDescent="0.3">
      <c r="B68" s="162">
        <v>4</v>
      </c>
      <c r="C68" s="200">
        <v>43</v>
      </c>
      <c r="D68" s="286" t="str">
        <f>VLOOKUP(C68,Уч!$A$2:$L$34,2,FALSE)</f>
        <v>Соляков Федор</v>
      </c>
      <c r="E68" s="287" t="str">
        <f>VLOOKUP(C68,Уч!$A$2:$L$34,3,FALSE)</f>
        <v>08.03.1998</v>
      </c>
      <c r="F68" s="693" t="str">
        <f>VLOOKUP(C68,Уч!$A$2:$L$34,5,FALSE)</f>
        <v xml:space="preserve">Кемеровская область  </v>
      </c>
      <c r="G68" s="500">
        <f t="shared" si="39"/>
        <v>11.78</v>
      </c>
      <c r="H68" s="167">
        <f t="shared" si="37"/>
        <v>0.8</v>
      </c>
      <c r="I68" s="168">
        <f t="shared" si="38"/>
        <v>695</v>
      </c>
      <c r="K68" s="170">
        <v>1178</v>
      </c>
      <c r="L68" s="198">
        <v>8</v>
      </c>
    </row>
    <row r="69" spans="1:12" s="161" customFormat="1" ht="13.15" customHeight="1" outlineLevel="1" x14ac:dyDescent="0.3">
      <c r="B69" s="162">
        <v>5</v>
      </c>
      <c r="C69" s="200">
        <v>83</v>
      </c>
      <c r="D69" s="286" t="str">
        <f>VLOOKUP(C69,Уч!$A$2:$L$34,2,FALSE)</f>
        <v>Патес Максим</v>
      </c>
      <c r="E69" s="287" t="str">
        <f>VLOOKUP(C69,Уч!$A$2:$L$34,3,FALSE)</f>
        <v>03.05.1997</v>
      </c>
      <c r="F69" s="693" t="str">
        <f>VLOOKUP(C69,Уч!$A$2:$L$34,5,FALSE)</f>
        <v xml:space="preserve">Челябинская область  </v>
      </c>
      <c r="G69" s="500">
        <f t="shared" si="39"/>
        <v>11.22</v>
      </c>
      <c r="H69" s="167">
        <f t="shared" si="37"/>
        <v>0.8</v>
      </c>
      <c r="I69" s="168">
        <f t="shared" si="38"/>
        <v>812</v>
      </c>
      <c r="K69" s="170">
        <v>1122</v>
      </c>
      <c r="L69" s="198">
        <v>8</v>
      </c>
    </row>
    <row r="70" spans="1:12" s="161" customFormat="1" ht="13.15" customHeight="1" outlineLevel="1" x14ac:dyDescent="0.3">
      <c r="B70" s="162">
        <v>6</v>
      </c>
      <c r="C70" s="200">
        <v>78</v>
      </c>
      <c r="D70" s="286" t="str">
        <f>VLOOKUP(C70,Уч!$A$2:$L$34,2,FALSE)</f>
        <v>Слаква Максим</v>
      </c>
      <c r="E70" s="287" t="str">
        <f>VLOOKUP(C70,Уч!$A$2:$L$34,3,FALSE)</f>
        <v>10.05.1998</v>
      </c>
      <c r="F70" s="693" t="str">
        <f>VLOOKUP(C70,Уч!$A$2:$L$34,5,FALSE)</f>
        <v xml:space="preserve">Ставропольский край  </v>
      </c>
      <c r="G70" s="500">
        <f t="shared" si="39"/>
        <v>11.6</v>
      </c>
      <c r="H70" s="167">
        <f t="shared" si="37"/>
        <v>0.8</v>
      </c>
      <c r="I70" s="168">
        <f t="shared" si="38"/>
        <v>732</v>
      </c>
      <c r="K70" s="170">
        <v>1160</v>
      </c>
      <c r="L70" s="198">
        <v>8</v>
      </c>
    </row>
    <row r="71" spans="1:12" s="161" customFormat="1" ht="13.15" customHeight="1" outlineLevel="1" x14ac:dyDescent="0.3">
      <c r="B71" s="162">
        <v>7</v>
      </c>
      <c r="C71" s="200">
        <v>40</v>
      </c>
      <c r="D71" s="286" t="str">
        <f>VLOOKUP(C71,Уч!$A$2:$L$34,2,FALSE)</f>
        <v>Черкасов Алексей</v>
      </c>
      <c r="E71" s="287" t="str">
        <f>VLOOKUP(C71,Уч!$A$2:$L$34,3,FALSE)</f>
        <v>22.10.1994</v>
      </c>
      <c r="F71" s="693" t="str">
        <f>VLOOKUP(C71,Уч!$A$2:$L$34,5,FALSE)</f>
        <v xml:space="preserve">Кемеровская область Санкт-Петербург </v>
      </c>
      <c r="G71" s="500">
        <f t="shared" si="39"/>
        <v>11.53</v>
      </c>
      <c r="H71" s="167">
        <f t="shared" si="37"/>
        <v>0.8</v>
      </c>
      <c r="I71" s="168">
        <f t="shared" si="38"/>
        <v>746</v>
      </c>
      <c r="K71" s="170">
        <v>1153</v>
      </c>
      <c r="L71" s="198">
        <v>8</v>
      </c>
    </row>
    <row r="72" spans="1:12" s="161" customFormat="1" ht="13.15" customHeight="1" outlineLevel="1" x14ac:dyDescent="0.3">
      <c r="B72" s="162">
        <v>8</v>
      </c>
      <c r="C72" s="162"/>
      <c r="D72" s="171"/>
      <c r="E72" s="172"/>
      <c r="F72" s="498"/>
      <c r="G72" s="500">
        <f>K72/100</f>
        <v>12.07</v>
      </c>
      <c r="H72" s="167">
        <f t="shared" si="37"/>
        <v>2</v>
      </c>
      <c r="I72" s="168">
        <f t="shared" si="38"/>
        <v>637</v>
      </c>
      <c r="K72" s="170">
        <v>1207</v>
      </c>
      <c r="L72" s="170">
        <v>20</v>
      </c>
    </row>
    <row r="73" spans="1:12" s="161" customFormat="1" ht="13.15" customHeight="1" outlineLevel="1" x14ac:dyDescent="0.3">
      <c r="B73" s="501"/>
      <c r="C73" s="502"/>
      <c r="D73" s="503"/>
      <c r="E73" s="504"/>
      <c r="F73" s="505"/>
      <c r="G73" s="506"/>
      <c r="H73" s="507"/>
      <c r="I73" s="508"/>
      <c r="K73" s="170"/>
      <c r="L73" s="170"/>
    </row>
    <row r="74" spans="1:12" s="161" customFormat="1" ht="13.15" customHeight="1" outlineLevel="1" x14ac:dyDescent="0.3">
      <c r="B74" s="509" t="s">
        <v>325</v>
      </c>
      <c r="C74" s="502"/>
      <c r="D74" s="503"/>
      <c r="E74" s="504"/>
      <c r="F74" s="505"/>
      <c r="G74" s="506"/>
      <c r="H74" s="507"/>
      <c r="I74" s="508"/>
      <c r="K74" s="170"/>
      <c r="L74" s="170"/>
    </row>
    <row r="75" spans="1:12" s="161" customFormat="1" ht="13.15" customHeight="1" outlineLevel="1" x14ac:dyDescent="0.3">
      <c r="B75" s="509" t="s">
        <v>326</v>
      </c>
      <c r="C75" s="502"/>
      <c r="D75" s="503"/>
      <c r="E75" s="504"/>
      <c r="F75" s="505"/>
      <c r="G75" s="506"/>
      <c r="H75" s="507"/>
      <c r="I75" s="508"/>
      <c r="K75" s="170"/>
      <c r="L75" s="170"/>
    </row>
    <row r="76" spans="1:12" s="161" customFormat="1" ht="13.15" customHeight="1" outlineLevel="1" x14ac:dyDescent="0.3">
      <c r="B76" s="509" t="s">
        <v>327</v>
      </c>
      <c r="C76" s="502"/>
      <c r="D76" s="503"/>
      <c r="E76" s="504"/>
      <c r="F76" s="505"/>
      <c r="G76" s="506"/>
      <c r="H76" s="507"/>
      <c r="I76" s="508"/>
      <c r="K76" s="170"/>
      <c r="L76" s="170"/>
    </row>
    <row r="77" spans="1:12" s="187" customFormat="1" ht="13.15" customHeight="1" x14ac:dyDescent="0.2">
      <c r="A77" s="182"/>
      <c r="B77" s="182"/>
      <c r="C77" s="182"/>
      <c r="E77" s="193"/>
      <c r="F77" s="193"/>
      <c r="G77" s="194"/>
      <c r="H77" s="195"/>
      <c r="I77" s="181"/>
      <c r="K77" s="188"/>
      <c r="L77" s="196"/>
    </row>
    <row r="78" spans="1:12" s="187" customFormat="1" ht="13.15" customHeight="1" outlineLevel="1" x14ac:dyDescent="0.2">
      <c r="A78" s="182"/>
      <c r="B78" s="182"/>
      <c r="C78" s="178"/>
      <c r="D78" s="158" t="s">
        <v>126</v>
      </c>
      <c r="E78" s="183"/>
      <c r="F78" s="184"/>
      <c r="G78" s="180"/>
      <c r="H78" s="185"/>
      <c r="I78" s="186"/>
      <c r="K78" s="188"/>
      <c r="L78" s="189"/>
    </row>
    <row r="79" spans="1:12" s="161" customFormat="1" ht="13.15" customHeight="1" outlineLevel="1" x14ac:dyDescent="0.2">
      <c r="A79" s="161">
        <f ca="1">RAND()</f>
        <v>0.4797790058980439</v>
      </c>
      <c r="B79" s="162">
        <v>1</v>
      </c>
      <c r="C79" s="197"/>
      <c r="D79" s="163" t="e">
        <f>VLOOKUP(C79,Уч!$A$2:$L$34,2,FALSE)</f>
        <v>#N/A</v>
      </c>
      <c r="E79" s="164" t="e">
        <f>VLOOKUP(C79,Уч!$A$2:$L$34,3,FALSE)</f>
        <v>#N/A</v>
      </c>
      <c r="F79" s="165" t="e">
        <f>VLOOKUP(C79,Уч!$A$2:$L$34,5,FALSE)</f>
        <v>#N/A</v>
      </c>
      <c r="G79" s="166">
        <f t="shared" ref="G79:G86" si="40">K79/100</f>
        <v>0</v>
      </c>
      <c r="H79" s="167">
        <f t="shared" ref="H79:H86" si="41">L79/10</f>
        <v>0</v>
      </c>
      <c r="I79" s="168">
        <f t="shared" ref="I79:I86" si="42">IF(K79&gt;1783,0,IF(K79=0,0,ROUNDDOWN(25.4347*(18-K79/100)^1.81,0)))</f>
        <v>0</v>
      </c>
      <c r="K79" s="198"/>
      <c r="L79" s="198"/>
    </row>
    <row r="80" spans="1:12" s="161" customFormat="1" ht="13.15" customHeight="1" outlineLevel="1" x14ac:dyDescent="0.3">
      <c r="A80" s="161">
        <f t="shared" ref="A80:A86" ca="1" si="43">RAND()</f>
        <v>0.76487892927091916</v>
      </c>
      <c r="B80" s="162">
        <v>2</v>
      </c>
      <c r="C80" s="162">
        <v>52</v>
      </c>
      <c r="D80" s="171" t="e">
        <f>VLOOKUP(C80,Уч!$A$2:$L$34,2,FALSE)</f>
        <v>#N/A</v>
      </c>
      <c r="E80" s="172" t="e">
        <f>VLOOKUP(C80,Уч!$A$2:$L$34,3,FALSE)</f>
        <v>#N/A</v>
      </c>
      <c r="F80" s="173" t="e">
        <f>VLOOKUP(C80,Уч!$A$2:$L$34,5,FALSE)</f>
        <v>#N/A</v>
      </c>
      <c r="G80" s="174">
        <f t="shared" si="40"/>
        <v>10.93</v>
      </c>
      <c r="H80" s="175">
        <f t="shared" si="41"/>
        <v>1</v>
      </c>
      <c r="I80" s="176">
        <f t="shared" si="42"/>
        <v>876</v>
      </c>
      <c r="K80" s="170">
        <v>1093</v>
      </c>
      <c r="L80" s="198">
        <v>10</v>
      </c>
    </row>
    <row r="81" spans="1:12" s="161" customFormat="1" ht="13.15" customHeight="1" outlineLevel="1" x14ac:dyDescent="0.2">
      <c r="A81" s="161">
        <f t="shared" ca="1" si="43"/>
        <v>0.167679392110753</v>
      </c>
      <c r="B81" s="162">
        <v>3</v>
      </c>
      <c r="C81" s="182">
        <v>13</v>
      </c>
      <c r="D81" s="171" t="e">
        <f>VLOOKUP(C81,Уч!$A$2:$L$34,2,FALSE)</f>
        <v>#N/A</v>
      </c>
      <c r="E81" s="172" t="e">
        <f>VLOOKUP(C81,Уч!$A$2:$L$34,3,FALSE)</f>
        <v>#N/A</v>
      </c>
      <c r="F81" s="173" t="e">
        <f>VLOOKUP(C81,Уч!$A$2:$L$34,5,FALSE)</f>
        <v>#N/A</v>
      </c>
      <c r="G81" s="174">
        <f t="shared" si="40"/>
        <v>11.41</v>
      </c>
      <c r="H81" s="175">
        <f t="shared" si="41"/>
        <v>1</v>
      </c>
      <c r="I81" s="176">
        <f t="shared" si="42"/>
        <v>771</v>
      </c>
      <c r="K81" s="170">
        <v>1141</v>
      </c>
      <c r="L81" s="198">
        <v>10</v>
      </c>
    </row>
    <row r="82" spans="1:12" s="161" customFormat="1" ht="13.15" customHeight="1" outlineLevel="1" x14ac:dyDescent="0.3">
      <c r="A82" s="161">
        <f t="shared" ca="1" si="43"/>
        <v>0.53832064060394991</v>
      </c>
      <c r="B82" s="162">
        <v>4</v>
      </c>
      <c r="C82" s="162">
        <v>32</v>
      </c>
      <c r="D82" s="171" t="e">
        <f>VLOOKUP(C82,Уч!$A$2:$L$34,2,FALSE)</f>
        <v>#N/A</v>
      </c>
      <c r="E82" s="172" t="e">
        <f>VLOOKUP(C82,Уч!$A$2:$L$34,3,FALSE)</f>
        <v>#N/A</v>
      </c>
      <c r="F82" s="173" t="e">
        <f>VLOOKUP(C82,Уч!$A$2:$L$34,5,FALSE)</f>
        <v>#N/A</v>
      </c>
      <c r="G82" s="174">
        <f t="shared" si="40"/>
        <v>11.15</v>
      </c>
      <c r="H82" s="175">
        <f t="shared" si="41"/>
        <v>1</v>
      </c>
      <c r="I82" s="176">
        <f t="shared" si="42"/>
        <v>827</v>
      </c>
      <c r="K82" s="170">
        <v>1115</v>
      </c>
      <c r="L82" s="198">
        <v>10</v>
      </c>
    </row>
    <row r="83" spans="1:12" s="161" customFormat="1" ht="13.15" customHeight="1" outlineLevel="1" x14ac:dyDescent="0.3">
      <c r="A83" s="161">
        <f t="shared" ca="1" si="43"/>
        <v>0.77592552172734985</v>
      </c>
      <c r="B83" s="162">
        <v>5</v>
      </c>
      <c r="C83" s="162">
        <v>25</v>
      </c>
      <c r="D83" s="171" t="e">
        <f>VLOOKUP(C83,Уч!$A$2:$L$34,2,FALSE)</f>
        <v>#N/A</v>
      </c>
      <c r="E83" s="172" t="e">
        <f>VLOOKUP(C83,Уч!$A$2:$L$34,3,FALSE)</f>
        <v>#N/A</v>
      </c>
      <c r="F83" s="173" t="e">
        <f>VLOOKUP(C83,Уч!$A$2:$L$34,5,FALSE)</f>
        <v>#N/A</v>
      </c>
      <c r="G83" s="174">
        <f t="shared" si="40"/>
        <v>11.3</v>
      </c>
      <c r="H83" s="175">
        <f t="shared" si="41"/>
        <v>1</v>
      </c>
      <c r="I83" s="176">
        <f t="shared" si="42"/>
        <v>795</v>
      </c>
      <c r="K83" s="170">
        <v>1130</v>
      </c>
      <c r="L83" s="198">
        <v>10</v>
      </c>
    </row>
    <row r="84" spans="1:12" s="161" customFormat="1" ht="13.15" customHeight="1" outlineLevel="1" x14ac:dyDescent="0.3">
      <c r="A84" s="161">
        <f t="shared" ca="1" si="43"/>
        <v>0.90925281545277448</v>
      </c>
      <c r="B84" s="162">
        <v>6</v>
      </c>
      <c r="C84" s="162">
        <v>24</v>
      </c>
      <c r="D84" s="171" t="e">
        <f>VLOOKUP(C84,Уч!$A$2:$L$34,2,FALSE)</f>
        <v>#N/A</v>
      </c>
      <c r="E84" s="172" t="e">
        <f>VLOOKUP(C84,Уч!$A$2:$L$34,3,FALSE)</f>
        <v>#N/A</v>
      </c>
      <c r="F84" s="173" t="e">
        <f>VLOOKUP(C84,Уч!$A$2:$L$34,5,FALSE)</f>
        <v>#N/A</v>
      </c>
      <c r="G84" s="174">
        <f t="shared" si="40"/>
        <v>11.15</v>
      </c>
      <c r="H84" s="175">
        <f t="shared" si="41"/>
        <v>1</v>
      </c>
      <c r="I84" s="176">
        <f t="shared" si="42"/>
        <v>827</v>
      </c>
      <c r="K84" s="170">
        <v>1115</v>
      </c>
      <c r="L84" s="198">
        <v>10</v>
      </c>
    </row>
    <row r="85" spans="1:12" s="161" customFormat="1" ht="13.15" customHeight="1" outlineLevel="1" x14ac:dyDescent="0.3">
      <c r="A85" s="161">
        <f t="shared" ca="1" si="43"/>
        <v>0.79587202929035517</v>
      </c>
      <c r="B85" s="162">
        <v>7</v>
      </c>
      <c r="C85" s="162">
        <v>53</v>
      </c>
      <c r="D85" s="171" t="e">
        <f>VLOOKUP(C85,Уч!$A$2:$L$34,2,FALSE)</f>
        <v>#N/A</v>
      </c>
      <c r="E85" s="172" t="e">
        <f>VLOOKUP(C85,Уч!$A$2:$L$34,3,FALSE)</f>
        <v>#N/A</v>
      </c>
      <c r="F85" s="173" t="e">
        <f>VLOOKUP(C85,Уч!$A$2:$L$34,5,FALSE)</f>
        <v>#N/A</v>
      </c>
      <c r="G85" s="174">
        <f t="shared" si="40"/>
        <v>10.91</v>
      </c>
      <c r="H85" s="175">
        <f t="shared" si="41"/>
        <v>1</v>
      </c>
      <c r="I85" s="176">
        <f t="shared" si="42"/>
        <v>881</v>
      </c>
      <c r="K85" s="170">
        <v>1091</v>
      </c>
      <c r="L85" s="198">
        <v>10</v>
      </c>
    </row>
    <row r="86" spans="1:12" s="161" customFormat="1" ht="13.15" customHeight="1" outlineLevel="1" x14ac:dyDescent="0.3">
      <c r="A86" s="161">
        <f t="shared" ca="1" si="43"/>
        <v>0.31859829132688133</v>
      </c>
      <c r="B86" s="162">
        <v>8</v>
      </c>
      <c r="C86" s="177">
        <v>1385</v>
      </c>
      <c r="D86" s="163" t="e">
        <f>VLOOKUP(C86,Уч!$A$2:$L$34,2,FALSE)</f>
        <v>#N/A</v>
      </c>
      <c r="E86" s="164" t="e">
        <f>VLOOKUP(C86,Уч!$A$2:$L$34,3,FALSE)</f>
        <v>#N/A</v>
      </c>
      <c r="F86" s="199" t="e">
        <f>VLOOKUP(C86,Уч!$A$2:$L$34,5,FALSE)</f>
        <v>#N/A</v>
      </c>
      <c r="G86" s="166">
        <f t="shared" si="40"/>
        <v>0</v>
      </c>
      <c r="H86" s="167">
        <f t="shared" si="41"/>
        <v>0</v>
      </c>
      <c r="I86" s="168">
        <f t="shared" si="42"/>
        <v>0</v>
      </c>
      <c r="K86" s="170"/>
      <c r="L86" s="170"/>
    </row>
    <row r="87" spans="1:12" ht="13.15" customHeight="1" outlineLevel="1" x14ac:dyDescent="0.2">
      <c r="A87" s="41">
        <f t="shared" ref="A87:A101" ca="1" si="44">RAND()</f>
        <v>0.70138482485227371</v>
      </c>
      <c r="C87" s="200">
        <v>1</v>
      </c>
      <c r="G87" s="201"/>
      <c r="H87" s="201"/>
      <c r="I87" s="202"/>
    </row>
    <row r="88" spans="1:12" ht="13.15" customHeight="1" outlineLevel="1" x14ac:dyDescent="0.2">
      <c r="A88" s="41">
        <f t="shared" ca="1" si="44"/>
        <v>0.18233754725856322</v>
      </c>
      <c r="C88" s="200">
        <v>2</v>
      </c>
      <c r="G88" s="201"/>
      <c r="H88" s="201"/>
      <c r="I88" s="202"/>
    </row>
    <row r="89" spans="1:12" ht="13.15" customHeight="1" outlineLevel="1" x14ac:dyDescent="0.2">
      <c r="A89" s="41">
        <f t="shared" ca="1" si="44"/>
        <v>0.28762758307673009</v>
      </c>
      <c r="C89" s="200">
        <v>3</v>
      </c>
      <c r="G89" s="201"/>
      <c r="H89" s="201"/>
      <c r="I89" s="202"/>
    </row>
    <row r="90" spans="1:12" ht="13.15" customHeight="1" outlineLevel="1" x14ac:dyDescent="0.2">
      <c r="A90" s="41">
        <f t="shared" ca="1" si="44"/>
        <v>0.28526561340758649</v>
      </c>
      <c r="C90" s="200">
        <v>4</v>
      </c>
      <c r="G90" s="201"/>
      <c r="H90" s="201"/>
      <c r="I90" s="202"/>
    </row>
    <row r="91" spans="1:12" ht="13.15" customHeight="1" outlineLevel="1" x14ac:dyDescent="0.2">
      <c r="A91" s="41">
        <f t="shared" ca="1" si="44"/>
        <v>0.71875334148225489</v>
      </c>
      <c r="C91" s="200">
        <v>5</v>
      </c>
      <c r="G91" s="201"/>
      <c r="H91" s="201"/>
      <c r="I91" s="202"/>
    </row>
    <row r="92" spans="1:12" ht="13.15" customHeight="1" outlineLevel="1" x14ac:dyDescent="0.2">
      <c r="A92" s="41">
        <f t="shared" ca="1" si="44"/>
        <v>0.14313514386638782</v>
      </c>
      <c r="C92" s="200">
        <v>6</v>
      </c>
      <c r="G92" s="201"/>
      <c r="H92" s="201"/>
      <c r="I92" s="202"/>
    </row>
    <row r="93" spans="1:12" ht="13.15" customHeight="1" outlineLevel="1" x14ac:dyDescent="0.2">
      <c r="A93" s="41">
        <f t="shared" ca="1" si="44"/>
        <v>0.16975748757480835</v>
      </c>
      <c r="C93" s="200">
        <v>7</v>
      </c>
      <c r="G93" s="201"/>
      <c r="H93" s="201"/>
      <c r="I93" s="202"/>
    </row>
    <row r="94" spans="1:12" ht="13.15" customHeight="1" outlineLevel="1" x14ac:dyDescent="0.2">
      <c r="A94" s="41">
        <f t="shared" ca="1" si="44"/>
        <v>0.97985896853485832</v>
      </c>
      <c r="C94" s="200">
        <v>8</v>
      </c>
      <c r="G94" s="201"/>
      <c r="H94" s="201"/>
      <c r="I94" s="202"/>
    </row>
    <row r="95" spans="1:12" ht="13.15" customHeight="1" outlineLevel="1" x14ac:dyDescent="0.2">
      <c r="A95" s="41">
        <f t="shared" ca="1" si="44"/>
        <v>0.70228870665941123</v>
      </c>
      <c r="C95" s="200">
        <v>9</v>
      </c>
      <c r="G95" s="201"/>
      <c r="H95" s="201"/>
      <c r="I95" s="202"/>
    </row>
    <row r="96" spans="1:12" ht="13.15" customHeight="1" outlineLevel="1" x14ac:dyDescent="0.2">
      <c r="A96" s="41">
        <f t="shared" ca="1" si="44"/>
        <v>0.26216500274744192</v>
      </c>
      <c r="C96" s="200">
        <v>10</v>
      </c>
      <c r="G96" s="201"/>
      <c r="H96" s="201"/>
      <c r="I96" s="202"/>
    </row>
    <row r="97" spans="1:9" ht="13.15" customHeight="1" outlineLevel="1" x14ac:dyDescent="0.2">
      <c r="A97" s="41">
        <f t="shared" ca="1" si="44"/>
        <v>0.51077202095107765</v>
      </c>
      <c r="C97" s="200">
        <v>11</v>
      </c>
      <c r="G97" s="201"/>
      <c r="H97" s="201"/>
      <c r="I97" s="202"/>
    </row>
    <row r="98" spans="1:9" ht="13.15" customHeight="1" outlineLevel="1" x14ac:dyDescent="0.2">
      <c r="A98" s="41">
        <f t="shared" ca="1" si="44"/>
        <v>0.15625705541694468</v>
      </c>
      <c r="C98" s="200">
        <v>12</v>
      </c>
      <c r="G98" s="201"/>
      <c r="H98" s="201"/>
      <c r="I98" s="202"/>
    </row>
    <row r="99" spans="1:9" ht="13.15" customHeight="1" outlineLevel="1" x14ac:dyDescent="0.2">
      <c r="A99" s="41">
        <f t="shared" ca="1" si="44"/>
        <v>0.38084102896665517</v>
      </c>
      <c r="C99" s="200">
        <v>13</v>
      </c>
      <c r="G99" s="201"/>
      <c r="H99" s="201"/>
      <c r="I99" s="202"/>
    </row>
    <row r="100" spans="1:9" ht="13.15" customHeight="1" outlineLevel="1" x14ac:dyDescent="0.2">
      <c r="A100" s="41">
        <f t="shared" ca="1" si="44"/>
        <v>0.50211307805341621</v>
      </c>
      <c r="C100" s="200">
        <v>14</v>
      </c>
      <c r="G100" s="201"/>
      <c r="H100" s="201"/>
      <c r="I100" s="202"/>
    </row>
    <row r="101" spans="1:9" ht="13.15" customHeight="1" outlineLevel="1" x14ac:dyDescent="0.2">
      <c r="A101" s="41">
        <f t="shared" ca="1" si="44"/>
        <v>0.19288534991103623</v>
      </c>
      <c r="C101" s="200">
        <v>15</v>
      </c>
      <c r="G101" s="201"/>
      <c r="H101" s="201"/>
      <c r="I101" s="202"/>
    </row>
    <row r="102" spans="1:9" ht="13.15" customHeight="1" outlineLevel="1" x14ac:dyDescent="0.2">
      <c r="A102" s="41">
        <f t="shared" ref="A102:A118" ca="1" si="45">RAND()</f>
        <v>0.98229232513372222</v>
      </c>
      <c r="C102" s="200">
        <v>16</v>
      </c>
      <c r="G102" s="201"/>
      <c r="H102" s="201"/>
      <c r="I102" s="202"/>
    </row>
    <row r="103" spans="1:9" ht="13.15" customHeight="1" outlineLevel="1" x14ac:dyDescent="0.2">
      <c r="A103" s="41">
        <f t="shared" ca="1" si="45"/>
        <v>0.77396493268238509</v>
      </c>
      <c r="C103" s="200">
        <v>17</v>
      </c>
      <c r="G103" s="201"/>
      <c r="H103" s="201"/>
      <c r="I103" s="202"/>
    </row>
    <row r="104" spans="1:9" ht="13.15" customHeight="1" outlineLevel="1" x14ac:dyDescent="0.2">
      <c r="A104" s="41">
        <f t="shared" ca="1" si="45"/>
        <v>0.618420654989976</v>
      </c>
      <c r="C104" s="200">
        <v>18</v>
      </c>
      <c r="G104" s="201"/>
      <c r="H104" s="201"/>
      <c r="I104" s="202"/>
    </row>
    <row r="105" spans="1:9" ht="13.15" customHeight="1" outlineLevel="1" x14ac:dyDescent="0.2">
      <c r="A105" s="41">
        <f t="shared" ca="1" si="45"/>
        <v>0.23723510879849119</v>
      </c>
      <c r="C105" s="200">
        <v>19</v>
      </c>
    </row>
    <row r="106" spans="1:9" ht="13.15" customHeight="1" outlineLevel="1" x14ac:dyDescent="0.2">
      <c r="A106" s="41">
        <f t="shared" ca="1" si="45"/>
        <v>0.80372442340154004</v>
      </c>
      <c r="C106" s="200">
        <v>20</v>
      </c>
    </row>
    <row r="107" spans="1:9" ht="13.15" customHeight="1" outlineLevel="1" x14ac:dyDescent="0.2">
      <c r="A107" s="41">
        <f t="shared" ca="1" si="45"/>
        <v>0.4720774202699981</v>
      </c>
      <c r="C107" s="200">
        <v>21</v>
      </c>
    </row>
    <row r="108" spans="1:9" ht="13.15" customHeight="1" outlineLevel="1" x14ac:dyDescent="0.2">
      <c r="A108" s="41">
        <f t="shared" ca="1" si="45"/>
        <v>0.77877666326176431</v>
      </c>
      <c r="C108" s="200">
        <v>22</v>
      </c>
    </row>
    <row r="109" spans="1:9" ht="13.15" customHeight="1" outlineLevel="1" x14ac:dyDescent="0.2">
      <c r="A109" s="41">
        <f t="shared" ca="1" si="45"/>
        <v>0.81365729708514845</v>
      </c>
      <c r="C109" s="200">
        <v>23</v>
      </c>
    </row>
    <row r="110" spans="1:9" ht="13.15" customHeight="1" outlineLevel="1" x14ac:dyDescent="0.2">
      <c r="A110" s="41">
        <f t="shared" ca="1" si="45"/>
        <v>0.15477976434577423</v>
      </c>
      <c r="C110" s="200">
        <v>24</v>
      </c>
    </row>
    <row r="111" spans="1:9" ht="13.15" customHeight="1" outlineLevel="1" x14ac:dyDescent="0.2">
      <c r="A111" s="41">
        <f t="shared" ca="1" si="45"/>
        <v>6.4863869095061699E-2</v>
      </c>
      <c r="C111" s="200">
        <v>25</v>
      </c>
    </row>
    <row r="112" spans="1:9" ht="13.15" customHeight="1" outlineLevel="1" x14ac:dyDescent="0.2">
      <c r="A112" s="41">
        <f t="shared" ca="1" si="45"/>
        <v>0.74118169125173283</v>
      </c>
      <c r="C112" s="200">
        <v>26</v>
      </c>
    </row>
    <row r="113" spans="1:3" ht="13.15" customHeight="1" outlineLevel="1" x14ac:dyDescent="0.2">
      <c r="A113" s="41">
        <f t="shared" ca="1" si="45"/>
        <v>0.38757580195980013</v>
      </c>
      <c r="C113" s="200">
        <v>27</v>
      </c>
    </row>
    <row r="114" spans="1:3" ht="13.15" customHeight="1" outlineLevel="1" x14ac:dyDescent="0.2">
      <c r="A114" s="41">
        <f t="shared" ca="1" si="45"/>
        <v>0.15022357930701979</v>
      </c>
      <c r="C114" s="200">
        <v>28</v>
      </c>
    </row>
    <row r="115" spans="1:3" ht="13.15" customHeight="1" outlineLevel="1" x14ac:dyDescent="0.2">
      <c r="A115" s="41">
        <f t="shared" ca="1" si="45"/>
        <v>0.77883911278767881</v>
      </c>
      <c r="C115" s="200">
        <v>29</v>
      </c>
    </row>
    <row r="116" spans="1:3" ht="13.15" customHeight="1" outlineLevel="1" x14ac:dyDescent="0.2">
      <c r="A116" s="41">
        <f t="shared" ca="1" si="45"/>
        <v>0.53457655801986437</v>
      </c>
      <c r="C116" s="200">
        <v>30</v>
      </c>
    </row>
    <row r="117" spans="1:3" ht="13.15" customHeight="1" outlineLevel="1" x14ac:dyDescent="0.2">
      <c r="A117" s="41">
        <f t="shared" ca="1" si="45"/>
        <v>0.58250998140505406</v>
      </c>
      <c r="C117" s="200">
        <v>31</v>
      </c>
    </row>
    <row r="118" spans="1:3" ht="13.15" customHeight="1" outlineLevel="1" x14ac:dyDescent="0.2">
      <c r="A118" s="41">
        <f t="shared" ca="1" si="45"/>
        <v>0.96529261828914548</v>
      </c>
      <c r="C118" s="200">
        <v>32</v>
      </c>
    </row>
  </sheetData>
  <mergeCells count="11">
    <mergeCell ref="B16:I16"/>
    <mergeCell ref="B43:I43"/>
    <mergeCell ref="B7:I7"/>
    <mergeCell ref="B1:I1"/>
    <mergeCell ref="B2:I2"/>
    <mergeCell ref="B3:I3"/>
    <mergeCell ref="B4:I4"/>
    <mergeCell ref="B5:I5"/>
    <mergeCell ref="B6:I6"/>
    <mergeCell ref="G41:H41"/>
    <mergeCell ref="G42:H42"/>
  </mergeCells>
  <phoneticPr fontId="0" type="noConversion"/>
  <printOptions horizontalCentered="1"/>
  <pageMargins left="0.78740157480314965" right="0.78740157480314965" top="0.78740157480314965" bottom="0.78740157480314965" header="0.51181102362204722" footer="0.70866141732283472"/>
  <pageSetup paperSize="9" scale="97" orientation="portrait" r:id="rId1"/>
  <headerFooter alignWithMargins="0"/>
  <rowBreaks count="1" manualBreakCount="1">
    <brk id="39" min="1" max="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0"/>
  <sheetViews>
    <sheetView view="pageBreakPreview" topLeftCell="B1" zoomScale="60" zoomScaleNormal="60" workbookViewId="0">
      <selection activeCell="X48" sqref="X48"/>
    </sheetView>
  </sheetViews>
  <sheetFormatPr defaultColWidth="9.140625" defaultRowHeight="13.15" customHeight="1" outlineLevelCol="1" x14ac:dyDescent="0.2"/>
  <cols>
    <col min="1" max="1" width="12" style="41" hidden="1" customWidth="1" outlineLevel="1"/>
    <col min="2" max="2" width="6.28515625" style="41" customWidth="1" collapsed="1"/>
    <col min="3" max="3" width="7" style="686" customWidth="1"/>
    <col min="4" max="4" width="21.28515625" style="41" customWidth="1"/>
    <col min="5" max="5" width="11.140625" style="41" customWidth="1"/>
    <col min="6" max="6" width="25" style="41" customWidth="1"/>
    <col min="7" max="7" width="8.5703125" style="41" customWidth="1"/>
    <col min="8" max="8" width="6.140625" style="41" customWidth="1"/>
    <col min="9" max="9" width="5.7109375" style="149" customWidth="1"/>
    <col min="10" max="10" width="9.85546875" style="41" bestFit="1" customWidth="1"/>
    <col min="11" max="11" width="9.140625" style="41" outlineLevel="1"/>
    <col min="12" max="12" width="9.140625" style="686" outlineLevel="1"/>
    <col min="13" max="16384" width="9.140625" style="41"/>
  </cols>
  <sheetData>
    <row r="1" spans="1:12" ht="12.75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K1" s="145"/>
      <c r="L1" s="146"/>
    </row>
    <row r="2" spans="1:12" ht="12.75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K2" s="145"/>
      <c r="L2" s="146"/>
    </row>
    <row r="3" spans="1:12" ht="12.75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K3" s="145"/>
      <c r="L3" s="146"/>
    </row>
    <row r="4" spans="1:12" ht="12.75" x14ac:dyDescent="0.2">
      <c r="B4" s="742" t="str">
        <f>Расп!A27</f>
        <v>по многоборью</v>
      </c>
      <c r="C4" s="742"/>
      <c r="D4" s="742"/>
      <c r="E4" s="742"/>
      <c r="F4" s="742"/>
      <c r="G4" s="742"/>
      <c r="H4" s="742"/>
      <c r="I4" s="742"/>
      <c r="K4" s="145"/>
      <c r="L4" s="146"/>
    </row>
    <row r="5" spans="1:12" ht="12.75" x14ac:dyDescent="0.2">
      <c r="B5" s="745" t="str">
        <f>Расп!A28</f>
        <v>Мужчины</v>
      </c>
      <c r="C5" s="745"/>
      <c r="D5" s="745"/>
      <c r="E5" s="745"/>
      <c r="F5" s="745"/>
      <c r="G5" s="745"/>
      <c r="H5" s="745"/>
      <c r="I5" s="745"/>
      <c r="K5" s="145"/>
      <c r="L5" s="146"/>
    </row>
    <row r="6" spans="1:12" ht="12.75" x14ac:dyDescent="0.2">
      <c r="B6" s="741" t="s">
        <v>12</v>
      </c>
      <c r="C6" s="741"/>
      <c r="D6" s="741"/>
      <c r="E6" s="741"/>
      <c r="F6" s="741"/>
      <c r="G6" s="741"/>
      <c r="H6" s="741"/>
      <c r="I6" s="741"/>
      <c r="K6" s="145"/>
      <c r="L6" s="146"/>
    </row>
    <row r="7" spans="1:12" ht="12.75" x14ac:dyDescent="0.2">
      <c r="B7" s="741" t="str">
        <f>Расп!A2</f>
        <v>бег 100 м</v>
      </c>
      <c r="C7" s="741"/>
      <c r="D7" s="741"/>
      <c r="E7" s="741"/>
      <c r="F7" s="741"/>
      <c r="G7" s="741"/>
      <c r="H7" s="741"/>
      <c r="I7" s="741"/>
      <c r="K7" s="145"/>
      <c r="L7" s="146"/>
    </row>
    <row r="8" spans="1:12" ht="15.75" hidden="1" x14ac:dyDescent="0.25">
      <c r="C8" s="151"/>
      <c r="D8" s="686"/>
      <c r="E8" s="147"/>
      <c r="G8" s="150"/>
      <c r="H8" s="150"/>
      <c r="K8" s="145"/>
      <c r="L8" s="146"/>
    </row>
    <row r="9" spans="1:12" ht="12.75" hidden="1" x14ac:dyDescent="0.2">
      <c r="D9" s="38"/>
      <c r="G9" s="150"/>
      <c r="H9" s="150"/>
      <c r="K9" s="152" t="s">
        <v>22</v>
      </c>
      <c r="L9" s="146"/>
    </row>
    <row r="10" spans="1:12" ht="15.75" hidden="1" x14ac:dyDescent="0.25">
      <c r="C10" s="153"/>
      <c r="D10" s="686"/>
      <c r="E10" s="686"/>
      <c r="F10" s="151"/>
      <c r="K10" s="152" t="s">
        <v>23</v>
      </c>
      <c r="L10" s="146"/>
    </row>
    <row r="11" spans="1:12" ht="12.75" hidden="1" x14ac:dyDescent="0.2">
      <c r="D11" s="686"/>
      <c r="E11" s="686"/>
      <c r="K11" s="152" t="s">
        <v>24</v>
      </c>
      <c r="L11" s="146"/>
    </row>
    <row r="12" spans="1:12" ht="15.75" x14ac:dyDescent="0.25">
      <c r="B12" s="203" t="str">
        <f>Расп!A1</f>
        <v>04.09.2019 г.</v>
      </c>
      <c r="C12" s="153"/>
      <c r="D12" s="686"/>
      <c r="E12" s="686"/>
      <c r="G12" s="151"/>
      <c r="H12" s="206" t="str">
        <f>Расп!B1</f>
        <v>Начало:</v>
      </c>
      <c r="I12" s="207">
        <v>0.39583333333333331</v>
      </c>
      <c r="K12" s="145"/>
      <c r="L12" s="146"/>
    </row>
    <row r="13" spans="1:12" ht="15.75" x14ac:dyDescent="0.25">
      <c r="B13" s="41" t="str">
        <f>Расп!A26</f>
        <v>г.Сочи, Адлерский район, стадион "Юность"</v>
      </c>
      <c r="C13" s="147"/>
      <c r="D13" s="686"/>
      <c r="E13" s="686"/>
      <c r="G13" s="151"/>
      <c r="H13" s="206" t="str">
        <f>Расп!C1</f>
        <v>Окончание:</v>
      </c>
      <c r="I13" s="204"/>
      <c r="K13" s="145"/>
      <c r="L13" s="146"/>
    </row>
    <row r="14" spans="1:12" s="685" customFormat="1" ht="31.5" x14ac:dyDescent="0.2">
      <c r="A14" s="154" t="s">
        <v>67</v>
      </c>
      <c r="B14" s="458" t="s">
        <v>328</v>
      </c>
      <c r="C14" s="458" t="s">
        <v>272</v>
      </c>
      <c r="D14" s="458" t="s">
        <v>329</v>
      </c>
      <c r="E14" s="458" t="s">
        <v>330</v>
      </c>
      <c r="F14" s="511" t="s">
        <v>331</v>
      </c>
      <c r="G14" s="512" t="s">
        <v>19</v>
      </c>
      <c r="H14" s="512" t="s">
        <v>25</v>
      </c>
      <c r="I14" s="459" t="s">
        <v>29</v>
      </c>
      <c r="K14" s="152" t="s">
        <v>28</v>
      </c>
      <c r="L14" s="152" t="s">
        <v>25</v>
      </c>
    </row>
    <row r="15" spans="1:12" s="187" customFormat="1" ht="12.75" x14ac:dyDescent="0.2">
      <c r="B15" s="741" t="s">
        <v>324</v>
      </c>
      <c r="C15" s="741"/>
      <c r="D15" s="741"/>
      <c r="E15" s="741"/>
      <c r="F15" s="741"/>
      <c r="G15" s="741"/>
      <c r="H15" s="741"/>
      <c r="I15" s="741"/>
      <c r="L15" s="687"/>
    </row>
    <row r="16" spans="1:12" s="187" customFormat="1" ht="12" x14ac:dyDescent="0.2">
      <c r="A16" s="687"/>
      <c r="B16" s="687"/>
      <c r="C16" s="178"/>
      <c r="D16" s="158" t="s">
        <v>21</v>
      </c>
      <c r="E16" s="183"/>
      <c r="F16" s="184"/>
      <c r="G16" s="180"/>
      <c r="H16" s="185"/>
      <c r="I16" s="186"/>
      <c r="K16" s="188"/>
      <c r="L16" s="189"/>
    </row>
    <row r="17" spans="1:13" s="161" customFormat="1" ht="16.149999999999999" customHeight="1" x14ac:dyDescent="0.3">
      <c r="A17" s="161">
        <f ca="1">RAND()</f>
        <v>0.63268908789882206</v>
      </c>
      <c r="B17" s="162">
        <v>1</v>
      </c>
      <c r="C17" s="162"/>
      <c r="D17" s="171"/>
      <c r="E17" s="172"/>
      <c r="F17" s="498"/>
      <c r="G17" s="500">
        <f>K17/100</f>
        <v>0</v>
      </c>
      <c r="H17" s="167">
        <f t="shared" ref="H17:H22" si="0">L17/10</f>
        <v>0</v>
      </c>
      <c r="I17" s="168">
        <f t="shared" ref="I17:I22" si="1">IF(K17&gt;1783,0,IF(K17=0,0,ROUNDDOWN(25.4347*(18-K17/100)^1.81,0)))</f>
        <v>0</v>
      </c>
      <c r="K17" s="170"/>
      <c r="L17" s="170"/>
    </row>
    <row r="18" spans="1:13" s="161" customFormat="1" ht="16.149999999999999" customHeight="1" x14ac:dyDescent="0.3">
      <c r="A18" s="161">
        <f t="shared" ref="A18:A24" ca="1" si="2">RAND()</f>
        <v>0.45720176114626132</v>
      </c>
      <c r="B18" s="162">
        <v>2</v>
      </c>
      <c r="C18" s="696">
        <v>21</v>
      </c>
      <c r="D18" s="697" t="str">
        <f>VLOOKUP(C18,Уч!$A$2:$L$34,2,FALSE)</f>
        <v>Гасленко Кирилл</v>
      </c>
      <c r="E18" s="698">
        <f>VLOOKUP(C18,Уч!$A$2:$L$34,3,FALSE)</f>
        <v>36317</v>
      </c>
      <c r="F18" s="699" t="str">
        <f>VLOOKUP(C18,Уч!$A$2:$L$34,5,FALSE)</f>
        <v xml:space="preserve">Краснодарский край  </v>
      </c>
      <c r="G18" s="556">
        <f t="shared" ref="G18:G22" si="3">K18/100</f>
        <v>12.02</v>
      </c>
      <c r="H18" s="175">
        <f t="shared" si="0"/>
        <v>0</v>
      </c>
      <c r="I18" s="176">
        <f t="shared" si="1"/>
        <v>647</v>
      </c>
      <c r="K18" s="170">
        <v>1202</v>
      </c>
      <c r="L18" s="170">
        <v>0</v>
      </c>
    </row>
    <row r="19" spans="1:13" s="161" customFormat="1" ht="16.149999999999999" customHeight="1" x14ac:dyDescent="0.3">
      <c r="A19" s="161">
        <f t="shared" ca="1" si="2"/>
        <v>0.85813554229414801</v>
      </c>
      <c r="B19" s="162">
        <v>3</v>
      </c>
      <c r="C19" s="696">
        <v>86</v>
      </c>
      <c r="D19" s="697" t="str">
        <f>VLOOKUP(C19,Уч!$A$2:$L$34,2,FALSE)</f>
        <v>Белишко Владимир</v>
      </c>
      <c r="E19" s="698" t="str">
        <f>VLOOKUP(C19,Уч!$A$2:$L$34,3,FALSE)</f>
        <v>06.08.1998</v>
      </c>
      <c r="F19" s="699" t="str">
        <f>VLOOKUP(C19,Уч!$A$2:$L$34,5,FALSE)</f>
        <v xml:space="preserve">Челябинская область  </v>
      </c>
      <c r="G19" s="556">
        <f t="shared" si="3"/>
        <v>11.69</v>
      </c>
      <c r="H19" s="175">
        <f t="shared" si="0"/>
        <v>0</v>
      </c>
      <c r="I19" s="176">
        <f t="shared" si="1"/>
        <v>713</v>
      </c>
      <c r="K19" s="170">
        <v>1169</v>
      </c>
      <c r="L19" s="170">
        <v>0</v>
      </c>
    </row>
    <row r="20" spans="1:13" s="161" customFormat="1" ht="16.149999999999999" customHeight="1" x14ac:dyDescent="0.3">
      <c r="A20" s="161">
        <f t="shared" ca="1" si="2"/>
        <v>0.34294774489497815</v>
      </c>
      <c r="B20" s="162">
        <v>4</v>
      </c>
      <c r="C20" s="696">
        <v>99</v>
      </c>
      <c r="D20" s="697" t="str">
        <f>VLOOKUP(C20,Уч!$A$2:$L$34,2,FALSE)</f>
        <v>Минаков Алексей</v>
      </c>
      <c r="E20" s="698" t="str">
        <f>VLOOKUP(C20,Уч!$A$2:$L$34,3,FALSE)</f>
        <v>13.07.1997</v>
      </c>
      <c r="F20" s="699" t="str">
        <f>VLOOKUP(C20,Уч!$A$2:$L$34,5,FALSE)</f>
        <v xml:space="preserve">Волгоградская область  </v>
      </c>
      <c r="G20" s="556">
        <f t="shared" si="3"/>
        <v>11.78</v>
      </c>
      <c r="H20" s="175">
        <f t="shared" si="0"/>
        <v>0</v>
      </c>
      <c r="I20" s="176">
        <f t="shared" si="1"/>
        <v>695</v>
      </c>
      <c r="J20" s="161" t="s">
        <v>461</v>
      </c>
      <c r="K20" s="170">
        <v>1178</v>
      </c>
      <c r="L20" s="170">
        <v>0</v>
      </c>
    </row>
    <row r="21" spans="1:13" s="161" customFormat="1" ht="16.149999999999999" customHeight="1" x14ac:dyDescent="0.3">
      <c r="A21" s="161">
        <f t="shared" ca="1" si="2"/>
        <v>0.87706010529668832</v>
      </c>
      <c r="B21" s="162">
        <v>5</v>
      </c>
      <c r="C21" s="696">
        <v>89</v>
      </c>
      <c r="D21" s="697" t="str">
        <f>VLOOKUP(C21,Уч!$A$2:$L$34,2,FALSE)</f>
        <v>Кузенков Кирилл</v>
      </c>
      <c r="E21" s="698" t="str">
        <f>VLOOKUP(C21,Уч!$A$2:$L$34,3,FALSE)</f>
        <v>18.02.1999</v>
      </c>
      <c r="F21" s="699" t="str">
        <f>VLOOKUP(C21,Уч!$A$2:$L$34,5,FALSE)</f>
        <v xml:space="preserve">Челябинская область  </v>
      </c>
      <c r="G21" s="556">
        <f t="shared" si="3"/>
        <v>12.22</v>
      </c>
      <c r="H21" s="175">
        <f t="shared" si="0"/>
        <v>0</v>
      </c>
      <c r="I21" s="176">
        <f t="shared" si="1"/>
        <v>608</v>
      </c>
      <c r="K21" s="170">
        <v>1222</v>
      </c>
      <c r="L21" s="170">
        <v>0</v>
      </c>
      <c r="M21" s="161" t="s">
        <v>239</v>
      </c>
    </row>
    <row r="22" spans="1:13" s="161" customFormat="1" ht="16.149999999999999" customHeight="1" x14ac:dyDescent="0.3">
      <c r="A22" s="161">
        <f t="shared" ca="1" si="2"/>
        <v>0.89751689804173473</v>
      </c>
      <c r="B22" s="162">
        <v>6</v>
      </c>
      <c r="C22" s="696">
        <v>107</v>
      </c>
      <c r="D22" s="697" t="str">
        <f>VLOOKUP(C22,Уч!$A$2:$L$34,2,FALSE)</f>
        <v>Зарипов Раиль</v>
      </c>
      <c r="E22" s="698" t="str">
        <f>VLOOKUP(C22,Уч!$A$2:$L$34,3,FALSE)</f>
        <v>25.07.1999</v>
      </c>
      <c r="F22" s="699" t="str">
        <f>VLOOKUP(C22,Уч!$A$2:$L$34,5,FALSE)</f>
        <v xml:space="preserve">Республика Татарстан  </v>
      </c>
      <c r="G22" s="556">
        <f t="shared" si="3"/>
        <v>11.78</v>
      </c>
      <c r="H22" s="175">
        <f t="shared" si="0"/>
        <v>0</v>
      </c>
      <c r="I22" s="176">
        <f t="shared" si="1"/>
        <v>695</v>
      </c>
      <c r="K22" s="170">
        <v>1178</v>
      </c>
      <c r="L22" s="170">
        <v>0</v>
      </c>
    </row>
    <row r="23" spans="1:13" s="161" customFormat="1" ht="16.149999999999999" customHeight="1" x14ac:dyDescent="0.3">
      <c r="A23" s="161">
        <f t="shared" ca="1" si="2"/>
        <v>0.83410929357165675</v>
      </c>
      <c r="B23" s="162">
        <v>7</v>
      </c>
      <c r="C23" s="162"/>
      <c r="D23" s="171"/>
      <c r="E23" s="172"/>
      <c r="F23" s="498"/>
      <c r="G23" s="556"/>
      <c r="H23" s="175"/>
      <c r="I23" s="176"/>
      <c r="K23" s="170"/>
      <c r="L23" s="170"/>
    </row>
    <row r="24" spans="1:13" s="161" customFormat="1" ht="16.149999999999999" customHeight="1" x14ac:dyDescent="0.3">
      <c r="A24" s="161">
        <f t="shared" ca="1" si="2"/>
        <v>0.75999447185662228</v>
      </c>
      <c r="B24" s="162">
        <v>8</v>
      </c>
      <c r="C24" s="162"/>
      <c r="D24" s="171"/>
      <c r="E24" s="172"/>
      <c r="F24" s="498"/>
      <c r="G24" s="556"/>
      <c r="H24" s="175"/>
      <c r="I24" s="176"/>
      <c r="K24" s="170"/>
      <c r="L24" s="170"/>
    </row>
    <row r="25" spans="1:13" s="187" customFormat="1" ht="12" x14ac:dyDescent="0.2">
      <c r="A25" s="687"/>
      <c r="B25" s="687"/>
      <c r="C25" s="687"/>
      <c r="E25" s="193"/>
      <c r="F25" s="193"/>
      <c r="G25" s="717"/>
      <c r="H25" s="718"/>
      <c r="I25" s="159"/>
      <c r="K25" s="188"/>
      <c r="L25" s="196"/>
    </row>
    <row r="26" spans="1:13" s="187" customFormat="1" ht="12" x14ac:dyDescent="0.2">
      <c r="A26" s="687"/>
      <c r="B26" s="687"/>
      <c r="C26" s="178"/>
      <c r="D26" s="158" t="s">
        <v>63</v>
      </c>
      <c r="E26" s="183"/>
      <c r="F26" s="184"/>
      <c r="G26" s="158"/>
      <c r="H26" s="719"/>
      <c r="I26" s="720"/>
      <c r="K26" s="188"/>
      <c r="L26" s="189"/>
    </row>
    <row r="27" spans="1:13" s="161" customFormat="1" ht="16.149999999999999" customHeight="1" x14ac:dyDescent="0.3">
      <c r="A27" s="161">
        <f ca="1">RAND()</f>
        <v>0.44962179755457699</v>
      </c>
      <c r="B27" s="162">
        <v>1</v>
      </c>
      <c r="C27" s="162"/>
      <c r="D27" s="171"/>
      <c r="E27" s="172"/>
      <c r="F27" s="498"/>
      <c r="G27" s="556"/>
      <c r="H27" s="175"/>
      <c r="I27" s="176"/>
      <c r="K27" s="170"/>
      <c r="L27" s="170">
        <v>20</v>
      </c>
    </row>
    <row r="28" spans="1:13" s="161" customFormat="1" ht="16.149999999999999" customHeight="1" x14ac:dyDescent="0.3">
      <c r="A28" s="161">
        <f t="shared" ref="A28:A34" ca="1" si="4">RAND()</f>
        <v>6.894650202061936E-2</v>
      </c>
      <c r="B28" s="162">
        <v>2</v>
      </c>
      <c r="C28" s="696">
        <v>101</v>
      </c>
      <c r="D28" s="697" t="str">
        <f>VLOOKUP(C28,Уч!$A$2:$L$34,2,FALSE)</f>
        <v>Чернов Виталий</v>
      </c>
      <c r="E28" s="698" t="str">
        <f>VLOOKUP(C28,Уч!$A$2:$L$34,3,FALSE)</f>
        <v>07.08.1997</v>
      </c>
      <c r="F28" s="699" t="str">
        <f>VLOOKUP(C28,Уч!$A$2:$L$34,5,FALSE)</f>
        <v xml:space="preserve">Волгоградская область  </v>
      </c>
      <c r="G28" s="556">
        <f t="shared" ref="G28:G33" si="5">K28/100</f>
        <v>11.64</v>
      </c>
      <c r="H28" s="175">
        <f t="shared" ref="H28:H33" si="6">L28/10</f>
        <v>-0.2</v>
      </c>
      <c r="I28" s="176">
        <f t="shared" ref="I28:I33" si="7">IF(K28&gt;1783,0,IF(K28=0,0,ROUNDDOWN(25.4347*(18-K28/100)^1.81,0)))</f>
        <v>723</v>
      </c>
      <c r="K28" s="170">
        <v>1164</v>
      </c>
      <c r="L28" s="198">
        <v>-2</v>
      </c>
      <c r="M28" s="161" t="s">
        <v>238</v>
      </c>
    </row>
    <row r="29" spans="1:13" s="161" customFormat="1" ht="16.149999999999999" customHeight="1" x14ac:dyDescent="0.25">
      <c r="A29" s="161">
        <f t="shared" ca="1" si="4"/>
        <v>0.66379863280100282</v>
      </c>
      <c r="B29" s="162">
        <v>3</v>
      </c>
      <c r="C29" s="701">
        <v>71</v>
      </c>
      <c r="D29" s="697" t="str">
        <f>VLOOKUP(C29,Уч!$A$2:$L$34,2,FALSE)</f>
        <v>Агапов Игорь</v>
      </c>
      <c r="E29" s="698" t="str">
        <f>VLOOKUP(C29,Уч!$A$2:$L$34,3,FALSE)</f>
        <v>29.10.1998</v>
      </c>
      <c r="F29" s="699" t="str">
        <f>VLOOKUP(C29,Уч!$A$2:$L$34,5,FALSE)</f>
        <v xml:space="preserve">Москва  </v>
      </c>
      <c r="G29" s="556">
        <f t="shared" si="5"/>
        <v>11.78</v>
      </c>
      <c r="H29" s="175">
        <f t="shared" si="6"/>
        <v>-0.2</v>
      </c>
      <c r="I29" s="176">
        <f t="shared" si="7"/>
        <v>695</v>
      </c>
      <c r="K29" s="170">
        <v>1178</v>
      </c>
      <c r="L29" s="198">
        <v>-2</v>
      </c>
    </row>
    <row r="30" spans="1:13" s="161" customFormat="1" ht="16.149999999999999" customHeight="1" x14ac:dyDescent="0.3">
      <c r="A30" s="161">
        <f t="shared" ca="1" si="4"/>
        <v>0.90768475260283854</v>
      </c>
      <c r="B30" s="162">
        <v>4</v>
      </c>
      <c r="C30" s="696">
        <v>44</v>
      </c>
      <c r="D30" s="697" t="str">
        <f>VLOOKUP(C30,Уч!$A$2:$L$34,2,FALSE)</f>
        <v>Хамедов Игорь</v>
      </c>
      <c r="E30" s="698" t="str">
        <f>VLOOKUP(C30,Уч!$A$2:$L$34,3,FALSE)</f>
        <v>30.05.1998</v>
      </c>
      <c r="F30" s="699" t="str">
        <f>VLOOKUP(C30,Уч!$A$2:$L$34,5,FALSE)</f>
        <v xml:space="preserve">Кемеровская область  </v>
      </c>
      <c r="G30" s="556">
        <f t="shared" si="5"/>
        <v>11.75</v>
      </c>
      <c r="H30" s="175">
        <f t="shared" si="6"/>
        <v>-0.2</v>
      </c>
      <c r="I30" s="176">
        <f t="shared" si="7"/>
        <v>701</v>
      </c>
      <c r="K30" s="170">
        <v>1175</v>
      </c>
      <c r="L30" s="198">
        <v>-2</v>
      </c>
    </row>
    <row r="31" spans="1:13" s="161" customFormat="1" ht="16.149999999999999" customHeight="1" x14ac:dyDescent="0.3">
      <c r="A31" s="161">
        <f t="shared" ca="1" si="4"/>
        <v>0.32213124734988685</v>
      </c>
      <c r="B31" s="162">
        <v>5</v>
      </c>
      <c r="C31" s="696">
        <v>88</v>
      </c>
      <c r="D31" s="697" t="str">
        <f>VLOOKUP(C31,Уч!$A$2:$L$34,2,FALSE)</f>
        <v>Башаев Никита</v>
      </c>
      <c r="E31" s="698" t="str">
        <f>VLOOKUP(C31,Уч!$A$2:$L$34,3,FALSE)</f>
        <v>19.07.1997</v>
      </c>
      <c r="F31" s="699" t="str">
        <f>VLOOKUP(C31,Уч!$A$2:$L$34,5,FALSE)</f>
        <v xml:space="preserve">Челябинская область  </v>
      </c>
      <c r="G31" s="556">
        <f t="shared" si="5"/>
        <v>12.09</v>
      </c>
      <c r="H31" s="175">
        <f t="shared" si="6"/>
        <v>-0.2</v>
      </c>
      <c r="I31" s="176">
        <f t="shared" si="7"/>
        <v>633</v>
      </c>
      <c r="K31" s="170">
        <v>1209</v>
      </c>
      <c r="L31" s="198">
        <v>-2</v>
      </c>
    </row>
    <row r="32" spans="1:13" s="161" customFormat="1" ht="16.149999999999999" customHeight="1" x14ac:dyDescent="0.3">
      <c r="A32" s="161">
        <f t="shared" ca="1" si="4"/>
        <v>0.95367673888471771</v>
      </c>
      <c r="B32" s="162">
        <v>6</v>
      </c>
      <c r="C32" s="696">
        <v>116</v>
      </c>
      <c r="D32" s="697" t="str">
        <f>VLOOKUP(C32,Уч!$A$2:$L$34,2,FALSE)</f>
        <v>Горбачёв Артём</v>
      </c>
      <c r="E32" s="698" t="str">
        <f>VLOOKUP(C32,Уч!$A$2:$L$34,3,FALSE)</f>
        <v>25.04.1998</v>
      </c>
      <c r="F32" s="699" t="str">
        <f>VLOOKUP(C32,Уч!$A$2:$L$34,5,FALSE)</f>
        <v xml:space="preserve">Санкт-Петербург  </v>
      </c>
      <c r="G32" s="556" t="s">
        <v>337</v>
      </c>
      <c r="H32" s="175">
        <f t="shared" si="6"/>
        <v>-0.2</v>
      </c>
      <c r="I32" s="176">
        <f t="shared" si="7"/>
        <v>0</v>
      </c>
      <c r="K32" s="170"/>
      <c r="L32" s="198">
        <v>-2</v>
      </c>
    </row>
    <row r="33" spans="1:12" s="161" customFormat="1" ht="16.149999999999999" customHeight="1" x14ac:dyDescent="0.3">
      <c r="A33" s="161">
        <f t="shared" ca="1" si="4"/>
        <v>0.38004776815690833</v>
      </c>
      <c r="B33" s="162">
        <v>7</v>
      </c>
      <c r="C33" s="696">
        <v>45</v>
      </c>
      <c r="D33" s="697" t="str">
        <f>VLOOKUP(C33,Уч!$A$2:$L$34,2,FALSE)</f>
        <v>Бочаринский Данила</v>
      </c>
      <c r="E33" s="698" t="str">
        <f>VLOOKUP(C33,Уч!$A$2:$L$34,3,FALSE)</f>
        <v>12.01.1999</v>
      </c>
      <c r="F33" s="699" t="str">
        <f>VLOOKUP(C33,Уч!$A$2:$L$34,5,FALSE)</f>
        <v xml:space="preserve">Кемеровская область  </v>
      </c>
      <c r="G33" s="556">
        <f t="shared" si="5"/>
        <v>11.32</v>
      </c>
      <c r="H33" s="175">
        <f t="shared" si="6"/>
        <v>-0.2</v>
      </c>
      <c r="I33" s="176">
        <f t="shared" si="7"/>
        <v>791</v>
      </c>
      <c r="K33" s="170">
        <v>1132</v>
      </c>
      <c r="L33" s="198">
        <v>-2</v>
      </c>
    </row>
    <row r="34" spans="1:12" s="161" customFormat="1" ht="16.149999999999999" customHeight="1" x14ac:dyDescent="0.3">
      <c r="A34" s="161">
        <f t="shared" ca="1" si="4"/>
        <v>0.35774972114166936</v>
      </c>
      <c r="B34" s="162">
        <v>8</v>
      </c>
      <c r="C34" s="162"/>
      <c r="D34" s="171"/>
      <c r="E34" s="172"/>
      <c r="F34" s="498"/>
      <c r="G34" s="556"/>
      <c r="H34" s="175"/>
      <c r="I34" s="176"/>
      <c r="K34" s="170"/>
      <c r="L34" s="170">
        <v>20</v>
      </c>
    </row>
    <row r="35" spans="1:12" s="161" customFormat="1" ht="12" x14ac:dyDescent="0.3">
      <c r="B35" s="501"/>
      <c r="C35" s="501"/>
      <c r="D35" s="680"/>
      <c r="E35" s="681"/>
      <c r="F35" s="682"/>
      <c r="G35" s="721"/>
      <c r="H35" s="722"/>
      <c r="I35" s="723"/>
      <c r="K35" s="170"/>
      <c r="L35" s="170"/>
    </row>
    <row r="36" spans="1:12" s="161" customFormat="1" ht="12" x14ac:dyDescent="0.2">
      <c r="B36" s="687"/>
      <c r="C36" s="178"/>
      <c r="D36" s="158" t="s">
        <v>64</v>
      </c>
      <c r="E36" s="183"/>
      <c r="F36" s="184"/>
      <c r="G36" s="158"/>
      <c r="H36" s="719"/>
      <c r="I36" s="720"/>
      <c r="J36" s="187"/>
      <c r="K36" s="188"/>
      <c r="L36" s="189"/>
    </row>
    <row r="37" spans="1:12" s="161" customFormat="1" ht="16.149999999999999" customHeight="1" x14ac:dyDescent="0.3">
      <c r="B37" s="162">
        <v>1</v>
      </c>
      <c r="C37" s="162"/>
      <c r="D37" s="171"/>
      <c r="E37" s="172"/>
      <c r="F37" s="498"/>
      <c r="G37" s="556"/>
      <c r="H37" s="175"/>
      <c r="I37" s="176"/>
      <c r="K37" s="170"/>
      <c r="L37" s="170">
        <v>20</v>
      </c>
    </row>
    <row r="38" spans="1:12" s="161" customFormat="1" ht="16.149999999999999" customHeight="1" x14ac:dyDescent="0.3">
      <c r="B38" s="162">
        <v>2</v>
      </c>
      <c r="C38" s="696">
        <v>77</v>
      </c>
      <c r="D38" s="697" t="str">
        <f>VLOOKUP(C38,Уч!$A$2:$L$34,2,FALSE)</f>
        <v>Мазикин Алексей</v>
      </c>
      <c r="E38" s="698" t="str">
        <f>VLOOKUP(C38,Уч!$A$2:$L$34,3,FALSE)</f>
        <v>05.06.1998</v>
      </c>
      <c r="F38" s="699" t="str">
        <f>VLOOKUP(C38,Уч!$A$2:$L$34,5,FALSE)</f>
        <v xml:space="preserve">Ставропольский край  </v>
      </c>
      <c r="G38" s="556">
        <f t="shared" ref="G38:G43" si="8">K38/100</f>
        <v>11.99</v>
      </c>
      <c r="H38" s="175">
        <f t="shared" ref="H38:H44" si="9">L38/10</f>
        <v>0</v>
      </c>
      <c r="I38" s="176">
        <f t="shared" ref="I38:I44" si="10">IF(K38&gt;1783,0,IF(K38=0,0,ROUNDDOWN(25.4347*(18-K38/100)^1.81,0)))</f>
        <v>653</v>
      </c>
      <c r="K38" s="170">
        <v>1199</v>
      </c>
      <c r="L38" s="198">
        <v>0</v>
      </c>
    </row>
    <row r="39" spans="1:12" s="161" customFormat="1" ht="16.149999999999999" customHeight="1" x14ac:dyDescent="0.25">
      <c r="B39" s="162">
        <v>3</v>
      </c>
      <c r="C39" s="701">
        <v>1</v>
      </c>
      <c r="D39" s="697" t="str">
        <f>VLOOKUP(C39,Уч!$A$2:$L$34,2,FALSE)</f>
        <v>Переварюха Артём</v>
      </c>
      <c r="E39" s="698" t="str">
        <f>VLOOKUP(C39,Уч!$A$2:$L$34,3,FALSE)</f>
        <v>21.05.1999</v>
      </c>
      <c r="F39" s="699" t="str">
        <f>VLOOKUP(C39,Уч!$A$2:$L$34,5,FALSE)</f>
        <v xml:space="preserve">Ростовская область  </v>
      </c>
      <c r="G39" s="556">
        <f t="shared" si="8"/>
        <v>11.5</v>
      </c>
      <c r="H39" s="175">
        <f t="shared" si="9"/>
        <v>0</v>
      </c>
      <c r="I39" s="176">
        <f t="shared" si="10"/>
        <v>753</v>
      </c>
      <c r="K39" s="170">
        <v>1150</v>
      </c>
      <c r="L39" s="198">
        <v>0</v>
      </c>
    </row>
    <row r="40" spans="1:12" s="161" customFormat="1" ht="16.149999999999999" customHeight="1" x14ac:dyDescent="0.3">
      <c r="B40" s="162">
        <v>4</v>
      </c>
      <c r="C40" s="696">
        <v>43</v>
      </c>
      <c r="D40" s="697" t="str">
        <f>VLOOKUP(C40,Уч!$A$2:$L$34,2,FALSE)</f>
        <v>Соляков Федор</v>
      </c>
      <c r="E40" s="698" t="str">
        <f>VLOOKUP(C40,Уч!$A$2:$L$34,3,FALSE)</f>
        <v>08.03.1998</v>
      </c>
      <c r="F40" s="699" t="str">
        <f>VLOOKUP(C40,Уч!$A$2:$L$34,5,FALSE)</f>
        <v xml:space="preserve">Кемеровская область  </v>
      </c>
      <c r="G40" s="556">
        <f t="shared" si="8"/>
        <v>11.82</v>
      </c>
      <c r="H40" s="175">
        <f t="shared" si="9"/>
        <v>0</v>
      </c>
      <c r="I40" s="176">
        <f t="shared" si="10"/>
        <v>687</v>
      </c>
      <c r="K40" s="170">
        <v>1182</v>
      </c>
      <c r="L40" s="198">
        <v>0</v>
      </c>
    </row>
    <row r="41" spans="1:12" s="161" customFormat="1" ht="16.149999999999999" customHeight="1" x14ac:dyDescent="0.3">
      <c r="B41" s="162">
        <v>5</v>
      </c>
      <c r="C41" s="696">
        <v>83</v>
      </c>
      <c r="D41" s="697" t="str">
        <f>VLOOKUP(C41,Уч!$A$2:$L$34,2,FALSE)</f>
        <v>Патес Максим</v>
      </c>
      <c r="E41" s="698" t="str">
        <f>VLOOKUP(C41,Уч!$A$2:$L$34,3,FALSE)</f>
        <v>03.05.1997</v>
      </c>
      <c r="F41" s="699" t="str">
        <f>VLOOKUP(C41,Уч!$A$2:$L$34,5,FALSE)</f>
        <v xml:space="preserve">Челябинская область  </v>
      </c>
      <c r="G41" s="556">
        <f t="shared" si="8"/>
        <v>11.6</v>
      </c>
      <c r="H41" s="175">
        <f t="shared" si="9"/>
        <v>0</v>
      </c>
      <c r="I41" s="176">
        <f t="shared" si="10"/>
        <v>732</v>
      </c>
      <c r="K41" s="170">
        <v>1160</v>
      </c>
      <c r="L41" s="198">
        <v>0</v>
      </c>
    </row>
    <row r="42" spans="1:12" s="161" customFormat="1" ht="16.149999999999999" customHeight="1" x14ac:dyDescent="0.3">
      <c r="B42" s="162">
        <v>6</v>
      </c>
      <c r="C42" s="696">
        <v>78</v>
      </c>
      <c r="D42" s="697" t="str">
        <f>VLOOKUP(C42,Уч!$A$2:$L$34,2,FALSE)</f>
        <v>Слаква Максим</v>
      </c>
      <c r="E42" s="698" t="str">
        <f>VLOOKUP(C42,Уч!$A$2:$L$34,3,FALSE)</f>
        <v>10.05.1998</v>
      </c>
      <c r="F42" s="699" t="str">
        <f>VLOOKUP(C42,Уч!$A$2:$L$34,5,FALSE)</f>
        <v xml:space="preserve">Ставропольский край  </v>
      </c>
      <c r="G42" s="556">
        <f t="shared" si="8"/>
        <v>11.43</v>
      </c>
      <c r="H42" s="175">
        <f t="shared" si="9"/>
        <v>0</v>
      </c>
      <c r="I42" s="176">
        <f t="shared" si="10"/>
        <v>767</v>
      </c>
      <c r="K42" s="170">
        <v>1143</v>
      </c>
      <c r="L42" s="198">
        <v>0</v>
      </c>
    </row>
    <row r="43" spans="1:12" s="161" customFormat="1" ht="16.149999999999999" customHeight="1" x14ac:dyDescent="0.3">
      <c r="B43" s="162">
        <v>7</v>
      </c>
      <c r="C43" s="696">
        <v>40</v>
      </c>
      <c r="D43" s="697" t="str">
        <f>VLOOKUP(C43,Уч!$A$2:$L$34,2,FALSE)</f>
        <v>Черкасов Алексей</v>
      </c>
      <c r="E43" s="698" t="str">
        <f>VLOOKUP(C43,Уч!$A$2:$L$34,3,FALSE)</f>
        <v>22.10.1994</v>
      </c>
      <c r="F43" s="699" t="str">
        <f>VLOOKUP(C43,Уч!$A$2:$L$34,5,FALSE)</f>
        <v xml:space="preserve">Кемеровская область Санкт-Петербург </v>
      </c>
      <c r="G43" s="556">
        <f t="shared" si="8"/>
        <v>11.4</v>
      </c>
      <c r="H43" s="175">
        <f t="shared" si="9"/>
        <v>0</v>
      </c>
      <c r="I43" s="176">
        <f t="shared" si="10"/>
        <v>774</v>
      </c>
      <c r="K43" s="170">
        <v>1140</v>
      </c>
      <c r="L43" s="198">
        <v>0</v>
      </c>
    </row>
    <row r="44" spans="1:12" s="161" customFormat="1" ht="16.149999999999999" customHeight="1" x14ac:dyDescent="0.3">
      <c r="B44" s="162">
        <v>8</v>
      </c>
      <c r="C44" s="162"/>
      <c r="D44" s="171"/>
      <c r="E44" s="172"/>
      <c r="F44" s="498"/>
      <c r="G44" s="500">
        <f>K44/100</f>
        <v>0</v>
      </c>
      <c r="H44" s="167">
        <f t="shared" si="9"/>
        <v>2</v>
      </c>
      <c r="I44" s="168">
        <f t="shared" si="10"/>
        <v>0</v>
      </c>
      <c r="K44" s="170"/>
      <c r="L44" s="170">
        <v>20</v>
      </c>
    </row>
    <row r="45" spans="1:12" s="161" customFormat="1" ht="12" x14ac:dyDescent="0.3">
      <c r="B45" s="501"/>
      <c r="C45" s="502"/>
      <c r="D45" s="503"/>
      <c r="E45" s="504"/>
      <c r="F45" s="505"/>
      <c r="G45" s="506"/>
      <c r="H45" s="507"/>
      <c r="I45" s="508"/>
      <c r="K45" s="170"/>
      <c r="L45" s="170"/>
    </row>
    <row r="46" spans="1:12" s="161" customFormat="1" ht="12.75" x14ac:dyDescent="0.3">
      <c r="B46" s="509" t="s">
        <v>325</v>
      </c>
      <c r="C46" s="502"/>
      <c r="D46" s="503"/>
      <c r="E46" s="504"/>
      <c r="F46" s="505"/>
      <c r="G46" s="506"/>
      <c r="H46" s="507"/>
      <c r="I46" s="508"/>
      <c r="K46" s="170"/>
      <c r="L46" s="170"/>
    </row>
    <row r="47" spans="1:12" s="161" customFormat="1" ht="12.75" x14ac:dyDescent="0.3">
      <c r="B47" s="509" t="s">
        <v>326</v>
      </c>
      <c r="C47" s="502"/>
      <c r="D47" s="503"/>
      <c r="E47" s="504"/>
      <c r="F47" s="505"/>
      <c r="G47" s="506"/>
      <c r="H47" s="507"/>
      <c r="I47" s="508"/>
      <c r="K47" s="170"/>
      <c r="L47" s="170"/>
    </row>
    <row r="48" spans="1:12" s="161" customFormat="1" ht="12.75" x14ac:dyDescent="0.3">
      <c r="B48" s="509" t="s">
        <v>327</v>
      </c>
      <c r="C48" s="502"/>
      <c r="D48" s="503"/>
      <c r="E48" s="504"/>
      <c r="F48" s="505"/>
      <c r="G48" s="506"/>
      <c r="H48" s="507"/>
      <c r="I48" s="508"/>
      <c r="K48" s="170"/>
      <c r="L48" s="170"/>
    </row>
    <row r="49" spans="1:12" s="187" customFormat="1" ht="12" x14ac:dyDescent="0.2">
      <c r="A49" s="687"/>
      <c r="B49" s="687"/>
      <c r="C49" s="687"/>
      <c r="E49" s="193"/>
      <c r="F49" s="193"/>
      <c r="G49" s="194"/>
      <c r="H49" s="195"/>
      <c r="I49" s="181"/>
      <c r="K49" s="188"/>
      <c r="L49" s="196"/>
    </row>
    <row r="50" spans="1:12" s="187" customFormat="1" ht="12" x14ac:dyDescent="0.2">
      <c r="A50" s="687"/>
      <c r="B50" s="687"/>
      <c r="C50" s="178"/>
      <c r="D50" s="158" t="s">
        <v>126</v>
      </c>
      <c r="E50" s="183"/>
      <c r="F50" s="184"/>
      <c r="G50" s="180"/>
      <c r="H50" s="185"/>
      <c r="I50" s="186"/>
      <c r="K50" s="188"/>
      <c r="L50" s="189"/>
    </row>
    <row r="51" spans="1:12" s="161" customFormat="1" ht="12" x14ac:dyDescent="0.2">
      <c r="A51" s="161">
        <f ca="1">RAND()</f>
        <v>0.26138683368425109</v>
      </c>
      <c r="B51" s="162">
        <v>1</v>
      </c>
      <c r="C51" s="197"/>
      <c r="D51" s="163" t="e">
        <f>VLOOKUP(C51,Уч!$A$2:$L$34,2,FALSE)</f>
        <v>#N/A</v>
      </c>
      <c r="E51" s="164" t="e">
        <f>VLOOKUP(C51,Уч!$A$2:$L$34,3,FALSE)</f>
        <v>#N/A</v>
      </c>
      <c r="F51" s="165" t="e">
        <f>VLOOKUP(C51,Уч!$A$2:$L$34,5,FALSE)</f>
        <v>#N/A</v>
      </c>
      <c r="G51" s="166">
        <f t="shared" ref="G51:G58" si="11">K51/100</f>
        <v>0</v>
      </c>
      <c r="H51" s="167">
        <f t="shared" ref="H51:H58" si="12">L51/10</f>
        <v>0</v>
      </c>
      <c r="I51" s="168">
        <f t="shared" ref="I51:I58" si="13">IF(K51&gt;1783,0,IF(K51=0,0,ROUNDDOWN(25.4347*(18-K51/100)^1.81,0)))</f>
        <v>0</v>
      </c>
      <c r="K51" s="198"/>
      <c r="L51" s="198"/>
    </row>
    <row r="52" spans="1:12" s="161" customFormat="1" ht="12" x14ac:dyDescent="0.3">
      <c r="A52" s="161">
        <f t="shared" ref="A52:A90" ca="1" si="14">RAND()</f>
        <v>0.71651915129699317</v>
      </c>
      <c r="B52" s="162">
        <v>2</v>
      </c>
      <c r="C52" s="162">
        <v>52</v>
      </c>
      <c r="D52" s="171" t="e">
        <f>VLOOKUP(C52,Уч!$A$2:$L$34,2,FALSE)</f>
        <v>#N/A</v>
      </c>
      <c r="E52" s="172" t="e">
        <f>VLOOKUP(C52,Уч!$A$2:$L$34,3,FALSE)</f>
        <v>#N/A</v>
      </c>
      <c r="F52" s="173" t="e">
        <f>VLOOKUP(C52,Уч!$A$2:$L$34,5,FALSE)</f>
        <v>#N/A</v>
      </c>
      <c r="G52" s="174">
        <f t="shared" si="11"/>
        <v>10.93</v>
      </c>
      <c r="H52" s="175">
        <f t="shared" si="12"/>
        <v>1</v>
      </c>
      <c r="I52" s="176">
        <f t="shared" si="13"/>
        <v>876</v>
      </c>
      <c r="K52" s="170">
        <v>1093</v>
      </c>
      <c r="L52" s="198">
        <v>10</v>
      </c>
    </row>
    <row r="53" spans="1:12" s="161" customFormat="1" ht="12" x14ac:dyDescent="0.2">
      <c r="A53" s="161">
        <f t="shared" ca="1" si="14"/>
        <v>0.11604755904398356</v>
      </c>
      <c r="B53" s="162">
        <v>3</v>
      </c>
      <c r="C53" s="687">
        <v>13</v>
      </c>
      <c r="D53" s="171" t="e">
        <f>VLOOKUP(C53,Уч!$A$2:$L$34,2,FALSE)</f>
        <v>#N/A</v>
      </c>
      <c r="E53" s="172" t="e">
        <f>VLOOKUP(C53,Уч!$A$2:$L$34,3,FALSE)</f>
        <v>#N/A</v>
      </c>
      <c r="F53" s="173" t="e">
        <f>VLOOKUP(C53,Уч!$A$2:$L$34,5,FALSE)</f>
        <v>#N/A</v>
      </c>
      <c r="G53" s="174">
        <f t="shared" si="11"/>
        <v>11.41</v>
      </c>
      <c r="H53" s="175">
        <f t="shared" si="12"/>
        <v>1</v>
      </c>
      <c r="I53" s="176">
        <f t="shared" si="13"/>
        <v>771</v>
      </c>
      <c r="K53" s="170">
        <v>1141</v>
      </c>
      <c r="L53" s="198">
        <v>10</v>
      </c>
    </row>
    <row r="54" spans="1:12" s="161" customFormat="1" ht="12" x14ac:dyDescent="0.3">
      <c r="A54" s="161">
        <f t="shared" ca="1" si="14"/>
        <v>0.90824676806262628</v>
      </c>
      <c r="B54" s="162">
        <v>4</v>
      </c>
      <c r="C54" s="162">
        <v>32</v>
      </c>
      <c r="D54" s="171" t="e">
        <f>VLOOKUP(C54,Уч!$A$2:$L$34,2,FALSE)</f>
        <v>#N/A</v>
      </c>
      <c r="E54" s="172" t="e">
        <f>VLOOKUP(C54,Уч!$A$2:$L$34,3,FALSE)</f>
        <v>#N/A</v>
      </c>
      <c r="F54" s="173" t="e">
        <f>VLOOKUP(C54,Уч!$A$2:$L$34,5,FALSE)</f>
        <v>#N/A</v>
      </c>
      <c r="G54" s="174">
        <f t="shared" si="11"/>
        <v>11.15</v>
      </c>
      <c r="H54" s="175">
        <f t="shared" si="12"/>
        <v>1</v>
      </c>
      <c r="I54" s="176">
        <f t="shared" si="13"/>
        <v>827</v>
      </c>
      <c r="K54" s="170">
        <v>1115</v>
      </c>
      <c r="L54" s="198">
        <v>10</v>
      </c>
    </row>
    <row r="55" spans="1:12" s="161" customFormat="1" ht="12" x14ac:dyDescent="0.3">
      <c r="A55" s="161">
        <f t="shared" ca="1" si="14"/>
        <v>0.39829627475489671</v>
      </c>
      <c r="B55" s="162">
        <v>5</v>
      </c>
      <c r="C55" s="162">
        <v>25</v>
      </c>
      <c r="D55" s="171" t="e">
        <f>VLOOKUP(C55,Уч!$A$2:$L$34,2,FALSE)</f>
        <v>#N/A</v>
      </c>
      <c r="E55" s="172" t="e">
        <f>VLOOKUP(C55,Уч!$A$2:$L$34,3,FALSE)</f>
        <v>#N/A</v>
      </c>
      <c r="F55" s="173" t="e">
        <f>VLOOKUP(C55,Уч!$A$2:$L$34,5,FALSE)</f>
        <v>#N/A</v>
      </c>
      <c r="G55" s="174">
        <f t="shared" si="11"/>
        <v>11.3</v>
      </c>
      <c r="H55" s="175">
        <f t="shared" si="12"/>
        <v>1</v>
      </c>
      <c r="I55" s="176">
        <f t="shared" si="13"/>
        <v>795</v>
      </c>
      <c r="K55" s="170">
        <v>1130</v>
      </c>
      <c r="L55" s="198">
        <v>10</v>
      </c>
    </row>
    <row r="56" spans="1:12" s="161" customFormat="1" ht="12" x14ac:dyDescent="0.3">
      <c r="A56" s="161">
        <f t="shared" ca="1" si="14"/>
        <v>0.60987937975413364</v>
      </c>
      <c r="B56" s="162">
        <v>6</v>
      </c>
      <c r="C56" s="162">
        <v>24</v>
      </c>
      <c r="D56" s="171" t="e">
        <f>VLOOKUP(C56,Уч!$A$2:$L$34,2,FALSE)</f>
        <v>#N/A</v>
      </c>
      <c r="E56" s="172" t="e">
        <f>VLOOKUP(C56,Уч!$A$2:$L$34,3,FALSE)</f>
        <v>#N/A</v>
      </c>
      <c r="F56" s="173" t="e">
        <f>VLOOKUP(C56,Уч!$A$2:$L$34,5,FALSE)</f>
        <v>#N/A</v>
      </c>
      <c r="G56" s="174">
        <f t="shared" si="11"/>
        <v>11.15</v>
      </c>
      <c r="H56" s="175">
        <f t="shared" si="12"/>
        <v>1</v>
      </c>
      <c r="I56" s="176">
        <f t="shared" si="13"/>
        <v>827</v>
      </c>
      <c r="K56" s="170">
        <v>1115</v>
      </c>
      <c r="L56" s="198">
        <v>10</v>
      </c>
    </row>
    <row r="57" spans="1:12" s="161" customFormat="1" ht="12" x14ac:dyDescent="0.3">
      <c r="A57" s="161">
        <f t="shared" ca="1" si="14"/>
        <v>0.38517017066841241</v>
      </c>
      <c r="B57" s="162">
        <v>7</v>
      </c>
      <c r="C57" s="162">
        <v>53</v>
      </c>
      <c r="D57" s="171" t="e">
        <f>VLOOKUP(C57,Уч!$A$2:$L$34,2,FALSE)</f>
        <v>#N/A</v>
      </c>
      <c r="E57" s="172" t="e">
        <f>VLOOKUP(C57,Уч!$A$2:$L$34,3,FALSE)</f>
        <v>#N/A</v>
      </c>
      <c r="F57" s="173" t="e">
        <f>VLOOKUP(C57,Уч!$A$2:$L$34,5,FALSE)</f>
        <v>#N/A</v>
      </c>
      <c r="G57" s="174">
        <f t="shared" si="11"/>
        <v>10.91</v>
      </c>
      <c r="H57" s="175">
        <f t="shared" si="12"/>
        <v>1</v>
      </c>
      <c r="I57" s="176">
        <f t="shared" si="13"/>
        <v>881</v>
      </c>
      <c r="K57" s="170">
        <v>1091</v>
      </c>
      <c r="L57" s="198">
        <v>10</v>
      </c>
    </row>
    <row r="58" spans="1:12" s="161" customFormat="1" ht="12" x14ac:dyDescent="0.3">
      <c r="A58" s="161">
        <f t="shared" ca="1" si="14"/>
        <v>0.95854936162883286</v>
      </c>
      <c r="B58" s="162">
        <v>8</v>
      </c>
      <c r="C58" s="177">
        <v>1385</v>
      </c>
      <c r="D58" s="163" t="e">
        <f>VLOOKUP(C58,Уч!$A$2:$L$34,2,FALSE)</f>
        <v>#N/A</v>
      </c>
      <c r="E58" s="164" t="e">
        <f>VLOOKUP(C58,Уч!$A$2:$L$34,3,FALSE)</f>
        <v>#N/A</v>
      </c>
      <c r="F58" s="199" t="e">
        <f>VLOOKUP(C58,Уч!$A$2:$L$34,5,FALSE)</f>
        <v>#N/A</v>
      </c>
      <c r="G58" s="166">
        <f t="shared" si="11"/>
        <v>0</v>
      </c>
      <c r="H58" s="167">
        <f t="shared" si="12"/>
        <v>0</v>
      </c>
      <c r="I58" s="168">
        <f t="shared" si="13"/>
        <v>0</v>
      </c>
      <c r="K58" s="170"/>
      <c r="L58" s="170"/>
    </row>
    <row r="59" spans="1:12" ht="12.75" x14ac:dyDescent="0.2">
      <c r="A59" s="41">
        <f t="shared" ca="1" si="14"/>
        <v>0.26574811734874215</v>
      </c>
      <c r="C59" s="200">
        <v>1</v>
      </c>
      <c r="G59" s="201"/>
      <c r="H59" s="201"/>
      <c r="I59" s="202"/>
    </row>
    <row r="60" spans="1:12" ht="12.75" x14ac:dyDescent="0.2">
      <c r="A60" s="41">
        <f t="shared" ca="1" si="14"/>
        <v>0.25396435341004087</v>
      </c>
      <c r="C60" s="200">
        <v>2</v>
      </c>
      <c r="G60" s="201"/>
      <c r="H60" s="201"/>
      <c r="I60" s="202"/>
    </row>
    <row r="61" spans="1:12" ht="12.75" x14ac:dyDescent="0.2">
      <c r="A61" s="41">
        <f t="shared" ca="1" si="14"/>
        <v>0.4654017555363863</v>
      </c>
      <c r="C61" s="200">
        <v>3</v>
      </c>
      <c r="G61" s="201"/>
      <c r="H61" s="201"/>
      <c r="I61" s="202"/>
    </row>
    <row r="62" spans="1:12" ht="12.75" x14ac:dyDescent="0.2">
      <c r="A62" s="41">
        <f t="shared" ca="1" si="14"/>
        <v>0.98293507419907677</v>
      </c>
      <c r="C62" s="200">
        <v>4</v>
      </c>
      <c r="G62" s="201"/>
      <c r="H62" s="201"/>
      <c r="I62" s="202"/>
    </row>
    <row r="63" spans="1:12" ht="12.75" x14ac:dyDescent="0.2">
      <c r="A63" s="41">
        <f t="shared" ca="1" si="14"/>
        <v>1.6503258103450436E-2</v>
      </c>
      <c r="C63" s="200">
        <v>5</v>
      </c>
      <c r="G63" s="201"/>
      <c r="H63" s="201"/>
      <c r="I63" s="202"/>
    </row>
    <row r="64" spans="1:12" ht="12.75" x14ac:dyDescent="0.2">
      <c r="A64" s="41">
        <f t="shared" ca="1" si="14"/>
        <v>0.85026334774855727</v>
      </c>
      <c r="C64" s="200">
        <v>6</v>
      </c>
      <c r="G64" s="201"/>
      <c r="H64" s="201"/>
      <c r="I64" s="202"/>
    </row>
    <row r="65" spans="1:9" ht="12.75" x14ac:dyDescent="0.2">
      <c r="A65" s="41">
        <f t="shared" ca="1" si="14"/>
        <v>0.75037435450734591</v>
      </c>
      <c r="C65" s="200">
        <v>7</v>
      </c>
      <c r="G65" s="201"/>
      <c r="H65" s="201"/>
      <c r="I65" s="202"/>
    </row>
    <row r="66" spans="1:9" ht="12.75" x14ac:dyDescent="0.2">
      <c r="A66" s="41">
        <f t="shared" ca="1" si="14"/>
        <v>0.86513636413920458</v>
      </c>
      <c r="C66" s="200">
        <v>8</v>
      </c>
      <c r="G66" s="201"/>
      <c r="H66" s="201"/>
      <c r="I66" s="202"/>
    </row>
    <row r="67" spans="1:9" ht="12.75" x14ac:dyDescent="0.2">
      <c r="A67" s="41">
        <f t="shared" ca="1" si="14"/>
        <v>4.5883143404451765E-2</v>
      </c>
      <c r="C67" s="200">
        <v>9</v>
      </c>
      <c r="G67" s="201"/>
      <c r="H67" s="201"/>
      <c r="I67" s="202"/>
    </row>
    <row r="68" spans="1:9" ht="12.75" x14ac:dyDescent="0.2">
      <c r="A68" s="41">
        <f t="shared" ca="1" si="14"/>
        <v>0.34922087346563635</v>
      </c>
      <c r="C68" s="200">
        <v>10</v>
      </c>
      <c r="G68" s="201"/>
      <c r="H68" s="201"/>
      <c r="I68" s="202"/>
    </row>
    <row r="69" spans="1:9" ht="12.75" x14ac:dyDescent="0.2">
      <c r="A69" s="41">
        <f t="shared" ca="1" si="14"/>
        <v>0.26194294164843435</v>
      </c>
      <c r="C69" s="200">
        <v>11</v>
      </c>
      <c r="G69" s="201"/>
      <c r="H69" s="201"/>
      <c r="I69" s="202"/>
    </row>
    <row r="70" spans="1:9" ht="12.75" x14ac:dyDescent="0.2">
      <c r="A70" s="41">
        <f t="shared" ca="1" si="14"/>
        <v>0.85658886300006576</v>
      </c>
      <c r="C70" s="200">
        <v>12</v>
      </c>
      <c r="G70" s="201"/>
      <c r="H70" s="201"/>
      <c r="I70" s="202"/>
    </row>
    <row r="71" spans="1:9" ht="12.75" x14ac:dyDescent="0.2">
      <c r="A71" s="41">
        <f t="shared" ca="1" si="14"/>
        <v>0.45451535758056261</v>
      </c>
      <c r="C71" s="200">
        <v>13</v>
      </c>
      <c r="G71" s="201"/>
      <c r="H71" s="201"/>
      <c r="I71" s="202"/>
    </row>
    <row r="72" spans="1:9" ht="12.75" x14ac:dyDescent="0.2">
      <c r="A72" s="41">
        <f t="shared" ca="1" si="14"/>
        <v>0.59302607710348865</v>
      </c>
      <c r="C72" s="200">
        <v>14</v>
      </c>
      <c r="G72" s="201"/>
      <c r="H72" s="201"/>
      <c r="I72" s="202"/>
    </row>
    <row r="73" spans="1:9" ht="12.75" x14ac:dyDescent="0.2">
      <c r="A73" s="41">
        <f t="shared" ca="1" si="14"/>
        <v>0.12025736212471416</v>
      </c>
      <c r="C73" s="200">
        <v>15</v>
      </c>
      <c r="G73" s="201"/>
      <c r="H73" s="201"/>
      <c r="I73" s="202"/>
    </row>
    <row r="74" spans="1:9" ht="12.75" x14ac:dyDescent="0.2">
      <c r="A74" s="41">
        <f t="shared" ca="1" si="14"/>
        <v>0.64659399208208679</v>
      </c>
      <c r="C74" s="200">
        <v>16</v>
      </c>
      <c r="G74" s="201"/>
      <c r="H74" s="201"/>
      <c r="I74" s="202"/>
    </row>
    <row r="75" spans="1:9" ht="12.75" x14ac:dyDescent="0.2">
      <c r="A75" s="41">
        <f t="shared" ca="1" si="14"/>
        <v>0.72483077042360811</v>
      </c>
      <c r="C75" s="200">
        <v>17</v>
      </c>
      <c r="G75" s="201"/>
      <c r="H75" s="201"/>
      <c r="I75" s="202"/>
    </row>
    <row r="76" spans="1:9" ht="12.75" x14ac:dyDescent="0.2">
      <c r="A76" s="41">
        <f t="shared" ca="1" si="14"/>
        <v>0.95663360378684426</v>
      </c>
      <c r="C76" s="200">
        <v>18</v>
      </c>
      <c r="G76" s="201"/>
      <c r="H76" s="201"/>
      <c r="I76" s="202"/>
    </row>
    <row r="77" spans="1:9" ht="12.75" x14ac:dyDescent="0.2">
      <c r="A77" s="41">
        <f t="shared" ca="1" si="14"/>
        <v>0.7719496725867766</v>
      </c>
      <c r="C77" s="200">
        <v>19</v>
      </c>
    </row>
    <row r="78" spans="1:9" ht="12.75" x14ac:dyDescent="0.2">
      <c r="A78" s="41">
        <f t="shared" ca="1" si="14"/>
        <v>0.43275019597478059</v>
      </c>
      <c r="C78" s="200">
        <v>20</v>
      </c>
    </row>
    <row r="79" spans="1:9" ht="12.75" x14ac:dyDescent="0.2">
      <c r="A79" s="41">
        <f t="shared" ca="1" si="14"/>
        <v>0.68015662150838252</v>
      </c>
      <c r="C79" s="200">
        <v>21</v>
      </c>
    </row>
    <row r="80" spans="1:9" ht="12.75" x14ac:dyDescent="0.2">
      <c r="A80" s="41">
        <f t="shared" ca="1" si="14"/>
        <v>6.6987531951210655E-2</v>
      </c>
      <c r="C80" s="200">
        <v>22</v>
      </c>
    </row>
    <row r="81" spans="1:3" ht="12.75" x14ac:dyDescent="0.2">
      <c r="A81" s="41">
        <f t="shared" ca="1" si="14"/>
        <v>0.86991634917788552</v>
      </c>
      <c r="C81" s="200">
        <v>23</v>
      </c>
    </row>
    <row r="82" spans="1:3" ht="12.75" x14ac:dyDescent="0.2">
      <c r="A82" s="41">
        <f t="shared" ca="1" si="14"/>
        <v>0.67200663762803325</v>
      </c>
      <c r="C82" s="200">
        <v>24</v>
      </c>
    </row>
    <row r="83" spans="1:3" ht="12.75" x14ac:dyDescent="0.2">
      <c r="A83" s="41">
        <f t="shared" ca="1" si="14"/>
        <v>0.43181433978711126</v>
      </c>
      <c r="C83" s="200">
        <v>25</v>
      </c>
    </row>
    <row r="84" spans="1:3" ht="12.75" x14ac:dyDescent="0.2">
      <c r="A84" s="41">
        <f t="shared" ca="1" si="14"/>
        <v>0.11015647900581671</v>
      </c>
      <c r="C84" s="200">
        <v>26</v>
      </c>
    </row>
    <row r="85" spans="1:3" ht="12.75" x14ac:dyDescent="0.2">
      <c r="A85" s="41">
        <f t="shared" ca="1" si="14"/>
        <v>0.71915227324006392</v>
      </c>
      <c r="C85" s="200">
        <v>27</v>
      </c>
    </row>
    <row r="86" spans="1:3" ht="12.75" x14ac:dyDescent="0.2">
      <c r="A86" s="41">
        <f t="shared" ca="1" si="14"/>
        <v>0.33478619352301831</v>
      </c>
      <c r="C86" s="200">
        <v>28</v>
      </c>
    </row>
    <row r="87" spans="1:3" ht="12.75" x14ac:dyDescent="0.2">
      <c r="A87" s="41">
        <f t="shared" ca="1" si="14"/>
        <v>0.87140388894324738</v>
      </c>
      <c r="C87" s="200">
        <v>29</v>
      </c>
    </row>
    <row r="88" spans="1:3" ht="12.75" x14ac:dyDescent="0.2">
      <c r="A88" s="41">
        <f t="shared" ca="1" si="14"/>
        <v>0.43270116748484067</v>
      </c>
      <c r="C88" s="200">
        <v>30</v>
      </c>
    </row>
    <row r="89" spans="1:3" ht="12.75" x14ac:dyDescent="0.2">
      <c r="A89" s="41">
        <f t="shared" ca="1" si="14"/>
        <v>0.63295972364716302</v>
      </c>
      <c r="C89" s="200">
        <v>31</v>
      </c>
    </row>
    <row r="90" spans="1:3" ht="12.75" x14ac:dyDescent="0.2">
      <c r="A90" s="41">
        <f t="shared" ca="1" si="14"/>
        <v>0.42496486157367885</v>
      </c>
      <c r="C90" s="200">
        <v>32</v>
      </c>
    </row>
  </sheetData>
  <mergeCells count="8">
    <mergeCell ref="B7:I7"/>
    <mergeCell ref="B15:I15"/>
    <mergeCell ref="B1:I1"/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scale="98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2"/>
  <sheetViews>
    <sheetView view="pageBreakPreview" topLeftCell="B1" zoomScale="60" workbookViewId="0">
      <selection activeCell="X48" sqref="X48"/>
    </sheetView>
  </sheetViews>
  <sheetFormatPr defaultColWidth="9.140625" defaultRowHeight="13.15" customHeight="1" outlineLevelCol="1" x14ac:dyDescent="0.2"/>
  <cols>
    <col min="1" max="1" width="12" style="41" hidden="1" customWidth="1" outlineLevel="1"/>
    <col min="2" max="2" width="6.28515625" style="41" customWidth="1" collapsed="1"/>
    <col min="3" max="3" width="7" style="552" customWidth="1"/>
    <col min="4" max="4" width="15.85546875" style="41" customWidth="1"/>
    <col min="5" max="5" width="10" style="41" customWidth="1"/>
    <col min="6" max="6" width="25" style="41" customWidth="1"/>
    <col min="7" max="7" width="9.7109375" style="41" customWidth="1"/>
    <col min="8" max="8" width="6.140625" style="41" customWidth="1"/>
    <col min="9" max="9" width="5.7109375" style="149" bestFit="1" customWidth="1"/>
    <col min="10" max="10" width="9.85546875" style="41" bestFit="1" customWidth="1"/>
    <col min="11" max="11" width="9.140625" style="41" outlineLevel="1"/>
    <col min="12" max="12" width="9.140625" style="552" outlineLevel="1"/>
    <col min="13" max="16384" width="9.140625" style="41"/>
  </cols>
  <sheetData>
    <row r="1" spans="1:12" ht="12.75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K1" s="145"/>
      <c r="L1" s="146"/>
    </row>
    <row r="2" spans="1:12" ht="12.75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K2" s="145"/>
      <c r="L2" s="146"/>
    </row>
    <row r="3" spans="1:12" ht="12.75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K3" s="145"/>
      <c r="L3" s="146"/>
    </row>
    <row r="4" spans="1:12" ht="12.75" x14ac:dyDescent="0.2">
      <c r="B4" s="742" t="str">
        <f>Расп!A27</f>
        <v>по многоборью</v>
      </c>
      <c r="C4" s="742"/>
      <c r="D4" s="742"/>
      <c r="E4" s="742"/>
      <c r="F4" s="742"/>
      <c r="G4" s="742"/>
      <c r="H4" s="742"/>
      <c r="I4" s="742"/>
      <c r="K4" s="145"/>
      <c r="L4" s="146"/>
    </row>
    <row r="5" spans="1:12" ht="12.75" x14ac:dyDescent="0.2">
      <c r="B5" s="745" t="str">
        <f>Расп!A28</f>
        <v>Мужчины</v>
      </c>
      <c r="C5" s="745"/>
      <c r="D5" s="745"/>
      <c r="E5" s="745"/>
      <c r="F5" s="745"/>
      <c r="G5" s="745"/>
      <c r="H5" s="745"/>
      <c r="I5" s="745"/>
      <c r="K5" s="145"/>
      <c r="L5" s="146"/>
    </row>
    <row r="6" spans="1:12" ht="12.75" x14ac:dyDescent="0.2">
      <c r="B6" s="741" t="s">
        <v>12</v>
      </c>
      <c r="C6" s="741"/>
      <c r="D6" s="741"/>
      <c r="E6" s="741"/>
      <c r="F6" s="741"/>
      <c r="G6" s="741"/>
      <c r="H6" s="741"/>
      <c r="I6" s="741"/>
      <c r="K6" s="145"/>
      <c r="L6" s="146"/>
    </row>
    <row r="7" spans="1:12" ht="12.75" x14ac:dyDescent="0.2">
      <c r="B7" s="741" t="str">
        <f>Расп!A2</f>
        <v>бег 100 м</v>
      </c>
      <c r="C7" s="741"/>
      <c r="D7" s="741"/>
      <c r="E7" s="741"/>
      <c r="F7" s="741"/>
      <c r="G7" s="741"/>
      <c r="H7" s="741"/>
      <c r="I7" s="741"/>
      <c r="K7" s="145"/>
      <c r="L7" s="146"/>
    </row>
    <row r="8" spans="1:12" ht="15.75" hidden="1" x14ac:dyDescent="0.25">
      <c r="C8" s="151"/>
      <c r="D8" s="552"/>
      <c r="E8" s="147"/>
      <c r="G8" s="150"/>
      <c r="H8" s="150"/>
      <c r="K8" s="145"/>
      <c r="L8" s="146"/>
    </row>
    <row r="9" spans="1:12" ht="12.75" hidden="1" x14ac:dyDescent="0.2">
      <c r="D9" s="38"/>
      <c r="G9" s="150"/>
      <c r="H9" s="150"/>
      <c r="K9" s="152" t="s">
        <v>22</v>
      </c>
      <c r="L9" s="146"/>
    </row>
    <row r="10" spans="1:12" ht="15.75" hidden="1" x14ac:dyDescent="0.25">
      <c r="C10" s="153"/>
      <c r="D10" s="552"/>
      <c r="E10" s="552"/>
      <c r="F10" s="151"/>
      <c r="K10" s="152" t="s">
        <v>23</v>
      </c>
      <c r="L10" s="146"/>
    </row>
    <row r="11" spans="1:12" ht="12.75" hidden="1" x14ac:dyDescent="0.2">
      <c r="D11" s="552"/>
      <c r="E11" s="552"/>
      <c r="K11" s="152" t="s">
        <v>24</v>
      </c>
      <c r="L11" s="146"/>
    </row>
    <row r="12" spans="1:12" ht="15.75" x14ac:dyDescent="0.25">
      <c r="B12" s="203" t="str">
        <f>Расп!A1</f>
        <v>04.09.2019 г.</v>
      </c>
      <c r="C12" s="153"/>
      <c r="D12" s="552"/>
      <c r="E12" s="552"/>
      <c r="G12" s="151"/>
      <c r="H12" s="206" t="str">
        <f>Расп!B1</f>
        <v>Начало:</v>
      </c>
      <c r="I12" s="207">
        <v>0.45833333333333331</v>
      </c>
      <c r="K12" s="145"/>
      <c r="L12" s="146"/>
    </row>
    <row r="13" spans="1:12" ht="15.75" x14ac:dyDescent="0.25">
      <c r="B13" s="41" t="str">
        <f>Расп!A26</f>
        <v>г.Сочи, Адлерский район, стадион "Юность"</v>
      </c>
      <c r="C13" s="147"/>
      <c r="D13" s="552"/>
      <c r="E13" s="552"/>
      <c r="G13" s="151"/>
      <c r="H13" s="206" t="str">
        <f>Расп!C1</f>
        <v>Окончание:</v>
      </c>
      <c r="I13" s="204"/>
      <c r="K13" s="145"/>
      <c r="L13" s="146"/>
    </row>
    <row r="14" spans="1:12" s="551" customFormat="1" ht="31.5" x14ac:dyDescent="0.2">
      <c r="A14" s="154" t="s">
        <v>67</v>
      </c>
      <c r="B14" s="458" t="s">
        <v>328</v>
      </c>
      <c r="C14" s="458" t="s">
        <v>272</v>
      </c>
      <c r="D14" s="458" t="s">
        <v>329</v>
      </c>
      <c r="E14" s="458" t="s">
        <v>330</v>
      </c>
      <c r="F14" s="511" t="s">
        <v>331</v>
      </c>
      <c r="G14" s="512" t="s">
        <v>19</v>
      </c>
      <c r="H14" s="512" t="s">
        <v>25</v>
      </c>
      <c r="I14" s="459" t="s">
        <v>29</v>
      </c>
      <c r="K14" s="152" t="s">
        <v>28</v>
      </c>
      <c r="L14" s="152" t="s">
        <v>25</v>
      </c>
    </row>
    <row r="15" spans="1:12" s="551" customFormat="1" ht="12.75" hidden="1" x14ac:dyDescent="0.2">
      <c r="I15" s="157"/>
      <c r="K15" s="152"/>
      <c r="L15" s="152"/>
    </row>
    <row r="16" spans="1:12" s="551" customFormat="1" ht="12.75" hidden="1" x14ac:dyDescent="0.2">
      <c r="B16" s="741" t="s">
        <v>323</v>
      </c>
      <c r="C16" s="741"/>
      <c r="D16" s="741"/>
      <c r="E16" s="741"/>
      <c r="F16" s="741"/>
      <c r="G16" s="741"/>
      <c r="H16" s="741"/>
      <c r="I16" s="741"/>
      <c r="K16" s="152"/>
      <c r="L16" s="152"/>
    </row>
    <row r="17" spans="1:13" s="158" customFormat="1" ht="12" hidden="1" x14ac:dyDescent="0.2">
      <c r="D17" s="158" t="s">
        <v>21</v>
      </c>
      <c r="I17" s="159"/>
      <c r="K17" s="160"/>
      <c r="L17" s="160"/>
    </row>
    <row r="18" spans="1:13" s="161" customFormat="1" ht="12" hidden="1" x14ac:dyDescent="0.3">
      <c r="A18" s="161">
        <f ca="1">RAND()</f>
        <v>0.98886472233563616</v>
      </c>
      <c r="B18" s="162">
        <v>1</v>
      </c>
      <c r="C18" s="162"/>
      <c r="D18" s="163" t="e">
        <f>VLOOKUP(C18,Уч!$A$2:$L$34,2,FALSE)</f>
        <v>#N/A</v>
      </c>
      <c r="E18" s="164" t="e">
        <f>VLOOKUP(C18,Уч!$A$2:$L$34,3,FALSE)</f>
        <v>#N/A</v>
      </c>
      <c r="F18" s="497" t="e">
        <f>VLOOKUP(C18,Уч!$A$2:$L$34,5,FALSE)</f>
        <v>#N/A</v>
      </c>
      <c r="G18" s="500">
        <f t="shared" ref="G18:G25" si="0">K18/100</f>
        <v>0</v>
      </c>
      <c r="H18" s="167">
        <f t="shared" ref="H18:H25" si="1">L18/10</f>
        <v>0</v>
      </c>
      <c r="I18" s="168">
        <f t="shared" ref="I18:I25" si="2">IF(K18&gt;1783,0,IF(K18=0,0,ROUNDDOWN(25.4347*(18-K18/100)^1.81,0)))</f>
        <v>0</v>
      </c>
      <c r="J18" s="169"/>
      <c r="K18" s="170"/>
      <c r="L18" s="170"/>
    </row>
    <row r="19" spans="1:13" s="161" customFormat="1" ht="12" hidden="1" x14ac:dyDescent="0.3">
      <c r="A19" s="161">
        <f t="shared" ref="A19:A25" ca="1" si="3">RAND()</f>
        <v>0.8897797851455107</v>
      </c>
      <c r="B19" s="162">
        <v>2</v>
      </c>
      <c r="C19" s="162">
        <v>54</v>
      </c>
      <c r="D19" s="171" t="e">
        <f>VLOOKUP(C19,Уч!$A$2:$L$34,2,FALSE)</f>
        <v>#N/A</v>
      </c>
      <c r="E19" s="172" t="e">
        <f>VLOOKUP(C19,Уч!$A$2:$L$34,3,FALSE)</f>
        <v>#N/A</v>
      </c>
      <c r="F19" s="498" t="e">
        <f>VLOOKUP(C19,Уч!$A$2:$L$34,5,FALSE)</f>
        <v>#N/A</v>
      </c>
      <c r="G19" s="500">
        <f t="shared" si="0"/>
        <v>11.19</v>
      </c>
      <c r="H19" s="167">
        <f t="shared" si="1"/>
        <v>1.7</v>
      </c>
      <c r="I19" s="168">
        <f t="shared" si="2"/>
        <v>819</v>
      </c>
      <c r="K19" s="170">
        <v>1119</v>
      </c>
      <c r="L19" s="170">
        <v>17</v>
      </c>
    </row>
    <row r="20" spans="1:13" s="161" customFormat="1" ht="12" hidden="1" x14ac:dyDescent="0.3">
      <c r="A20" s="161">
        <f t="shared" ca="1" si="3"/>
        <v>0.29983333275801516</v>
      </c>
      <c r="B20" s="162">
        <v>3</v>
      </c>
      <c r="C20" s="162">
        <v>45</v>
      </c>
      <c r="D20" s="171" t="str">
        <f>VLOOKUP(C20,Уч!$A$2:$L$34,2,FALSE)</f>
        <v>Бочаринский Данила</v>
      </c>
      <c r="E20" s="172" t="str">
        <f>VLOOKUP(C20,Уч!$A$2:$L$34,3,FALSE)</f>
        <v>12.01.1999</v>
      </c>
      <c r="F20" s="498" t="str">
        <f>VLOOKUP(C20,Уч!$A$2:$L$34,5,FALSE)</f>
        <v xml:space="preserve">Кемеровская область  </v>
      </c>
      <c r="G20" s="500">
        <f>K20/100</f>
        <v>11.47</v>
      </c>
      <c r="H20" s="167">
        <f t="shared" si="1"/>
        <v>1.7</v>
      </c>
      <c r="I20" s="168">
        <f t="shared" si="2"/>
        <v>759</v>
      </c>
      <c r="K20" s="170">
        <v>1147</v>
      </c>
      <c r="L20" s="170">
        <v>17</v>
      </c>
    </row>
    <row r="21" spans="1:13" s="161" customFormat="1" ht="12" hidden="1" x14ac:dyDescent="0.3">
      <c r="A21" s="161">
        <f t="shared" ca="1" si="3"/>
        <v>0.41758245615953926</v>
      </c>
      <c r="B21" s="162">
        <v>4</v>
      </c>
      <c r="C21" s="162">
        <v>68</v>
      </c>
      <c r="D21" s="171" t="e">
        <f>VLOOKUP(C21,Уч!$A$2:$L$34,2,FALSE)</f>
        <v>#N/A</v>
      </c>
      <c r="E21" s="172" t="e">
        <f>VLOOKUP(C21,Уч!$A$2:$L$34,3,FALSE)</f>
        <v>#N/A</v>
      </c>
      <c r="F21" s="498" t="e">
        <f>VLOOKUP(C21,Уч!$A$2:$L$34,5,FALSE)</f>
        <v>#N/A</v>
      </c>
      <c r="G21" s="500">
        <f t="shared" si="0"/>
        <v>11.5</v>
      </c>
      <c r="H21" s="167">
        <f t="shared" si="1"/>
        <v>1.7</v>
      </c>
      <c r="I21" s="168">
        <f t="shared" si="2"/>
        <v>753</v>
      </c>
      <c r="K21" s="170">
        <v>1150</v>
      </c>
      <c r="L21" s="170">
        <v>17</v>
      </c>
    </row>
    <row r="22" spans="1:13" s="161" customFormat="1" ht="12" hidden="1" x14ac:dyDescent="0.3">
      <c r="A22" s="161">
        <f t="shared" ca="1" si="3"/>
        <v>7.8872956571423458E-2</v>
      </c>
      <c r="B22" s="162">
        <v>5</v>
      </c>
      <c r="C22" s="162">
        <v>39</v>
      </c>
      <c r="D22" s="171" t="str">
        <f>VLOOKUP(C22,Уч!$A$2:$L$34,2,FALSE)</f>
        <v>Левковский Андрей</v>
      </c>
      <c r="E22" s="172" t="str">
        <f>VLOOKUP(C22,Уч!$A$2:$L$34,3,FALSE)</f>
        <v>17.08.1997</v>
      </c>
      <c r="F22" s="498" t="str">
        <f>VLOOKUP(C22,Уч!$A$2:$L$34,5,FALSE)</f>
        <v xml:space="preserve">Кемеровская область  </v>
      </c>
      <c r="G22" s="500">
        <f t="shared" si="0"/>
        <v>10.9</v>
      </c>
      <c r="H22" s="167">
        <f t="shared" si="1"/>
        <v>1.7</v>
      </c>
      <c r="I22" s="168">
        <f t="shared" si="2"/>
        <v>883</v>
      </c>
      <c r="K22" s="170">
        <v>1090</v>
      </c>
      <c r="L22" s="170">
        <v>17</v>
      </c>
    </row>
    <row r="23" spans="1:13" s="161" customFormat="1" ht="12" hidden="1" x14ac:dyDescent="0.3">
      <c r="A23" s="161">
        <f t="shared" ca="1" si="3"/>
        <v>8.4152410749127715E-2</v>
      </c>
      <c r="B23" s="162">
        <v>6</v>
      </c>
      <c r="C23" s="162">
        <v>40</v>
      </c>
      <c r="D23" s="171" t="str">
        <f>VLOOKUP(C23,Уч!$A$2:$L$34,2,FALSE)</f>
        <v>Черкасов Алексей</v>
      </c>
      <c r="E23" s="172" t="str">
        <f>VLOOKUP(C23,Уч!$A$2:$L$34,3,FALSE)</f>
        <v>22.10.1994</v>
      </c>
      <c r="F23" s="498" t="str">
        <f>VLOOKUP(C23,Уч!$A$2:$L$34,5,FALSE)</f>
        <v xml:space="preserve">Кемеровская область Санкт-Петербург </v>
      </c>
      <c r="G23" s="500">
        <f t="shared" si="0"/>
        <v>11.34</v>
      </c>
      <c r="H23" s="167">
        <f t="shared" si="1"/>
        <v>1.7</v>
      </c>
      <c r="I23" s="168">
        <f t="shared" si="2"/>
        <v>786</v>
      </c>
      <c r="K23" s="170">
        <v>1134</v>
      </c>
      <c r="L23" s="170">
        <v>17</v>
      </c>
    </row>
    <row r="24" spans="1:13" s="161" customFormat="1" ht="12" hidden="1" x14ac:dyDescent="0.3">
      <c r="A24" s="161">
        <f t="shared" ca="1" si="3"/>
        <v>0.94086279084133839</v>
      </c>
      <c r="B24" s="162">
        <v>7</v>
      </c>
      <c r="C24" s="162">
        <v>35</v>
      </c>
      <c r="D24" s="171" t="e">
        <f>VLOOKUP(C24,Уч!$A$2:$L$34,2,FALSE)</f>
        <v>#N/A</v>
      </c>
      <c r="E24" s="172" t="e">
        <f>VLOOKUP(C24,Уч!$A$2:$L$34,3,FALSE)</f>
        <v>#N/A</v>
      </c>
      <c r="F24" s="498" t="e">
        <f>VLOOKUP(C24,Уч!$A$2:$L$34,5,FALSE)</f>
        <v>#N/A</v>
      </c>
      <c r="G24" s="500">
        <f t="shared" si="0"/>
        <v>11</v>
      </c>
      <c r="H24" s="167">
        <f t="shared" si="1"/>
        <v>1.7</v>
      </c>
      <c r="I24" s="168">
        <f t="shared" si="2"/>
        <v>861</v>
      </c>
      <c r="K24" s="170">
        <v>1100</v>
      </c>
      <c r="L24" s="170">
        <v>17</v>
      </c>
      <c r="M24" s="161">
        <v>163.19999999999999</v>
      </c>
    </row>
    <row r="25" spans="1:13" s="161" customFormat="1" ht="12" hidden="1" x14ac:dyDescent="0.3">
      <c r="A25" s="161">
        <f t="shared" ca="1" si="3"/>
        <v>0.41583864022400496</v>
      </c>
      <c r="B25" s="162">
        <v>8</v>
      </c>
      <c r="C25" s="177"/>
      <c r="D25" s="163" t="e">
        <f>VLOOKUP(C25,Уч!$A$2:$L$34,2,FALSE)</f>
        <v>#N/A</v>
      </c>
      <c r="E25" s="164" t="e">
        <f>VLOOKUP(C25,Уч!$A$2:$L$34,3,FALSE)</f>
        <v>#N/A</v>
      </c>
      <c r="F25" s="497" t="e">
        <f>VLOOKUP(C25,Уч!$A$2:$L$34,5,FALSE)</f>
        <v>#N/A</v>
      </c>
      <c r="G25" s="500">
        <f t="shared" si="0"/>
        <v>0</v>
      </c>
      <c r="H25" s="167">
        <f t="shared" si="1"/>
        <v>0</v>
      </c>
      <c r="I25" s="168">
        <f t="shared" si="2"/>
        <v>0</v>
      </c>
      <c r="K25" s="170"/>
      <c r="L25" s="170"/>
    </row>
    <row r="26" spans="1:13" s="158" customFormat="1" ht="12" hidden="1" x14ac:dyDescent="0.2">
      <c r="C26" s="178"/>
      <c r="F26" s="179"/>
      <c r="G26" s="180"/>
      <c r="H26" s="180"/>
      <c r="I26" s="181"/>
      <c r="K26" s="160"/>
      <c r="L26" s="160"/>
    </row>
    <row r="27" spans="1:13" s="187" customFormat="1" ht="12" hidden="1" x14ac:dyDescent="0.2">
      <c r="A27" s="553"/>
      <c r="B27" s="553"/>
      <c r="C27" s="178"/>
      <c r="D27" s="158" t="s">
        <v>63</v>
      </c>
      <c r="E27" s="183"/>
      <c r="F27" s="184"/>
      <c r="G27" s="180"/>
      <c r="H27" s="185"/>
      <c r="I27" s="186"/>
      <c r="K27" s="188"/>
      <c r="L27" s="189"/>
    </row>
    <row r="28" spans="1:13" s="161" customFormat="1" ht="12" hidden="1" x14ac:dyDescent="0.3">
      <c r="A28" s="161">
        <f ca="1">RAND()</f>
        <v>3.7222044138273125E-2</v>
      </c>
      <c r="B28" s="162">
        <v>1</v>
      </c>
      <c r="C28" s="162"/>
      <c r="D28" s="163" t="e">
        <f>VLOOKUP(C28,Уч!$A$2:$L$34,2,FALSE)</f>
        <v>#N/A</v>
      </c>
      <c r="E28" s="164" t="e">
        <f>VLOOKUP(C28,Уч!$A$2:$L$34,3,FALSE)</f>
        <v>#N/A</v>
      </c>
      <c r="F28" s="497" t="e">
        <f>VLOOKUP(C28,Уч!$A$2:$L$34,5,FALSE)</f>
        <v>#N/A</v>
      </c>
      <c r="G28" s="500">
        <f t="shared" ref="G28:G35" si="4">K28/100</f>
        <v>0</v>
      </c>
      <c r="H28" s="167">
        <f t="shared" ref="H28:H35" si="5">L28/10</f>
        <v>0</v>
      </c>
      <c r="I28" s="168">
        <f t="shared" ref="I28:I35" si="6">IF(K28&gt;1783,0,IF(K28=0,0,ROUNDDOWN(25.4347*(18-K28/100)^1.81,0)))</f>
        <v>0</v>
      </c>
      <c r="K28" s="170"/>
      <c r="L28" s="170"/>
    </row>
    <row r="29" spans="1:13" s="161" customFormat="1" ht="12" hidden="1" x14ac:dyDescent="0.3">
      <c r="A29" s="161">
        <f t="shared" ref="A29:A35" ca="1" si="7">RAND()</f>
        <v>0.42032901831334446</v>
      </c>
      <c r="B29" s="162">
        <v>2</v>
      </c>
      <c r="C29" s="162">
        <v>2</v>
      </c>
      <c r="D29" s="171" t="str">
        <f>VLOOKUP(C29,Уч!$A$2:$L$34,2,FALSE)</f>
        <v>Игнашев Владимир</v>
      </c>
      <c r="E29" s="172" t="str">
        <f>VLOOKUP(C29,Уч!$A$2:$L$34,3,FALSE)</f>
        <v>05.10.1996</v>
      </c>
      <c r="F29" s="498" t="str">
        <f>VLOOKUP(C29,Уч!$A$2:$L$34,5,FALSE)</f>
        <v xml:space="preserve">Ростовская область  </v>
      </c>
      <c r="G29" s="500">
        <f t="shared" si="4"/>
        <v>11.88</v>
      </c>
      <c r="H29" s="167">
        <f t="shared" si="5"/>
        <v>0.8</v>
      </c>
      <c r="I29" s="168">
        <f t="shared" si="6"/>
        <v>675</v>
      </c>
      <c r="K29" s="170">
        <v>1188</v>
      </c>
      <c r="L29" s="170">
        <v>8</v>
      </c>
      <c r="M29" s="161" t="s">
        <v>96</v>
      </c>
    </row>
    <row r="30" spans="1:13" s="161" customFormat="1" ht="12" hidden="1" x14ac:dyDescent="0.3">
      <c r="A30" s="161">
        <f t="shared" ca="1" si="7"/>
        <v>0.71147775069327046</v>
      </c>
      <c r="B30" s="162">
        <v>3</v>
      </c>
      <c r="C30" s="162">
        <v>56</v>
      </c>
      <c r="D30" s="171" t="e">
        <f>VLOOKUP(C30,Уч!$A$2:$L$34,2,FALSE)</f>
        <v>#N/A</v>
      </c>
      <c r="E30" s="172" t="e">
        <f>VLOOKUP(C30,Уч!$A$2:$L$34,3,FALSE)</f>
        <v>#N/A</v>
      </c>
      <c r="F30" s="498" t="e">
        <f>VLOOKUP(C30,Уч!$A$2:$L$34,5,FALSE)</f>
        <v>#N/A</v>
      </c>
      <c r="G30" s="500">
        <f t="shared" si="4"/>
        <v>11.35</v>
      </c>
      <c r="H30" s="167">
        <f t="shared" si="5"/>
        <v>0.8</v>
      </c>
      <c r="I30" s="168">
        <f t="shared" si="6"/>
        <v>784</v>
      </c>
      <c r="K30" s="170">
        <v>1135</v>
      </c>
      <c r="L30" s="170">
        <v>8</v>
      </c>
    </row>
    <row r="31" spans="1:13" s="161" customFormat="1" ht="12" hidden="1" x14ac:dyDescent="0.3">
      <c r="A31" s="161">
        <f t="shared" ca="1" si="7"/>
        <v>0.13103597669996003</v>
      </c>
      <c r="B31" s="162">
        <v>4</v>
      </c>
      <c r="C31" s="162">
        <v>29</v>
      </c>
      <c r="D31" s="171" t="e">
        <f>VLOOKUP(C31,Уч!$A$2:$L$34,2,FALSE)</f>
        <v>#N/A</v>
      </c>
      <c r="E31" s="172" t="e">
        <f>VLOOKUP(C31,Уч!$A$2:$L$34,3,FALSE)</f>
        <v>#N/A</v>
      </c>
      <c r="F31" s="498" t="e">
        <f>VLOOKUP(C31,Уч!$A$2:$L$34,5,FALSE)</f>
        <v>#N/A</v>
      </c>
      <c r="G31" s="500">
        <f t="shared" si="4"/>
        <v>11.5</v>
      </c>
      <c r="H31" s="167">
        <f t="shared" si="5"/>
        <v>0.8</v>
      </c>
      <c r="I31" s="168">
        <f t="shared" si="6"/>
        <v>753</v>
      </c>
      <c r="K31" s="170">
        <v>1150</v>
      </c>
      <c r="L31" s="170">
        <v>8</v>
      </c>
    </row>
    <row r="32" spans="1:13" s="161" customFormat="1" ht="12" hidden="1" x14ac:dyDescent="0.3">
      <c r="A32" s="161">
        <f t="shared" ca="1" si="7"/>
        <v>0.3562107296371706</v>
      </c>
      <c r="B32" s="162">
        <v>5</v>
      </c>
      <c r="C32" s="162">
        <v>8</v>
      </c>
      <c r="D32" s="171" t="e">
        <f>VLOOKUP(C32,Уч!$A$2:$L$34,2,FALSE)</f>
        <v>#N/A</v>
      </c>
      <c r="E32" s="172" t="e">
        <f>VLOOKUP(C32,Уч!$A$2:$L$34,3,FALSE)</f>
        <v>#N/A</v>
      </c>
      <c r="F32" s="498" t="e">
        <f>VLOOKUP(C32,Уч!$A$2:$L$34,5,FALSE)</f>
        <v>#N/A</v>
      </c>
      <c r="G32" s="500">
        <f t="shared" si="4"/>
        <v>11.65</v>
      </c>
      <c r="H32" s="167">
        <f t="shared" si="5"/>
        <v>0.8</v>
      </c>
      <c r="I32" s="168">
        <f t="shared" si="6"/>
        <v>721</v>
      </c>
      <c r="K32" s="170">
        <v>1165</v>
      </c>
      <c r="L32" s="170">
        <v>8</v>
      </c>
    </row>
    <row r="33" spans="1:13" s="161" customFormat="1" ht="12" hidden="1" x14ac:dyDescent="0.3">
      <c r="A33" s="161">
        <f t="shared" ca="1" si="7"/>
        <v>0.12065665534624914</v>
      </c>
      <c r="B33" s="162">
        <v>6</v>
      </c>
      <c r="C33" s="162">
        <v>9</v>
      </c>
      <c r="D33" s="171" t="e">
        <f>VLOOKUP(C33,Уч!$A$2:$L$34,2,FALSE)</f>
        <v>#N/A</v>
      </c>
      <c r="E33" s="172" t="e">
        <f>VLOOKUP(C33,Уч!$A$2:$L$34,3,FALSE)</f>
        <v>#N/A</v>
      </c>
      <c r="F33" s="498" t="e">
        <f>VLOOKUP(C33,Уч!$A$2:$L$34,5,FALSE)</f>
        <v>#N/A</v>
      </c>
      <c r="G33" s="500">
        <f t="shared" si="4"/>
        <v>11.22</v>
      </c>
      <c r="H33" s="167">
        <f t="shared" si="5"/>
        <v>0.8</v>
      </c>
      <c r="I33" s="168">
        <f t="shared" si="6"/>
        <v>812</v>
      </c>
      <c r="K33" s="170">
        <v>1122</v>
      </c>
      <c r="L33" s="170">
        <v>8</v>
      </c>
    </row>
    <row r="34" spans="1:13" s="161" customFormat="1" ht="12" hidden="1" x14ac:dyDescent="0.3">
      <c r="A34" s="161">
        <f t="shared" ca="1" si="7"/>
        <v>0.87801613374874476</v>
      </c>
      <c r="B34" s="162">
        <v>7</v>
      </c>
      <c r="C34" s="162">
        <v>25</v>
      </c>
      <c r="D34" s="171" t="e">
        <f>VLOOKUP(C34,Уч!$A$2:$L$34,2,FALSE)</f>
        <v>#N/A</v>
      </c>
      <c r="E34" s="172" t="e">
        <f>VLOOKUP(C34,Уч!$A$2:$L$34,3,FALSE)</f>
        <v>#N/A</v>
      </c>
      <c r="F34" s="498" t="e">
        <f>VLOOKUP(C34,Уч!$A$2:$L$34,5,FALSE)</f>
        <v>#N/A</v>
      </c>
      <c r="G34" s="500">
        <f t="shared" si="4"/>
        <v>0</v>
      </c>
      <c r="H34" s="167">
        <f t="shared" si="5"/>
        <v>0</v>
      </c>
      <c r="I34" s="168">
        <f t="shared" si="6"/>
        <v>0</v>
      </c>
      <c r="K34" s="170"/>
      <c r="L34" s="170"/>
    </row>
    <row r="35" spans="1:13" s="161" customFormat="1" ht="12" hidden="1" x14ac:dyDescent="0.3">
      <c r="A35" s="161">
        <f t="shared" ca="1" si="7"/>
        <v>0.92782541289115772</v>
      </c>
      <c r="B35" s="162">
        <v>8</v>
      </c>
      <c r="C35" s="162"/>
      <c r="D35" s="163" t="e">
        <f>VLOOKUP(C35,Уч!$A$2:$L$34,2,FALSE)</f>
        <v>#N/A</v>
      </c>
      <c r="E35" s="164" t="e">
        <f>VLOOKUP(C35,Уч!$A$2:$L$34,3,FALSE)</f>
        <v>#N/A</v>
      </c>
      <c r="F35" s="497" t="e">
        <f>VLOOKUP(C35,Уч!$A$2:$L$34,5,FALSE)</f>
        <v>#N/A</v>
      </c>
      <c r="G35" s="500">
        <f t="shared" si="4"/>
        <v>0</v>
      </c>
      <c r="H35" s="167">
        <f t="shared" si="5"/>
        <v>0</v>
      </c>
      <c r="I35" s="168">
        <f t="shared" si="6"/>
        <v>0</v>
      </c>
      <c r="K35" s="170"/>
      <c r="L35" s="170"/>
    </row>
    <row r="36" spans="1:13" s="187" customFormat="1" ht="12" hidden="1" x14ac:dyDescent="0.2">
      <c r="C36" s="553"/>
      <c r="E36" s="553"/>
      <c r="F36" s="190"/>
      <c r="G36" s="191"/>
      <c r="H36" s="191"/>
      <c r="I36" s="186"/>
      <c r="L36" s="553"/>
    </row>
    <row r="37" spans="1:13" s="187" customFormat="1" ht="12.75" x14ac:dyDescent="0.2">
      <c r="B37" s="741" t="s">
        <v>324</v>
      </c>
      <c r="C37" s="741"/>
      <c r="D37" s="741"/>
      <c r="E37" s="741"/>
      <c r="F37" s="741"/>
      <c r="G37" s="741"/>
      <c r="H37" s="741"/>
      <c r="I37" s="741"/>
      <c r="L37" s="553"/>
    </row>
    <row r="38" spans="1:13" s="187" customFormat="1" ht="12" x14ac:dyDescent="0.2">
      <c r="A38" s="553"/>
      <c r="B38" s="553"/>
      <c r="C38" s="178"/>
      <c r="D38" s="158" t="s">
        <v>21</v>
      </c>
      <c r="E38" s="183"/>
      <c r="F38" s="184"/>
      <c r="G38" s="180"/>
      <c r="H38" s="185"/>
      <c r="I38" s="186"/>
      <c r="K38" s="188"/>
      <c r="L38" s="189"/>
    </row>
    <row r="39" spans="1:13" s="161" customFormat="1" ht="12" x14ac:dyDescent="0.3">
      <c r="A39" s="161">
        <f ca="1">RAND()</f>
        <v>7.5653000743520993E-2</v>
      </c>
      <c r="B39" s="162">
        <v>1</v>
      </c>
      <c r="C39" s="162"/>
      <c r="D39" s="163" t="e">
        <f>VLOOKUP(C39,Уч!$A$2:$L$34,2,FALSE)</f>
        <v>#N/A</v>
      </c>
      <c r="E39" s="164" t="e">
        <f>VLOOKUP(C39,Уч!$A$2:$L$34,3,FALSE)</f>
        <v>#N/A</v>
      </c>
      <c r="F39" s="497" t="e">
        <f>VLOOKUP(C39,Уч!$A$2:$L$34,5,FALSE)</f>
        <v>#N/A</v>
      </c>
      <c r="G39" s="500">
        <f t="shared" ref="G39:G46" si="8">K39/100</f>
        <v>0</v>
      </c>
      <c r="H39" s="167">
        <f t="shared" ref="H39:H46" si="9">L39/10</f>
        <v>0</v>
      </c>
      <c r="I39" s="168">
        <f t="shared" ref="I39:I46" si="10">IF(K39&gt;1783,0,IF(K39=0,0,ROUNDDOWN(25.4347*(18-K39/100)^1.81,0)))</f>
        <v>0</v>
      </c>
      <c r="K39" s="192"/>
      <c r="L39" s="170"/>
    </row>
    <row r="40" spans="1:13" s="161" customFormat="1" ht="12" x14ac:dyDescent="0.3">
      <c r="A40" s="161">
        <f t="shared" ref="A40:A46" ca="1" si="11">RAND()</f>
        <v>0.55798453182705254</v>
      </c>
      <c r="B40" s="162">
        <v>2</v>
      </c>
      <c r="C40" s="162">
        <v>24</v>
      </c>
      <c r="D40" s="171" t="e">
        <f>VLOOKUP(C40,Уч!$A$2:$L$34,2,FALSE)</f>
        <v>#N/A</v>
      </c>
      <c r="E40" s="172" t="e">
        <f>VLOOKUP(C40,Уч!$A$2:$L$34,3,FALSE)</f>
        <v>#N/A</v>
      </c>
      <c r="F40" s="498" t="e">
        <f>VLOOKUP(C40,Уч!$A$2:$L$34,5,FALSE)</f>
        <v>#N/A</v>
      </c>
      <c r="G40" s="556">
        <f>K40/100</f>
        <v>12.07</v>
      </c>
      <c r="H40" s="175">
        <f t="shared" si="9"/>
        <v>2</v>
      </c>
      <c r="I40" s="176">
        <f t="shared" si="10"/>
        <v>637</v>
      </c>
      <c r="K40" s="170">
        <v>1207</v>
      </c>
      <c r="L40" s="170">
        <v>20</v>
      </c>
    </row>
    <row r="41" spans="1:13" s="161" customFormat="1" ht="12" x14ac:dyDescent="0.3">
      <c r="A41" s="161">
        <f t="shared" ca="1" si="11"/>
        <v>0.85755034086528359</v>
      </c>
      <c r="B41" s="162">
        <v>3</v>
      </c>
      <c r="C41" s="162">
        <v>78</v>
      </c>
      <c r="D41" s="171" t="str">
        <f>VLOOKUP(C41,Уч!$A$2:$L$34,2,FALSE)</f>
        <v>Слаква Максим</v>
      </c>
      <c r="E41" s="172" t="str">
        <f>VLOOKUP(C41,Уч!$A$2:$L$34,3,FALSE)</f>
        <v>10.05.1998</v>
      </c>
      <c r="F41" s="498" t="str">
        <f>VLOOKUP(C41,Уч!$A$2:$L$34,5,FALSE)</f>
        <v xml:space="preserve">Ставропольский край  </v>
      </c>
      <c r="G41" s="556">
        <f t="shared" si="8"/>
        <v>11.44</v>
      </c>
      <c r="H41" s="175">
        <f t="shared" si="9"/>
        <v>2</v>
      </c>
      <c r="I41" s="176">
        <f t="shared" si="10"/>
        <v>765</v>
      </c>
      <c r="K41" s="170">
        <v>1144</v>
      </c>
      <c r="L41" s="170">
        <v>20</v>
      </c>
    </row>
    <row r="42" spans="1:13" s="161" customFormat="1" ht="12" x14ac:dyDescent="0.3">
      <c r="A42" s="161">
        <f t="shared" ca="1" si="11"/>
        <v>0.52958730758127348</v>
      </c>
      <c r="B42" s="162">
        <v>4</v>
      </c>
      <c r="C42" s="162">
        <v>63</v>
      </c>
      <c r="D42" s="171" t="e">
        <f>VLOOKUP(C42,Уч!$A$2:$L$34,2,FALSE)</f>
        <v>#N/A</v>
      </c>
      <c r="E42" s="172" t="e">
        <f>VLOOKUP(C42,Уч!$A$2:$L$34,3,FALSE)</f>
        <v>#N/A</v>
      </c>
      <c r="F42" s="498" t="e">
        <f>VLOOKUP(C42,Уч!$A$2:$L$34,5,FALSE)</f>
        <v>#N/A</v>
      </c>
      <c r="G42" s="556">
        <f t="shared" si="8"/>
        <v>12.14</v>
      </c>
      <c r="H42" s="175">
        <f t="shared" si="9"/>
        <v>2</v>
      </c>
      <c r="I42" s="176">
        <f t="shared" si="10"/>
        <v>624</v>
      </c>
      <c r="K42" s="170">
        <v>1214</v>
      </c>
      <c r="L42" s="170">
        <v>20</v>
      </c>
    </row>
    <row r="43" spans="1:13" s="161" customFormat="1" ht="12" x14ac:dyDescent="0.3">
      <c r="A43" s="161">
        <f t="shared" ca="1" si="11"/>
        <v>0.58988621287484899</v>
      </c>
      <c r="B43" s="162">
        <v>5</v>
      </c>
      <c r="C43" s="162">
        <v>26</v>
      </c>
      <c r="D43" s="171" t="e">
        <f>VLOOKUP(C43,Уч!$A$2:$L$34,2,FALSE)</f>
        <v>#N/A</v>
      </c>
      <c r="E43" s="172" t="e">
        <f>VLOOKUP(C43,Уч!$A$2:$L$34,3,FALSE)</f>
        <v>#N/A</v>
      </c>
      <c r="F43" s="498" t="e">
        <f>VLOOKUP(C43,Уч!$A$2:$L$34,5,FALSE)</f>
        <v>#N/A</v>
      </c>
      <c r="G43" s="556">
        <f t="shared" si="8"/>
        <v>11.89</v>
      </c>
      <c r="H43" s="175">
        <f t="shared" si="9"/>
        <v>2</v>
      </c>
      <c r="I43" s="176">
        <f t="shared" si="10"/>
        <v>673</v>
      </c>
      <c r="K43" s="170">
        <v>1189</v>
      </c>
      <c r="L43" s="170">
        <v>20</v>
      </c>
      <c r="M43" s="161" t="s">
        <v>239</v>
      </c>
    </row>
    <row r="44" spans="1:13" s="161" customFormat="1" ht="12" x14ac:dyDescent="0.3">
      <c r="A44" s="161">
        <f t="shared" ca="1" si="11"/>
        <v>7.0792640941499396E-3</v>
      </c>
      <c r="B44" s="162">
        <v>6</v>
      </c>
      <c r="C44" s="162">
        <v>50</v>
      </c>
      <c r="D44" s="171" t="e">
        <f>VLOOKUP(C44,Уч!$A$2:$L$34,2,FALSE)</f>
        <v>#N/A</v>
      </c>
      <c r="E44" s="172" t="e">
        <f>VLOOKUP(C44,Уч!$A$2:$L$34,3,FALSE)</f>
        <v>#N/A</v>
      </c>
      <c r="F44" s="498" t="e">
        <f>VLOOKUP(C44,Уч!$A$2:$L$34,5,FALSE)</f>
        <v>#N/A</v>
      </c>
      <c r="G44" s="556">
        <f t="shared" si="8"/>
        <v>11.13</v>
      </c>
      <c r="H44" s="175">
        <f t="shared" si="9"/>
        <v>2</v>
      </c>
      <c r="I44" s="176">
        <f t="shared" si="10"/>
        <v>832</v>
      </c>
      <c r="K44" s="170">
        <v>1113</v>
      </c>
      <c r="L44" s="170">
        <v>20</v>
      </c>
    </row>
    <row r="45" spans="1:13" s="161" customFormat="1" ht="12" x14ac:dyDescent="0.3">
      <c r="A45" s="161">
        <f t="shared" ca="1" si="11"/>
        <v>0.24816120372322847</v>
      </c>
      <c r="B45" s="162">
        <v>7</v>
      </c>
      <c r="C45" s="162">
        <v>80</v>
      </c>
      <c r="D45" s="171" t="e">
        <f>VLOOKUP(C45,Уч!$A$2:$L$34,2,FALSE)</f>
        <v>#N/A</v>
      </c>
      <c r="E45" s="172" t="e">
        <f>VLOOKUP(C45,Уч!$A$2:$L$34,3,FALSE)</f>
        <v>#N/A</v>
      </c>
      <c r="F45" s="498" t="e">
        <f>VLOOKUP(C45,Уч!$A$2:$L$34,5,FALSE)</f>
        <v>#N/A</v>
      </c>
      <c r="G45" s="556">
        <f t="shared" si="8"/>
        <v>11.65</v>
      </c>
      <c r="H45" s="175">
        <f t="shared" si="9"/>
        <v>2</v>
      </c>
      <c r="I45" s="176">
        <f t="shared" si="10"/>
        <v>721</v>
      </c>
      <c r="K45" s="170">
        <v>1165</v>
      </c>
      <c r="L45" s="170">
        <v>20</v>
      </c>
    </row>
    <row r="46" spans="1:13" s="161" customFormat="1" ht="12" x14ac:dyDescent="0.3">
      <c r="A46" s="161">
        <f t="shared" ca="1" si="11"/>
        <v>0.64667025408895007</v>
      </c>
      <c r="B46" s="162">
        <v>8</v>
      </c>
      <c r="C46" s="162"/>
      <c r="D46" s="163" t="e">
        <f>VLOOKUP(C46,Уч!$A$2:$L$34,2,FALSE)</f>
        <v>#N/A</v>
      </c>
      <c r="E46" s="164" t="e">
        <f>VLOOKUP(C46,Уч!$A$2:$L$34,3,FALSE)</f>
        <v>#N/A</v>
      </c>
      <c r="F46" s="497" t="e">
        <f>VLOOKUP(C46,Уч!$A$2:$L$34,5,FALSE)</f>
        <v>#N/A</v>
      </c>
      <c r="G46" s="500">
        <f t="shared" si="8"/>
        <v>0</v>
      </c>
      <c r="H46" s="167">
        <f t="shared" si="9"/>
        <v>0</v>
      </c>
      <c r="I46" s="168">
        <f t="shared" si="10"/>
        <v>0</v>
      </c>
      <c r="K46" s="170"/>
      <c r="L46" s="170"/>
    </row>
    <row r="47" spans="1:13" s="187" customFormat="1" ht="12" hidden="1" x14ac:dyDescent="0.2">
      <c r="A47" s="553"/>
      <c r="B47" s="553"/>
      <c r="C47" s="553"/>
      <c r="E47" s="193"/>
      <c r="F47" s="193"/>
      <c r="G47" s="194"/>
      <c r="H47" s="195"/>
      <c r="I47" s="181"/>
      <c r="K47" s="188"/>
      <c r="L47" s="196"/>
    </row>
    <row r="48" spans="1:13" s="187" customFormat="1" ht="12" x14ac:dyDescent="0.2">
      <c r="A48" s="553"/>
      <c r="B48" s="553"/>
      <c r="C48" s="178"/>
      <c r="D48" s="158" t="s">
        <v>63</v>
      </c>
      <c r="E48" s="183"/>
      <c r="F48" s="184"/>
      <c r="G48" s="180"/>
      <c r="H48" s="185"/>
      <c r="I48" s="186"/>
      <c r="K48" s="188"/>
      <c r="L48" s="189"/>
    </row>
    <row r="49" spans="1:13" s="161" customFormat="1" ht="12" x14ac:dyDescent="0.2">
      <c r="A49" s="161">
        <f ca="1">RAND()</f>
        <v>0.2256051339123637</v>
      </c>
      <c r="B49" s="162">
        <v>1</v>
      </c>
      <c r="C49" s="197"/>
      <c r="D49" s="163" t="e">
        <f>VLOOKUP(C49,Уч!$A$2:$L$34,2,FALSE)</f>
        <v>#N/A</v>
      </c>
      <c r="E49" s="164" t="e">
        <f>VLOOKUP(C49,Уч!$A$2:$L$34,3,FALSE)</f>
        <v>#N/A</v>
      </c>
      <c r="F49" s="497" t="e">
        <f>VLOOKUP(C49,Уч!$A$2:$L$34,5,FALSE)</f>
        <v>#N/A</v>
      </c>
      <c r="G49" s="500">
        <f t="shared" ref="G49:G56" si="12">K49/100</f>
        <v>0</v>
      </c>
      <c r="H49" s="167">
        <f t="shared" ref="H49:H56" si="13">L49/10</f>
        <v>0</v>
      </c>
      <c r="I49" s="168">
        <f t="shared" ref="I49:I56" si="14">IF(K49&gt;1783,0,IF(K49=0,0,ROUNDDOWN(25.4347*(18-K49/100)^1.81,0)))</f>
        <v>0</v>
      </c>
      <c r="K49" s="198"/>
      <c r="L49" s="198"/>
    </row>
    <row r="50" spans="1:13" s="161" customFormat="1" ht="12" x14ac:dyDescent="0.3">
      <c r="A50" s="161">
        <f t="shared" ref="A50:A56" ca="1" si="15">RAND()</f>
        <v>0.51713080634793163</v>
      </c>
      <c r="B50" s="162">
        <v>2</v>
      </c>
      <c r="C50" s="162">
        <v>62</v>
      </c>
      <c r="D50" s="171" t="e">
        <f>VLOOKUP(C50,Уч!$A$2:$L$34,2,FALSE)</f>
        <v>#N/A</v>
      </c>
      <c r="E50" s="172" t="e">
        <f>VLOOKUP(C50,Уч!$A$2:$L$34,3,FALSE)</f>
        <v>#N/A</v>
      </c>
      <c r="F50" s="498" t="e">
        <f>VLOOKUP(C50,Уч!$A$2:$L$34,5,FALSE)</f>
        <v>#N/A</v>
      </c>
      <c r="G50" s="556">
        <f t="shared" si="12"/>
        <v>12.19</v>
      </c>
      <c r="H50" s="175">
        <f t="shared" si="13"/>
        <v>0.8</v>
      </c>
      <c r="I50" s="176">
        <f t="shared" si="14"/>
        <v>614</v>
      </c>
      <c r="K50" s="170">
        <v>1219</v>
      </c>
      <c r="L50" s="198">
        <v>8</v>
      </c>
      <c r="M50" s="161" t="s">
        <v>238</v>
      </c>
    </row>
    <row r="51" spans="1:13" s="161" customFormat="1" ht="12" x14ac:dyDescent="0.2">
      <c r="A51" s="161">
        <f t="shared" ca="1" si="15"/>
        <v>0.37565805744538949</v>
      </c>
      <c r="B51" s="162">
        <v>3</v>
      </c>
      <c r="C51" s="553">
        <v>44</v>
      </c>
      <c r="D51" s="171" t="str">
        <f>VLOOKUP(C51,Уч!$A$2:$L$34,2,FALSE)</f>
        <v>Хамедов Игорь</v>
      </c>
      <c r="E51" s="172" t="str">
        <f>VLOOKUP(C51,Уч!$A$2:$L$34,3,FALSE)</f>
        <v>30.05.1998</v>
      </c>
      <c r="F51" s="498" t="str">
        <f>VLOOKUP(C51,Уч!$A$2:$L$34,5,FALSE)</f>
        <v xml:space="preserve">Кемеровская область  </v>
      </c>
      <c r="G51" s="556">
        <f t="shared" si="12"/>
        <v>11.44</v>
      </c>
      <c r="H51" s="175">
        <f t="shared" si="13"/>
        <v>0.8</v>
      </c>
      <c r="I51" s="176">
        <f t="shared" si="14"/>
        <v>765</v>
      </c>
      <c r="K51" s="170">
        <v>1144</v>
      </c>
      <c r="L51" s="198">
        <v>8</v>
      </c>
    </row>
    <row r="52" spans="1:13" s="161" customFormat="1" ht="12" x14ac:dyDescent="0.3">
      <c r="A52" s="161">
        <f t="shared" ca="1" si="15"/>
        <v>0.59508696660278637</v>
      </c>
      <c r="B52" s="162">
        <v>4</v>
      </c>
      <c r="C52" s="162">
        <v>69</v>
      </c>
      <c r="D52" s="171" t="e">
        <f>VLOOKUP(C52,Уч!$A$2:$L$34,2,FALSE)</f>
        <v>#N/A</v>
      </c>
      <c r="E52" s="172" t="e">
        <f>VLOOKUP(C52,Уч!$A$2:$L$34,3,FALSE)</f>
        <v>#N/A</v>
      </c>
      <c r="F52" s="498" t="e">
        <f>VLOOKUP(C52,Уч!$A$2:$L$34,5,FALSE)</f>
        <v>#N/A</v>
      </c>
      <c r="G52" s="556">
        <f t="shared" si="12"/>
        <v>11.78</v>
      </c>
      <c r="H52" s="175">
        <f t="shared" si="13"/>
        <v>0.8</v>
      </c>
      <c r="I52" s="176">
        <f t="shared" si="14"/>
        <v>695</v>
      </c>
      <c r="K52" s="170">
        <v>1178</v>
      </c>
      <c r="L52" s="198">
        <v>8</v>
      </c>
    </row>
    <row r="53" spans="1:13" s="161" customFormat="1" ht="12" x14ac:dyDescent="0.3">
      <c r="A53" s="161">
        <f t="shared" ca="1" si="15"/>
        <v>0.20437879715977536</v>
      </c>
      <c r="B53" s="162">
        <v>5</v>
      </c>
      <c r="C53" s="162">
        <v>70</v>
      </c>
      <c r="D53" s="171" t="e">
        <f>VLOOKUP(C53,Уч!$A$2:$L$34,2,FALSE)</f>
        <v>#N/A</v>
      </c>
      <c r="E53" s="172" t="e">
        <f>VLOOKUP(C53,Уч!$A$2:$L$34,3,FALSE)</f>
        <v>#N/A</v>
      </c>
      <c r="F53" s="498" t="e">
        <f>VLOOKUP(C53,Уч!$A$2:$L$34,5,FALSE)</f>
        <v>#N/A</v>
      </c>
      <c r="G53" s="556">
        <f t="shared" si="12"/>
        <v>11.22</v>
      </c>
      <c r="H53" s="175">
        <f t="shared" si="13"/>
        <v>0.8</v>
      </c>
      <c r="I53" s="176">
        <f t="shared" si="14"/>
        <v>812</v>
      </c>
      <c r="K53" s="170">
        <v>1122</v>
      </c>
      <c r="L53" s="198">
        <v>8</v>
      </c>
    </row>
    <row r="54" spans="1:13" s="161" customFormat="1" ht="12" x14ac:dyDescent="0.3">
      <c r="A54" s="161">
        <f t="shared" ca="1" si="15"/>
        <v>0.22329940168230789</v>
      </c>
      <c r="B54" s="162">
        <v>6</v>
      </c>
      <c r="C54" s="162">
        <v>41</v>
      </c>
      <c r="D54" s="171" t="str">
        <f>VLOOKUP(C54,Уч!$A$2:$L$34,2,FALSE)</f>
        <v>Фомичев Андрей</v>
      </c>
      <c r="E54" s="172" t="str">
        <f>VLOOKUP(C54,Уч!$A$2:$L$34,3,FALSE)</f>
        <v>15.12.1996</v>
      </c>
      <c r="F54" s="498" t="str">
        <f>VLOOKUP(C54,Уч!$A$2:$L$34,5,FALSE)</f>
        <v xml:space="preserve">Кемеровская область  </v>
      </c>
      <c r="G54" s="556">
        <f t="shared" si="12"/>
        <v>11.6</v>
      </c>
      <c r="H54" s="175">
        <f t="shared" si="13"/>
        <v>0.8</v>
      </c>
      <c r="I54" s="176">
        <f t="shared" si="14"/>
        <v>732</v>
      </c>
      <c r="K54" s="170">
        <v>1160</v>
      </c>
      <c r="L54" s="198">
        <v>8</v>
      </c>
    </row>
    <row r="55" spans="1:13" s="161" customFormat="1" ht="12" x14ac:dyDescent="0.3">
      <c r="A55" s="161">
        <f t="shared" ca="1" si="15"/>
        <v>0.73269573726454607</v>
      </c>
      <c r="B55" s="162">
        <v>7</v>
      </c>
      <c r="C55" s="162">
        <v>81</v>
      </c>
      <c r="D55" s="171" t="str">
        <f>VLOOKUP(C55,Уч!$A$2:$L$34,2,FALSE)</f>
        <v>Исаев Максим</v>
      </c>
      <c r="E55" s="172" t="str">
        <f>VLOOKUP(C55,Уч!$A$2:$L$34,3,FALSE)</f>
        <v>10.07.1997</v>
      </c>
      <c r="F55" s="498" t="str">
        <f>VLOOKUP(C55,Уч!$A$2:$L$34,5,FALSE)</f>
        <v xml:space="preserve">Челябинская область  </v>
      </c>
      <c r="G55" s="556">
        <f t="shared" si="12"/>
        <v>11.53</v>
      </c>
      <c r="H55" s="175">
        <f t="shared" si="13"/>
        <v>0.8</v>
      </c>
      <c r="I55" s="176">
        <f t="shared" si="14"/>
        <v>746</v>
      </c>
      <c r="K55" s="170">
        <v>1153</v>
      </c>
      <c r="L55" s="198">
        <v>8</v>
      </c>
    </row>
    <row r="56" spans="1:13" s="161" customFormat="1" ht="12" x14ac:dyDescent="0.3">
      <c r="A56" s="161">
        <f t="shared" ca="1" si="15"/>
        <v>0.65996403713523788</v>
      </c>
      <c r="B56" s="162">
        <v>8</v>
      </c>
      <c r="C56" s="177">
        <v>1385</v>
      </c>
      <c r="D56" s="163" t="e">
        <f>VLOOKUP(C56,Уч!$A$2:$L$34,2,FALSE)</f>
        <v>#N/A</v>
      </c>
      <c r="E56" s="164" t="e">
        <f>VLOOKUP(C56,Уч!$A$2:$L$34,3,FALSE)</f>
        <v>#N/A</v>
      </c>
      <c r="F56" s="499" t="e">
        <f>VLOOKUP(C56,Уч!$A$2:$L$34,5,FALSE)</f>
        <v>#N/A</v>
      </c>
      <c r="G56" s="500">
        <f t="shared" si="12"/>
        <v>0</v>
      </c>
      <c r="H56" s="167">
        <f t="shared" si="13"/>
        <v>0</v>
      </c>
      <c r="I56" s="168">
        <f t="shared" si="14"/>
        <v>0</v>
      </c>
      <c r="K56" s="170"/>
      <c r="L56" s="170"/>
    </row>
    <row r="57" spans="1:13" s="161" customFormat="1" ht="12" x14ac:dyDescent="0.3">
      <c r="B57" s="501"/>
      <c r="C57" s="502"/>
      <c r="D57" s="503"/>
      <c r="E57" s="504"/>
      <c r="F57" s="505"/>
      <c r="G57" s="506"/>
      <c r="H57" s="507"/>
      <c r="I57" s="508"/>
      <c r="K57" s="170"/>
      <c r="L57" s="170"/>
    </row>
    <row r="58" spans="1:13" s="161" customFormat="1" ht="12.75" x14ac:dyDescent="0.3">
      <c r="B58" s="509" t="s">
        <v>325</v>
      </c>
      <c r="C58" s="502"/>
      <c r="D58" s="503"/>
      <c r="E58" s="504"/>
      <c r="F58" s="505"/>
      <c r="G58" s="506"/>
      <c r="H58" s="507"/>
      <c r="I58" s="508"/>
      <c r="K58" s="170"/>
      <c r="L58" s="170"/>
    </row>
    <row r="59" spans="1:13" s="161" customFormat="1" ht="12.75" x14ac:dyDescent="0.3">
      <c r="B59" s="509" t="s">
        <v>326</v>
      </c>
      <c r="C59" s="502"/>
      <c r="D59" s="503"/>
      <c r="E59" s="504"/>
      <c r="F59" s="505"/>
      <c r="G59" s="506"/>
      <c r="H59" s="507"/>
      <c r="I59" s="508"/>
      <c r="K59" s="170"/>
      <c r="L59" s="170"/>
    </row>
    <row r="60" spans="1:13" s="161" customFormat="1" ht="12.75" x14ac:dyDescent="0.3">
      <c r="B60" s="509" t="s">
        <v>327</v>
      </c>
      <c r="C60" s="502"/>
      <c r="D60" s="503"/>
      <c r="E60" s="504"/>
      <c r="F60" s="505"/>
      <c r="G60" s="506"/>
      <c r="H60" s="507"/>
      <c r="I60" s="508"/>
      <c r="K60" s="170"/>
      <c r="L60" s="170"/>
    </row>
    <row r="61" spans="1:13" s="187" customFormat="1" ht="12" x14ac:dyDescent="0.2">
      <c r="A61" s="553"/>
      <c r="B61" s="553"/>
      <c r="C61" s="553"/>
      <c r="E61" s="193"/>
      <c r="F61" s="193"/>
      <c r="G61" s="194"/>
      <c r="H61" s="195"/>
      <c r="I61" s="181"/>
      <c r="K61" s="188"/>
      <c r="L61" s="196"/>
    </row>
    <row r="62" spans="1:13" s="187" customFormat="1" ht="12" x14ac:dyDescent="0.2">
      <c r="A62" s="553"/>
      <c r="B62" s="553"/>
      <c r="C62" s="178"/>
      <c r="D62" s="158" t="s">
        <v>126</v>
      </c>
      <c r="E62" s="183"/>
      <c r="F62" s="184"/>
      <c r="G62" s="180"/>
      <c r="H62" s="185"/>
      <c r="I62" s="186"/>
      <c r="K62" s="188"/>
      <c r="L62" s="189"/>
    </row>
    <row r="63" spans="1:13" s="161" customFormat="1" ht="12" x14ac:dyDescent="0.2">
      <c r="A63" s="161">
        <f ca="1">RAND()</f>
        <v>0.44059696181704944</v>
      </c>
      <c r="B63" s="162">
        <v>1</v>
      </c>
      <c r="C63" s="197"/>
      <c r="D63" s="163" t="e">
        <f>VLOOKUP(C63,Уч!$A$2:$L$34,2,FALSE)</f>
        <v>#N/A</v>
      </c>
      <c r="E63" s="164" t="e">
        <f>VLOOKUP(C63,Уч!$A$2:$L$34,3,FALSE)</f>
        <v>#N/A</v>
      </c>
      <c r="F63" s="165" t="e">
        <f>VLOOKUP(C63,Уч!$A$2:$L$34,5,FALSE)</f>
        <v>#N/A</v>
      </c>
      <c r="G63" s="166">
        <f t="shared" ref="G63:G70" si="16">K63/100</f>
        <v>0</v>
      </c>
      <c r="H63" s="167">
        <f t="shared" ref="H63:H70" si="17">L63/10</f>
        <v>0</v>
      </c>
      <c r="I63" s="168">
        <f t="shared" ref="I63:I70" si="18">IF(K63&gt;1783,0,IF(K63=0,0,ROUNDDOWN(25.4347*(18-K63/100)^1.81,0)))</f>
        <v>0</v>
      </c>
      <c r="K63" s="198"/>
      <c r="L63" s="198"/>
    </row>
    <row r="64" spans="1:13" s="161" customFormat="1" ht="12" x14ac:dyDescent="0.3">
      <c r="A64" s="161">
        <f t="shared" ref="A64:A102" ca="1" si="19">RAND()</f>
        <v>1.3326335998260053E-2</v>
      </c>
      <c r="B64" s="162">
        <v>2</v>
      </c>
      <c r="C64" s="162">
        <v>52</v>
      </c>
      <c r="D64" s="171" t="e">
        <f>VLOOKUP(C64,Уч!$A$2:$L$34,2,FALSE)</f>
        <v>#N/A</v>
      </c>
      <c r="E64" s="172" t="e">
        <f>VLOOKUP(C64,Уч!$A$2:$L$34,3,FALSE)</f>
        <v>#N/A</v>
      </c>
      <c r="F64" s="173" t="e">
        <f>VLOOKUP(C64,Уч!$A$2:$L$34,5,FALSE)</f>
        <v>#N/A</v>
      </c>
      <c r="G64" s="174">
        <f t="shared" si="16"/>
        <v>10.93</v>
      </c>
      <c r="H64" s="175">
        <f t="shared" si="17"/>
        <v>1</v>
      </c>
      <c r="I64" s="176">
        <f t="shared" si="18"/>
        <v>876</v>
      </c>
      <c r="K64" s="170">
        <v>1093</v>
      </c>
      <c r="L64" s="198">
        <v>10</v>
      </c>
    </row>
    <row r="65" spans="1:12" s="161" customFormat="1" ht="12" x14ac:dyDescent="0.2">
      <c r="A65" s="161">
        <f t="shared" ca="1" si="19"/>
        <v>0.68418428966907785</v>
      </c>
      <c r="B65" s="162">
        <v>3</v>
      </c>
      <c r="C65" s="553">
        <v>13</v>
      </c>
      <c r="D65" s="171" t="e">
        <f>VLOOKUP(C65,Уч!$A$2:$L$34,2,FALSE)</f>
        <v>#N/A</v>
      </c>
      <c r="E65" s="172" t="e">
        <f>VLOOKUP(C65,Уч!$A$2:$L$34,3,FALSE)</f>
        <v>#N/A</v>
      </c>
      <c r="F65" s="173" t="e">
        <f>VLOOKUP(C65,Уч!$A$2:$L$34,5,FALSE)</f>
        <v>#N/A</v>
      </c>
      <c r="G65" s="174">
        <f t="shared" si="16"/>
        <v>11.41</v>
      </c>
      <c r="H65" s="175">
        <f t="shared" si="17"/>
        <v>1</v>
      </c>
      <c r="I65" s="176">
        <f t="shared" si="18"/>
        <v>771</v>
      </c>
      <c r="K65" s="170">
        <v>1141</v>
      </c>
      <c r="L65" s="198">
        <v>10</v>
      </c>
    </row>
    <row r="66" spans="1:12" s="161" customFormat="1" ht="12" x14ac:dyDescent="0.3">
      <c r="A66" s="161">
        <f t="shared" ca="1" si="19"/>
        <v>0.66009607943428839</v>
      </c>
      <c r="B66" s="162">
        <v>4</v>
      </c>
      <c r="C66" s="162">
        <v>32</v>
      </c>
      <c r="D66" s="171" t="e">
        <f>VLOOKUP(C66,Уч!$A$2:$L$34,2,FALSE)</f>
        <v>#N/A</v>
      </c>
      <c r="E66" s="172" t="e">
        <f>VLOOKUP(C66,Уч!$A$2:$L$34,3,FALSE)</f>
        <v>#N/A</v>
      </c>
      <c r="F66" s="173" t="e">
        <f>VLOOKUP(C66,Уч!$A$2:$L$34,5,FALSE)</f>
        <v>#N/A</v>
      </c>
      <c r="G66" s="174">
        <f t="shared" si="16"/>
        <v>11.15</v>
      </c>
      <c r="H66" s="175">
        <f t="shared" si="17"/>
        <v>1</v>
      </c>
      <c r="I66" s="176">
        <f t="shared" si="18"/>
        <v>827</v>
      </c>
      <c r="K66" s="170">
        <v>1115</v>
      </c>
      <c r="L66" s="198">
        <v>10</v>
      </c>
    </row>
    <row r="67" spans="1:12" s="161" customFormat="1" ht="12" x14ac:dyDescent="0.3">
      <c r="A67" s="161">
        <f t="shared" ca="1" si="19"/>
        <v>1.148458162647692E-2</v>
      </c>
      <c r="B67" s="162">
        <v>5</v>
      </c>
      <c r="C67" s="162">
        <v>25</v>
      </c>
      <c r="D67" s="171" t="e">
        <f>VLOOKUP(C67,Уч!$A$2:$L$34,2,FALSE)</f>
        <v>#N/A</v>
      </c>
      <c r="E67" s="172" t="e">
        <f>VLOOKUP(C67,Уч!$A$2:$L$34,3,FALSE)</f>
        <v>#N/A</v>
      </c>
      <c r="F67" s="173" t="e">
        <f>VLOOKUP(C67,Уч!$A$2:$L$34,5,FALSE)</f>
        <v>#N/A</v>
      </c>
      <c r="G67" s="174">
        <f t="shared" si="16"/>
        <v>11.3</v>
      </c>
      <c r="H67" s="175">
        <f t="shared" si="17"/>
        <v>1</v>
      </c>
      <c r="I67" s="176">
        <f t="shared" si="18"/>
        <v>795</v>
      </c>
      <c r="K67" s="170">
        <v>1130</v>
      </c>
      <c r="L67" s="198">
        <v>10</v>
      </c>
    </row>
    <row r="68" spans="1:12" s="161" customFormat="1" ht="12" x14ac:dyDescent="0.3">
      <c r="A68" s="161">
        <f t="shared" ca="1" si="19"/>
        <v>0.82957354382847293</v>
      </c>
      <c r="B68" s="162">
        <v>6</v>
      </c>
      <c r="C68" s="162">
        <v>24</v>
      </c>
      <c r="D68" s="171" t="e">
        <f>VLOOKUP(C68,Уч!$A$2:$L$34,2,FALSE)</f>
        <v>#N/A</v>
      </c>
      <c r="E68" s="172" t="e">
        <f>VLOOKUP(C68,Уч!$A$2:$L$34,3,FALSE)</f>
        <v>#N/A</v>
      </c>
      <c r="F68" s="173" t="e">
        <f>VLOOKUP(C68,Уч!$A$2:$L$34,5,FALSE)</f>
        <v>#N/A</v>
      </c>
      <c r="G68" s="174">
        <f t="shared" si="16"/>
        <v>11.15</v>
      </c>
      <c r="H68" s="175">
        <f t="shared" si="17"/>
        <v>1</v>
      </c>
      <c r="I68" s="176">
        <f t="shared" si="18"/>
        <v>827</v>
      </c>
      <c r="K68" s="170">
        <v>1115</v>
      </c>
      <c r="L68" s="198">
        <v>10</v>
      </c>
    </row>
    <row r="69" spans="1:12" s="161" customFormat="1" ht="12" x14ac:dyDescent="0.3">
      <c r="A69" s="161">
        <f t="shared" ca="1" si="19"/>
        <v>0.42428908648987995</v>
      </c>
      <c r="B69" s="162">
        <v>7</v>
      </c>
      <c r="C69" s="162">
        <v>53</v>
      </c>
      <c r="D69" s="171" t="e">
        <f>VLOOKUP(C69,Уч!$A$2:$L$34,2,FALSE)</f>
        <v>#N/A</v>
      </c>
      <c r="E69" s="172" t="e">
        <f>VLOOKUP(C69,Уч!$A$2:$L$34,3,FALSE)</f>
        <v>#N/A</v>
      </c>
      <c r="F69" s="173" t="e">
        <f>VLOOKUP(C69,Уч!$A$2:$L$34,5,FALSE)</f>
        <v>#N/A</v>
      </c>
      <c r="G69" s="174">
        <f t="shared" si="16"/>
        <v>10.91</v>
      </c>
      <c r="H69" s="175">
        <f t="shared" si="17"/>
        <v>1</v>
      </c>
      <c r="I69" s="176">
        <f t="shared" si="18"/>
        <v>881</v>
      </c>
      <c r="K69" s="170">
        <v>1091</v>
      </c>
      <c r="L69" s="198">
        <v>10</v>
      </c>
    </row>
    <row r="70" spans="1:12" s="161" customFormat="1" ht="12" x14ac:dyDescent="0.3">
      <c r="A70" s="161">
        <f t="shared" ca="1" si="19"/>
        <v>0.11457043719136462</v>
      </c>
      <c r="B70" s="162">
        <v>8</v>
      </c>
      <c r="C70" s="177">
        <v>1385</v>
      </c>
      <c r="D70" s="163" t="e">
        <f>VLOOKUP(C70,Уч!$A$2:$L$34,2,FALSE)</f>
        <v>#N/A</v>
      </c>
      <c r="E70" s="164" t="e">
        <f>VLOOKUP(C70,Уч!$A$2:$L$34,3,FALSE)</f>
        <v>#N/A</v>
      </c>
      <c r="F70" s="199" t="e">
        <f>VLOOKUP(C70,Уч!$A$2:$L$34,5,FALSE)</f>
        <v>#N/A</v>
      </c>
      <c r="G70" s="166">
        <f t="shared" si="16"/>
        <v>0</v>
      </c>
      <c r="H70" s="167">
        <f t="shared" si="17"/>
        <v>0</v>
      </c>
      <c r="I70" s="168">
        <f t="shared" si="18"/>
        <v>0</v>
      </c>
      <c r="K70" s="170"/>
      <c r="L70" s="170"/>
    </row>
    <row r="71" spans="1:12" ht="12.75" x14ac:dyDescent="0.2">
      <c r="A71" s="41">
        <f t="shared" ca="1" si="19"/>
        <v>0.49098207523747739</v>
      </c>
      <c r="C71" s="200">
        <v>1</v>
      </c>
      <c r="G71" s="201"/>
      <c r="H71" s="201"/>
      <c r="I71" s="202"/>
    </row>
    <row r="72" spans="1:12" ht="12.75" x14ac:dyDescent="0.2">
      <c r="A72" s="41">
        <f t="shared" ca="1" si="19"/>
        <v>0.93171865780167351</v>
      </c>
      <c r="C72" s="200">
        <v>2</v>
      </c>
      <c r="G72" s="201"/>
      <c r="H72" s="201"/>
      <c r="I72" s="202"/>
    </row>
    <row r="73" spans="1:12" ht="12.75" x14ac:dyDescent="0.2">
      <c r="A73" s="41">
        <f t="shared" ca="1" si="19"/>
        <v>7.8392852683311309E-2</v>
      </c>
      <c r="C73" s="200">
        <v>3</v>
      </c>
      <c r="G73" s="201"/>
      <c r="H73" s="201"/>
      <c r="I73" s="202"/>
    </row>
    <row r="74" spans="1:12" ht="12.75" x14ac:dyDescent="0.2">
      <c r="A74" s="41">
        <f t="shared" ca="1" si="19"/>
        <v>7.32907702396558E-2</v>
      </c>
      <c r="C74" s="200">
        <v>4</v>
      </c>
      <c r="G74" s="201"/>
      <c r="H74" s="201"/>
      <c r="I74" s="202"/>
    </row>
    <row r="75" spans="1:12" ht="12.75" x14ac:dyDescent="0.2">
      <c r="A75" s="41">
        <f t="shared" ca="1" si="19"/>
        <v>0.28687403562022473</v>
      </c>
      <c r="C75" s="200">
        <v>5</v>
      </c>
      <c r="G75" s="201"/>
      <c r="H75" s="201"/>
      <c r="I75" s="202"/>
    </row>
    <row r="76" spans="1:12" ht="12.75" x14ac:dyDescent="0.2">
      <c r="A76" s="41">
        <f t="shared" ca="1" si="19"/>
        <v>0.50197572876332341</v>
      </c>
      <c r="C76" s="200">
        <v>6</v>
      </c>
      <c r="G76" s="201"/>
      <c r="H76" s="201"/>
      <c r="I76" s="202"/>
    </row>
    <row r="77" spans="1:12" ht="12.75" x14ac:dyDescent="0.2">
      <c r="A77" s="41">
        <f t="shared" ca="1" si="19"/>
        <v>0.72278198650131875</v>
      </c>
      <c r="C77" s="200">
        <v>7</v>
      </c>
      <c r="G77" s="201"/>
      <c r="H77" s="201"/>
      <c r="I77" s="202"/>
    </row>
    <row r="78" spans="1:12" ht="12.75" x14ac:dyDescent="0.2">
      <c r="A78" s="41">
        <f t="shared" ca="1" si="19"/>
        <v>0.58432081991429086</v>
      </c>
      <c r="C78" s="200">
        <v>8</v>
      </c>
      <c r="G78" s="201"/>
      <c r="H78" s="201"/>
      <c r="I78" s="202"/>
    </row>
    <row r="79" spans="1:12" ht="12.75" x14ac:dyDescent="0.2">
      <c r="A79" s="41">
        <f t="shared" ca="1" si="19"/>
        <v>0.68277979999934835</v>
      </c>
      <c r="C79" s="200">
        <v>9</v>
      </c>
      <c r="G79" s="201"/>
      <c r="H79" s="201"/>
      <c r="I79" s="202"/>
    </row>
    <row r="80" spans="1:12" ht="12.75" x14ac:dyDescent="0.2">
      <c r="A80" s="41">
        <f t="shared" ca="1" si="19"/>
        <v>1.7082542587663174E-2</v>
      </c>
      <c r="C80" s="200">
        <v>10</v>
      </c>
      <c r="G80" s="201"/>
      <c r="H80" s="201"/>
      <c r="I80" s="202"/>
    </row>
    <row r="81" spans="1:9" ht="12.75" x14ac:dyDescent="0.2">
      <c r="A81" s="41">
        <f t="shared" ca="1" si="19"/>
        <v>2.2158797560528298E-2</v>
      </c>
      <c r="C81" s="200">
        <v>11</v>
      </c>
      <c r="G81" s="201"/>
      <c r="H81" s="201"/>
      <c r="I81" s="202"/>
    </row>
    <row r="82" spans="1:9" ht="12.75" x14ac:dyDescent="0.2">
      <c r="A82" s="41">
        <f t="shared" ca="1" si="19"/>
        <v>0.67561514680385826</v>
      </c>
      <c r="C82" s="200">
        <v>12</v>
      </c>
      <c r="G82" s="201"/>
      <c r="H82" s="201"/>
      <c r="I82" s="202"/>
    </row>
    <row r="83" spans="1:9" ht="12.75" x14ac:dyDescent="0.2">
      <c r="A83" s="41">
        <f t="shared" ca="1" si="19"/>
        <v>0.71798376983322765</v>
      </c>
      <c r="C83" s="200">
        <v>13</v>
      </c>
      <c r="G83" s="201"/>
      <c r="H83" s="201"/>
      <c r="I83" s="202"/>
    </row>
    <row r="84" spans="1:9" ht="12.75" x14ac:dyDescent="0.2">
      <c r="A84" s="41">
        <f t="shared" ca="1" si="19"/>
        <v>0.587901238142025</v>
      </c>
      <c r="C84" s="200">
        <v>14</v>
      </c>
      <c r="G84" s="201"/>
      <c r="H84" s="201"/>
      <c r="I84" s="202"/>
    </row>
    <row r="85" spans="1:9" ht="12.75" x14ac:dyDescent="0.2">
      <c r="A85" s="41">
        <f t="shared" ca="1" si="19"/>
        <v>2.6775699834906019E-2</v>
      </c>
      <c r="C85" s="200">
        <v>15</v>
      </c>
      <c r="G85" s="201"/>
      <c r="H85" s="201"/>
      <c r="I85" s="202"/>
    </row>
    <row r="86" spans="1:9" ht="12.75" x14ac:dyDescent="0.2">
      <c r="A86" s="41">
        <f t="shared" ca="1" si="19"/>
        <v>0.64684250177439762</v>
      </c>
      <c r="C86" s="200">
        <v>16</v>
      </c>
      <c r="G86" s="201"/>
      <c r="H86" s="201"/>
      <c r="I86" s="202"/>
    </row>
    <row r="87" spans="1:9" ht="12.75" x14ac:dyDescent="0.2">
      <c r="A87" s="41">
        <f t="shared" ca="1" si="19"/>
        <v>2.7175116223872697E-2</v>
      </c>
      <c r="C87" s="200">
        <v>17</v>
      </c>
      <c r="G87" s="201"/>
      <c r="H87" s="201"/>
      <c r="I87" s="202"/>
    </row>
    <row r="88" spans="1:9" ht="12.75" x14ac:dyDescent="0.2">
      <c r="A88" s="41">
        <f t="shared" ca="1" si="19"/>
        <v>1.1464288152773894E-2</v>
      </c>
      <c r="C88" s="200">
        <v>18</v>
      </c>
      <c r="G88" s="201"/>
      <c r="H88" s="201"/>
      <c r="I88" s="202"/>
    </row>
    <row r="89" spans="1:9" ht="12.75" x14ac:dyDescent="0.2">
      <c r="A89" s="41">
        <f t="shared" ca="1" si="19"/>
        <v>0.12829411729497697</v>
      </c>
      <c r="C89" s="200">
        <v>19</v>
      </c>
    </row>
    <row r="90" spans="1:9" ht="12.75" x14ac:dyDescent="0.2">
      <c r="A90" s="41">
        <f t="shared" ca="1" si="19"/>
        <v>0.43606251969427656</v>
      </c>
      <c r="C90" s="200">
        <v>20</v>
      </c>
    </row>
    <row r="91" spans="1:9" ht="12.75" x14ac:dyDescent="0.2">
      <c r="A91" s="41">
        <f t="shared" ca="1" si="19"/>
        <v>0.11550480789246542</v>
      </c>
      <c r="C91" s="200">
        <v>21</v>
      </c>
    </row>
    <row r="92" spans="1:9" ht="12.75" x14ac:dyDescent="0.2">
      <c r="A92" s="41">
        <f t="shared" ca="1" si="19"/>
        <v>0.65098706130103179</v>
      </c>
      <c r="C92" s="200">
        <v>22</v>
      </c>
    </row>
    <row r="93" spans="1:9" ht="12.75" x14ac:dyDescent="0.2">
      <c r="A93" s="41">
        <f t="shared" ca="1" si="19"/>
        <v>0.27305878531440297</v>
      </c>
      <c r="C93" s="200">
        <v>23</v>
      </c>
    </row>
    <row r="94" spans="1:9" ht="12.75" x14ac:dyDescent="0.2">
      <c r="A94" s="41">
        <f t="shared" ca="1" si="19"/>
        <v>0.3620222819404435</v>
      </c>
      <c r="C94" s="200">
        <v>24</v>
      </c>
    </row>
    <row r="95" spans="1:9" ht="12.75" x14ac:dyDescent="0.2">
      <c r="A95" s="41">
        <f t="shared" ca="1" si="19"/>
        <v>0.18748932493688408</v>
      </c>
      <c r="C95" s="200">
        <v>25</v>
      </c>
    </row>
    <row r="96" spans="1:9" ht="12.75" x14ac:dyDescent="0.2">
      <c r="A96" s="41">
        <f t="shared" ca="1" si="19"/>
        <v>0.56899265468454496</v>
      </c>
      <c r="C96" s="200">
        <v>26</v>
      </c>
    </row>
    <row r="97" spans="1:3" ht="12.75" x14ac:dyDescent="0.2">
      <c r="A97" s="41">
        <f t="shared" ca="1" si="19"/>
        <v>0.81958829141601652</v>
      </c>
      <c r="C97" s="200">
        <v>27</v>
      </c>
    </row>
    <row r="98" spans="1:3" ht="12.75" x14ac:dyDescent="0.2">
      <c r="A98" s="41">
        <f t="shared" ca="1" si="19"/>
        <v>0.16533929803741765</v>
      </c>
      <c r="C98" s="200">
        <v>28</v>
      </c>
    </row>
    <row r="99" spans="1:3" ht="12.75" x14ac:dyDescent="0.2">
      <c r="A99" s="41">
        <f t="shared" ca="1" si="19"/>
        <v>0.45439687594804035</v>
      </c>
      <c r="C99" s="200">
        <v>29</v>
      </c>
    </row>
    <row r="100" spans="1:3" ht="12.75" x14ac:dyDescent="0.2">
      <c r="A100" s="41">
        <f t="shared" ca="1" si="19"/>
        <v>0.58089849553550055</v>
      </c>
      <c r="C100" s="200">
        <v>30</v>
      </c>
    </row>
    <row r="101" spans="1:3" ht="12.75" x14ac:dyDescent="0.2">
      <c r="A101" s="41">
        <f t="shared" ca="1" si="19"/>
        <v>0.78037673137323504</v>
      </c>
      <c r="C101" s="200">
        <v>31</v>
      </c>
    </row>
    <row r="102" spans="1:3" ht="12.75" x14ac:dyDescent="0.2">
      <c r="A102" s="41">
        <f t="shared" ca="1" si="19"/>
        <v>0.514734231902922</v>
      </c>
      <c r="C102" s="200">
        <v>32</v>
      </c>
    </row>
  </sheetData>
  <mergeCells count="9">
    <mergeCell ref="B7:I7"/>
    <mergeCell ref="B16:I16"/>
    <mergeCell ref="B37:I37"/>
    <mergeCell ref="B1:I1"/>
    <mergeCell ref="B2:I2"/>
    <mergeCell ref="B3:I3"/>
    <mergeCell ref="B4:I4"/>
    <mergeCell ref="B5:I5"/>
    <mergeCell ref="B6:I6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33"/>
  </sheetPr>
  <dimension ref="A1:Y85"/>
  <sheetViews>
    <sheetView view="pageBreakPreview" topLeftCell="A4" zoomScaleSheetLayoutView="100" workbookViewId="0">
      <selection activeCell="X48" sqref="X48"/>
    </sheetView>
  </sheetViews>
  <sheetFormatPr defaultColWidth="9.140625" defaultRowHeight="12.75" outlineLevelRow="1" outlineLevelCol="1" x14ac:dyDescent="0.2"/>
  <cols>
    <col min="1" max="1" width="11.42578125" style="41" customWidth="1" outlineLevel="1"/>
    <col min="2" max="2" width="6" style="41" customWidth="1"/>
    <col min="3" max="3" width="5.42578125" style="148" customWidth="1"/>
    <col min="4" max="4" width="22.28515625" style="41" customWidth="1"/>
    <col min="5" max="5" width="11.42578125" style="148" customWidth="1" outlineLevel="1"/>
    <col min="6" max="6" width="20" style="41" customWidth="1" outlineLevel="1"/>
    <col min="7" max="10" width="7.7109375" style="148" customWidth="1" outlineLevel="1"/>
    <col min="11" max="12" width="7.7109375" style="41" customWidth="1" outlineLevel="1"/>
    <col min="13" max="13" width="9.7109375" style="41" customWidth="1"/>
    <col min="14" max="14" width="7.7109375" style="41" customWidth="1"/>
    <col min="15" max="15" width="7.7109375" style="149" customWidth="1"/>
    <col min="16" max="16" width="5.7109375" style="149" customWidth="1"/>
    <col min="17" max="17" width="4.7109375" style="205" customWidth="1" outlineLevel="1"/>
    <col min="18" max="18" width="4.7109375" style="238" customWidth="1" outlineLevel="1"/>
    <col min="19" max="19" width="4.7109375" style="205" customWidth="1" outlineLevel="1"/>
    <col min="20" max="20" width="4.28515625" style="238" customWidth="1" outlineLevel="1"/>
    <col min="21" max="21" width="4.7109375" style="148" customWidth="1" outlineLevel="1"/>
    <col min="22" max="22" width="4.7109375" style="238" customWidth="1" outlineLevel="1"/>
    <col min="23" max="23" width="8" style="41" bestFit="1" customWidth="1" outlineLevel="1"/>
    <col min="24" max="24" width="9.140625" style="148" outlineLevel="1"/>
    <col min="25" max="16384" width="9.140625" style="41"/>
  </cols>
  <sheetData>
    <row r="1" spans="1:24" ht="13.15" customHeight="1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J1" s="745"/>
      <c r="K1" s="745"/>
      <c r="L1" s="745"/>
      <c r="M1" s="745"/>
      <c r="N1" s="745"/>
      <c r="Q1" s="209"/>
      <c r="R1" s="210"/>
      <c r="S1" s="209"/>
      <c r="T1" s="210"/>
      <c r="U1" s="146"/>
      <c r="V1" s="210"/>
      <c r="W1" s="145"/>
      <c r="X1" s="146"/>
    </row>
    <row r="2" spans="1:24" ht="13.15" customHeight="1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J2" s="745"/>
      <c r="K2" s="745"/>
      <c r="L2" s="745"/>
      <c r="M2" s="745"/>
      <c r="N2" s="745"/>
      <c r="Q2" s="209"/>
      <c r="R2" s="210"/>
      <c r="S2" s="209"/>
      <c r="T2" s="210"/>
      <c r="U2" s="146"/>
      <c r="V2" s="210"/>
      <c r="W2" s="145"/>
      <c r="X2" s="146"/>
    </row>
    <row r="3" spans="1:24" ht="13.15" customHeight="1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J3" s="745"/>
      <c r="K3" s="745"/>
      <c r="L3" s="745"/>
      <c r="M3" s="745"/>
      <c r="N3" s="745"/>
      <c r="Q3" s="209"/>
      <c r="R3" s="210"/>
      <c r="S3" s="209"/>
      <c r="T3" s="210"/>
      <c r="U3" s="146"/>
      <c r="V3" s="210"/>
      <c r="W3" s="145"/>
      <c r="X3" s="146"/>
    </row>
    <row r="4" spans="1:24" ht="13.15" customHeight="1" x14ac:dyDescent="0.2">
      <c r="B4" s="742" t="str">
        <f>Расп!A27</f>
        <v>по многоборью</v>
      </c>
      <c r="C4" s="742"/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Q4" s="209"/>
      <c r="R4" s="210"/>
      <c r="S4" s="209"/>
      <c r="T4" s="210"/>
      <c r="U4" s="146"/>
      <c r="V4" s="210"/>
      <c r="W4" s="145"/>
      <c r="X4" s="146"/>
    </row>
    <row r="5" spans="1:24" ht="13.15" customHeight="1" x14ac:dyDescent="0.2">
      <c r="B5" s="742" t="str">
        <f>Расп!A28</f>
        <v>Мужчины</v>
      </c>
      <c r="C5" s="742"/>
      <c r="D5" s="742"/>
      <c r="E5" s="742"/>
      <c r="F5" s="742"/>
      <c r="G5" s="742"/>
      <c r="H5" s="742"/>
      <c r="I5" s="742"/>
      <c r="J5" s="742"/>
      <c r="K5" s="742"/>
      <c r="L5" s="742"/>
      <c r="M5" s="742"/>
      <c r="N5" s="742"/>
      <c r="Q5" s="209"/>
      <c r="R5" s="210"/>
      <c r="S5" s="209"/>
      <c r="T5" s="210"/>
      <c r="U5" s="146"/>
      <c r="V5" s="210"/>
      <c r="W5" s="145"/>
      <c r="X5" s="146"/>
    </row>
    <row r="6" spans="1:24" ht="13.15" customHeight="1" x14ac:dyDescent="0.2">
      <c r="B6" s="741" t="s">
        <v>12</v>
      </c>
      <c r="C6" s="741"/>
      <c r="D6" s="741"/>
      <c r="E6" s="741"/>
      <c r="F6" s="741"/>
      <c r="G6" s="741"/>
      <c r="H6" s="741"/>
      <c r="I6" s="741"/>
      <c r="J6" s="741"/>
      <c r="K6" s="741"/>
      <c r="L6" s="741"/>
      <c r="M6" s="741"/>
      <c r="N6" s="741"/>
      <c r="Q6" s="209"/>
      <c r="R6" s="210"/>
      <c r="S6" s="209"/>
      <c r="T6" s="210"/>
      <c r="U6" s="146"/>
      <c r="V6" s="210"/>
      <c r="W6" s="145"/>
      <c r="X6" s="146"/>
    </row>
    <row r="7" spans="1:24" ht="13.15" customHeight="1" x14ac:dyDescent="0.2">
      <c r="B7" s="741" t="str">
        <f>Расп!A3</f>
        <v>прыжок в длину</v>
      </c>
      <c r="C7" s="741"/>
      <c r="D7" s="741"/>
      <c r="E7" s="741"/>
      <c r="F7" s="741"/>
      <c r="G7" s="741"/>
      <c r="H7" s="741"/>
      <c r="I7" s="741"/>
      <c r="J7" s="741"/>
      <c r="K7" s="741"/>
      <c r="L7" s="741"/>
      <c r="M7" s="741"/>
      <c r="N7" s="741"/>
      <c r="Q7" s="209"/>
      <c r="R7" s="210"/>
      <c r="S7" s="209"/>
      <c r="T7" s="210"/>
      <c r="U7" s="146"/>
      <c r="V7" s="210"/>
      <c r="W7" s="145"/>
      <c r="X7" s="146"/>
    </row>
    <row r="8" spans="1:24" ht="13.15" hidden="1" customHeight="1" x14ac:dyDescent="0.2">
      <c r="C8" s="147"/>
      <c r="D8" s="148"/>
      <c r="E8" s="147"/>
      <c r="G8" s="150"/>
      <c r="I8" s="150"/>
      <c r="Q8" s="209"/>
      <c r="R8" s="210"/>
      <c r="S8" s="209"/>
      <c r="T8" s="210"/>
      <c r="U8" s="146"/>
      <c r="V8" s="210"/>
      <c r="W8" s="145"/>
      <c r="X8" s="146"/>
    </row>
    <row r="9" spans="1:24" ht="13.15" hidden="1" customHeight="1" x14ac:dyDescent="0.2">
      <c r="D9" s="38"/>
      <c r="G9" s="150"/>
      <c r="I9" s="212"/>
      <c r="J9" s="213"/>
      <c r="K9" s="147"/>
      <c r="L9" s="147"/>
      <c r="Q9" s="209"/>
      <c r="R9" s="210"/>
      <c r="S9" s="209"/>
      <c r="T9" s="210"/>
      <c r="U9" s="146"/>
      <c r="V9" s="210"/>
      <c r="W9" s="152" t="s">
        <v>22</v>
      </c>
      <c r="X9" s="146"/>
    </row>
    <row r="10" spans="1:24" ht="13.15" hidden="1" customHeight="1" outlineLevel="1" x14ac:dyDescent="0.25">
      <c r="C10" s="153"/>
      <c r="D10" s="148"/>
      <c r="F10" s="151"/>
      <c r="M10" s="214"/>
      <c r="Q10" s="209"/>
      <c r="R10" s="210"/>
      <c r="S10" s="209"/>
      <c r="T10" s="210"/>
      <c r="U10" s="146"/>
      <c r="V10" s="210"/>
      <c r="W10" s="152" t="s">
        <v>23</v>
      </c>
      <c r="X10" s="146"/>
    </row>
    <row r="11" spans="1:24" ht="13.15" hidden="1" customHeight="1" x14ac:dyDescent="0.25">
      <c r="C11" s="153"/>
      <c r="D11" s="148"/>
      <c r="G11" s="151"/>
      <c r="H11" s="41"/>
      <c r="M11" s="214"/>
      <c r="Q11" s="209"/>
      <c r="R11" s="210"/>
      <c r="S11" s="209"/>
      <c r="T11" s="210"/>
      <c r="U11" s="146"/>
      <c r="V11" s="210"/>
      <c r="W11" s="152" t="s">
        <v>24</v>
      </c>
      <c r="X11" s="146"/>
    </row>
    <row r="12" spans="1:24" ht="13.15" customHeight="1" outlineLevel="1" x14ac:dyDescent="0.25">
      <c r="B12" s="203" t="str">
        <f>Расп!A1</f>
        <v>04.09.2019 г.</v>
      </c>
      <c r="C12" s="153"/>
      <c r="D12" s="148"/>
      <c r="F12" s="675" t="s">
        <v>335</v>
      </c>
      <c r="G12" s="151"/>
      <c r="H12" s="41"/>
      <c r="M12" s="206" t="str">
        <f>Расп!B1</f>
        <v>Начало:</v>
      </c>
      <c r="N12" s="207">
        <f>Расп!B3</f>
        <v>0.42708333333333331</v>
      </c>
      <c r="Q12" s="209"/>
      <c r="R12" s="210"/>
      <c r="S12" s="209"/>
      <c r="T12" s="210"/>
      <c r="U12" s="146"/>
      <c r="V12" s="210"/>
      <c r="W12" s="145"/>
      <c r="X12" s="146"/>
    </row>
    <row r="13" spans="1:24" ht="13.15" customHeight="1" outlineLevel="1" x14ac:dyDescent="0.25">
      <c r="B13" s="41" t="str">
        <f>Расп!A26</f>
        <v>г.Сочи, Адлерский район, стадион "Юность"</v>
      </c>
      <c r="C13" s="153"/>
      <c r="D13" s="148"/>
      <c r="G13" s="151"/>
      <c r="H13" s="41"/>
      <c r="M13" s="206" t="str">
        <f>Расп!C1</f>
        <v>Окончание:</v>
      </c>
      <c r="Q13" s="209"/>
      <c r="R13" s="210"/>
      <c r="S13" s="209"/>
      <c r="T13" s="210"/>
      <c r="U13" s="146"/>
      <c r="V13" s="210"/>
      <c r="W13" s="145"/>
      <c r="X13" s="146"/>
    </row>
    <row r="14" spans="1:24" s="156" customFormat="1" ht="13.15" customHeight="1" x14ac:dyDescent="0.2">
      <c r="A14" s="154" t="s">
        <v>67</v>
      </c>
      <c r="B14" s="154" t="s">
        <v>260</v>
      </c>
      <c r="C14" s="154" t="s">
        <v>20</v>
      </c>
      <c r="D14" s="154" t="s">
        <v>16</v>
      </c>
      <c r="E14" s="154" t="s">
        <v>0</v>
      </c>
      <c r="F14" s="215" t="s">
        <v>8</v>
      </c>
      <c r="G14" s="216">
        <v>1</v>
      </c>
      <c r="H14" s="215" t="s">
        <v>25</v>
      </c>
      <c r="I14" s="216">
        <v>2</v>
      </c>
      <c r="J14" s="215" t="s">
        <v>25</v>
      </c>
      <c r="K14" s="216">
        <v>3</v>
      </c>
      <c r="L14" s="215" t="s">
        <v>25</v>
      </c>
      <c r="M14" s="216" t="s">
        <v>19</v>
      </c>
      <c r="N14" s="154" t="s">
        <v>25</v>
      </c>
      <c r="O14" s="155" t="s">
        <v>29</v>
      </c>
      <c r="P14" s="157"/>
      <c r="Q14" s="217" t="s">
        <v>31</v>
      </c>
      <c r="R14" s="218" t="s">
        <v>34</v>
      </c>
      <c r="S14" s="217" t="s">
        <v>32</v>
      </c>
      <c r="T14" s="218" t="s">
        <v>35</v>
      </c>
      <c r="U14" s="152" t="s">
        <v>33</v>
      </c>
      <c r="V14" s="218" t="s">
        <v>36</v>
      </c>
      <c r="W14" s="152" t="s">
        <v>28</v>
      </c>
      <c r="X14" s="152" t="s">
        <v>25</v>
      </c>
    </row>
    <row r="15" spans="1:24" s="156" customFormat="1" ht="13.15" hidden="1" customHeight="1" x14ac:dyDescent="0.2">
      <c r="F15" s="515" t="s">
        <v>334</v>
      </c>
      <c r="O15" s="157"/>
      <c r="P15" s="157"/>
      <c r="Q15" s="217"/>
      <c r="R15" s="218"/>
      <c r="S15" s="217"/>
      <c r="T15" s="218"/>
      <c r="U15" s="152"/>
      <c r="V15" s="218"/>
      <c r="W15" s="152"/>
      <c r="X15" s="152"/>
    </row>
    <row r="16" spans="1:24" ht="15" customHeight="1" x14ac:dyDescent="0.25">
      <c r="A16" s="219">
        <f t="shared" ref="A16:A32" ca="1" si="0">RAND()</f>
        <v>0.53619191927893117</v>
      </c>
      <c r="B16" s="220">
        <v>1</v>
      </c>
      <c r="C16" s="162">
        <v>21</v>
      </c>
      <c r="D16" s="221" t="str">
        <f>VLOOKUP(C16,Уч!$A$2:$L$34,2,FALSE)</f>
        <v>Гасленко Кирилл</v>
      </c>
      <c r="E16" s="222">
        <f>VLOOKUP(C16,Уч!$A$2:$L$34,3,FALSE)</f>
        <v>36317</v>
      </c>
      <c r="F16" s="318" t="str">
        <f>VLOOKUP(C16,Уч!$A$2:$L$34,5,FALSE)</f>
        <v xml:space="preserve">Краснодарский край  </v>
      </c>
      <c r="G16" s="274"/>
      <c r="H16" s="724"/>
      <c r="I16" s="274"/>
      <c r="J16" s="724"/>
      <c r="K16" s="274"/>
      <c r="L16" s="724"/>
      <c r="M16" s="557"/>
      <c r="N16" s="227"/>
      <c r="O16" s="228">
        <f t="shared" ref="O16:O32" si="1">IF(W16&lt;225,0,IF(W16=0,0,ROUNDDOWN(0.14354*(W16-220)^1.4,0)))</f>
        <v>0</v>
      </c>
      <c r="P16" s="157"/>
      <c r="Q16" s="209">
        <v>0</v>
      </c>
      <c r="R16" s="146">
        <v>0</v>
      </c>
      <c r="S16" s="209">
        <v>0</v>
      </c>
      <c r="T16" s="146">
        <v>0</v>
      </c>
      <c r="U16" s="209">
        <v>0</v>
      </c>
      <c r="V16" s="146">
        <v>0</v>
      </c>
      <c r="W16" s="229">
        <f t="shared" ref="W16:W32" si="2">MAX(Q16,S16,U16)</f>
        <v>0</v>
      </c>
      <c r="X16" s="152"/>
    </row>
    <row r="17" spans="1:25" ht="15" customHeight="1" x14ac:dyDescent="0.25">
      <c r="A17" s="219">
        <f t="shared" ca="1" si="0"/>
        <v>0.85049875150389698</v>
      </c>
      <c r="B17" s="220">
        <v>2</v>
      </c>
      <c r="C17" s="162">
        <v>77</v>
      </c>
      <c r="D17" s="221" t="str">
        <f>VLOOKUP(C17,Уч!$A$2:$L$34,2,FALSE)</f>
        <v>Мазикин Алексей</v>
      </c>
      <c r="E17" s="222" t="str">
        <f>VLOOKUP(C17,Уч!$A$2:$L$34,3,FALSE)</f>
        <v>05.06.1998</v>
      </c>
      <c r="F17" s="318" t="str">
        <f>VLOOKUP(C17,Уч!$A$2:$L$34,5,FALSE)</f>
        <v xml:space="preserve">Ставропольский край  </v>
      </c>
      <c r="G17" s="274">
        <v>603</v>
      </c>
      <c r="H17" s="724">
        <f t="shared" ref="H17:H32" si="3">R17/10</f>
        <v>0</v>
      </c>
      <c r="I17" s="274" t="str">
        <f t="shared" ref="I17:I32" si="4">IF(S17=0,"X",S17/100)</f>
        <v>X</v>
      </c>
      <c r="J17" s="724">
        <f t="shared" ref="J17:J32" si="5">T17/10</f>
        <v>0</v>
      </c>
      <c r="K17" s="274" t="str">
        <f t="shared" ref="K17:K32" si="6">IF(U17=0,"X",U17/100)</f>
        <v>X</v>
      </c>
      <c r="L17" s="724">
        <f t="shared" ref="L17:L32" si="7">V17/10</f>
        <v>0</v>
      </c>
      <c r="M17" s="557">
        <f t="shared" ref="M17:M32" si="8">MAX(Q17,S17,U17)/100</f>
        <v>7.05</v>
      </c>
      <c r="N17" s="227">
        <f t="shared" ref="N17:N32" si="9">X17/10</f>
        <v>-1</v>
      </c>
      <c r="O17" s="228">
        <f t="shared" si="1"/>
        <v>826</v>
      </c>
      <c r="Q17" s="209">
        <v>705</v>
      </c>
      <c r="R17" s="146">
        <v>0</v>
      </c>
      <c r="S17" s="209">
        <v>0</v>
      </c>
      <c r="T17" s="146">
        <v>0</v>
      </c>
      <c r="U17" s="209">
        <v>0</v>
      </c>
      <c r="V17" s="146">
        <v>0</v>
      </c>
      <c r="W17" s="229">
        <f t="shared" si="2"/>
        <v>705</v>
      </c>
      <c r="X17" s="152">
        <v>-10</v>
      </c>
      <c r="Y17" s="41" t="s">
        <v>96</v>
      </c>
    </row>
    <row r="18" spans="1:25" ht="15" customHeight="1" x14ac:dyDescent="0.25">
      <c r="A18" s="219">
        <f t="shared" ca="1" si="0"/>
        <v>0.76213293068182242</v>
      </c>
      <c r="B18" s="220">
        <v>3</v>
      </c>
      <c r="C18" s="197">
        <v>71</v>
      </c>
      <c r="D18" s="221" t="str">
        <f>VLOOKUP(C18,Уч!$A$2:$L$34,2,FALSE)</f>
        <v>Агапов Игорь</v>
      </c>
      <c r="E18" s="222" t="str">
        <f>VLOOKUP(C18,Уч!$A$2:$L$34,3,FALSE)</f>
        <v>29.10.1998</v>
      </c>
      <c r="F18" s="318" t="str">
        <f>VLOOKUP(C18,Уч!$A$2:$L$34,5,FALSE)</f>
        <v xml:space="preserve">Москва  </v>
      </c>
      <c r="G18" s="274">
        <v>644</v>
      </c>
      <c r="H18" s="724">
        <f t="shared" si="3"/>
        <v>0</v>
      </c>
      <c r="I18" s="274" t="str">
        <f t="shared" si="4"/>
        <v>X</v>
      </c>
      <c r="J18" s="724">
        <f t="shared" si="5"/>
        <v>0</v>
      </c>
      <c r="K18" s="274" t="str">
        <f t="shared" si="6"/>
        <v>X</v>
      </c>
      <c r="L18" s="724">
        <f t="shared" si="7"/>
        <v>0</v>
      </c>
      <c r="M18" s="557">
        <f t="shared" si="8"/>
        <v>6.44</v>
      </c>
      <c r="N18" s="227">
        <f t="shared" si="9"/>
        <v>-0.6</v>
      </c>
      <c r="O18" s="228">
        <f t="shared" si="1"/>
        <v>684</v>
      </c>
      <c r="Q18" s="209">
        <v>644</v>
      </c>
      <c r="R18" s="146">
        <v>0</v>
      </c>
      <c r="S18" s="209">
        <v>0</v>
      </c>
      <c r="T18" s="146">
        <v>0</v>
      </c>
      <c r="U18" s="209">
        <v>0</v>
      </c>
      <c r="V18" s="146">
        <v>0</v>
      </c>
      <c r="W18" s="229">
        <f t="shared" si="2"/>
        <v>644</v>
      </c>
      <c r="X18" s="152">
        <v>-6</v>
      </c>
    </row>
    <row r="19" spans="1:25" ht="15" customHeight="1" x14ac:dyDescent="0.25">
      <c r="A19" s="219">
        <f t="shared" ca="1" si="0"/>
        <v>0.81792774191533135</v>
      </c>
      <c r="B19" s="220">
        <v>4</v>
      </c>
      <c r="C19" s="162">
        <v>45</v>
      </c>
      <c r="D19" s="221" t="str">
        <f>VLOOKUP(C19,Уч!$A$2:$L$34,2,FALSE)</f>
        <v>Бочаринский Данила</v>
      </c>
      <c r="E19" s="222" t="str">
        <f>VLOOKUP(C19,Уч!$A$2:$L$34,3,FALSE)</f>
        <v>12.01.1999</v>
      </c>
      <c r="F19" s="318" t="str">
        <f>VLOOKUP(C19,Уч!$A$2:$L$34,5,FALSE)</f>
        <v xml:space="preserve">Кемеровская область  </v>
      </c>
      <c r="G19" s="274">
        <v>634</v>
      </c>
      <c r="H19" s="724">
        <f t="shared" si="3"/>
        <v>0</v>
      </c>
      <c r="I19" s="274" t="str">
        <f t="shared" si="4"/>
        <v>X</v>
      </c>
      <c r="J19" s="724">
        <f t="shared" si="5"/>
        <v>0</v>
      </c>
      <c r="K19" s="274" t="str">
        <f t="shared" si="6"/>
        <v>X</v>
      </c>
      <c r="L19" s="724">
        <f t="shared" si="7"/>
        <v>0</v>
      </c>
      <c r="M19" s="557">
        <f t="shared" si="8"/>
        <v>6.34</v>
      </c>
      <c r="N19" s="227">
        <f t="shared" si="9"/>
        <v>-1.5</v>
      </c>
      <c r="O19" s="228">
        <f t="shared" si="1"/>
        <v>661</v>
      </c>
      <c r="P19" s="157"/>
      <c r="Q19" s="209">
        <v>634</v>
      </c>
      <c r="R19" s="146"/>
      <c r="S19" s="209">
        <v>0</v>
      </c>
      <c r="T19" s="146">
        <v>0</v>
      </c>
      <c r="U19" s="209">
        <v>0</v>
      </c>
      <c r="V19" s="146">
        <v>0</v>
      </c>
      <c r="W19" s="229">
        <f t="shared" si="2"/>
        <v>634</v>
      </c>
      <c r="X19" s="152">
        <v>-15</v>
      </c>
    </row>
    <row r="20" spans="1:25" ht="15" customHeight="1" x14ac:dyDescent="0.25">
      <c r="A20" s="219">
        <f t="shared" ca="1" si="0"/>
        <v>0.72637182443512971</v>
      </c>
      <c r="B20" s="220">
        <v>5</v>
      </c>
      <c r="C20" s="162">
        <v>88</v>
      </c>
      <c r="D20" s="221" t="str">
        <f>VLOOKUP(C20,Уч!$A$2:$L$34,2,FALSE)</f>
        <v>Башаев Никита</v>
      </c>
      <c r="E20" s="222" t="str">
        <f>VLOOKUP(C20,Уч!$A$2:$L$34,3,FALSE)</f>
        <v>19.07.1997</v>
      </c>
      <c r="F20" s="318" t="str">
        <f>VLOOKUP(C20,Уч!$A$2:$L$34,5,FALSE)</f>
        <v xml:space="preserve">Челябинская область  </v>
      </c>
      <c r="G20" s="274">
        <v>575</v>
      </c>
      <c r="H20" s="724">
        <f t="shared" si="3"/>
        <v>0.1</v>
      </c>
      <c r="I20" s="274" t="str">
        <f t="shared" si="4"/>
        <v>X</v>
      </c>
      <c r="J20" s="724">
        <f t="shared" si="5"/>
        <v>0</v>
      </c>
      <c r="K20" s="274" t="str">
        <f t="shared" si="6"/>
        <v>X</v>
      </c>
      <c r="L20" s="724">
        <f t="shared" si="7"/>
        <v>0</v>
      </c>
      <c r="M20" s="557">
        <f t="shared" si="8"/>
        <v>5.75</v>
      </c>
      <c r="N20" s="227">
        <f t="shared" si="9"/>
        <v>-1.5</v>
      </c>
      <c r="O20" s="228">
        <f t="shared" si="1"/>
        <v>533</v>
      </c>
      <c r="P20" s="157"/>
      <c r="Q20" s="209">
        <v>575</v>
      </c>
      <c r="R20" s="146">
        <v>1</v>
      </c>
      <c r="S20" s="209">
        <v>0</v>
      </c>
      <c r="T20" s="146">
        <v>0</v>
      </c>
      <c r="U20" s="209">
        <v>0</v>
      </c>
      <c r="V20" s="146">
        <v>0</v>
      </c>
      <c r="W20" s="229">
        <f t="shared" si="2"/>
        <v>575</v>
      </c>
      <c r="X20" s="152">
        <v>-15</v>
      </c>
    </row>
    <row r="21" spans="1:25" ht="15" customHeight="1" x14ac:dyDescent="0.25">
      <c r="A21" s="219">
        <f t="shared" ca="1" si="0"/>
        <v>0.78443305823012266</v>
      </c>
      <c r="B21" s="220">
        <v>6</v>
      </c>
      <c r="C21" s="162">
        <v>44</v>
      </c>
      <c r="D21" s="221" t="str">
        <f>VLOOKUP(C21,Уч!$A$2:$L$34,2,FALSE)</f>
        <v>Хамедов Игорь</v>
      </c>
      <c r="E21" s="222" t="str">
        <f>VLOOKUP(C21,Уч!$A$2:$L$34,3,FALSE)</f>
        <v>30.05.1998</v>
      </c>
      <c r="F21" s="318" t="str">
        <f>VLOOKUP(C21,Уч!$A$2:$L$34,5,FALSE)</f>
        <v xml:space="preserve">Кемеровская область  </v>
      </c>
      <c r="G21" s="274">
        <v>641</v>
      </c>
      <c r="H21" s="724">
        <f t="shared" si="3"/>
        <v>0</v>
      </c>
      <c r="I21" s="274" t="str">
        <f t="shared" si="4"/>
        <v>X</v>
      </c>
      <c r="J21" s="724">
        <f t="shared" si="5"/>
        <v>0</v>
      </c>
      <c r="K21" s="274" t="str">
        <f t="shared" si="6"/>
        <v>X</v>
      </c>
      <c r="L21" s="724">
        <f t="shared" si="7"/>
        <v>0</v>
      </c>
      <c r="M21" s="557">
        <f t="shared" si="8"/>
        <v>6.41</v>
      </c>
      <c r="N21" s="227">
        <f t="shared" si="9"/>
        <v>0.6</v>
      </c>
      <c r="O21" s="228">
        <f t="shared" si="1"/>
        <v>677</v>
      </c>
      <c r="P21" s="157"/>
      <c r="Q21" s="209">
        <v>641</v>
      </c>
      <c r="R21" s="146"/>
      <c r="S21" s="209">
        <v>0</v>
      </c>
      <c r="T21" s="146">
        <v>0</v>
      </c>
      <c r="U21" s="209">
        <v>0</v>
      </c>
      <c r="V21" s="146">
        <v>0</v>
      </c>
      <c r="W21" s="229">
        <f t="shared" si="2"/>
        <v>641</v>
      </c>
      <c r="X21" s="152">
        <v>6</v>
      </c>
    </row>
    <row r="22" spans="1:25" ht="15" customHeight="1" x14ac:dyDescent="0.25">
      <c r="A22" s="219">
        <f t="shared" ca="1" si="0"/>
        <v>0.85850044235151268</v>
      </c>
      <c r="B22" s="220">
        <v>7</v>
      </c>
      <c r="C22" s="296">
        <v>116</v>
      </c>
      <c r="D22" s="221" t="str">
        <f>VLOOKUP(C22,Уч!$A$2:$L$34,2,FALSE)</f>
        <v>Горбачёв Артём</v>
      </c>
      <c r="E22" s="222" t="str">
        <f>VLOOKUP(C22,Уч!$A$2:$L$34,3,FALSE)</f>
        <v>25.04.1998</v>
      </c>
      <c r="F22" s="318" t="str">
        <f>VLOOKUP(C22,Уч!$A$2:$L$34,5,FALSE)</f>
        <v xml:space="preserve">Санкт-Петербург  </v>
      </c>
      <c r="G22" s="274"/>
      <c r="H22" s="724"/>
      <c r="I22" s="274"/>
      <c r="J22" s="724"/>
      <c r="K22" s="274"/>
      <c r="L22" s="724"/>
      <c r="M22" s="557"/>
      <c r="N22" s="227"/>
      <c r="O22" s="228">
        <f t="shared" si="1"/>
        <v>0</v>
      </c>
      <c r="P22" s="157"/>
      <c r="Q22" s="209"/>
      <c r="R22" s="146">
        <v>4</v>
      </c>
      <c r="S22" s="209">
        <v>0</v>
      </c>
      <c r="T22" s="146">
        <v>0</v>
      </c>
      <c r="U22" s="209">
        <v>0</v>
      </c>
      <c r="V22" s="146">
        <v>0</v>
      </c>
      <c r="W22" s="229">
        <f t="shared" si="2"/>
        <v>0</v>
      </c>
      <c r="X22" s="152"/>
    </row>
    <row r="23" spans="1:25" ht="15" customHeight="1" x14ac:dyDescent="0.25">
      <c r="A23" s="219">
        <f t="shared" ca="1" si="0"/>
        <v>3.4389407675377015E-2</v>
      </c>
      <c r="B23" s="220">
        <v>8</v>
      </c>
      <c r="C23" s="162">
        <v>99</v>
      </c>
      <c r="D23" s="221" t="str">
        <f>VLOOKUP(C23,Уч!$A$2:$L$34,2,FALSE)</f>
        <v>Минаков Алексей</v>
      </c>
      <c r="E23" s="222" t="str">
        <f>VLOOKUP(C23,Уч!$A$2:$L$34,3,FALSE)</f>
        <v>13.07.1997</v>
      </c>
      <c r="F23" s="223" t="str">
        <f>VLOOKUP(C23,Уч!$A$2:$L$34,5,FALSE)</f>
        <v xml:space="preserve">Волгоградская область  </v>
      </c>
      <c r="G23" s="274">
        <v>643</v>
      </c>
      <c r="H23" s="724">
        <f t="shared" si="3"/>
        <v>0</v>
      </c>
      <c r="I23" s="274" t="str">
        <f t="shared" si="4"/>
        <v>X</v>
      </c>
      <c r="J23" s="724">
        <f t="shared" si="5"/>
        <v>0</v>
      </c>
      <c r="K23" s="274" t="str">
        <f t="shared" si="6"/>
        <v>X</v>
      </c>
      <c r="L23" s="724">
        <f t="shared" si="7"/>
        <v>0</v>
      </c>
      <c r="M23" s="557">
        <f t="shared" si="8"/>
        <v>6.43</v>
      </c>
      <c r="N23" s="227">
        <f t="shared" si="9"/>
        <v>-0.3</v>
      </c>
      <c r="O23" s="228">
        <f t="shared" si="1"/>
        <v>682</v>
      </c>
      <c r="P23" s="157"/>
      <c r="Q23" s="209">
        <v>643</v>
      </c>
      <c r="R23" s="146"/>
      <c r="S23" s="209">
        <v>0</v>
      </c>
      <c r="T23" s="146">
        <v>0</v>
      </c>
      <c r="U23" s="209">
        <v>0</v>
      </c>
      <c r="V23" s="146">
        <v>0</v>
      </c>
      <c r="W23" s="229">
        <f t="shared" si="2"/>
        <v>643</v>
      </c>
      <c r="X23" s="152">
        <v>-3</v>
      </c>
    </row>
    <row r="24" spans="1:25" ht="15" customHeight="1" x14ac:dyDescent="0.25">
      <c r="A24" s="219">
        <f t="shared" ca="1" si="0"/>
        <v>0.2629815439194052</v>
      </c>
      <c r="B24" s="220">
        <v>9</v>
      </c>
      <c r="C24" s="162">
        <v>89</v>
      </c>
      <c r="D24" s="221" t="str">
        <f>VLOOKUP(C24,Уч!$A$2:$L$34,2,FALSE)</f>
        <v>Кузенков Кирилл</v>
      </c>
      <c r="E24" s="222" t="str">
        <f>VLOOKUP(C24,Уч!$A$2:$L$34,3,FALSE)</f>
        <v>18.02.1999</v>
      </c>
      <c r="F24" s="223" t="str">
        <f>VLOOKUP(C24,Уч!$A$2:$L$34,5,FALSE)</f>
        <v xml:space="preserve">Челябинская область  </v>
      </c>
      <c r="G24" s="274">
        <v>637</v>
      </c>
      <c r="H24" s="724">
        <f t="shared" si="3"/>
        <v>0.7</v>
      </c>
      <c r="I24" s="274" t="str">
        <f t="shared" si="4"/>
        <v>X</v>
      </c>
      <c r="J24" s="724">
        <f t="shared" si="5"/>
        <v>0</v>
      </c>
      <c r="K24" s="274" t="str">
        <f t="shared" si="6"/>
        <v>X</v>
      </c>
      <c r="L24" s="724">
        <f t="shared" si="7"/>
        <v>0</v>
      </c>
      <c r="M24" s="557">
        <f t="shared" si="8"/>
        <v>6.37</v>
      </c>
      <c r="N24" s="227">
        <f t="shared" si="9"/>
        <v>0</v>
      </c>
      <c r="O24" s="228">
        <f t="shared" si="1"/>
        <v>668</v>
      </c>
      <c r="P24" s="157"/>
      <c r="Q24" s="209">
        <v>637</v>
      </c>
      <c r="R24" s="146">
        <v>7</v>
      </c>
      <c r="S24" s="209">
        <v>0</v>
      </c>
      <c r="T24" s="146">
        <v>0</v>
      </c>
      <c r="U24" s="209">
        <v>0</v>
      </c>
      <c r="V24" s="146">
        <v>0</v>
      </c>
      <c r="W24" s="229">
        <f t="shared" si="2"/>
        <v>637</v>
      </c>
      <c r="X24" s="152">
        <v>0</v>
      </c>
    </row>
    <row r="25" spans="1:25" ht="15" customHeight="1" x14ac:dyDescent="0.25">
      <c r="A25" s="219">
        <f t="shared" ca="1" si="0"/>
        <v>0.49737794943145508</v>
      </c>
      <c r="B25" s="220">
        <v>10</v>
      </c>
      <c r="C25" s="162">
        <v>107</v>
      </c>
      <c r="D25" s="221" t="str">
        <f>VLOOKUP(C25,Уч!$A$2:$L$34,2,FALSE)</f>
        <v>Зарипов Раиль</v>
      </c>
      <c r="E25" s="222" t="str">
        <f>VLOOKUP(C25,Уч!$A$2:$L$34,3,FALSE)</f>
        <v>25.07.1999</v>
      </c>
      <c r="F25" s="223" t="str">
        <f>VLOOKUP(C25,Уч!$A$2:$L$34,5,FALSE)</f>
        <v xml:space="preserve">Республика Татарстан  </v>
      </c>
      <c r="G25" s="274">
        <v>669</v>
      </c>
      <c r="H25" s="724">
        <f t="shared" si="3"/>
        <v>0.1</v>
      </c>
      <c r="I25" s="274" t="str">
        <f t="shared" si="4"/>
        <v>X</v>
      </c>
      <c r="J25" s="724">
        <f t="shared" si="5"/>
        <v>0</v>
      </c>
      <c r="K25" s="274" t="str">
        <f t="shared" si="6"/>
        <v>X</v>
      </c>
      <c r="L25" s="724">
        <f t="shared" si="7"/>
        <v>0</v>
      </c>
      <c r="M25" s="557">
        <f t="shared" si="8"/>
        <v>6.69</v>
      </c>
      <c r="N25" s="227">
        <f t="shared" si="9"/>
        <v>0</v>
      </c>
      <c r="O25" s="228">
        <f t="shared" si="1"/>
        <v>741</v>
      </c>
      <c r="P25" s="157"/>
      <c r="Q25" s="209">
        <v>669</v>
      </c>
      <c r="R25" s="146">
        <v>1</v>
      </c>
      <c r="S25" s="209">
        <v>0</v>
      </c>
      <c r="T25" s="146">
        <v>0</v>
      </c>
      <c r="U25" s="209">
        <v>0</v>
      </c>
      <c r="V25" s="146">
        <v>0</v>
      </c>
      <c r="W25" s="229">
        <f t="shared" si="2"/>
        <v>669</v>
      </c>
      <c r="X25" s="152">
        <v>0</v>
      </c>
    </row>
    <row r="26" spans="1:25" ht="15" customHeight="1" x14ac:dyDescent="0.25">
      <c r="A26" s="219">
        <f t="shared" ca="1" si="0"/>
        <v>0.69615315025505475</v>
      </c>
      <c r="B26" s="220">
        <v>11</v>
      </c>
      <c r="C26" s="197">
        <v>1</v>
      </c>
      <c r="D26" s="221" t="str">
        <f>VLOOKUP(C26,Уч!$A$2:$L$34,2,FALSE)</f>
        <v>Переварюха Артём</v>
      </c>
      <c r="E26" s="222" t="str">
        <f>VLOOKUP(C26,Уч!$A$2:$L$34,3,FALSE)</f>
        <v>21.05.1999</v>
      </c>
      <c r="F26" s="223" t="str">
        <f>VLOOKUP(C26,Уч!$A$2:$L$34,5,FALSE)</f>
        <v xml:space="preserve">Ростовская область  </v>
      </c>
      <c r="G26" s="274">
        <v>650</v>
      </c>
      <c r="H26" s="724">
        <f t="shared" si="3"/>
        <v>0</v>
      </c>
      <c r="I26" s="274" t="str">
        <f t="shared" si="4"/>
        <v>X</v>
      </c>
      <c r="J26" s="724">
        <f t="shared" si="5"/>
        <v>0</v>
      </c>
      <c r="K26" s="274" t="str">
        <f t="shared" si="6"/>
        <v>X</v>
      </c>
      <c r="L26" s="724">
        <f t="shared" si="7"/>
        <v>0</v>
      </c>
      <c r="M26" s="557">
        <f t="shared" si="8"/>
        <v>6.5</v>
      </c>
      <c r="N26" s="227">
        <f t="shared" si="9"/>
        <v>-0.2</v>
      </c>
      <c r="O26" s="228">
        <f t="shared" si="1"/>
        <v>697</v>
      </c>
      <c r="P26" s="157"/>
      <c r="Q26" s="209">
        <v>650</v>
      </c>
      <c r="R26" s="146">
        <v>0</v>
      </c>
      <c r="S26" s="209">
        <v>0</v>
      </c>
      <c r="T26" s="146">
        <v>0</v>
      </c>
      <c r="U26" s="209">
        <v>0</v>
      </c>
      <c r="V26" s="146">
        <v>0</v>
      </c>
      <c r="W26" s="229">
        <f t="shared" si="2"/>
        <v>650</v>
      </c>
      <c r="X26" s="152">
        <v>-2</v>
      </c>
      <c r="Y26" s="41" t="s">
        <v>240</v>
      </c>
    </row>
    <row r="27" spans="1:25" ht="15" customHeight="1" x14ac:dyDescent="0.25">
      <c r="A27" s="219">
        <f t="shared" ca="1" si="0"/>
        <v>0.41293620100002748</v>
      </c>
      <c r="B27" s="220">
        <v>12</v>
      </c>
      <c r="C27" s="162">
        <v>40</v>
      </c>
      <c r="D27" s="221" t="str">
        <f>VLOOKUP(C27,Уч!$A$2:$L$34,2,FALSE)</f>
        <v>Черкасов Алексей</v>
      </c>
      <c r="E27" s="222" t="str">
        <f>VLOOKUP(C27,Уч!$A$2:$L$34,3,FALSE)</f>
        <v>22.10.1994</v>
      </c>
      <c r="F27" s="223" t="str">
        <f>VLOOKUP(C27,Уч!$A$2:$L$34,5,FALSE)</f>
        <v xml:space="preserve">Кемеровская область Санкт-Петербург </v>
      </c>
      <c r="G27" s="274">
        <v>690</v>
      </c>
      <c r="H27" s="724">
        <f t="shared" si="3"/>
        <v>0.3</v>
      </c>
      <c r="I27" s="274" t="str">
        <f t="shared" si="4"/>
        <v>X</v>
      </c>
      <c r="J27" s="724">
        <f t="shared" si="5"/>
        <v>0</v>
      </c>
      <c r="K27" s="274" t="str">
        <f t="shared" si="6"/>
        <v>X</v>
      </c>
      <c r="L27" s="724">
        <f t="shared" si="7"/>
        <v>0</v>
      </c>
      <c r="M27" s="557">
        <f t="shared" si="8"/>
        <v>6.9</v>
      </c>
      <c r="N27" s="227">
        <f t="shared" si="9"/>
        <v>-0.9</v>
      </c>
      <c r="O27" s="228">
        <f t="shared" si="1"/>
        <v>790</v>
      </c>
      <c r="P27" s="157"/>
      <c r="Q27" s="209">
        <v>690</v>
      </c>
      <c r="R27" s="146">
        <v>3</v>
      </c>
      <c r="S27" s="209">
        <v>0</v>
      </c>
      <c r="T27" s="146">
        <v>0</v>
      </c>
      <c r="U27" s="209">
        <v>0</v>
      </c>
      <c r="V27" s="146">
        <v>0</v>
      </c>
      <c r="W27" s="229">
        <f t="shared" si="2"/>
        <v>690</v>
      </c>
      <c r="X27" s="152">
        <v>-9</v>
      </c>
    </row>
    <row r="28" spans="1:25" ht="15" customHeight="1" x14ac:dyDescent="0.25">
      <c r="A28" s="219">
        <f t="shared" ca="1" si="0"/>
        <v>0.8073564541864553</v>
      </c>
      <c r="B28" s="220">
        <v>13</v>
      </c>
      <c r="C28" s="296">
        <v>86</v>
      </c>
      <c r="D28" s="221" t="str">
        <f>VLOOKUP(C28,Уч!$A$2:$L$34,2,FALSE)</f>
        <v>Белишко Владимир</v>
      </c>
      <c r="E28" s="222" t="str">
        <f>VLOOKUP(C28,Уч!$A$2:$L$34,3,FALSE)</f>
        <v>06.08.1998</v>
      </c>
      <c r="F28" s="223" t="str">
        <f>VLOOKUP(C28,Уч!$A$2:$L$34,5,FALSE)</f>
        <v xml:space="preserve">Челябинская область  </v>
      </c>
      <c r="G28" s="274">
        <v>640</v>
      </c>
      <c r="H28" s="724">
        <f t="shared" si="3"/>
        <v>0</v>
      </c>
      <c r="I28" s="274" t="str">
        <f t="shared" si="4"/>
        <v>X</v>
      </c>
      <c r="J28" s="724">
        <f t="shared" si="5"/>
        <v>0</v>
      </c>
      <c r="K28" s="274" t="str">
        <f t="shared" si="6"/>
        <v>X</v>
      </c>
      <c r="L28" s="724">
        <f t="shared" si="7"/>
        <v>0</v>
      </c>
      <c r="M28" s="557">
        <f t="shared" si="8"/>
        <v>6.4</v>
      </c>
      <c r="N28" s="227">
        <f t="shared" si="9"/>
        <v>0</v>
      </c>
      <c r="O28" s="228">
        <f t="shared" si="1"/>
        <v>675</v>
      </c>
      <c r="P28" s="157"/>
      <c r="Q28" s="209">
        <v>640</v>
      </c>
      <c r="R28" s="146">
        <v>0</v>
      </c>
      <c r="S28" s="209">
        <v>0</v>
      </c>
      <c r="T28" s="146">
        <v>0</v>
      </c>
      <c r="U28" s="209">
        <v>0</v>
      </c>
      <c r="V28" s="146">
        <v>0</v>
      </c>
      <c r="W28" s="229">
        <f t="shared" si="2"/>
        <v>640</v>
      </c>
      <c r="X28" s="152">
        <v>0</v>
      </c>
    </row>
    <row r="29" spans="1:25" ht="15" customHeight="1" x14ac:dyDescent="0.25">
      <c r="A29" s="219">
        <f t="shared" ca="1" si="0"/>
        <v>0.52387918892589913</v>
      </c>
      <c r="B29" s="220">
        <v>14</v>
      </c>
      <c r="C29" s="162">
        <v>78</v>
      </c>
      <c r="D29" s="221" t="str">
        <f>VLOOKUP(C29,Уч!$A$2:$L$34,2,FALSE)</f>
        <v>Слаква Максим</v>
      </c>
      <c r="E29" s="222" t="str">
        <f>VLOOKUP(C29,Уч!$A$2:$L$34,3,FALSE)</f>
        <v>10.05.1998</v>
      </c>
      <c r="F29" s="223" t="str">
        <f>VLOOKUP(C29,Уч!$A$2:$L$34,5,FALSE)</f>
        <v xml:space="preserve">Ставропольский край  </v>
      </c>
      <c r="G29" s="274">
        <v>684</v>
      </c>
      <c r="H29" s="724">
        <f t="shared" si="3"/>
        <v>0.3</v>
      </c>
      <c r="I29" s="274" t="str">
        <f t="shared" si="4"/>
        <v>X</v>
      </c>
      <c r="J29" s="724">
        <f t="shared" si="5"/>
        <v>0</v>
      </c>
      <c r="K29" s="274" t="str">
        <f t="shared" si="6"/>
        <v>X</v>
      </c>
      <c r="L29" s="724">
        <f t="shared" si="7"/>
        <v>0</v>
      </c>
      <c r="M29" s="557">
        <f t="shared" si="8"/>
        <v>6.84</v>
      </c>
      <c r="N29" s="227">
        <f t="shared" si="9"/>
        <v>-0.6</v>
      </c>
      <c r="O29" s="228">
        <f t="shared" si="1"/>
        <v>776</v>
      </c>
      <c r="P29" s="157"/>
      <c r="Q29" s="209">
        <v>684</v>
      </c>
      <c r="R29" s="146">
        <v>3</v>
      </c>
      <c r="S29" s="209">
        <v>0</v>
      </c>
      <c r="T29" s="146">
        <v>0</v>
      </c>
      <c r="U29" s="209">
        <v>0</v>
      </c>
      <c r="V29" s="146">
        <v>0</v>
      </c>
      <c r="W29" s="229">
        <f t="shared" si="2"/>
        <v>684</v>
      </c>
      <c r="X29" s="152">
        <v>-6</v>
      </c>
    </row>
    <row r="30" spans="1:25" ht="15" customHeight="1" x14ac:dyDescent="0.25">
      <c r="A30" s="219">
        <f t="shared" ca="1" si="0"/>
        <v>0.63139791169603299</v>
      </c>
      <c r="B30" s="220">
        <v>15</v>
      </c>
      <c r="C30" s="162">
        <v>43</v>
      </c>
      <c r="D30" s="221" t="str">
        <f>VLOOKUP(C30,Уч!$A$2:$L$34,2,FALSE)</f>
        <v>Соляков Федор</v>
      </c>
      <c r="E30" s="222" t="str">
        <f>VLOOKUP(C30,Уч!$A$2:$L$34,3,FALSE)</f>
        <v>08.03.1998</v>
      </c>
      <c r="F30" s="223" t="str">
        <f>VLOOKUP(C30,Уч!$A$2:$L$34,5,FALSE)</f>
        <v xml:space="preserve">Кемеровская область  </v>
      </c>
      <c r="G30" s="274">
        <v>666</v>
      </c>
      <c r="H30" s="724">
        <f t="shared" si="3"/>
        <v>0</v>
      </c>
      <c r="I30" s="274" t="str">
        <f t="shared" si="4"/>
        <v>X</v>
      </c>
      <c r="J30" s="724">
        <f t="shared" si="5"/>
        <v>0</v>
      </c>
      <c r="K30" s="274" t="str">
        <f t="shared" si="6"/>
        <v>X</v>
      </c>
      <c r="L30" s="724">
        <f t="shared" si="7"/>
        <v>0</v>
      </c>
      <c r="M30" s="557">
        <f t="shared" si="8"/>
        <v>6.66</v>
      </c>
      <c r="N30" s="227">
        <f t="shared" si="9"/>
        <v>0</v>
      </c>
      <c r="O30" s="228">
        <f t="shared" si="1"/>
        <v>734</v>
      </c>
      <c r="Q30" s="209">
        <v>666</v>
      </c>
      <c r="R30" s="146">
        <v>0</v>
      </c>
      <c r="S30" s="209">
        <v>0</v>
      </c>
      <c r="T30" s="146">
        <v>0</v>
      </c>
      <c r="U30" s="209">
        <v>0</v>
      </c>
      <c r="V30" s="146">
        <v>0</v>
      </c>
      <c r="W30" s="229">
        <f t="shared" si="2"/>
        <v>666</v>
      </c>
      <c r="X30" s="152">
        <v>0</v>
      </c>
    </row>
    <row r="31" spans="1:25" ht="15" customHeight="1" x14ac:dyDescent="0.25">
      <c r="A31" s="219">
        <f t="shared" ca="1" si="0"/>
        <v>0.27185430922150899</v>
      </c>
      <c r="B31" s="220">
        <v>16</v>
      </c>
      <c r="C31" s="162">
        <v>83</v>
      </c>
      <c r="D31" s="221" t="str">
        <f>VLOOKUP(C31,Уч!$A$2:$L$34,2,FALSE)</f>
        <v>Патес Максим</v>
      </c>
      <c r="E31" s="222" t="str">
        <f>VLOOKUP(C31,Уч!$A$2:$L$34,3,FALSE)</f>
        <v>03.05.1997</v>
      </c>
      <c r="F31" s="223" t="str">
        <f>VLOOKUP(C31,Уч!$A$2:$L$34,5,FALSE)</f>
        <v xml:space="preserve">Челябинская область  </v>
      </c>
      <c r="G31" s="274">
        <v>653</v>
      </c>
      <c r="H31" s="724">
        <f t="shared" si="3"/>
        <v>0.4</v>
      </c>
      <c r="I31" s="274" t="str">
        <f t="shared" si="4"/>
        <v>X</v>
      </c>
      <c r="J31" s="724">
        <f t="shared" si="5"/>
        <v>0</v>
      </c>
      <c r="K31" s="274" t="str">
        <f t="shared" si="6"/>
        <v>X</v>
      </c>
      <c r="L31" s="724">
        <f t="shared" si="7"/>
        <v>0</v>
      </c>
      <c r="M31" s="557">
        <f t="shared" si="8"/>
        <v>6.53</v>
      </c>
      <c r="N31" s="227">
        <f t="shared" si="9"/>
        <v>-1</v>
      </c>
      <c r="O31" s="228">
        <f t="shared" si="1"/>
        <v>704</v>
      </c>
      <c r="P31" s="157"/>
      <c r="Q31" s="209">
        <v>653</v>
      </c>
      <c r="R31" s="146">
        <v>4</v>
      </c>
      <c r="S31" s="209">
        <v>0</v>
      </c>
      <c r="T31" s="146">
        <v>0</v>
      </c>
      <c r="U31" s="209">
        <v>0</v>
      </c>
      <c r="V31" s="146">
        <v>0</v>
      </c>
      <c r="W31" s="229">
        <f t="shared" si="2"/>
        <v>653</v>
      </c>
      <c r="X31" s="152">
        <v>-10</v>
      </c>
      <c r="Y31" s="41" t="s">
        <v>164</v>
      </c>
    </row>
    <row r="32" spans="1:25" ht="15" customHeight="1" x14ac:dyDescent="0.25">
      <c r="A32" s="219">
        <f t="shared" ca="1" si="0"/>
        <v>0.16007136774429964</v>
      </c>
      <c r="B32" s="220">
        <v>17</v>
      </c>
      <c r="C32" s="162">
        <v>101</v>
      </c>
      <c r="D32" s="221" t="str">
        <f>VLOOKUP(C32,Уч!$A$2:$L$34,2,FALSE)</f>
        <v>Чернов Виталий</v>
      </c>
      <c r="E32" s="222" t="str">
        <f>VLOOKUP(C32,Уч!$A$2:$L$34,3,FALSE)</f>
        <v>07.08.1997</v>
      </c>
      <c r="F32" s="223" t="str">
        <f>VLOOKUP(C32,Уч!$A$2:$L$34,5,FALSE)</f>
        <v xml:space="preserve">Волгоградская область  </v>
      </c>
      <c r="G32" s="274">
        <v>590</v>
      </c>
      <c r="H32" s="724">
        <f t="shared" si="3"/>
        <v>-0.6</v>
      </c>
      <c r="I32" s="274" t="str">
        <f t="shared" si="4"/>
        <v>X</v>
      </c>
      <c r="J32" s="724">
        <f t="shared" si="5"/>
        <v>0</v>
      </c>
      <c r="K32" s="274" t="str">
        <f t="shared" si="6"/>
        <v>X</v>
      </c>
      <c r="L32" s="724">
        <f t="shared" si="7"/>
        <v>0</v>
      </c>
      <c r="M32" s="557">
        <f t="shared" si="8"/>
        <v>5.9</v>
      </c>
      <c r="N32" s="227">
        <f t="shared" si="9"/>
        <v>-0.4</v>
      </c>
      <c r="O32" s="228">
        <f t="shared" si="1"/>
        <v>565</v>
      </c>
      <c r="P32" s="157"/>
      <c r="Q32" s="209">
        <v>590</v>
      </c>
      <c r="R32" s="146">
        <v>-6</v>
      </c>
      <c r="S32" s="209">
        <v>0</v>
      </c>
      <c r="T32" s="146">
        <v>0</v>
      </c>
      <c r="U32" s="209">
        <v>0</v>
      </c>
      <c r="V32" s="146">
        <v>0</v>
      </c>
      <c r="W32" s="229">
        <f t="shared" si="2"/>
        <v>590</v>
      </c>
      <c r="X32" s="152">
        <v>-4</v>
      </c>
    </row>
    <row r="33" spans="1:25" ht="13.15" customHeight="1" x14ac:dyDescent="0.25">
      <c r="A33" s="219"/>
      <c r="B33" s="690"/>
      <c r="C33" s="501"/>
      <c r="D33" s="528"/>
      <c r="E33" s="529"/>
      <c r="F33" s="530"/>
      <c r="G33" s="531"/>
      <c r="H33" s="532"/>
      <c r="I33" s="531"/>
      <c r="J33" s="532"/>
      <c r="K33" s="531"/>
      <c r="L33" s="532"/>
      <c r="M33" s="537"/>
      <c r="N33" s="692"/>
      <c r="O33" s="228"/>
      <c r="P33" s="157"/>
      <c r="Q33" s="209"/>
      <c r="R33" s="146"/>
      <c r="S33" s="209"/>
      <c r="T33" s="146"/>
      <c r="U33" s="209"/>
      <c r="V33" s="146"/>
      <c r="W33" s="229"/>
      <c r="X33" s="152"/>
    </row>
    <row r="34" spans="1:25" ht="16.149999999999999" customHeight="1" x14ac:dyDescent="0.25">
      <c r="A34" s="219">
        <f t="shared" ref="A34:A49" ca="1" si="10">RAND()</f>
        <v>0.97367797583297366</v>
      </c>
      <c r="B34" s="509" t="s">
        <v>325</v>
      </c>
      <c r="C34" s="501"/>
      <c r="D34" s="528"/>
      <c r="E34" s="529"/>
      <c r="F34" s="530"/>
      <c r="G34" s="531"/>
      <c r="H34" s="532"/>
      <c r="I34" s="531"/>
      <c r="J34" s="532"/>
      <c r="K34" s="531"/>
      <c r="L34" s="532"/>
      <c r="M34" s="533"/>
      <c r="N34" s="534"/>
      <c r="O34" s="228">
        <f t="shared" ref="O34:O49" si="11">IF(W34&lt;225,0,IF(W34=0,0,ROUNDDOWN(0.14354*(W34-220)^1.4,0)))</f>
        <v>0</v>
      </c>
      <c r="P34" s="157"/>
      <c r="Q34" s="209"/>
      <c r="R34" s="146"/>
      <c r="S34" s="209">
        <v>0</v>
      </c>
      <c r="T34" s="146">
        <v>0</v>
      </c>
      <c r="U34" s="209">
        <v>0</v>
      </c>
      <c r="V34" s="146">
        <v>0</v>
      </c>
      <c r="W34" s="229">
        <f t="shared" ref="W34:W49" si="12">MAX(Q34,S34,U34)</f>
        <v>0</v>
      </c>
      <c r="X34" s="152">
        <f t="shared" ref="X34:X49" si="13">IF(W34=Q34,R34,(IF(W34=S34,T34,(IF(W34=U34,V34,)))))</f>
        <v>0</v>
      </c>
      <c r="Y34" s="41" t="s">
        <v>240</v>
      </c>
    </row>
    <row r="35" spans="1:25" ht="16.149999999999999" customHeight="1" x14ac:dyDescent="0.25">
      <c r="A35" s="219">
        <f t="shared" ca="1" si="10"/>
        <v>2.9555219236438113E-2</v>
      </c>
      <c r="B35" s="509" t="s">
        <v>332</v>
      </c>
      <c r="C35" s="501"/>
      <c r="D35" s="528"/>
      <c r="E35" s="529"/>
      <c r="F35" s="530"/>
      <c r="G35" s="531"/>
      <c r="H35" s="532"/>
      <c r="I35" s="531"/>
      <c r="J35" s="532"/>
      <c r="K35" s="531"/>
      <c r="L35" s="532"/>
      <c r="M35" s="533"/>
      <c r="N35" s="534"/>
      <c r="O35" s="228">
        <f t="shared" si="11"/>
        <v>723</v>
      </c>
      <c r="P35" s="157"/>
      <c r="Q35" s="209">
        <v>661</v>
      </c>
      <c r="R35" s="146">
        <v>-7</v>
      </c>
      <c r="S35" s="209">
        <v>0</v>
      </c>
      <c r="T35" s="146">
        <v>0</v>
      </c>
      <c r="U35" s="209">
        <v>0</v>
      </c>
      <c r="V35" s="146">
        <v>0</v>
      </c>
      <c r="W35" s="229">
        <f t="shared" si="12"/>
        <v>661</v>
      </c>
      <c r="X35" s="152">
        <f t="shared" si="13"/>
        <v>-7</v>
      </c>
    </row>
    <row r="36" spans="1:25" ht="16.149999999999999" customHeight="1" x14ac:dyDescent="0.25">
      <c r="A36" s="219">
        <f t="shared" ca="1" si="10"/>
        <v>0.23894680497018961</v>
      </c>
      <c r="B36" s="509" t="s">
        <v>333</v>
      </c>
      <c r="C36" s="501"/>
      <c r="D36" s="528"/>
      <c r="E36" s="529"/>
      <c r="F36" s="530"/>
      <c r="G36" s="531"/>
      <c r="H36" s="532"/>
      <c r="I36" s="531"/>
      <c r="J36" s="532"/>
      <c r="K36" s="531"/>
      <c r="L36" s="532"/>
      <c r="M36" s="533"/>
      <c r="N36" s="534"/>
      <c r="O36" s="228">
        <f t="shared" si="11"/>
        <v>778</v>
      </c>
      <c r="P36" s="157"/>
      <c r="Q36" s="209">
        <v>685</v>
      </c>
      <c r="R36" s="146">
        <v>24</v>
      </c>
      <c r="S36" s="209">
        <v>0</v>
      </c>
      <c r="T36" s="146">
        <v>0</v>
      </c>
      <c r="U36" s="209">
        <v>0</v>
      </c>
      <c r="V36" s="146">
        <v>0</v>
      </c>
      <c r="W36" s="229">
        <f t="shared" si="12"/>
        <v>685</v>
      </c>
      <c r="X36" s="152">
        <f t="shared" si="13"/>
        <v>24</v>
      </c>
    </row>
    <row r="37" spans="1:25" ht="13.15" customHeight="1" x14ac:dyDescent="0.25">
      <c r="A37" s="219">
        <f t="shared" ca="1" si="10"/>
        <v>0.75132648898644372</v>
      </c>
      <c r="B37" s="527"/>
      <c r="C37" s="535"/>
      <c r="D37" s="528"/>
      <c r="E37" s="529"/>
      <c r="F37" s="530"/>
      <c r="G37" s="531"/>
      <c r="H37" s="532"/>
      <c r="I37" s="531"/>
      <c r="J37" s="532"/>
      <c r="K37" s="531"/>
      <c r="L37" s="532"/>
      <c r="M37" s="533"/>
      <c r="N37" s="534"/>
      <c r="O37" s="228">
        <f t="shared" si="11"/>
        <v>883</v>
      </c>
      <c r="P37" s="157"/>
      <c r="Q37" s="209">
        <v>729</v>
      </c>
      <c r="R37" s="146">
        <v>13</v>
      </c>
      <c r="S37" s="209">
        <v>0</v>
      </c>
      <c r="T37" s="146">
        <v>0</v>
      </c>
      <c r="U37" s="209">
        <v>0</v>
      </c>
      <c r="V37" s="146">
        <v>0</v>
      </c>
      <c r="W37" s="229">
        <f t="shared" si="12"/>
        <v>729</v>
      </c>
      <c r="X37" s="152">
        <f t="shared" si="13"/>
        <v>13</v>
      </c>
    </row>
    <row r="38" spans="1:25" ht="13.15" customHeight="1" x14ac:dyDescent="0.25">
      <c r="A38" s="219">
        <f t="shared" ca="1" si="10"/>
        <v>0.43006151995416564</v>
      </c>
      <c r="B38" s="520"/>
      <c r="C38" s="521"/>
      <c r="D38" s="313" t="e">
        <f>VLOOKUP(C38,Уч!$A$2:$L$34,2,FALSE)</f>
        <v>#N/A</v>
      </c>
      <c r="E38" s="314" t="e">
        <f>VLOOKUP(C38,Уч!$A$2:$L$34,3,FALSE)</f>
        <v>#N/A</v>
      </c>
      <c r="F38" s="522" t="e">
        <f>VLOOKUP(C38,Уч!$A$2:$L$34,5,FALSE)</f>
        <v>#N/A</v>
      </c>
      <c r="G38" s="523" t="str">
        <f t="shared" ref="G38:G49" si="14">IF(Q38=0,"X",Q38/100)</f>
        <v>X</v>
      </c>
      <c r="H38" s="524">
        <f t="shared" ref="H38:H49" si="15">R38/10</f>
        <v>0</v>
      </c>
      <c r="I38" s="523" t="str">
        <f t="shared" ref="I38:I49" si="16">IF(S38=0,"X",S38/100)</f>
        <v>X</v>
      </c>
      <c r="J38" s="524">
        <f t="shared" ref="J38:J49" si="17">T38/10</f>
        <v>0</v>
      </c>
      <c r="K38" s="523" t="str">
        <f t="shared" ref="K38:K49" si="18">IF(U38=0,"X",U38/100)</f>
        <v>X</v>
      </c>
      <c r="L38" s="524">
        <f t="shared" ref="L38:L49" si="19">V38/10</f>
        <v>0</v>
      </c>
      <c r="M38" s="525">
        <f t="shared" ref="M38:M49" si="20">MAX(Q38,S38,U38)/100</f>
        <v>0</v>
      </c>
      <c r="N38" s="526">
        <f t="shared" ref="N38:N49" si="21">X38/10</f>
        <v>0</v>
      </c>
      <c r="O38" s="228">
        <f t="shared" si="11"/>
        <v>0</v>
      </c>
      <c r="P38" s="157"/>
      <c r="Q38" s="209">
        <v>0</v>
      </c>
      <c r="R38" s="146"/>
      <c r="S38" s="209">
        <v>0</v>
      </c>
      <c r="T38" s="146">
        <v>0</v>
      </c>
      <c r="U38" s="209">
        <v>0</v>
      </c>
      <c r="V38" s="146">
        <v>0</v>
      </c>
      <c r="W38" s="229">
        <f t="shared" si="12"/>
        <v>0</v>
      </c>
      <c r="X38" s="152">
        <f t="shared" si="13"/>
        <v>0</v>
      </c>
      <c r="Y38" s="41" t="s">
        <v>240</v>
      </c>
    </row>
    <row r="39" spans="1:25" ht="13.15" customHeight="1" x14ac:dyDescent="0.25">
      <c r="A39" s="219">
        <f t="shared" ca="1" si="10"/>
        <v>0.83133252428391113</v>
      </c>
      <c r="B39" s="220"/>
      <c r="C39" s="230"/>
      <c r="D39" s="221" t="e">
        <f>VLOOKUP(C39,Уч!$A$2:$L$34,2,FALSE)</f>
        <v>#N/A</v>
      </c>
      <c r="E39" s="222" t="e">
        <f>VLOOKUP(C39,Уч!$A$2:$L$34,3,FALSE)</f>
        <v>#N/A</v>
      </c>
      <c r="F39" s="223" t="e">
        <f>VLOOKUP(C39,Уч!$A$2:$L$34,5,FALSE)</f>
        <v>#N/A</v>
      </c>
      <c r="G39" s="224">
        <f t="shared" si="14"/>
        <v>6.92</v>
      </c>
      <c r="H39" s="225">
        <f t="shared" si="15"/>
        <v>2.2999999999999998</v>
      </c>
      <c r="I39" s="224" t="str">
        <f t="shared" si="16"/>
        <v>X</v>
      </c>
      <c r="J39" s="225">
        <f t="shared" si="17"/>
        <v>0</v>
      </c>
      <c r="K39" s="224" t="str">
        <f t="shared" si="18"/>
        <v>X</v>
      </c>
      <c r="L39" s="225">
        <f t="shared" si="19"/>
        <v>0</v>
      </c>
      <c r="M39" s="226">
        <f t="shared" si="20"/>
        <v>6.92</v>
      </c>
      <c r="N39" s="227">
        <f t="shared" si="21"/>
        <v>2.2999999999999998</v>
      </c>
      <c r="O39" s="228">
        <f t="shared" si="11"/>
        <v>795</v>
      </c>
      <c r="P39" s="157"/>
      <c r="Q39" s="209">
        <v>692</v>
      </c>
      <c r="R39" s="146">
        <v>23</v>
      </c>
      <c r="S39" s="209">
        <v>0</v>
      </c>
      <c r="T39" s="146">
        <v>0</v>
      </c>
      <c r="U39" s="209">
        <v>0</v>
      </c>
      <c r="V39" s="146">
        <v>0</v>
      </c>
      <c r="W39" s="229">
        <f t="shared" si="12"/>
        <v>692</v>
      </c>
      <c r="X39" s="152">
        <f t="shared" si="13"/>
        <v>23</v>
      </c>
    </row>
    <row r="40" spans="1:25" ht="13.15" customHeight="1" x14ac:dyDescent="0.25">
      <c r="A40" s="219">
        <f t="shared" ca="1" si="10"/>
        <v>0.70658055251445595</v>
      </c>
      <c r="B40" s="220"/>
      <c r="C40" s="220"/>
      <c r="D40" s="221" t="e">
        <f>VLOOKUP(C40,Уч!$A$2:$L$34,2,FALSE)</f>
        <v>#N/A</v>
      </c>
      <c r="E40" s="222" t="e">
        <f>VLOOKUP(C40,Уч!$A$2:$L$34,3,FALSE)</f>
        <v>#N/A</v>
      </c>
      <c r="F40" s="223" t="e">
        <f>VLOOKUP(C40,Уч!$A$2:$L$34,5,FALSE)</f>
        <v>#N/A</v>
      </c>
      <c r="G40" s="224">
        <f t="shared" si="14"/>
        <v>6.83</v>
      </c>
      <c r="H40" s="225">
        <f t="shared" si="15"/>
        <v>1</v>
      </c>
      <c r="I40" s="224" t="str">
        <f t="shared" si="16"/>
        <v>X</v>
      </c>
      <c r="J40" s="225">
        <f t="shared" si="17"/>
        <v>0</v>
      </c>
      <c r="K40" s="224" t="str">
        <f t="shared" si="18"/>
        <v>X</v>
      </c>
      <c r="L40" s="225">
        <f t="shared" si="19"/>
        <v>0</v>
      </c>
      <c r="M40" s="226">
        <f t="shared" si="20"/>
        <v>6.83</v>
      </c>
      <c r="N40" s="227">
        <f t="shared" si="21"/>
        <v>1</v>
      </c>
      <c r="O40" s="228">
        <f t="shared" si="11"/>
        <v>774</v>
      </c>
      <c r="P40" s="157"/>
      <c r="Q40" s="209">
        <v>683</v>
      </c>
      <c r="R40" s="146">
        <v>10</v>
      </c>
      <c r="S40" s="209">
        <v>0</v>
      </c>
      <c r="T40" s="146">
        <v>0</v>
      </c>
      <c r="U40" s="209">
        <v>0</v>
      </c>
      <c r="V40" s="146">
        <v>0</v>
      </c>
      <c r="W40" s="229">
        <f t="shared" si="12"/>
        <v>683</v>
      </c>
      <c r="X40" s="152">
        <f t="shared" si="13"/>
        <v>10</v>
      </c>
    </row>
    <row r="41" spans="1:25" ht="13.15" customHeight="1" x14ac:dyDescent="0.25">
      <c r="A41" s="219">
        <f t="shared" ca="1" si="10"/>
        <v>0.61423933568680988</v>
      </c>
      <c r="B41" s="220"/>
      <c r="C41" s="230"/>
      <c r="D41" s="221" t="e">
        <f>VLOOKUP(C41,Уч!$A$2:$L$34,2,FALSE)</f>
        <v>#N/A</v>
      </c>
      <c r="E41" s="222" t="e">
        <f>VLOOKUP(C41,Уч!$A$2:$L$34,3,FALSE)</f>
        <v>#N/A</v>
      </c>
      <c r="F41" s="223" t="e">
        <f>VLOOKUP(C41,Уч!$A$2:$L$34,5,FALSE)</f>
        <v>#N/A</v>
      </c>
      <c r="G41" s="224">
        <f t="shared" si="14"/>
        <v>7.49</v>
      </c>
      <c r="H41" s="225">
        <f t="shared" si="15"/>
        <v>2.5</v>
      </c>
      <c r="I41" s="224" t="str">
        <f t="shared" si="16"/>
        <v>X</v>
      </c>
      <c r="J41" s="225">
        <f t="shared" si="17"/>
        <v>0</v>
      </c>
      <c r="K41" s="224" t="str">
        <f t="shared" si="18"/>
        <v>X</v>
      </c>
      <c r="L41" s="225">
        <f t="shared" si="19"/>
        <v>0</v>
      </c>
      <c r="M41" s="226">
        <f t="shared" si="20"/>
        <v>7.49</v>
      </c>
      <c r="N41" s="227">
        <f t="shared" si="21"/>
        <v>2.5</v>
      </c>
      <c r="O41" s="228">
        <f t="shared" si="11"/>
        <v>932</v>
      </c>
      <c r="P41" s="157"/>
      <c r="Q41" s="209">
        <v>749</v>
      </c>
      <c r="R41" s="146">
        <v>25</v>
      </c>
      <c r="S41" s="209">
        <v>0</v>
      </c>
      <c r="T41" s="146">
        <v>0</v>
      </c>
      <c r="U41" s="209">
        <v>0</v>
      </c>
      <c r="V41" s="146">
        <v>0</v>
      </c>
      <c r="W41" s="229">
        <f t="shared" si="12"/>
        <v>749</v>
      </c>
      <c r="X41" s="152">
        <f t="shared" si="13"/>
        <v>25</v>
      </c>
    </row>
    <row r="42" spans="1:25" ht="13.15" customHeight="1" x14ac:dyDescent="0.25">
      <c r="A42" s="219">
        <f t="shared" ca="1" si="10"/>
        <v>8.0465375805225503E-2</v>
      </c>
      <c r="B42" s="220"/>
      <c r="C42" s="220"/>
      <c r="D42" s="221" t="e">
        <f>VLOOKUP(C42,Уч!$A$2:$L$34,2,FALSE)</f>
        <v>#N/A</v>
      </c>
      <c r="E42" s="222" t="e">
        <f>VLOOKUP(C42,Уч!$A$2:$L$34,3,FALSE)</f>
        <v>#N/A</v>
      </c>
      <c r="F42" s="223" t="e">
        <f>VLOOKUP(C42,Уч!$A$2:$L$34,5,FALSE)</f>
        <v>#N/A</v>
      </c>
      <c r="G42" s="224">
        <f t="shared" si="14"/>
        <v>7.42</v>
      </c>
      <c r="H42" s="225">
        <f t="shared" si="15"/>
        <v>0.7</v>
      </c>
      <c r="I42" s="224" t="str">
        <f t="shared" si="16"/>
        <v>X</v>
      </c>
      <c r="J42" s="225">
        <f t="shared" si="17"/>
        <v>0</v>
      </c>
      <c r="K42" s="224" t="str">
        <f t="shared" si="18"/>
        <v>X</v>
      </c>
      <c r="L42" s="225">
        <f t="shared" si="19"/>
        <v>0</v>
      </c>
      <c r="M42" s="226">
        <f t="shared" si="20"/>
        <v>7.42</v>
      </c>
      <c r="N42" s="227">
        <f t="shared" si="21"/>
        <v>0.7</v>
      </c>
      <c r="O42" s="228">
        <f t="shared" si="11"/>
        <v>915</v>
      </c>
      <c r="Q42" s="209">
        <v>742</v>
      </c>
      <c r="R42" s="146">
        <v>7</v>
      </c>
      <c r="S42" s="209">
        <v>0</v>
      </c>
      <c r="T42" s="146">
        <v>0</v>
      </c>
      <c r="U42" s="209">
        <v>0</v>
      </c>
      <c r="V42" s="146">
        <v>0</v>
      </c>
      <c r="W42" s="229">
        <f t="shared" si="12"/>
        <v>742</v>
      </c>
      <c r="X42" s="152">
        <f t="shared" si="13"/>
        <v>7</v>
      </c>
    </row>
    <row r="43" spans="1:25" ht="13.15" customHeight="1" x14ac:dyDescent="0.25">
      <c r="A43" s="219">
        <f t="shared" ca="1" si="10"/>
        <v>8.8496676807231833E-2</v>
      </c>
      <c r="B43" s="220">
        <v>23</v>
      </c>
      <c r="C43" s="230">
        <v>39</v>
      </c>
      <c r="D43" s="221" t="str">
        <f>VLOOKUP(C43,Уч!$A$2:$L$34,2,FALSE)</f>
        <v>Левковский Андрей</v>
      </c>
      <c r="E43" s="222" t="str">
        <f>VLOOKUP(C43,Уч!$A$2:$L$34,3,FALSE)</f>
        <v>17.08.1997</v>
      </c>
      <c r="F43" s="223" t="str">
        <f>VLOOKUP(C43,Уч!$A$2:$L$34,5,FALSE)</f>
        <v xml:space="preserve">Кемеровская область  </v>
      </c>
      <c r="G43" s="224">
        <f t="shared" si="14"/>
        <v>6.94</v>
      </c>
      <c r="H43" s="225">
        <f t="shared" si="15"/>
        <v>1.9</v>
      </c>
      <c r="I43" s="224" t="str">
        <f t="shared" si="16"/>
        <v>X</v>
      </c>
      <c r="J43" s="225">
        <f t="shared" si="17"/>
        <v>0</v>
      </c>
      <c r="K43" s="224" t="str">
        <f t="shared" si="18"/>
        <v>X</v>
      </c>
      <c r="L43" s="225">
        <f t="shared" si="19"/>
        <v>0</v>
      </c>
      <c r="M43" s="226">
        <f t="shared" si="20"/>
        <v>6.94</v>
      </c>
      <c r="N43" s="227">
        <f t="shared" si="21"/>
        <v>1.9</v>
      </c>
      <c r="O43" s="228">
        <f t="shared" si="11"/>
        <v>799</v>
      </c>
      <c r="P43" s="157"/>
      <c r="Q43" s="209">
        <v>694</v>
      </c>
      <c r="R43" s="146">
        <v>19</v>
      </c>
      <c r="S43" s="209">
        <v>0</v>
      </c>
      <c r="T43" s="146">
        <v>0</v>
      </c>
      <c r="U43" s="209">
        <v>0</v>
      </c>
      <c r="V43" s="146">
        <v>0</v>
      </c>
      <c r="W43" s="229">
        <f t="shared" si="12"/>
        <v>694</v>
      </c>
      <c r="X43" s="152">
        <f t="shared" si="13"/>
        <v>19</v>
      </c>
    </row>
    <row r="44" spans="1:25" ht="13.15" customHeight="1" x14ac:dyDescent="0.25">
      <c r="A44" s="219">
        <f t="shared" ca="1" si="10"/>
        <v>0.86396108907500246</v>
      </c>
      <c r="B44" s="220">
        <v>24</v>
      </c>
      <c r="C44" s="220">
        <v>28</v>
      </c>
      <c r="D44" s="221" t="e">
        <f>VLOOKUP(C44,Уч!$A$2:$L$34,2,FALSE)</f>
        <v>#N/A</v>
      </c>
      <c r="E44" s="222" t="e">
        <f>VLOOKUP(C44,Уч!$A$2:$L$34,3,FALSE)</f>
        <v>#N/A</v>
      </c>
      <c r="F44" s="223" t="e">
        <f>VLOOKUP(C44,Уч!$A$2:$L$34,5,FALSE)</f>
        <v>#N/A</v>
      </c>
      <c r="G44" s="224">
        <f t="shared" si="14"/>
        <v>7.33</v>
      </c>
      <c r="H44" s="225">
        <f t="shared" si="15"/>
        <v>0.9</v>
      </c>
      <c r="I44" s="224" t="str">
        <f t="shared" si="16"/>
        <v>X</v>
      </c>
      <c r="J44" s="225">
        <f t="shared" si="17"/>
        <v>0</v>
      </c>
      <c r="K44" s="224" t="str">
        <f t="shared" si="18"/>
        <v>X</v>
      </c>
      <c r="L44" s="225">
        <f t="shared" si="19"/>
        <v>0</v>
      </c>
      <c r="M44" s="226">
        <f t="shared" si="20"/>
        <v>7.33</v>
      </c>
      <c r="N44" s="227">
        <f t="shared" si="21"/>
        <v>0.9</v>
      </c>
      <c r="O44" s="228">
        <f t="shared" si="11"/>
        <v>893</v>
      </c>
      <c r="P44" s="157"/>
      <c r="Q44" s="209">
        <v>733</v>
      </c>
      <c r="R44" s="146">
        <v>9</v>
      </c>
      <c r="S44" s="209">
        <v>0</v>
      </c>
      <c r="T44" s="146">
        <v>0</v>
      </c>
      <c r="U44" s="209">
        <v>0</v>
      </c>
      <c r="V44" s="146">
        <v>0</v>
      </c>
      <c r="W44" s="229">
        <f t="shared" si="12"/>
        <v>733</v>
      </c>
      <c r="X44" s="152">
        <f t="shared" si="13"/>
        <v>9</v>
      </c>
    </row>
    <row r="45" spans="1:25" ht="13.15" customHeight="1" x14ac:dyDescent="0.25">
      <c r="A45" s="219">
        <f t="shared" ca="1" si="10"/>
        <v>0.91349889906366188</v>
      </c>
      <c r="B45" s="220">
        <v>25</v>
      </c>
      <c r="C45" s="220">
        <v>33</v>
      </c>
      <c r="D45" s="221" t="e">
        <f>VLOOKUP(C45,Уч!$A$2:$L$34,2,FALSE)</f>
        <v>#N/A</v>
      </c>
      <c r="E45" s="222" t="e">
        <f>VLOOKUP(C45,Уч!$A$2:$L$34,3,FALSE)</f>
        <v>#N/A</v>
      </c>
      <c r="F45" s="223" t="e">
        <f>VLOOKUP(C45,Уч!$A$2:$L$34,5,FALSE)</f>
        <v>#N/A</v>
      </c>
      <c r="G45" s="224">
        <f t="shared" si="14"/>
        <v>6.94</v>
      </c>
      <c r="H45" s="225">
        <f t="shared" si="15"/>
        <v>0.1</v>
      </c>
      <c r="I45" s="224" t="str">
        <f t="shared" si="16"/>
        <v>X</v>
      </c>
      <c r="J45" s="225">
        <f t="shared" si="17"/>
        <v>0</v>
      </c>
      <c r="K45" s="224" t="str">
        <f t="shared" si="18"/>
        <v>X</v>
      </c>
      <c r="L45" s="225">
        <f t="shared" si="19"/>
        <v>0</v>
      </c>
      <c r="M45" s="226">
        <f t="shared" si="20"/>
        <v>6.94</v>
      </c>
      <c r="N45" s="227">
        <f t="shared" si="21"/>
        <v>0.1</v>
      </c>
      <c r="O45" s="228">
        <f t="shared" si="11"/>
        <v>799</v>
      </c>
      <c r="P45" s="157"/>
      <c r="Q45" s="209">
        <v>694</v>
      </c>
      <c r="R45" s="146">
        <v>1</v>
      </c>
      <c r="S45" s="209">
        <v>0</v>
      </c>
      <c r="T45" s="146">
        <v>0</v>
      </c>
      <c r="U45" s="209">
        <v>0</v>
      </c>
      <c r="V45" s="146">
        <v>0</v>
      </c>
      <c r="W45" s="229">
        <f t="shared" si="12"/>
        <v>694</v>
      </c>
      <c r="X45" s="152">
        <f t="shared" si="13"/>
        <v>1</v>
      </c>
    </row>
    <row r="46" spans="1:25" ht="13.15" customHeight="1" x14ac:dyDescent="0.25">
      <c r="A46" s="219">
        <f t="shared" ca="1" si="10"/>
        <v>0.32194044786536524</v>
      </c>
      <c r="B46" s="220">
        <v>26</v>
      </c>
      <c r="C46" s="220">
        <v>22</v>
      </c>
      <c r="D46" s="221" t="str">
        <f>VLOOKUP(C46,Уч!$A$2:$L$34,2,FALSE)</f>
        <v>Чернов Евгений</v>
      </c>
      <c r="E46" s="222" t="str">
        <f>VLOOKUP(C46,Уч!$A$2:$L$34,3,FALSE)</f>
        <v>09.11.1991</v>
      </c>
      <c r="F46" s="223" t="str">
        <f>VLOOKUP(C46,Уч!$A$2:$L$34,5,FALSE)</f>
        <v xml:space="preserve">Краснодарский край  </v>
      </c>
      <c r="G46" s="224" t="str">
        <f t="shared" si="14"/>
        <v>X</v>
      </c>
      <c r="H46" s="225">
        <f t="shared" si="15"/>
        <v>0</v>
      </c>
      <c r="I46" s="224" t="str">
        <f t="shared" si="16"/>
        <v>X</v>
      </c>
      <c r="J46" s="225">
        <f t="shared" si="17"/>
        <v>0</v>
      </c>
      <c r="K46" s="224" t="str">
        <f t="shared" si="18"/>
        <v>X</v>
      </c>
      <c r="L46" s="225">
        <f t="shared" si="19"/>
        <v>0</v>
      </c>
      <c r="M46" s="226">
        <f t="shared" si="20"/>
        <v>0</v>
      </c>
      <c r="N46" s="227">
        <f t="shared" si="21"/>
        <v>0</v>
      </c>
      <c r="O46" s="228">
        <f t="shared" si="11"/>
        <v>0</v>
      </c>
      <c r="P46" s="157"/>
      <c r="Q46" s="209">
        <v>0</v>
      </c>
      <c r="R46" s="146"/>
      <c r="S46" s="209">
        <v>0</v>
      </c>
      <c r="T46" s="146">
        <v>0</v>
      </c>
      <c r="U46" s="209">
        <v>0</v>
      </c>
      <c r="V46" s="146">
        <v>0</v>
      </c>
      <c r="W46" s="229">
        <f t="shared" si="12"/>
        <v>0</v>
      </c>
      <c r="X46" s="152">
        <f t="shared" si="13"/>
        <v>0</v>
      </c>
      <c r="Y46" s="41" t="s">
        <v>240</v>
      </c>
    </row>
    <row r="47" spans="1:25" ht="13.15" customHeight="1" x14ac:dyDescent="0.25">
      <c r="A47" s="219">
        <f t="shared" ca="1" si="10"/>
        <v>0.7214790202389556</v>
      </c>
      <c r="B47" s="220">
        <v>27</v>
      </c>
      <c r="C47" s="220">
        <v>27</v>
      </c>
      <c r="D47" s="221" t="e">
        <f>VLOOKUP(C47,Уч!$A$2:$L$34,2,FALSE)</f>
        <v>#N/A</v>
      </c>
      <c r="E47" s="222" t="e">
        <f>VLOOKUP(C47,Уч!$A$2:$L$34,3,FALSE)</f>
        <v>#N/A</v>
      </c>
      <c r="F47" s="223" t="e">
        <f>VLOOKUP(C47,Уч!$A$2:$L$34,5,FALSE)</f>
        <v>#N/A</v>
      </c>
      <c r="G47" s="224">
        <f t="shared" si="14"/>
        <v>7.12</v>
      </c>
      <c r="H47" s="225">
        <f t="shared" si="15"/>
        <v>1.9</v>
      </c>
      <c r="I47" s="224" t="str">
        <f t="shared" si="16"/>
        <v>X</v>
      </c>
      <c r="J47" s="225">
        <f t="shared" si="17"/>
        <v>0</v>
      </c>
      <c r="K47" s="224" t="str">
        <f t="shared" si="18"/>
        <v>X</v>
      </c>
      <c r="L47" s="225">
        <f t="shared" si="19"/>
        <v>0</v>
      </c>
      <c r="M47" s="226">
        <f t="shared" si="20"/>
        <v>7.12</v>
      </c>
      <c r="N47" s="227">
        <f t="shared" si="21"/>
        <v>1.9</v>
      </c>
      <c r="O47" s="228">
        <f t="shared" si="11"/>
        <v>842</v>
      </c>
      <c r="P47" s="157"/>
      <c r="Q47" s="209">
        <v>712</v>
      </c>
      <c r="R47" s="146">
        <v>19</v>
      </c>
      <c r="S47" s="209">
        <v>0</v>
      </c>
      <c r="T47" s="146">
        <v>0</v>
      </c>
      <c r="U47" s="209">
        <v>0</v>
      </c>
      <c r="V47" s="146">
        <v>0</v>
      </c>
      <c r="W47" s="229">
        <f t="shared" si="12"/>
        <v>712</v>
      </c>
      <c r="X47" s="152">
        <f t="shared" si="13"/>
        <v>19</v>
      </c>
    </row>
    <row r="48" spans="1:25" ht="13.15" customHeight="1" x14ac:dyDescent="0.25">
      <c r="A48" s="219">
        <f t="shared" ca="1" si="10"/>
        <v>1.8409294141416788E-2</v>
      </c>
      <c r="B48" s="220">
        <v>28</v>
      </c>
      <c r="C48" s="220">
        <v>43</v>
      </c>
      <c r="D48" s="221" t="str">
        <f>VLOOKUP(C48,Уч!$A$2:$L$34,2,FALSE)</f>
        <v>Соляков Федор</v>
      </c>
      <c r="E48" s="222" t="str">
        <f>VLOOKUP(C48,Уч!$A$2:$L$34,3,FALSE)</f>
        <v>08.03.1998</v>
      </c>
      <c r="F48" s="223" t="str">
        <f>VLOOKUP(C48,Уч!$A$2:$L$34,5,FALSE)</f>
        <v xml:space="preserve">Кемеровская область  </v>
      </c>
      <c r="G48" s="224">
        <f>IF(Q48=0,"X",Q48/100)</f>
        <v>6.82</v>
      </c>
      <c r="H48" s="225">
        <f>R48/10</f>
        <v>-0.3</v>
      </c>
      <c r="I48" s="224" t="str">
        <f>IF(S48=0,"X",S48/100)</f>
        <v>X</v>
      </c>
      <c r="J48" s="225">
        <f>T48/10</f>
        <v>0</v>
      </c>
      <c r="K48" s="224" t="str">
        <f>IF(U48=0,"X",U48/100)</f>
        <v>X</v>
      </c>
      <c r="L48" s="225">
        <f>V48/10</f>
        <v>0</v>
      </c>
      <c r="M48" s="226">
        <f>MAX(Q48,S48,U48)/100</f>
        <v>6.82</v>
      </c>
      <c r="N48" s="227">
        <f>X48/10</f>
        <v>-0.3</v>
      </c>
      <c r="O48" s="228">
        <f>IF(W48&lt;225,0,IF(W48=0,0,ROUNDDOWN(0.14354*(W48-220)^1.4,0)))</f>
        <v>771</v>
      </c>
      <c r="P48" s="157"/>
      <c r="Q48" s="209">
        <v>682</v>
      </c>
      <c r="R48" s="210" t="s">
        <v>241</v>
      </c>
      <c r="S48" s="209">
        <v>0</v>
      </c>
      <c r="T48" s="146">
        <v>0</v>
      </c>
      <c r="U48" s="209">
        <v>0</v>
      </c>
      <c r="V48" s="146">
        <v>0</v>
      </c>
      <c r="W48" s="229">
        <f>MAX(Q48,S48,U48)</f>
        <v>682</v>
      </c>
      <c r="X48" s="152" t="str">
        <f>IF(W48=Q48,R48,(IF(W48=S48,T48,(IF(W48=U48,V48,)))))</f>
        <v>-3</v>
      </c>
    </row>
    <row r="49" spans="1:25" ht="13.15" customHeight="1" x14ac:dyDescent="0.25">
      <c r="A49" s="219">
        <f t="shared" ca="1" si="10"/>
        <v>0.79099026119588944</v>
      </c>
      <c r="B49" s="220">
        <v>28</v>
      </c>
      <c r="C49" s="220">
        <v>41</v>
      </c>
      <c r="D49" s="221" t="str">
        <f>VLOOKUP(C49,Уч!$A$2:$L$34,2,FALSE)</f>
        <v>Фомичев Андрей</v>
      </c>
      <c r="E49" s="222" t="str">
        <f>VLOOKUP(C49,Уч!$A$2:$L$34,3,FALSE)</f>
        <v>15.12.1996</v>
      </c>
      <c r="F49" s="223" t="str">
        <f>VLOOKUP(C49,Уч!$A$2:$L$34,5,FALSE)</f>
        <v xml:space="preserve">Кемеровская область  </v>
      </c>
      <c r="G49" s="224" t="str">
        <f t="shared" si="14"/>
        <v>X</v>
      </c>
      <c r="H49" s="225">
        <f t="shared" si="15"/>
        <v>0</v>
      </c>
      <c r="I49" s="224" t="str">
        <f t="shared" si="16"/>
        <v>X</v>
      </c>
      <c r="J49" s="225">
        <f t="shared" si="17"/>
        <v>0</v>
      </c>
      <c r="K49" s="224" t="str">
        <f t="shared" si="18"/>
        <v>X</v>
      </c>
      <c r="L49" s="225">
        <f t="shared" si="19"/>
        <v>0</v>
      </c>
      <c r="M49" s="226">
        <f t="shared" si="20"/>
        <v>0</v>
      </c>
      <c r="N49" s="227">
        <f t="shared" si="21"/>
        <v>0</v>
      </c>
      <c r="O49" s="228">
        <f t="shared" si="11"/>
        <v>0</v>
      </c>
      <c r="P49" s="157"/>
      <c r="Q49" s="209">
        <v>0</v>
      </c>
      <c r="R49" s="210"/>
      <c r="S49" s="209">
        <v>0</v>
      </c>
      <c r="T49" s="146">
        <v>0</v>
      </c>
      <c r="U49" s="209">
        <v>0</v>
      </c>
      <c r="V49" s="146">
        <v>0</v>
      </c>
      <c r="W49" s="229">
        <f t="shared" si="12"/>
        <v>0</v>
      </c>
      <c r="X49" s="152">
        <f t="shared" si="13"/>
        <v>0</v>
      </c>
      <c r="Y49" s="41" t="s">
        <v>240</v>
      </c>
    </row>
    <row r="50" spans="1:25" ht="13.5" x14ac:dyDescent="0.25">
      <c r="B50" s="148"/>
      <c r="C50" s="231"/>
      <c r="E50" s="232"/>
      <c r="F50" s="233"/>
      <c r="G50" s="234"/>
      <c r="H50" s="235"/>
      <c r="I50" s="234"/>
      <c r="J50" s="235"/>
      <c r="K50" s="234"/>
      <c r="L50" s="235"/>
      <c r="M50" s="236"/>
      <c r="N50" s="237"/>
      <c r="O50" s="157"/>
    </row>
    <row r="51" spans="1:25" ht="13.5" x14ac:dyDescent="0.25">
      <c r="B51" s="148"/>
      <c r="C51" s="231"/>
      <c r="E51" s="232"/>
      <c r="F51" s="233"/>
      <c r="G51" s="234"/>
      <c r="H51" s="235"/>
      <c r="I51" s="234"/>
      <c r="J51" s="235"/>
      <c r="K51" s="234"/>
      <c r="L51" s="235"/>
      <c r="M51" s="236"/>
      <c r="N51" s="237"/>
      <c r="O51" s="157"/>
    </row>
    <row r="52" spans="1:25" ht="13.5" x14ac:dyDescent="0.25">
      <c r="B52" s="148"/>
      <c r="C52" s="231"/>
      <c r="E52" s="232"/>
      <c r="F52" s="233"/>
      <c r="G52" s="234"/>
      <c r="H52" s="235"/>
      <c r="I52" s="234"/>
      <c r="J52" s="235"/>
      <c r="K52" s="234"/>
      <c r="L52" s="235"/>
      <c r="M52" s="236"/>
      <c r="N52" s="237"/>
      <c r="O52" s="157"/>
    </row>
    <row r="53" spans="1:25" ht="13.5" x14ac:dyDescent="0.25">
      <c r="B53" s="148"/>
      <c r="C53" s="231"/>
      <c r="E53" s="232"/>
      <c r="F53" s="233"/>
      <c r="G53" s="234"/>
      <c r="H53" s="235"/>
      <c r="I53" s="234"/>
      <c r="J53" s="235"/>
      <c r="K53" s="234"/>
      <c r="L53" s="235"/>
      <c r="M53" s="236"/>
      <c r="N53" s="237"/>
      <c r="O53" s="157"/>
    </row>
    <row r="54" spans="1:25" ht="13.5" x14ac:dyDescent="0.25">
      <c r="B54" s="148"/>
      <c r="C54" s="231"/>
      <c r="E54" s="232"/>
      <c r="F54" s="233"/>
      <c r="G54" s="234"/>
      <c r="H54" s="235"/>
      <c r="I54" s="234"/>
      <c r="J54" s="235"/>
      <c r="K54" s="234"/>
      <c r="L54" s="235"/>
      <c r="M54" s="236"/>
      <c r="N54" s="237"/>
      <c r="O54" s="157"/>
    </row>
    <row r="55" spans="1:25" ht="13.5" x14ac:dyDescent="0.25">
      <c r="B55" s="148"/>
      <c r="C55" s="231"/>
      <c r="E55" s="232"/>
      <c r="F55" s="233"/>
      <c r="G55" s="234"/>
      <c r="H55" s="235"/>
      <c r="I55" s="234"/>
      <c r="J55" s="235"/>
      <c r="K55" s="234"/>
      <c r="L55" s="235"/>
      <c r="M55" s="236"/>
      <c r="N55" s="237"/>
      <c r="O55" s="157"/>
    </row>
    <row r="57" spans="1:25" x14ac:dyDescent="0.2">
      <c r="C57" s="239">
        <v>459</v>
      </c>
      <c r="D57" s="41">
        <f t="shared" ref="D57:D79" ca="1" si="22">RAND()</f>
        <v>0.53613777111412664</v>
      </c>
    </row>
    <row r="58" spans="1:25" x14ac:dyDescent="0.2">
      <c r="C58" s="240">
        <v>506</v>
      </c>
      <c r="D58" s="41">
        <f t="shared" ca="1" si="22"/>
        <v>0.50599601286774654</v>
      </c>
    </row>
    <row r="59" spans="1:25" x14ac:dyDescent="0.2">
      <c r="C59" s="239">
        <v>460</v>
      </c>
      <c r="D59" s="41">
        <f t="shared" ca="1" si="22"/>
        <v>4.0948452325148321E-2</v>
      </c>
    </row>
    <row r="60" spans="1:25" x14ac:dyDescent="0.2">
      <c r="C60" s="240">
        <v>449</v>
      </c>
      <c r="D60" s="41">
        <f t="shared" ca="1" si="22"/>
        <v>0.12498958551577888</v>
      </c>
    </row>
    <row r="61" spans="1:25" x14ac:dyDescent="0.2">
      <c r="C61" s="240">
        <v>103</v>
      </c>
      <c r="D61" s="41">
        <f t="shared" ca="1" si="22"/>
        <v>0.75703172410353758</v>
      </c>
    </row>
    <row r="62" spans="1:25" x14ac:dyDescent="0.2">
      <c r="C62" s="239">
        <v>452</v>
      </c>
      <c r="D62" s="41">
        <f t="shared" ca="1" si="22"/>
        <v>0.99118806066243759</v>
      </c>
    </row>
    <row r="63" spans="1:25" x14ac:dyDescent="0.2">
      <c r="C63" s="239">
        <v>455</v>
      </c>
      <c r="D63" s="41">
        <f t="shared" ca="1" si="22"/>
        <v>0.43559923680021084</v>
      </c>
    </row>
    <row r="64" spans="1:25" x14ac:dyDescent="0.2">
      <c r="C64" s="240">
        <v>319</v>
      </c>
      <c r="D64" s="41">
        <f t="shared" ca="1" si="22"/>
        <v>0.27496761950137094</v>
      </c>
    </row>
    <row r="65" spans="3:4" x14ac:dyDescent="0.2">
      <c r="C65" s="239">
        <v>315</v>
      </c>
      <c r="D65" s="41">
        <f t="shared" ca="1" si="22"/>
        <v>0.81537162858644041</v>
      </c>
    </row>
    <row r="66" spans="3:4" x14ac:dyDescent="0.2">
      <c r="C66" s="239">
        <v>180</v>
      </c>
      <c r="D66" s="41">
        <f t="shared" ca="1" si="22"/>
        <v>0.67111395562684339</v>
      </c>
    </row>
    <row r="67" spans="3:4" x14ac:dyDescent="0.2">
      <c r="C67" s="240">
        <v>316</v>
      </c>
      <c r="D67" s="41">
        <f t="shared" ca="1" si="22"/>
        <v>0.53245848980076904</v>
      </c>
    </row>
    <row r="68" spans="3:4" x14ac:dyDescent="0.2">
      <c r="C68" s="240">
        <v>99</v>
      </c>
      <c r="D68" s="41">
        <f t="shared" ca="1" si="22"/>
        <v>0.56002146834561617</v>
      </c>
    </row>
    <row r="69" spans="3:4" x14ac:dyDescent="0.2">
      <c r="C69" s="239">
        <v>52</v>
      </c>
      <c r="D69" s="41">
        <f t="shared" ca="1" si="22"/>
        <v>3.239866812436254E-2</v>
      </c>
    </row>
    <row r="70" spans="3:4" x14ac:dyDescent="0.2">
      <c r="C70" s="241">
        <v>55</v>
      </c>
      <c r="D70" s="41">
        <f t="shared" ca="1" si="22"/>
        <v>0.75806255774305131</v>
      </c>
    </row>
    <row r="71" spans="3:4" x14ac:dyDescent="0.2">
      <c r="C71" s="239">
        <v>334</v>
      </c>
      <c r="D71" s="41">
        <f t="shared" ca="1" si="22"/>
        <v>0.11135690235610174</v>
      </c>
    </row>
    <row r="72" spans="3:4" x14ac:dyDescent="0.2">
      <c r="C72" s="239">
        <v>63</v>
      </c>
      <c r="D72" s="41">
        <f t="shared" ca="1" si="22"/>
        <v>0.78313090890648274</v>
      </c>
    </row>
    <row r="73" spans="3:4" x14ac:dyDescent="0.2">
      <c r="C73" s="239">
        <v>462</v>
      </c>
      <c r="D73" s="41">
        <f t="shared" ca="1" si="22"/>
        <v>0.99429816777848645</v>
      </c>
    </row>
    <row r="74" spans="3:4" x14ac:dyDescent="0.2">
      <c r="C74" s="242">
        <v>101</v>
      </c>
      <c r="D74" s="41">
        <f t="shared" ca="1" si="22"/>
        <v>0.3797619110592656</v>
      </c>
    </row>
    <row r="75" spans="3:4" x14ac:dyDescent="0.2">
      <c r="C75" s="239">
        <v>54</v>
      </c>
      <c r="D75" s="41">
        <f t="shared" ca="1" si="22"/>
        <v>0.58628372120826078</v>
      </c>
    </row>
    <row r="76" spans="3:4" x14ac:dyDescent="0.2">
      <c r="C76" s="239">
        <v>162</v>
      </c>
      <c r="D76" s="41">
        <f t="shared" ca="1" si="22"/>
        <v>0.65431595687489474</v>
      </c>
    </row>
    <row r="77" spans="3:4" x14ac:dyDescent="0.2">
      <c r="C77" s="239">
        <v>96</v>
      </c>
      <c r="D77" s="41">
        <f t="shared" ca="1" si="22"/>
        <v>0.1052214863696449</v>
      </c>
    </row>
    <row r="78" spans="3:4" x14ac:dyDescent="0.2">
      <c r="C78" s="240">
        <v>505</v>
      </c>
      <c r="D78" s="41">
        <f t="shared" ca="1" si="22"/>
        <v>0.70206320111805576</v>
      </c>
    </row>
    <row r="79" spans="3:4" x14ac:dyDescent="0.2">
      <c r="C79" s="240">
        <v>97</v>
      </c>
      <c r="D79" s="41">
        <f t="shared" ca="1" si="22"/>
        <v>0.13275567156653767</v>
      </c>
    </row>
    <row r="80" spans="3:4" x14ac:dyDescent="0.2">
      <c r="C80" s="200"/>
      <c r="D80" s="41">
        <f t="shared" ref="D80:D85" ca="1" si="23">RAND()</f>
        <v>0.56487675634227885</v>
      </c>
    </row>
    <row r="81" spans="3:4" x14ac:dyDescent="0.2">
      <c r="C81" s="200"/>
      <c r="D81" s="41">
        <f t="shared" ca="1" si="23"/>
        <v>0.67285877951952833</v>
      </c>
    </row>
    <row r="82" spans="3:4" x14ac:dyDescent="0.2">
      <c r="C82" s="200"/>
      <c r="D82" s="41">
        <f t="shared" ca="1" si="23"/>
        <v>0.1760549608600529</v>
      </c>
    </row>
    <row r="83" spans="3:4" x14ac:dyDescent="0.2">
      <c r="C83" s="200"/>
      <c r="D83" s="41">
        <f t="shared" ca="1" si="23"/>
        <v>0.8602305523358309</v>
      </c>
    </row>
    <row r="84" spans="3:4" x14ac:dyDescent="0.2">
      <c r="C84" s="200"/>
      <c r="D84" s="41">
        <f t="shared" ca="1" si="23"/>
        <v>0.43398904862249488</v>
      </c>
    </row>
    <row r="85" spans="3:4" x14ac:dyDescent="0.2">
      <c r="C85" s="200"/>
      <c r="D85" s="41">
        <f t="shared" ca="1" si="23"/>
        <v>0.24664861866896692</v>
      </c>
    </row>
  </sheetData>
  <sortState ref="A16:Y32">
    <sortCondition ref="A16:A32"/>
  </sortState>
  <mergeCells count="7">
    <mergeCell ref="B7:N7"/>
    <mergeCell ref="B1:N1"/>
    <mergeCell ref="B2:N2"/>
    <mergeCell ref="B3:N3"/>
    <mergeCell ref="B4:N4"/>
    <mergeCell ref="B5:N5"/>
    <mergeCell ref="B6:N6"/>
  </mergeCells>
  <printOptions horizontalCentered="1"/>
  <pageMargins left="0.22" right="0.19" top="0.24" bottom="0.35" header="0.19" footer="0.23"/>
  <pageSetup paperSize="9" scale="114" orientation="landscape" verticalDpi="300" r:id="rId1"/>
  <headerFooter alignWithMargins="0"/>
  <colBreaks count="1" manualBreakCount="1">
    <brk id="15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D661"/>
  </sheetPr>
  <dimension ref="A1:Y74"/>
  <sheetViews>
    <sheetView view="pageBreakPreview" zoomScale="90" zoomScaleSheetLayoutView="90" workbookViewId="0">
      <selection activeCell="X48" sqref="X48"/>
    </sheetView>
  </sheetViews>
  <sheetFormatPr defaultColWidth="9.140625" defaultRowHeight="12.75" outlineLevelRow="1" outlineLevelCol="1" x14ac:dyDescent="0.2"/>
  <cols>
    <col min="1" max="1" width="11.42578125" style="41" customWidth="1" outlineLevel="1"/>
    <col min="2" max="2" width="4.7109375" style="41" customWidth="1"/>
    <col min="3" max="3" width="5.42578125" style="676" customWidth="1"/>
    <col min="4" max="4" width="22.28515625" style="41" customWidth="1"/>
    <col min="5" max="5" width="11.42578125" style="676" customWidth="1" outlineLevel="1"/>
    <col min="6" max="6" width="20" style="41" customWidth="1" outlineLevel="1"/>
    <col min="7" max="10" width="7.7109375" style="676" customWidth="1" outlineLevel="1"/>
    <col min="11" max="12" width="7.7109375" style="41" customWidth="1" outlineLevel="1"/>
    <col min="13" max="13" width="9.7109375" style="41" customWidth="1"/>
    <col min="14" max="14" width="7.7109375" style="41" customWidth="1"/>
    <col min="15" max="15" width="7.7109375" style="149" customWidth="1"/>
    <col min="16" max="16" width="5.7109375" style="149" customWidth="1"/>
    <col min="17" max="17" width="4.7109375" style="205" customWidth="1" outlineLevel="1"/>
    <col min="18" max="18" width="4.7109375" style="238" customWidth="1" outlineLevel="1"/>
    <col min="19" max="19" width="4.7109375" style="205" customWidth="1" outlineLevel="1"/>
    <col min="20" max="20" width="4.28515625" style="238" customWidth="1" outlineLevel="1"/>
    <col min="21" max="21" width="4.7109375" style="676" customWidth="1" outlineLevel="1"/>
    <col min="22" max="22" width="4.7109375" style="238" customWidth="1" outlineLevel="1"/>
    <col min="23" max="23" width="8" style="41" bestFit="1" customWidth="1" outlineLevel="1"/>
    <col min="24" max="24" width="9.140625" style="676" outlineLevel="1"/>
    <col min="25" max="16384" width="9.140625" style="41"/>
  </cols>
  <sheetData>
    <row r="1" spans="1:24" ht="13.15" customHeight="1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J1" s="745"/>
      <c r="K1" s="745"/>
      <c r="L1" s="745"/>
      <c r="M1" s="745"/>
      <c r="N1" s="745"/>
      <c r="Q1" s="209"/>
      <c r="R1" s="210"/>
      <c r="S1" s="209"/>
      <c r="T1" s="210"/>
      <c r="U1" s="146"/>
      <c r="V1" s="210"/>
      <c r="W1" s="145"/>
      <c r="X1" s="146"/>
    </row>
    <row r="2" spans="1:24" ht="13.15" customHeight="1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J2" s="745"/>
      <c r="K2" s="745"/>
      <c r="L2" s="745"/>
      <c r="M2" s="745"/>
      <c r="N2" s="745"/>
      <c r="Q2" s="209"/>
      <c r="R2" s="210"/>
      <c r="S2" s="209"/>
      <c r="T2" s="210"/>
      <c r="U2" s="146"/>
      <c r="V2" s="210"/>
      <c r="W2" s="145"/>
      <c r="X2" s="146"/>
    </row>
    <row r="3" spans="1:24" ht="13.15" customHeight="1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J3" s="745"/>
      <c r="K3" s="745"/>
      <c r="L3" s="745"/>
      <c r="M3" s="745"/>
      <c r="N3" s="745"/>
      <c r="Q3" s="209"/>
      <c r="R3" s="210"/>
      <c r="S3" s="209"/>
      <c r="T3" s="210"/>
      <c r="U3" s="146"/>
      <c r="V3" s="210"/>
      <c r="W3" s="145"/>
      <c r="X3" s="146"/>
    </row>
    <row r="4" spans="1:24" ht="13.15" customHeight="1" x14ac:dyDescent="0.2">
      <c r="B4" s="742" t="str">
        <f>Расп!A27</f>
        <v>по многоборью</v>
      </c>
      <c r="C4" s="742"/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Q4" s="209"/>
      <c r="R4" s="210"/>
      <c r="S4" s="209"/>
      <c r="T4" s="210"/>
      <c r="U4" s="146"/>
      <c r="V4" s="210"/>
      <c r="W4" s="145"/>
      <c r="X4" s="146"/>
    </row>
    <row r="5" spans="1:24" ht="13.15" customHeight="1" x14ac:dyDescent="0.2">
      <c r="B5" s="742" t="str">
        <f>Расп!A28</f>
        <v>Мужчины</v>
      </c>
      <c r="C5" s="742"/>
      <c r="D5" s="742"/>
      <c r="E5" s="742"/>
      <c r="F5" s="742"/>
      <c r="G5" s="742"/>
      <c r="H5" s="742"/>
      <c r="I5" s="742"/>
      <c r="J5" s="742"/>
      <c r="K5" s="742"/>
      <c r="L5" s="742"/>
      <c r="M5" s="742"/>
      <c r="N5" s="742"/>
      <c r="Q5" s="209"/>
      <c r="R5" s="210"/>
      <c r="S5" s="209"/>
      <c r="T5" s="210"/>
      <c r="U5" s="146"/>
      <c r="V5" s="210"/>
      <c r="W5" s="145"/>
      <c r="X5" s="146"/>
    </row>
    <row r="6" spans="1:24" ht="13.15" customHeight="1" x14ac:dyDescent="0.2">
      <c r="B6" s="741" t="s">
        <v>12</v>
      </c>
      <c r="C6" s="741"/>
      <c r="D6" s="741"/>
      <c r="E6" s="741"/>
      <c r="F6" s="741"/>
      <c r="G6" s="741"/>
      <c r="H6" s="741"/>
      <c r="I6" s="741"/>
      <c r="J6" s="741"/>
      <c r="K6" s="741"/>
      <c r="L6" s="741"/>
      <c r="M6" s="741"/>
      <c r="N6" s="741"/>
      <c r="Q6" s="209"/>
      <c r="R6" s="210"/>
      <c r="S6" s="209"/>
      <c r="T6" s="210"/>
      <c r="U6" s="146"/>
      <c r="V6" s="210"/>
      <c r="W6" s="145"/>
      <c r="X6" s="146"/>
    </row>
    <row r="7" spans="1:24" ht="13.15" customHeight="1" x14ac:dyDescent="0.2">
      <c r="B7" s="741" t="str">
        <f>Расп!A3</f>
        <v>прыжок в длину</v>
      </c>
      <c r="C7" s="741"/>
      <c r="D7" s="741"/>
      <c r="E7" s="741"/>
      <c r="F7" s="741"/>
      <c r="G7" s="741"/>
      <c r="H7" s="741"/>
      <c r="I7" s="741"/>
      <c r="J7" s="741"/>
      <c r="K7" s="741"/>
      <c r="L7" s="741"/>
      <c r="M7" s="741"/>
      <c r="N7" s="741"/>
      <c r="Q7" s="209"/>
      <c r="R7" s="210"/>
      <c r="S7" s="209"/>
      <c r="T7" s="210"/>
      <c r="U7" s="146"/>
      <c r="V7" s="210"/>
      <c r="W7" s="145"/>
      <c r="X7" s="146"/>
    </row>
    <row r="8" spans="1:24" ht="13.15" hidden="1" customHeight="1" x14ac:dyDescent="0.2">
      <c r="C8" s="147"/>
      <c r="D8" s="676"/>
      <c r="E8" s="147"/>
      <c r="G8" s="150"/>
      <c r="I8" s="150"/>
      <c r="Q8" s="209"/>
      <c r="R8" s="210"/>
      <c r="S8" s="209"/>
      <c r="T8" s="210"/>
      <c r="U8" s="146"/>
      <c r="V8" s="210"/>
      <c r="W8" s="145"/>
      <c r="X8" s="146"/>
    </row>
    <row r="9" spans="1:24" ht="13.15" hidden="1" customHeight="1" x14ac:dyDescent="0.2">
      <c r="D9" s="38"/>
      <c r="G9" s="150"/>
      <c r="I9" s="212"/>
      <c r="J9" s="677"/>
      <c r="K9" s="147"/>
      <c r="L9" s="147"/>
      <c r="Q9" s="209"/>
      <c r="R9" s="210"/>
      <c r="S9" s="209"/>
      <c r="T9" s="210"/>
      <c r="U9" s="146"/>
      <c r="V9" s="210"/>
      <c r="W9" s="152" t="s">
        <v>22</v>
      </c>
      <c r="X9" s="146"/>
    </row>
    <row r="10" spans="1:24" ht="13.15" hidden="1" customHeight="1" outlineLevel="1" x14ac:dyDescent="0.25">
      <c r="C10" s="153"/>
      <c r="D10" s="676"/>
      <c r="F10" s="151"/>
      <c r="M10" s="214"/>
      <c r="Q10" s="209"/>
      <c r="R10" s="210"/>
      <c r="S10" s="209"/>
      <c r="T10" s="210"/>
      <c r="U10" s="146"/>
      <c r="V10" s="210"/>
      <c r="W10" s="152" t="s">
        <v>23</v>
      </c>
      <c r="X10" s="146"/>
    </row>
    <row r="11" spans="1:24" ht="13.15" hidden="1" customHeight="1" x14ac:dyDescent="0.25">
      <c r="C11" s="153"/>
      <c r="D11" s="676"/>
      <c r="G11" s="151"/>
      <c r="H11" s="41"/>
      <c r="M11" s="214"/>
      <c r="Q11" s="209"/>
      <c r="R11" s="210"/>
      <c r="S11" s="209"/>
      <c r="T11" s="210"/>
      <c r="U11" s="146"/>
      <c r="V11" s="210"/>
      <c r="W11" s="152" t="s">
        <v>24</v>
      </c>
      <c r="X11" s="146"/>
    </row>
    <row r="12" spans="1:24" ht="13.15" customHeight="1" outlineLevel="1" x14ac:dyDescent="0.25">
      <c r="B12" s="203" t="str">
        <f>Расп!A1</f>
        <v>04.09.2019 г.</v>
      </c>
      <c r="C12" s="153"/>
      <c r="D12" s="676"/>
      <c r="F12" s="675" t="s">
        <v>334</v>
      </c>
      <c r="G12" s="151"/>
      <c r="H12" s="41"/>
      <c r="M12" s="206" t="str">
        <f>Расп!B1</f>
        <v>Начало:</v>
      </c>
      <c r="N12" s="207">
        <v>0.4826388888888889</v>
      </c>
      <c r="Q12" s="209"/>
      <c r="R12" s="210"/>
      <c r="S12" s="209"/>
      <c r="T12" s="210"/>
      <c r="U12" s="146"/>
      <c r="V12" s="210"/>
      <c r="W12" s="145"/>
      <c r="X12" s="146"/>
    </row>
    <row r="13" spans="1:24" ht="13.15" customHeight="1" outlineLevel="1" x14ac:dyDescent="0.25">
      <c r="B13" s="41" t="str">
        <f>Расп!A26</f>
        <v>г.Сочи, Адлерский район, стадион "Юность"</v>
      </c>
      <c r="C13" s="153"/>
      <c r="D13" s="676"/>
      <c r="G13" s="151"/>
      <c r="H13" s="41"/>
      <c r="M13" s="206" t="str">
        <f>Расп!C1</f>
        <v>Окончание:</v>
      </c>
      <c r="Q13" s="209"/>
      <c r="R13" s="210"/>
      <c r="S13" s="209"/>
      <c r="T13" s="210"/>
      <c r="U13" s="146"/>
      <c r="V13" s="210"/>
      <c r="W13" s="145"/>
      <c r="X13" s="146"/>
    </row>
    <row r="14" spans="1:24" s="675" customFormat="1" ht="13.15" customHeight="1" x14ac:dyDescent="0.2">
      <c r="A14" s="154" t="s">
        <v>67</v>
      </c>
      <c r="B14" s="154" t="s">
        <v>260</v>
      </c>
      <c r="C14" s="154" t="s">
        <v>20</v>
      </c>
      <c r="D14" s="154" t="s">
        <v>16</v>
      </c>
      <c r="E14" s="154" t="s">
        <v>0</v>
      </c>
      <c r="F14" s="215" t="s">
        <v>8</v>
      </c>
      <c r="G14" s="216">
        <v>1</v>
      </c>
      <c r="H14" s="215" t="s">
        <v>25</v>
      </c>
      <c r="I14" s="216">
        <v>2</v>
      </c>
      <c r="J14" s="215" t="s">
        <v>25</v>
      </c>
      <c r="K14" s="216">
        <v>3</v>
      </c>
      <c r="L14" s="215" t="s">
        <v>25</v>
      </c>
      <c r="M14" s="216" t="s">
        <v>19</v>
      </c>
      <c r="N14" s="154" t="s">
        <v>25</v>
      </c>
      <c r="O14" s="155" t="s">
        <v>29</v>
      </c>
      <c r="P14" s="157"/>
      <c r="Q14" s="217" t="s">
        <v>31</v>
      </c>
      <c r="R14" s="218" t="s">
        <v>34</v>
      </c>
      <c r="S14" s="217" t="s">
        <v>32</v>
      </c>
      <c r="T14" s="218" t="s">
        <v>35</v>
      </c>
      <c r="U14" s="152" t="s">
        <v>33</v>
      </c>
      <c r="V14" s="218" t="s">
        <v>36</v>
      </c>
      <c r="W14" s="152" t="s">
        <v>28</v>
      </c>
      <c r="X14" s="152" t="s">
        <v>25</v>
      </c>
    </row>
    <row r="15" spans="1:24" s="675" customFormat="1" ht="13.15" hidden="1" customHeight="1" x14ac:dyDescent="0.2">
      <c r="F15" s="675" t="s">
        <v>334</v>
      </c>
      <c r="O15" s="157"/>
      <c r="P15" s="157"/>
      <c r="Q15" s="217"/>
      <c r="R15" s="218"/>
      <c r="S15" s="217"/>
      <c r="T15" s="218"/>
      <c r="U15" s="152"/>
      <c r="V15" s="218"/>
      <c r="W15" s="152"/>
      <c r="X15" s="152"/>
    </row>
    <row r="16" spans="1:24" ht="15" customHeight="1" x14ac:dyDescent="0.25">
      <c r="A16" s="219">
        <f t="shared" ref="A16:A33" ca="1" si="0">RAND()</f>
        <v>0.37381434577744754</v>
      </c>
      <c r="B16" s="220">
        <v>1</v>
      </c>
      <c r="C16" s="162">
        <v>41</v>
      </c>
      <c r="D16" s="221" t="str">
        <f>VLOOKUP(C16,Уч!$A$2:$L$34,2,FALSE)</f>
        <v>Фомичев Андрей</v>
      </c>
      <c r="E16" s="222" t="str">
        <f>VLOOKUP(C16,Уч!$A$2:$L$34,3,FALSE)</f>
        <v>15.12.1996</v>
      </c>
      <c r="F16" s="318" t="str">
        <f>VLOOKUP(C16,Уч!$A$2:$L$34,5,FALSE)</f>
        <v xml:space="preserve">Кемеровская область  </v>
      </c>
      <c r="G16" s="274">
        <f t="shared" ref="G16:G33" si="1">IF(Q16=0,"X",Q16/100)</f>
        <v>6.98</v>
      </c>
      <c r="H16" s="724">
        <f t="shared" ref="H16:H33" si="2">R16/10</f>
        <v>0.5</v>
      </c>
      <c r="I16" s="274" t="str">
        <f t="shared" ref="I16:I33" si="3">IF(S16=0,"X",S16/100)</f>
        <v>X</v>
      </c>
      <c r="J16" s="724">
        <f t="shared" ref="J16:J33" si="4">T16/10</f>
        <v>0</v>
      </c>
      <c r="K16" s="274" t="str">
        <f t="shared" ref="K16:K33" si="5">IF(U16=0,"X",U16/100)</f>
        <v>X</v>
      </c>
      <c r="L16" s="724">
        <f t="shared" ref="L16:L33" si="6">V16/10</f>
        <v>0</v>
      </c>
      <c r="M16" s="557">
        <f t="shared" ref="M16:M33" si="7">MAX(Q16,S16,U16)/100</f>
        <v>6.98</v>
      </c>
      <c r="N16" s="227">
        <f t="shared" ref="N16:N33" si="8">X16/10</f>
        <v>1</v>
      </c>
      <c r="O16" s="228">
        <f t="shared" ref="O16:O33" si="9">IF(W16&lt;225,0,IF(W16=0,0,ROUNDDOWN(0.14354*(W16-220)^1.4,0)))</f>
        <v>809</v>
      </c>
      <c r="P16" s="157"/>
      <c r="Q16" s="209">
        <v>698</v>
      </c>
      <c r="R16" s="146">
        <v>5</v>
      </c>
      <c r="S16" s="209">
        <v>0</v>
      </c>
      <c r="T16" s="146">
        <v>0</v>
      </c>
      <c r="U16" s="209">
        <v>0</v>
      </c>
      <c r="V16" s="146">
        <v>0</v>
      </c>
      <c r="W16" s="229">
        <f t="shared" ref="W16:W33" si="10">MAX(Q16,S16,U16)</f>
        <v>698</v>
      </c>
      <c r="X16" s="152">
        <v>10</v>
      </c>
    </row>
    <row r="17" spans="1:25" ht="15" customHeight="1" x14ac:dyDescent="0.25">
      <c r="A17" s="219">
        <f t="shared" ca="1" si="0"/>
        <v>0.190350418467372</v>
      </c>
      <c r="B17" s="220">
        <v>2</v>
      </c>
      <c r="C17" s="162">
        <v>37</v>
      </c>
      <c r="D17" s="221" t="str">
        <f>VLOOKUP(C17,Уч!$A$2:$L$34,2,FALSE)</f>
        <v>Гончарук Артём</v>
      </c>
      <c r="E17" s="222" t="str">
        <f>VLOOKUP(C17,Уч!$A$2:$L$34,3,FALSE)</f>
        <v>07.01.1992</v>
      </c>
      <c r="F17" s="318" t="str">
        <f>VLOOKUP(C17,Уч!$A$2:$L$34,5,FALSE)</f>
        <v xml:space="preserve">Ульяновская область  </v>
      </c>
      <c r="G17" s="274">
        <f t="shared" si="1"/>
        <v>6.72</v>
      </c>
      <c r="H17" s="724">
        <f t="shared" si="2"/>
        <v>0.1</v>
      </c>
      <c r="I17" s="274" t="str">
        <f t="shared" si="3"/>
        <v>X</v>
      </c>
      <c r="J17" s="724">
        <f t="shared" si="4"/>
        <v>0</v>
      </c>
      <c r="K17" s="274" t="str">
        <f t="shared" si="5"/>
        <v>X</v>
      </c>
      <c r="L17" s="724">
        <f t="shared" si="6"/>
        <v>0</v>
      </c>
      <c r="M17" s="557">
        <f t="shared" si="7"/>
        <v>6.72</v>
      </c>
      <c r="N17" s="227">
        <f t="shared" si="8"/>
        <v>0.1</v>
      </c>
      <c r="O17" s="228">
        <f t="shared" si="9"/>
        <v>748</v>
      </c>
      <c r="P17" s="157"/>
      <c r="Q17" s="209">
        <v>672</v>
      </c>
      <c r="R17" s="146">
        <v>1</v>
      </c>
      <c r="S17" s="209">
        <v>0</v>
      </c>
      <c r="T17" s="146">
        <v>0</v>
      </c>
      <c r="U17" s="209">
        <v>0</v>
      </c>
      <c r="V17" s="146">
        <v>0</v>
      </c>
      <c r="W17" s="229">
        <f t="shared" si="10"/>
        <v>672</v>
      </c>
      <c r="X17" s="152">
        <f>IF(W17=Q17,R17,(IF(W17=S17,T17,(IF(W17=U17,V17,)))))</f>
        <v>1</v>
      </c>
    </row>
    <row r="18" spans="1:25" ht="15" customHeight="1" x14ac:dyDescent="0.25">
      <c r="A18" s="219">
        <f t="shared" ca="1" si="0"/>
        <v>0.56795645736906097</v>
      </c>
      <c r="B18" s="220">
        <v>3</v>
      </c>
      <c r="C18" s="162">
        <v>81</v>
      </c>
      <c r="D18" s="221" t="str">
        <f>VLOOKUP(C18,Уч!$A$2:$L$34,2,FALSE)</f>
        <v>Исаев Максим</v>
      </c>
      <c r="E18" s="222" t="str">
        <f>VLOOKUP(C18,Уч!$A$2:$L$34,3,FALSE)</f>
        <v>10.07.1997</v>
      </c>
      <c r="F18" s="318" t="str">
        <f>VLOOKUP(C18,Уч!$A$2:$L$34,5,FALSE)</f>
        <v xml:space="preserve">Челябинская область  </v>
      </c>
      <c r="G18" s="274">
        <f t="shared" si="1"/>
        <v>7</v>
      </c>
      <c r="H18" s="724">
        <f t="shared" si="2"/>
        <v>0.3</v>
      </c>
      <c r="I18" s="274" t="str">
        <f t="shared" si="3"/>
        <v>X</v>
      </c>
      <c r="J18" s="724">
        <f t="shared" si="4"/>
        <v>0</v>
      </c>
      <c r="K18" s="274" t="str">
        <f t="shared" si="5"/>
        <v>X</v>
      </c>
      <c r="L18" s="724">
        <f t="shared" si="6"/>
        <v>0</v>
      </c>
      <c r="M18" s="557">
        <f t="shared" si="7"/>
        <v>7</v>
      </c>
      <c r="N18" s="227">
        <f t="shared" si="8"/>
        <v>0.3</v>
      </c>
      <c r="O18" s="228">
        <f t="shared" si="9"/>
        <v>814</v>
      </c>
      <c r="P18" s="157"/>
      <c r="Q18" s="209">
        <v>700</v>
      </c>
      <c r="R18" s="146">
        <v>3</v>
      </c>
      <c r="S18" s="209">
        <v>0</v>
      </c>
      <c r="T18" s="146">
        <v>0</v>
      </c>
      <c r="U18" s="209">
        <v>0</v>
      </c>
      <c r="V18" s="146">
        <v>0</v>
      </c>
      <c r="W18" s="229">
        <f t="shared" si="10"/>
        <v>700</v>
      </c>
      <c r="X18" s="152">
        <f>IF(W18=Q18,R18,(IF(W18=S18,T18,(IF(W18=U18,V18,)))))</f>
        <v>3</v>
      </c>
      <c r="Y18" s="41" t="s">
        <v>164</v>
      </c>
    </row>
    <row r="19" spans="1:25" ht="15" customHeight="1" x14ac:dyDescent="0.25">
      <c r="A19" s="219">
        <f t="shared" ca="1" si="0"/>
        <v>3.6570042305456907E-2</v>
      </c>
      <c r="B19" s="220">
        <v>4</v>
      </c>
      <c r="C19" s="162">
        <v>100</v>
      </c>
      <c r="D19" s="221" t="str">
        <f>VLOOKUP(C19,Уч!$A$2:$L$34,2,FALSE)</f>
        <v>Саранцев Евгений</v>
      </c>
      <c r="E19" s="222" t="str">
        <f>VLOOKUP(C19,Уч!$A$2:$L$34,3,FALSE)</f>
        <v>05.02.1988</v>
      </c>
      <c r="F19" s="318" t="str">
        <f>VLOOKUP(C19,Уч!$A$2:$L$34,5,FALSE)</f>
        <v xml:space="preserve">Волгоградская область Санкт-Петербург </v>
      </c>
      <c r="G19" s="274">
        <f t="shared" si="1"/>
        <v>6.99</v>
      </c>
      <c r="H19" s="724">
        <f t="shared" si="2"/>
        <v>0.1</v>
      </c>
      <c r="I19" s="274" t="str">
        <f t="shared" si="3"/>
        <v>X</v>
      </c>
      <c r="J19" s="724">
        <f t="shared" si="4"/>
        <v>0</v>
      </c>
      <c r="K19" s="274" t="str">
        <f t="shared" si="5"/>
        <v>X</v>
      </c>
      <c r="L19" s="724">
        <f t="shared" si="6"/>
        <v>0</v>
      </c>
      <c r="M19" s="557">
        <f t="shared" si="7"/>
        <v>6.99</v>
      </c>
      <c r="N19" s="227">
        <f t="shared" si="8"/>
        <v>0.1</v>
      </c>
      <c r="O19" s="228">
        <f t="shared" si="9"/>
        <v>811</v>
      </c>
      <c r="P19" s="157"/>
      <c r="Q19" s="209">
        <v>699</v>
      </c>
      <c r="R19" s="146">
        <v>1</v>
      </c>
      <c r="S19" s="209">
        <v>0</v>
      </c>
      <c r="T19" s="146">
        <v>0</v>
      </c>
      <c r="U19" s="209">
        <v>0</v>
      </c>
      <c r="V19" s="146">
        <v>0</v>
      </c>
      <c r="W19" s="229">
        <f t="shared" si="10"/>
        <v>699</v>
      </c>
      <c r="X19" s="152">
        <f>IF(W19=Q19,R19,(IF(W19=S19,T19,(IF(W19=U19,V19,)))))</f>
        <v>1</v>
      </c>
      <c r="Y19" s="41" t="s">
        <v>240</v>
      </c>
    </row>
    <row r="20" spans="1:25" ht="15" customHeight="1" x14ac:dyDescent="0.25">
      <c r="A20" s="219">
        <f t="shared" ca="1" si="0"/>
        <v>0.96215481533887393</v>
      </c>
      <c r="B20" s="220">
        <v>5</v>
      </c>
      <c r="C20" s="162">
        <v>2</v>
      </c>
      <c r="D20" s="221" t="str">
        <f>VLOOKUP(C20,Уч!$A$2:$L$34,2,FALSE)</f>
        <v>Игнашев Владимир</v>
      </c>
      <c r="E20" s="222" t="str">
        <f>VLOOKUP(C20,Уч!$A$2:$L$34,3,FALSE)</f>
        <v>05.10.1996</v>
      </c>
      <c r="F20" s="318" t="str">
        <f>VLOOKUP(C20,Уч!$A$2:$L$34,5,FALSE)</f>
        <v xml:space="preserve">Ростовская область  </v>
      </c>
      <c r="G20" s="274">
        <f t="shared" si="1"/>
        <v>6.75</v>
      </c>
      <c r="H20" s="724">
        <f t="shared" si="2"/>
        <v>0.4</v>
      </c>
      <c r="I20" s="274" t="str">
        <f t="shared" si="3"/>
        <v>X</v>
      </c>
      <c r="J20" s="724">
        <f t="shared" si="4"/>
        <v>0</v>
      </c>
      <c r="K20" s="274" t="str">
        <f t="shared" si="5"/>
        <v>X</v>
      </c>
      <c r="L20" s="724">
        <f t="shared" si="6"/>
        <v>0</v>
      </c>
      <c r="M20" s="557">
        <f t="shared" si="7"/>
        <v>6.75</v>
      </c>
      <c r="N20" s="227">
        <f t="shared" si="8"/>
        <v>0.4</v>
      </c>
      <c r="O20" s="228">
        <f t="shared" si="9"/>
        <v>755</v>
      </c>
      <c r="P20" s="157"/>
      <c r="Q20" s="209">
        <v>675</v>
      </c>
      <c r="R20" s="146">
        <v>4</v>
      </c>
      <c r="S20" s="209">
        <v>0</v>
      </c>
      <c r="T20" s="146">
        <v>0</v>
      </c>
      <c r="U20" s="209">
        <v>0</v>
      </c>
      <c r="V20" s="146">
        <v>0</v>
      </c>
      <c r="W20" s="229">
        <f t="shared" si="10"/>
        <v>675</v>
      </c>
      <c r="X20" s="152">
        <f>IF(W20=Q20,R20,(IF(W20=S20,T20,(IF(W20=U20,V20,)))))</f>
        <v>4</v>
      </c>
    </row>
    <row r="21" spans="1:25" ht="15" customHeight="1" x14ac:dyDescent="0.25">
      <c r="A21" s="219">
        <f t="shared" ca="1" si="0"/>
        <v>0.53201706934338644</v>
      </c>
      <c r="B21" s="220">
        <v>6</v>
      </c>
      <c r="C21" s="162">
        <v>22</v>
      </c>
      <c r="D21" s="221" t="str">
        <f>VLOOKUP(C21,Уч!$A$2:$L$34,2,FALSE)</f>
        <v>Чернов Евгений</v>
      </c>
      <c r="E21" s="222" t="str">
        <f>VLOOKUP(C21,Уч!$A$2:$L$34,3,FALSE)</f>
        <v>09.11.1991</v>
      </c>
      <c r="F21" s="318" t="str">
        <f>VLOOKUP(C21,Уч!$A$2:$L$34,5,FALSE)</f>
        <v xml:space="preserve">Краснодарский край  </v>
      </c>
      <c r="G21" s="274">
        <f t="shared" si="1"/>
        <v>7.13</v>
      </c>
      <c r="H21" s="724">
        <f t="shared" si="2"/>
        <v>0.2</v>
      </c>
      <c r="I21" s="274" t="str">
        <f t="shared" si="3"/>
        <v>X</v>
      </c>
      <c r="J21" s="724">
        <f t="shared" si="4"/>
        <v>0</v>
      </c>
      <c r="K21" s="274" t="str">
        <f t="shared" si="5"/>
        <v>X</v>
      </c>
      <c r="L21" s="724">
        <f t="shared" si="6"/>
        <v>0</v>
      </c>
      <c r="M21" s="557">
        <f t="shared" si="7"/>
        <v>7.13</v>
      </c>
      <c r="N21" s="227">
        <f t="shared" si="8"/>
        <v>0</v>
      </c>
      <c r="O21" s="228">
        <f t="shared" si="9"/>
        <v>845</v>
      </c>
      <c r="P21" s="157"/>
      <c r="Q21" s="209">
        <v>713</v>
      </c>
      <c r="R21" s="146">
        <v>2</v>
      </c>
      <c r="S21" s="209">
        <v>0</v>
      </c>
      <c r="T21" s="146">
        <v>0</v>
      </c>
      <c r="U21" s="209">
        <v>0</v>
      </c>
      <c r="V21" s="146">
        <v>0</v>
      </c>
      <c r="W21" s="229">
        <f t="shared" si="10"/>
        <v>713</v>
      </c>
      <c r="X21" s="152">
        <v>0</v>
      </c>
    </row>
    <row r="22" spans="1:25" ht="15" customHeight="1" x14ac:dyDescent="0.25">
      <c r="A22" s="219">
        <f t="shared" ca="1" si="0"/>
        <v>0.98619356441468908</v>
      </c>
      <c r="B22" s="220">
        <v>7</v>
      </c>
      <c r="C22" s="162">
        <v>113</v>
      </c>
      <c r="D22" s="221" t="str">
        <f>VLOOKUP(C22,Уч!$A$2:$L$34,2,FALSE)</f>
        <v>Губанов Андрей</v>
      </c>
      <c r="E22" s="222" t="str">
        <f>VLOOKUP(C22,Уч!$A$2:$L$34,3,FALSE)</f>
        <v>22.03.1996</v>
      </c>
      <c r="F22" s="318" t="str">
        <f>VLOOKUP(C22,Уч!$A$2:$L$34,5,FALSE)</f>
        <v xml:space="preserve">Санкт-Петербург Республика Карелия </v>
      </c>
      <c r="G22" s="274">
        <f t="shared" si="1"/>
        <v>6.57</v>
      </c>
      <c r="H22" s="724">
        <f t="shared" si="2"/>
        <v>0.3</v>
      </c>
      <c r="I22" s="274" t="str">
        <f t="shared" si="3"/>
        <v>X</v>
      </c>
      <c r="J22" s="724">
        <f t="shared" si="4"/>
        <v>0</v>
      </c>
      <c r="K22" s="274" t="str">
        <f t="shared" si="5"/>
        <v>X</v>
      </c>
      <c r="L22" s="724">
        <f t="shared" si="6"/>
        <v>0</v>
      </c>
      <c r="M22" s="557">
        <f t="shared" si="7"/>
        <v>6.57</v>
      </c>
      <c r="N22" s="227">
        <f t="shared" si="8"/>
        <v>0.3</v>
      </c>
      <c r="O22" s="228">
        <f t="shared" si="9"/>
        <v>713</v>
      </c>
      <c r="P22" s="157"/>
      <c r="Q22" s="209">
        <v>657</v>
      </c>
      <c r="R22" s="146">
        <v>3</v>
      </c>
      <c r="S22" s="209">
        <v>0</v>
      </c>
      <c r="T22" s="146">
        <v>0</v>
      </c>
      <c r="U22" s="209">
        <v>0</v>
      </c>
      <c r="V22" s="146">
        <v>0</v>
      </c>
      <c r="W22" s="229">
        <f t="shared" si="10"/>
        <v>657</v>
      </c>
      <c r="X22" s="152">
        <f>IF(W22=Q22,R22,(IF(W22=S22,T22,(IF(W22=U22,V22,)))))</f>
        <v>3</v>
      </c>
    </row>
    <row r="23" spans="1:25" ht="15" customHeight="1" x14ac:dyDescent="0.25">
      <c r="A23" s="219">
        <f t="shared" ca="1" si="0"/>
        <v>0.85068491844386984</v>
      </c>
      <c r="B23" s="220">
        <v>8</v>
      </c>
      <c r="C23" s="162">
        <v>98</v>
      </c>
      <c r="D23" s="221" t="str">
        <f>VLOOKUP(C23,Уч!$A$2:$L$34,2,FALSE)</f>
        <v>Недригайло Данил</v>
      </c>
      <c r="E23" s="222" t="str">
        <f>VLOOKUP(C23,Уч!$A$2:$L$34,3,FALSE)</f>
        <v>21.09.1999</v>
      </c>
      <c r="F23" s="223" t="str">
        <f>VLOOKUP(C23,Уч!$A$2:$L$34,5,FALSE)</f>
        <v xml:space="preserve">Волгоградская область  </v>
      </c>
      <c r="G23" s="274">
        <f t="shared" si="1"/>
        <v>6.37</v>
      </c>
      <c r="H23" s="724">
        <f t="shared" si="2"/>
        <v>0.4</v>
      </c>
      <c r="I23" s="274" t="str">
        <f t="shared" si="3"/>
        <v>X</v>
      </c>
      <c r="J23" s="724">
        <f t="shared" si="4"/>
        <v>0</v>
      </c>
      <c r="K23" s="274" t="str">
        <f t="shared" si="5"/>
        <v>X</v>
      </c>
      <c r="L23" s="724">
        <f t="shared" si="6"/>
        <v>0</v>
      </c>
      <c r="M23" s="557">
        <f t="shared" si="7"/>
        <v>6.37</v>
      </c>
      <c r="N23" s="227">
        <f t="shared" si="8"/>
        <v>0.4</v>
      </c>
      <c r="O23" s="228">
        <f t="shared" si="9"/>
        <v>668</v>
      </c>
      <c r="P23" s="157"/>
      <c r="Q23" s="209">
        <v>637</v>
      </c>
      <c r="R23" s="146">
        <v>4</v>
      </c>
      <c r="S23" s="209">
        <v>0</v>
      </c>
      <c r="T23" s="146">
        <v>0</v>
      </c>
      <c r="U23" s="209">
        <v>0</v>
      </c>
      <c r="V23" s="146">
        <v>0</v>
      </c>
      <c r="W23" s="229">
        <f t="shared" si="10"/>
        <v>637</v>
      </c>
      <c r="X23" s="152">
        <f>IF(W23=Q23,R23,(IF(W23=S23,T23,(IF(W23=U23,V23,)))))</f>
        <v>4</v>
      </c>
    </row>
    <row r="24" spans="1:25" ht="15" customHeight="1" x14ac:dyDescent="0.25">
      <c r="A24" s="219">
        <f t="shared" ca="1" si="0"/>
        <v>0.9792192514597996</v>
      </c>
      <c r="B24" s="220">
        <v>9</v>
      </c>
      <c r="C24" s="162">
        <v>75</v>
      </c>
      <c r="D24" s="221" t="str">
        <f>VLOOKUP(C24,Уч!$A$2:$L$34,2,FALSE)</f>
        <v>Тимшин Сергей</v>
      </c>
      <c r="E24" s="222" t="str">
        <f>VLOOKUP(C24,Уч!$A$2:$L$34,3,FALSE)</f>
        <v>25.11.1992</v>
      </c>
      <c r="F24" s="223" t="str">
        <f>VLOOKUP(C24,Уч!$A$2:$L$34,5,FALSE)</f>
        <v xml:space="preserve">Москва Липецкая область </v>
      </c>
      <c r="G24" s="274">
        <f t="shared" si="1"/>
        <v>7.08</v>
      </c>
      <c r="H24" s="724">
        <f t="shared" si="2"/>
        <v>0</v>
      </c>
      <c r="I24" s="274" t="str">
        <f t="shared" si="3"/>
        <v>X</v>
      </c>
      <c r="J24" s="724">
        <f t="shared" si="4"/>
        <v>0</v>
      </c>
      <c r="K24" s="274" t="str">
        <f t="shared" si="5"/>
        <v>X</v>
      </c>
      <c r="L24" s="724">
        <f t="shared" si="6"/>
        <v>0</v>
      </c>
      <c r="M24" s="557">
        <f t="shared" si="7"/>
        <v>7.08</v>
      </c>
      <c r="N24" s="227">
        <f t="shared" si="8"/>
        <v>0</v>
      </c>
      <c r="O24" s="228">
        <f t="shared" si="9"/>
        <v>833</v>
      </c>
      <c r="P24" s="157"/>
      <c r="Q24" s="209">
        <v>708</v>
      </c>
      <c r="R24" s="146">
        <v>0</v>
      </c>
      <c r="S24" s="209">
        <v>0</v>
      </c>
      <c r="T24" s="146">
        <v>0</v>
      </c>
      <c r="U24" s="209">
        <v>0</v>
      </c>
      <c r="V24" s="146">
        <v>0</v>
      </c>
      <c r="W24" s="229">
        <f t="shared" si="10"/>
        <v>708</v>
      </c>
      <c r="X24" s="152">
        <f>IF(W24=Q24,R24,(IF(W24=S24,T24,(IF(W24=U24,V24,)))))</f>
        <v>0</v>
      </c>
    </row>
    <row r="25" spans="1:25" ht="15" customHeight="1" x14ac:dyDescent="0.25">
      <c r="A25" s="219">
        <f t="shared" ca="1" si="0"/>
        <v>0.94000401302110548</v>
      </c>
      <c r="B25" s="220">
        <v>10</v>
      </c>
      <c r="C25" s="162">
        <v>76</v>
      </c>
      <c r="D25" s="221" t="str">
        <f>VLOOKUP(C25,Уч!$A$2:$L$34,2,FALSE)</f>
        <v>Елфимов Арсений</v>
      </c>
      <c r="E25" s="222" t="str">
        <f>VLOOKUP(C25,Уч!$A$2:$L$34,3,FALSE)</f>
        <v>17.09.2001</v>
      </c>
      <c r="F25" s="223" t="str">
        <f>VLOOKUP(C25,Уч!$A$2:$L$34,5,FALSE)</f>
        <v xml:space="preserve">Московская область Ярославская область </v>
      </c>
      <c r="G25" s="274">
        <f t="shared" si="1"/>
        <v>6.83</v>
      </c>
      <c r="H25" s="724">
        <f t="shared" si="2"/>
        <v>0</v>
      </c>
      <c r="I25" s="274" t="str">
        <f t="shared" si="3"/>
        <v>X</v>
      </c>
      <c r="J25" s="724">
        <f t="shared" si="4"/>
        <v>0</v>
      </c>
      <c r="K25" s="274" t="str">
        <f t="shared" si="5"/>
        <v>X</v>
      </c>
      <c r="L25" s="724">
        <f t="shared" si="6"/>
        <v>0</v>
      </c>
      <c r="M25" s="557">
        <f t="shared" si="7"/>
        <v>6.83</v>
      </c>
      <c r="N25" s="227">
        <f t="shared" si="8"/>
        <v>1.6</v>
      </c>
      <c r="O25" s="228">
        <f t="shared" si="9"/>
        <v>774</v>
      </c>
      <c r="P25" s="157"/>
      <c r="Q25" s="209">
        <v>683</v>
      </c>
      <c r="R25" s="146"/>
      <c r="S25" s="209">
        <v>0</v>
      </c>
      <c r="T25" s="146">
        <v>0</v>
      </c>
      <c r="U25" s="209">
        <v>0</v>
      </c>
      <c r="V25" s="146">
        <v>0</v>
      </c>
      <c r="W25" s="229">
        <f t="shared" si="10"/>
        <v>683</v>
      </c>
      <c r="X25" s="152">
        <v>16</v>
      </c>
    </row>
    <row r="26" spans="1:25" ht="13.5" x14ac:dyDescent="0.25">
      <c r="A26" s="219">
        <f t="shared" ca="1" si="0"/>
        <v>0.37189520625129557</v>
      </c>
      <c r="B26" s="220">
        <v>11</v>
      </c>
      <c r="C26" s="162">
        <v>115</v>
      </c>
      <c r="D26" s="221" t="str">
        <f>VLOOKUP(C26,Уч!$A$2:$L$34,2,FALSE)</f>
        <v>Скареднов Леонид</v>
      </c>
      <c r="E26" s="222" t="str">
        <f>VLOOKUP(C26,Уч!$A$2:$L$34,3,FALSE)</f>
        <v>16.03.1997</v>
      </c>
      <c r="F26" s="223" t="str">
        <f>VLOOKUP(C26,Уч!$A$2:$L$34,5,FALSE)</f>
        <v xml:space="preserve">Санкт-Петербург  </v>
      </c>
      <c r="G26" s="274">
        <f t="shared" si="1"/>
        <v>5.83</v>
      </c>
      <c r="H26" s="724">
        <f t="shared" si="2"/>
        <v>0.1</v>
      </c>
      <c r="I26" s="274" t="str">
        <f t="shared" si="3"/>
        <v>X</v>
      </c>
      <c r="J26" s="724">
        <f t="shared" si="4"/>
        <v>0</v>
      </c>
      <c r="K26" s="274" t="str">
        <f t="shared" si="5"/>
        <v>X</v>
      </c>
      <c r="L26" s="724">
        <f t="shared" si="6"/>
        <v>0</v>
      </c>
      <c r="M26" s="557">
        <f t="shared" si="7"/>
        <v>5.83</v>
      </c>
      <c r="N26" s="227">
        <f t="shared" si="8"/>
        <v>0.1</v>
      </c>
      <c r="O26" s="228">
        <f t="shared" si="9"/>
        <v>550</v>
      </c>
      <c r="Q26" s="209">
        <v>583</v>
      </c>
      <c r="R26" s="146">
        <v>1</v>
      </c>
      <c r="S26" s="209">
        <v>0</v>
      </c>
      <c r="T26" s="146">
        <v>0</v>
      </c>
      <c r="U26" s="209">
        <v>0</v>
      </c>
      <c r="V26" s="146">
        <v>0</v>
      </c>
      <c r="W26" s="229">
        <f t="shared" si="10"/>
        <v>583</v>
      </c>
      <c r="X26" s="152">
        <f>IF(W26=Q26,R26,(IF(W26=S26,T26,(IF(W26=U26,V26,)))))</f>
        <v>1</v>
      </c>
    </row>
    <row r="27" spans="1:25" ht="15" customHeight="1" x14ac:dyDescent="0.25">
      <c r="A27" s="219">
        <f t="shared" ca="1" si="0"/>
        <v>0.23286276418858987</v>
      </c>
      <c r="B27" s="220">
        <v>12</v>
      </c>
      <c r="C27" s="162">
        <v>114</v>
      </c>
      <c r="D27" s="221" t="str">
        <f>VLOOKUP(C27,Уч!$A$2:$L$34,2,FALSE)</f>
        <v>Новицкий Ярослав</v>
      </c>
      <c r="E27" s="222" t="str">
        <f>VLOOKUP(C27,Уч!$A$2:$L$34,3,FALSE)</f>
        <v>04.04.1988</v>
      </c>
      <c r="F27" s="223" t="str">
        <f>VLOOKUP(C27,Уч!$A$2:$L$34,5,FALSE)</f>
        <v xml:space="preserve">Санкт-Петербург  </v>
      </c>
      <c r="G27" s="274">
        <f t="shared" si="1"/>
        <v>6.42</v>
      </c>
      <c r="H27" s="724">
        <f t="shared" si="2"/>
        <v>0.2</v>
      </c>
      <c r="I27" s="274" t="str">
        <f t="shared" si="3"/>
        <v>X</v>
      </c>
      <c r="J27" s="724">
        <f t="shared" si="4"/>
        <v>0</v>
      </c>
      <c r="K27" s="274" t="str">
        <f t="shared" si="5"/>
        <v>X</v>
      </c>
      <c r="L27" s="724">
        <f t="shared" si="6"/>
        <v>0</v>
      </c>
      <c r="M27" s="557">
        <f t="shared" si="7"/>
        <v>6.42</v>
      </c>
      <c r="N27" s="227">
        <f t="shared" si="8"/>
        <v>-1.2</v>
      </c>
      <c r="O27" s="228">
        <f t="shared" si="9"/>
        <v>679</v>
      </c>
      <c r="P27" s="157"/>
      <c r="Q27" s="209">
        <v>642</v>
      </c>
      <c r="R27" s="146">
        <v>2</v>
      </c>
      <c r="S27" s="209">
        <v>0</v>
      </c>
      <c r="T27" s="146">
        <v>0</v>
      </c>
      <c r="U27" s="209">
        <v>0</v>
      </c>
      <c r="V27" s="146">
        <v>0</v>
      </c>
      <c r="W27" s="229">
        <f t="shared" si="10"/>
        <v>642</v>
      </c>
      <c r="X27" s="152">
        <v>-12</v>
      </c>
    </row>
    <row r="28" spans="1:25" ht="15" customHeight="1" x14ac:dyDescent="0.25">
      <c r="A28" s="219">
        <f t="shared" ca="1" si="0"/>
        <v>0.94925599139925487</v>
      </c>
      <c r="B28" s="220">
        <v>13</v>
      </c>
      <c r="C28" s="162">
        <v>79</v>
      </c>
      <c r="D28" s="221" t="str">
        <f>VLOOKUP(C28,Уч!$A$2:$L$34,2,FALSE)</f>
        <v>Шестопалов Феликс</v>
      </c>
      <c r="E28" s="222" t="str">
        <f>VLOOKUP(C28,Уч!$A$2:$L$34,3,FALSE)</f>
        <v>11.03.1996</v>
      </c>
      <c r="F28" s="223" t="str">
        <f>VLOOKUP(C28,Уч!$A$2:$L$34,5,FALSE)</f>
        <v xml:space="preserve">Москва Ставропольский край </v>
      </c>
      <c r="G28" s="274">
        <f t="shared" si="1"/>
        <v>6.68</v>
      </c>
      <c r="H28" s="724">
        <f t="shared" si="2"/>
        <v>0</v>
      </c>
      <c r="I28" s="274" t="str">
        <f t="shared" si="3"/>
        <v>X</v>
      </c>
      <c r="J28" s="724">
        <f t="shared" si="4"/>
        <v>0</v>
      </c>
      <c r="K28" s="274" t="str">
        <f t="shared" si="5"/>
        <v>X</v>
      </c>
      <c r="L28" s="724">
        <f t="shared" si="6"/>
        <v>0</v>
      </c>
      <c r="M28" s="557">
        <f t="shared" si="7"/>
        <v>6.68</v>
      </c>
      <c r="N28" s="227">
        <f t="shared" si="8"/>
        <v>0</v>
      </c>
      <c r="O28" s="228">
        <f t="shared" si="9"/>
        <v>739</v>
      </c>
      <c r="Q28" s="209">
        <v>668</v>
      </c>
      <c r="R28" s="146">
        <v>0</v>
      </c>
      <c r="S28" s="209">
        <v>0</v>
      </c>
      <c r="T28" s="146">
        <v>0</v>
      </c>
      <c r="U28" s="209">
        <v>0</v>
      </c>
      <c r="V28" s="146">
        <v>0</v>
      </c>
      <c r="W28" s="229">
        <f t="shared" si="10"/>
        <v>668</v>
      </c>
      <c r="X28" s="152">
        <f>IF(W28=Q28,R28,(IF(W28=S28,T28,(IF(W28=U28,V28,)))))</f>
        <v>0</v>
      </c>
    </row>
    <row r="29" spans="1:25" ht="15" customHeight="1" x14ac:dyDescent="0.25">
      <c r="A29" s="219">
        <f t="shared" ca="1" si="0"/>
        <v>0.13987731335364817</v>
      </c>
      <c r="B29" s="220">
        <v>14</v>
      </c>
      <c r="C29" s="162">
        <v>74</v>
      </c>
      <c r="D29" s="221" t="str">
        <f>VLOOKUP(C29,Уч!$A$2:$L$34,2,FALSE)</f>
        <v>Лукьяненко Артём</v>
      </c>
      <c r="E29" s="222" t="str">
        <f>VLOOKUP(C29,Уч!$A$2:$L$34,3,FALSE)</f>
        <v>30.01.1990</v>
      </c>
      <c r="F29" s="223" t="str">
        <f>VLOOKUP(C29,Уч!$A$2:$L$34,5,FALSE)</f>
        <v xml:space="preserve">Москва Ростовская область </v>
      </c>
      <c r="G29" s="274" t="str">
        <f t="shared" si="1"/>
        <v>X</v>
      </c>
      <c r="H29" s="724">
        <f t="shared" si="2"/>
        <v>0</v>
      </c>
      <c r="I29" s="274" t="str">
        <f t="shared" si="3"/>
        <v>X</v>
      </c>
      <c r="J29" s="724">
        <f t="shared" si="4"/>
        <v>0</v>
      </c>
      <c r="K29" s="274" t="str">
        <f t="shared" si="5"/>
        <v>X</v>
      </c>
      <c r="L29" s="724">
        <f t="shared" si="6"/>
        <v>0</v>
      </c>
      <c r="M29" s="557">
        <f t="shared" si="7"/>
        <v>0</v>
      </c>
      <c r="N29" s="227">
        <f t="shared" si="8"/>
        <v>0</v>
      </c>
      <c r="O29" s="228">
        <f t="shared" si="9"/>
        <v>0</v>
      </c>
      <c r="P29" s="157"/>
      <c r="Q29" s="209"/>
      <c r="R29" s="146"/>
      <c r="S29" s="209">
        <v>0</v>
      </c>
      <c r="T29" s="146">
        <v>0</v>
      </c>
      <c r="U29" s="209">
        <v>0</v>
      </c>
      <c r="V29" s="146">
        <v>0</v>
      </c>
      <c r="W29" s="229">
        <f t="shared" si="10"/>
        <v>0</v>
      </c>
      <c r="X29" s="152">
        <f>IF(W29=Q29,R29,(IF(W29=S29,T29,(IF(W29=U29,V29,)))))</f>
        <v>0</v>
      </c>
    </row>
    <row r="30" spans="1:25" ht="15" customHeight="1" x14ac:dyDescent="0.25">
      <c r="A30" s="219">
        <f t="shared" ca="1" si="0"/>
        <v>0.91208393574334501</v>
      </c>
      <c r="B30" s="220">
        <v>15</v>
      </c>
      <c r="C30" s="162">
        <v>39</v>
      </c>
      <c r="D30" s="221" t="str">
        <f>VLOOKUP(C30,Уч!$A$2:$L$34,2,FALSE)</f>
        <v>Левковский Андрей</v>
      </c>
      <c r="E30" s="222" t="str">
        <f>VLOOKUP(C30,Уч!$A$2:$L$34,3,FALSE)</f>
        <v>17.08.1997</v>
      </c>
      <c r="F30" s="223" t="str">
        <f>VLOOKUP(C30,Уч!$A$2:$L$34,5,FALSE)</f>
        <v xml:space="preserve">Кемеровская область  </v>
      </c>
      <c r="G30" s="274">
        <f t="shared" si="1"/>
        <v>7.16</v>
      </c>
      <c r="H30" s="724">
        <f t="shared" si="2"/>
        <v>0.3</v>
      </c>
      <c r="I30" s="274" t="str">
        <f t="shared" si="3"/>
        <v>X</v>
      </c>
      <c r="J30" s="724">
        <f t="shared" si="4"/>
        <v>0</v>
      </c>
      <c r="K30" s="274" t="str">
        <f t="shared" si="5"/>
        <v>X</v>
      </c>
      <c r="L30" s="724">
        <f t="shared" si="6"/>
        <v>0</v>
      </c>
      <c r="M30" s="557">
        <f t="shared" si="7"/>
        <v>7.16</v>
      </c>
      <c r="N30" s="227">
        <f t="shared" si="8"/>
        <v>0.3</v>
      </c>
      <c r="O30" s="228">
        <f t="shared" si="9"/>
        <v>852</v>
      </c>
      <c r="Q30" s="209">
        <v>716</v>
      </c>
      <c r="R30" s="146">
        <v>3</v>
      </c>
      <c r="S30" s="209">
        <v>0</v>
      </c>
      <c r="T30" s="146">
        <v>0</v>
      </c>
      <c r="U30" s="209">
        <v>0</v>
      </c>
      <c r="V30" s="146">
        <v>0</v>
      </c>
      <c r="W30" s="229">
        <f t="shared" si="10"/>
        <v>716</v>
      </c>
      <c r="X30" s="152">
        <f>IF(W30=Q30,R30,(IF(W30=S30,T30,(IF(W30=U30,V30,)))))</f>
        <v>3</v>
      </c>
      <c r="Y30" s="41" t="s">
        <v>96</v>
      </c>
    </row>
    <row r="31" spans="1:25" ht="15" customHeight="1" x14ac:dyDescent="0.25">
      <c r="A31" s="219">
        <f t="shared" ca="1" si="0"/>
        <v>0.47324624034667118</v>
      </c>
      <c r="B31" s="220">
        <v>16</v>
      </c>
      <c r="C31" s="162">
        <v>21</v>
      </c>
      <c r="D31" s="221" t="str">
        <f>VLOOKUP(C31,Уч!$A$2:$L$34,2,FALSE)</f>
        <v>Гасленко Кирилл</v>
      </c>
      <c r="E31" s="222">
        <f>VLOOKUP(C31,Уч!$A$2:$L$34,3,FALSE)</f>
        <v>36317</v>
      </c>
      <c r="F31" s="223" t="str">
        <f>VLOOKUP(C31,Уч!$A$2:$L$34,5,FALSE)</f>
        <v xml:space="preserve">Краснодарский край  </v>
      </c>
      <c r="G31" s="274" t="str">
        <f t="shared" ref="G31:G32" si="11">IF(Q31=0,"X",Q31/100)</f>
        <v>X</v>
      </c>
      <c r="H31" s="724">
        <f t="shared" ref="H31:H32" si="12">R31/10</f>
        <v>0</v>
      </c>
      <c r="I31" s="274" t="str">
        <f t="shared" ref="I31:I32" si="13">IF(S31=0,"X",S31/100)</f>
        <v>X</v>
      </c>
      <c r="J31" s="724">
        <f t="shared" ref="J31:J32" si="14">T31/10</f>
        <v>0</v>
      </c>
      <c r="K31" s="274" t="str">
        <f t="shared" ref="K31:K32" si="15">IF(U31=0,"X",U31/100)</f>
        <v>X</v>
      </c>
      <c r="L31" s="724">
        <f t="shared" ref="L31:L32" si="16">V31/10</f>
        <v>0</v>
      </c>
      <c r="M31" s="557">
        <f t="shared" ref="M31:M32" si="17">MAX(Q31,S31,U31)/100</f>
        <v>0</v>
      </c>
      <c r="N31" s="227">
        <f t="shared" ref="N31:N32" si="18">X31/10</f>
        <v>0</v>
      </c>
      <c r="O31" s="228">
        <f t="shared" ref="O31:O32" si="19">IF(W31&lt;225,0,IF(W31=0,0,ROUNDDOWN(0.14354*(W31-220)^1.4,0)))</f>
        <v>0</v>
      </c>
      <c r="Q31" s="209"/>
      <c r="R31" s="146"/>
      <c r="S31" s="209">
        <v>0</v>
      </c>
      <c r="T31" s="146">
        <v>0</v>
      </c>
      <c r="U31" s="209">
        <v>0</v>
      </c>
      <c r="V31" s="146">
        <v>0</v>
      </c>
      <c r="W31" s="229">
        <f t="shared" ref="W31:W32" si="20">MAX(Q31,S31,U31)</f>
        <v>0</v>
      </c>
      <c r="X31" s="152">
        <f t="shared" ref="X31:X32" si="21">IF(W31=Q31,R31,(IF(W31=S31,T31,(IF(W31=U31,V31,)))))</f>
        <v>0</v>
      </c>
    </row>
    <row r="32" spans="1:25" ht="15" customHeight="1" x14ac:dyDescent="0.25">
      <c r="A32" s="219">
        <f t="shared" ca="1" si="0"/>
        <v>0.83329315089124179</v>
      </c>
      <c r="B32" s="220">
        <v>17</v>
      </c>
      <c r="C32" s="162">
        <v>116</v>
      </c>
      <c r="D32" s="221" t="str">
        <f>VLOOKUP(C32,Уч!$A$2:$L$34,2,FALSE)</f>
        <v>Горбачёв Артём</v>
      </c>
      <c r="E32" s="222" t="str">
        <f>VLOOKUP(C32,Уч!$A$2:$L$34,3,FALSE)</f>
        <v>25.04.1998</v>
      </c>
      <c r="F32" s="223" t="str">
        <f>VLOOKUP(C32,Уч!$A$2:$L$34,5,FALSE)</f>
        <v xml:space="preserve">Санкт-Петербург  </v>
      </c>
      <c r="G32" s="274" t="str">
        <f t="shared" si="11"/>
        <v>X</v>
      </c>
      <c r="H32" s="724">
        <f t="shared" si="12"/>
        <v>0</v>
      </c>
      <c r="I32" s="274" t="str">
        <f t="shared" si="13"/>
        <v>X</v>
      </c>
      <c r="J32" s="724">
        <f t="shared" si="14"/>
        <v>0</v>
      </c>
      <c r="K32" s="274" t="str">
        <f t="shared" si="15"/>
        <v>X</v>
      </c>
      <c r="L32" s="724">
        <f t="shared" si="16"/>
        <v>0</v>
      </c>
      <c r="M32" s="557">
        <f t="shared" si="17"/>
        <v>0</v>
      </c>
      <c r="N32" s="227">
        <f t="shared" si="18"/>
        <v>0</v>
      </c>
      <c r="O32" s="228">
        <f t="shared" si="19"/>
        <v>0</v>
      </c>
      <c r="Q32" s="209"/>
      <c r="R32" s="146"/>
      <c r="S32" s="209">
        <v>0</v>
      </c>
      <c r="T32" s="146">
        <v>0</v>
      </c>
      <c r="U32" s="209">
        <v>0</v>
      </c>
      <c r="V32" s="146">
        <v>0</v>
      </c>
      <c r="W32" s="229">
        <f t="shared" si="20"/>
        <v>0</v>
      </c>
      <c r="X32" s="152">
        <f t="shared" si="21"/>
        <v>0</v>
      </c>
    </row>
    <row r="33" spans="1:25" ht="15" customHeight="1" x14ac:dyDescent="0.25">
      <c r="A33" s="219">
        <f t="shared" ca="1" si="0"/>
        <v>0.70175599971419678</v>
      </c>
      <c r="B33" s="220">
        <v>18</v>
      </c>
      <c r="C33" s="162">
        <v>36</v>
      </c>
      <c r="D33" s="221" t="str">
        <f>VLOOKUP(C33,Уч!$A$2:$L$34,2,FALSE)</f>
        <v>Королёв Максим</v>
      </c>
      <c r="E33" s="222" t="str">
        <f>VLOOKUP(C33,Уч!$A$2:$L$34,3,FALSE)</f>
        <v>06.01.1988</v>
      </c>
      <c r="F33" s="223" t="str">
        <f>VLOOKUP(C33,Уч!$A$2:$L$34,5,FALSE)</f>
        <v xml:space="preserve">Липецкая область  </v>
      </c>
      <c r="G33" s="274">
        <f t="shared" si="1"/>
        <v>6.58</v>
      </c>
      <c r="H33" s="724">
        <f t="shared" si="2"/>
        <v>0.1</v>
      </c>
      <c r="I33" s="274" t="str">
        <f t="shared" si="3"/>
        <v>X</v>
      </c>
      <c r="J33" s="724">
        <f t="shared" si="4"/>
        <v>0</v>
      </c>
      <c r="K33" s="274" t="str">
        <f t="shared" si="5"/>
        <v>X</v>
      </c>
      <c r="L33" s="724">
        <f t="shared" si="6"/>
        <v>0</v>
      </c>
      <c r="M33" s="557">
        <f t="shared" si="7"/>
        <v>6.58</v>
      </c>
      <c r="N33" s="227">
        <f t="shared" si="8"/>
        <v>0.1</v>
      </c>
      <c r="O33" s="228">
        <f t="shared" si="9"/>
        <v>716</v>
      </c>
      <c r="P33" s="157"/>
      <c r="Q33" s="209">
        <v>658</v>
      </c>
      <c r="R33" s="146">
        <v>1</v>
      </c>
      <c r="S33" s="209">
        <v>0</v>
      </c>
      <c r="T33" s="146">
        <v>0</v>
      </c>
      <c r="U33" s="209">
        <v>0</v>
      </c>
      <c r="V33" s="146">
        <v>0</v>
      </c>
      <c r="W33" s="229">
        <f t="shared" si="10"/>
        <v>658</v>
      </c>
      <c r="X33" s="152">
        <f>IF(W33=Q33,R33,(IF(W33=S33,T33,(IF(W33=U33,V33,)))))</f>
        <v>1</v>
      </c>
    </row>
    <row r="34" spans="1:25" ht="13.15" hidden="1" customHeight="1" x14ac:dyDescent="0.25">
      <c r="A34" s="219"/>
      <c r="B34" s="220"/>
      <c r="C34" s="162"/>
      <c r="D34" s="221" t="e">
        <f>VLOOKUP(C34,Уч!$A$2:$L$34,2,FALSE)</f>
        <v>#N/A</v>
      </c>
      <c r="E34" s="222" t="e">
        <f>VLOOKUP(C34,Уч!$A$2:$L$34,3,FALSE)</f>
        <v>#N/A</v>
      </c>
      <c r="F34" s="223" t="e">
        <f>VLOOKUP(C34,Уч!$A$2:$L$34,5,FALSE)</f>
        <v>#N/A</v>
      </c>
      <c r="G34" s="518">
        <f t="shared" ref="G34:G39" si="22">IF(Q34=0,"X",Q34/100)</f>
        <v>6.61</v>
      </c>
      <c r="H34" s="519">
        <f t="shared" ref="H34:H39" si="23">R34/10</f>
        <v>0</v>
      </c>
      <c r="I34" s="518" t="str">
        <f t="shared" ref="I34:I39" si="24">IF(S34=0,"X",S34/100)</f>
        <v>X</v>
      </c>
      <c r="J34" s="519">
        <f t="shared" ref="J34:J39" si="25">T34/10</f>
        <v>0</v>
      </c>
      <c r="K34" s="518" t="str">
        <f t="shared" ref="K34:K39" si="26">IF(U34=0,"X",U34/100)</f>
        <v>X</v>
      </c>
      <c r="L34" s="519">
        <f t="shared" ref="L34:L39" si="27">V34/10</f>
        <v>0</v>
      </c>
      <c r="M34" s="311">
        <f t="shared" ref="M34:M39" si="28">MAX(Q34,S34,U34)/100</f>
        <v>6.61</v>
      </c>
      <c r="N34" s="329">
        <f t="shared" ref="N34:N39" si="29">X34/10</f>
        <v>1.3</v>
      </c>
      <c r="O34" s="228">
        <f t="shared" ref="O34:O39" si="30">IF(W34&lt;225,0,IF(W34=0,0,ROUNDDOWN(0.14354*(W34-220)^1.4,0)))</f>
        <v>723</v>
      </c>
      <c r="P34" s="157"/>
      <c r="Q34" s="209">
        <v>661</v>
      </c>
      <c r="R34" s="146"/>
      <c r="S34" s="209">
        <v>0</v>
      </c>
      <c r="T34" s="146">
        <v>0</v>
      </c>
      <c r="U34" s="209">
        <v>0</v>
      </c>
      <c r="V34" s="146">
        <v>0</v>
      </c>
      <c r="W34" s="229">
        <f t="shared" ref="W34:W39" si="31">MAX(Q34,S34,U34)</f>
        <v>661</v>
      </c>
      <c r="X34" s="152">
        <v>13</v>
      </c>
    </row>
    <row r="35" spans="1:25" ht="13.15" hidden="1" customHeight="1" x14ac:dyDescent="0.25">
      <c r="A35" s="219"/>
      <c r="B35" s="220"/>
      <c r="C35" s="162"/>
      <c r="D35" s="221" t="e">
        <f>VLOOKUP(C35,Уч!$A$2:$L$34,2,FALSE)</f>
        <v>#N/A</v>
      </c>
      <c r="E35" s="222" t="e">
        <f>VLOOKUP(C35,Уч!$A$2:$L$34,3,FALSE)</f>
        <v>#N/A</v>
      </c>
      <c r="F35" s="223" t="e">
        <f>VLOOKUP(C35,Уч!$A$2:$L$34,5,FALSE)</f>
        <v>#N/A</v>
      </c>
      <c r="G35" s="518">
        <f t="shared" si="22"/>
        <v>6.95</v>
      </c>
      <c r="H35" s="519">
        <f t="shared" si="23"/>
        <v>0</v>
      </c>
      <c r="I35" s="518" t="str">
        <f t="shared" si="24"/>
        <v>X</v>
      </c>
      <c r="J35" s="519">
        <f t="shared" si="25"/>
        <v>0</v>
      </c>
      <c r="K35" s="518" t="str">
        <f t="shared" si="26"/>
        <v>X</v>
      </c>
      <c r="L35" s="519">
        <f t="shared" si="27"/>
        <v>0</v>
      </c>
      <c r="M35" s="311">
        <f t="shared" si="28"/>
        <v>6.95</v>
      </c>
      <c r="N35" s="329">
        <f t="shared" si="29"/>
        <v>1</v>
      </c>
      <c r="O35" s="228">
        <f t="shared" si="30"/>
        <v>802</v>
      </c>
      <c r="P35" s="157"/>
      <c r="Q35" s="209">
        <v>695</v>
      </c>
      <c r="R35" s="146"/>
      <c r="S35" s="209">
        <v>0</v>
      </c>
      <c r="T35" s="146">
        <v>0</v>
      </c>
      <c r="U35" s="209">
        <v>0</v>
      </c>
      <c r="V35" s="146">
        <v>0</v>
      </c>
      <c r="W35" s="229">
        <f t="shared" si="31"/>
        <v>695</v>
      </c>
      <c r="X35" s="152">
        <v>10</v>
      </c>
    </row>
    <row r="36" spans="1:25" ht="13.15" hidden="1" customHeight="1" x14ac:dyDescent="0.25">
      <c r="A36" s="219"/>
      <c r="B36" s="220"/>
      <c r="C36" s="296"/>
      <c r="D36" s="221" t="e">
        <f>VLOOKUP(C36,Уч!$A$2:$L$34,2,FALSE)</f>
        <v>#N/A</v>
      </c>
      <c r="E36" s="222" t="e">
        <f>VLOOKUP(C36,Уч!$A$2:$L$34,3,FALSE)</f>
        <v>#N/A</v>
      </c>
      <c r="F36" s="223" t="e">
        <f>VLOOKUP(C36,Уч!$A$2:$L$34,5,FALSE)</f>
        <v>#N/A</v>
      </c>
      <c r="G36" s="518">
        <f t="shared" si="22"/>
        <v>6.53</v>
      </c>
      <c r="H36" s="519">
        <f t="shared" si="23"/>
        <v>0</v>
      </c>
      <c r="I36" s="518" t="str">
        <f t="shared" si="24"/>
        <v>X</v>
      </c>
      <c r="J36" s="519">
        <f t="shared" si="25"/>
        <v>0</v>
      </c>
      <c r="K36" s="518" t="str">
        <f t="shared" si="26"/>
        <v>X</v>
      </c>
      <c r="L36" s="519">
        <f t="shared" si="27"/>
        <v>0</v>
      </c>
      <c r="M36" s="311">
        <f t="shared" si="28"/>
        <v>6.53</v>
      </c>
      <c r="N36" s="329">
        <f t="shared" si="29"/>
        <v>0.6</v>
      </c>
      <c r="O36" s="228">
        <f t="shared" si="30"/>
        <v>704</v>
      </c>
      <c r="P36" s="157"/>
      <c r="Q36" s="209">
        <v>653</v>
      </c>
      <c r="R36" s="146"/>
      <c r="S36" s="209">
        <v>0</v>
      </c>
      <c r="T36" s="146">
        <v>0</v>
      </c>
      <c r="U36" s="209">
        <v>0</v>
      </c>
      <c r="V36" s="146">
        <v>0</v>
      </c>
      <c r="W36" s="229">
        <f t="shared" si="31"/>
        <v>653</v>
      </c>
      <c r="X36" s="152">
        <v>6</v>
      </c>
    </row>
    <row r="37" spans="1:25" ht="13.15" hidden="1" customHeight="1" x14ac:dyDescent="0.25">
      <c r="A37" s="219"/>
      <c r="B37" s="220"/>
      <c r="C37" s="197"/>
      <c r="D37" s="221" t="e">
        <f>VLOOKUP(C37,Уч!$A$2:$L$34,2,FALSE)</f>
        <v>#N/A</v>
      </c>
      <c r="E37" s="222" t="e">
        <f>VLOOKUP(C37,Уч!$A$2:$L$34,3,FALSE)</f>
        <v>#N/A</v>
      </c>
      <c r="F37" s="223" t="e">
        <f>VLOOKUP(C37,Уч!$A$2:$L$34,5,FALSE)</f>
        <v>#N/A</v>
      </c>
      <c r="G37" s="518">
        <f t="shared" si="22"/>
        <v>6.66</v>
      </c>
      <c r="H37" s="519">
        <f t="shared" si="23"/>
        <v>0</v>
      </c>
      <c r="I37" s="518" t="str">
        <f t="shared" si="24"/>
        <v>X</v>
      </c>
      <c r="J37" s="519">
        <f t="shared" si="25"/>
        <v>0</v>
      </c>
      <c r="K37" s="518" t="str">
        <f t="shared" si="26"/>
        <v>X</v>
      </c>
      <c r="L37" s="519">
        <f t="shared" si="27"/>
        <v>0</v>
      </c>
      <c r="M37" s="311">
        <f t="shared" si="28"/>
        <v>6.66</v>
      </c>
      <c r="N37" s="329">
        <f t="shared" si="29"/>
        <v>1.5</v>
      </c>
      <c r="O37" s="228">
        <f t="shared" si="30"/>
        <v>734</v>
      </c>
      <c r="P37" s="157"/>
      <c r="Q37" s="209">
        <v>666</v>
      </c>
      <c r="R37" s="146"/>
      <c r="S37" s="209">
        <v>0</v>
      </c>
      <c r="T37" s="146">
        <v>0</v>
      </c>
      <c r="U37" s="209">
        <v>0</v>
      </c>
      <c r="V37" s="146">
        <v>0</v>
      </c>
      <c r="W37" s="229">
        <f t="shared" si="31"/>
        <v>666</v>
      </c>
      <c r="X37" s="152">
        <v>15</v>
      </c>
    </row>
    <row r="38" spans="1:25" ht="13.15" hidden="1" customHeight="1" x14ac:dyDescent="0.25">
      <c r="A38" s="219"/>
      <c r="B38" s="220"/>
      <c r="C38" s="162"/>
      <c r="D38" s="221" t="e">
        <f>VLOOKUP(C38,Уч!$A$2:$L$34,2,FALSE)</f>
        <v>#N/A</v>
      </c>
      <c r="E38" s="222" t="e">
        <f>VLOOKUP(C38,Уч!$A$2:$L$34,3,FALSE)</f>
        <v>#N/A</v>
      </c>
      <c r="F38" s="223" t="e">
        <f>VLOOKUP(C38,Уч!$A$2:$L$34,5,FALSE)</f>
        <v>#N/A</v>
      </c>
      <c r="G38" s="518">
        <f t="shared" si="22"/>
        <v>6.53</v>
      </c>
      <c r="H38" s="519">
        <f t="shared" si="23"/>
        <v>0</v>
      </c>
      <c r="I38" s="518" t="str">
        <f t="shared" si="24"/>
        <v>X</v>
      </c>
      <c r="J38" s="519">
        <f t="shared" si="25"/>
        <v>0</v>
      </c>
      <c r="K38" s="518" t="str">
        <f t="shared" si="26"/>
        <v>X</v>
      </c>
      <c r="L38" s="519">
        <f t="shared" si="27"/>
        <v>0</v>
      </c>
      <c r="M38" s="311">
        <f t="shared" si="28"/>
        <v>6.53</v>
      </c>
      <c r="N38" s="329">
        <f t="shared" si="29"/>
        <v>1.7</v>
      </c>
      <c r="O38" s="228">
        <f t="shared" si="30"/>
        <v>704</v>
      </c>
      <c r="P38" s="157"/>
      <c r="Q38" s="209">
        <v>653</v>
      </c>
      <c r="R38" s="146"/>
      <c r="S38" s="209">
        <v>0</v>
      </c>
      <c r="T38" s="146">
        <v>0</v>
      </c>
      <c r="U38" s="209">
        <v>0</v>
      </c>
      <c r="V38" s="146">
        <v>0</v>
      </c>
      <c r="W38" s="229">
        <f t="shared" si="31"/>
        <v>653</v>
      </c>
      <c r="X38" s="152">
        <v>17</v>
      </c>
    </row>
    <row r="39" spans="1:25" ht="13.15" hidden="1" customHeight="1" x14ac:dyDescent="0.25">
      <c r="A39" s="219"/>
      <c r="B39" s="220"/>
      <c r="C39" s="162"/>
      <c r="D39" s="221" t="e">
        <f>VLOOKUP(C39,Уч!$A$2:$L$34,2,FALSE)</f>
        <v>#N/A</v>
      </c>
      <c r="E39" s="222" t="e">
        <f>VLOOKUP(C39,Уч!$A$2:$L$34,3,FALSE)</f>
        <v>#N/A</v>
      </c>
      <c r="F39" s="223" t="e">
        <f>VLOOKUP(C39,Уч!$A$2:$L$34,5,FALSE)</f>
        <v>#N/A</v>
      </c>
      <c r="G39" s="518">
        <f t="shared" si="22"/>
        <v>6.44</v>
      </c>
      <c r="H39" s="519">
        <f t="shared" si="23"/>
        <v>0</v>
      </c>
      <c r="I39" s="518" t="str">
        <f t="shared" si="24"/>
        <v>X</v>
      </c>
      <c r="J39" s="519">
        <f t="shared" si="25"/>
        <v>0</v>
      </c>
      <c r="K39" s="518" t="str">
        <f t="shared" si="26"/>
        <v>X</v>
      </c>
      <c r="L39" s="519">
        <f t="shared" si="27"/>
        <v>0</v>
      </c>
      <c r="M39" s="311">
        <f t="shared" si="28"/>
        <v>6.44</v>
      </c>
      <c r="N39" s="329">
        <f t="shared" si="29"/>
        <v>1.8</v>
      </c>
      <c r="O39" s="228">
        <f t="shared" si="30"/>
        <v>684</v>
      </c>
      <c r="P39" s="157"/>
      <c r="Q39" s="209">
        <v>644</v>
      </c>
      <c r="R39" s="146"/>
      <c r="S39" s="209">
        <v>0</v>
      </c>
      <c r="T39" s="146">
        <v>0</v>
      </c>
      <c r="U39" s="209">
        <v>0</v>
      </c>
      <c r="V39" s="146">
        <v>0</v>
      </c>
      <c r="W39" s="229">
        <f t="shared" si="31"/>
        <v>644</v>
      </c>
      <c r="X39" s="152">
        <v>18</v>
      </c>
    </row>
    <row r="40" spans="1:25" ht="13.15" customHeight="1" x14ac:dyDescent="0.25">
      <c r="A40" s="219">
        <f t="shared" ref="A40:A43" ca="1" si="32">RAND()</f>
        <v>0.69298326531512566</v>
      </c>
      <c r="B40" s="678"/>
      <c r="C40" s="501"/>
      <c r="D40" s="528"/>
      <c r="E40" s="529"/>
      <c r="F40" s="530"/>
      <c r="G40" s="531"/>
      <c r="H40" s="532"/>
      <c r="I40" s="531"/>
      <c r="J40" s="532"/>
      <c r="K40" s="531"/>
      <c r="L40" s="532"/>
      <c r="M40" s="533"/>
      <c r="N40" s="534"/>
      <c r="O40" s="228">
        <f t="shared" ref="O40:O43" si="33">IF(W40&lt;225,0,IF(W40=0,0,ROUNDDOWN(0.14354*(W40-220)^1.4,0)))</f>
        <v>922</v>
      </c>
      <c r="P40" s="157"/>
      <c r="Q40" s="209">
        <v>745</v>
      </c>
      <c r="R40" s="146">
        <v>-14</v>
      </c>
      <c r="S40" s="209">
        <v>0</v>
      </c>
      <c r="T40" s="146">
        <v>0</v>
      </c>
      <c r="U40" s="209">
        <v>0</v>
      </c>
      <c r="V40" s="146">
        <v>0</v>
      </c>
      <c r="W40" s="229">
        <f t="shared" ref="W40:W43" si="34">MAX(Q40,S40,U40)</f>
        <v>745</v>
      </c>
      <c r="X40" s="152">
        <f t="shared" ref="X40:X43" si="35">IF(W40=Q40,R40,(IF(W40=S40,T40,(IF(W40=U40,V40,)))))</f>
        <v>-14</v>
      </c>
    </row>
    <row r="41" spans="1:25" ht="16.149999999999999" customHeight="1" x14ac:dyDescent="0.25">
      <c r="A41" s="219">
        <f t="shared" ca="1" si="32"/>
        <v>0.89062761671149604</v>
      </c>
      <c r="B41" s="509" t="s">
        <v>325</v>
      </c>
      <c r="C41" s="501"/>
      <c r="D41" s="528"/>
      <c r="E41" s="529"/>
      <c r="F41" s="530"/>
      <c r="G41" s="531"/>
      <c r="H41" s="532"/>
      <c r="I41" s="531"/>
      <c r="J41" s="532"/>
      <c r="K41" s="531"/>
      <c r="L41" s="532"/>
      <c r="M41" s="533"/>
      <c r="N41" s="534"/>
      <c r="O41" s="228">
        <f t="shared" si="33"/>
        <v>0</v>
      </c>
      <c r="P41" s="157"/>
      <c r="Q41" s="209"/>
      <c r="R41" s="146"/>
      <c r="S41" s="209">
        <v>0</v>
      </c>
      <c r="T41" s="146">
        <v>0</v>
      </c>
      <c r="U41" s="209">
        <v>0</v>
      </c>
      <c r="V41" s="146">
        <v>0</v>
      </c>
      <c r="W41" s="229">
        <f t="shared" si="34"/>
        <v>0</v>
      </c>
      <c r="X41" s="152">
        <f t="shared" si="35"/>
        <v>0</v>
      </c>
      <c r="Y41" s="41" t="s">
        <v>240</v>
      </c>
    </row>
    <row r="42" spans="1:25" ht="16.149999999999999" customHeight="1" x14ac:dyDescent="0.25">
      <c r="A42" s="219">
        <f t="shared" ca="1" si="32"/>
        <v>0.78058052007704526</v>
      </c>
      <c r="B42" s="509" t="s">
        <v>332</v>
      </c>
      <c r="C42" s="501"/>
      <c r="D42" s="528"/>
      <c r="E42" s="529"/>
      <c r="F42" s="530"/>
      <c r="G42" s="531"/>
      <c r="H42" s="532"/>
      <c r="I42" s="531"/>
      <c r="J42" s="532"/>
      <c r="K42" s="531"/>
      <c r="L42" s="532"/>
      <c r="M42" s="533"/>
      <c r="N42" s="534"/>
      <c r="O42" s="228">
        <f t="shared" si="33"/>
        <v>723</v>
      </c>
      <c r="P42" s="157"/>
      <c r="Q42" s="209">
        <v>661</v>
      </c>
      <c r="R42" s="146">
        <v>-7</v>
      </c>
      <c r="S42" s="209">
        <v>0</v>
      </c>
      <c r="T42" s="146">
        <v>0</v>
      </c>
      <c r="U42" s="209">
        <v>0</v>
      </c>
      <c r="V42" s="146">
        <v>0</v>
      </c>
      <c r="W42" s="229">
        <f t="shared" si="34"/>
        <v>661</v>
      </c>
      <c r="X42" s="152">
        <f t="shared" si="35"/>
        <v>-7</v>
      </c>
    </row>
    <row r="43" spans="1:25" ht="16.149999999999999" customHeight="1" x14ac:dyDescent="0.25">
      <c r="A43" s="219">
        <f t="shared" ca="1" si="32"/>
        <v>0.80641170109706928</v>
      </c>
      <c r="B43" s="509" t="s">
        <v>333</v>
      </c>
      <c r="C43" s="501"/>
      <c r="D43" s="528"/>
      <c r="E43" s="529"/>
      <c r="F43" s="530"/>
      <c r="G43" s="531"/>
      <c r="H43" s="532"/>
      <c r="I43" s="531"/>
      <c r="J43" s="532"/>
      <c r="K43" s="531"/>
      <c r="L43" s="532"/>
      <c r="M43" s="533"/>
      <c r="N43" s="534"/>
      <c r="O43" s="228">
        <f t="shared" si="33"/>
        <v>778</v>
      </c>
      <c r="P43" s="157"/>
      <c r="Q43" s="209">
        <v>685</v>
      </c>
      <c r="R43" s="146">
        <v>24</v>
      </c>
      <c r="S43" s="209">
        <v>0</v>
      </c>
      <c r="T43" s="146">
        <v>0</v>
      </c>
      <c r="U43" s="209">
        <v>0</v>
      </c>
      <c r="V43" s="146">
        <v>0</v>
      </c>
      <c r="W43" s="229">
        <f t="shared" si="34"/>
        <v>685</v>
      </c>
      <c r="X43" s="152">
        <f t="shared" si="35"/>
        <v>24</v>
      </c>
    </row>
    <row r="44" spans="1:25" ht="13.5" x14ac:dyDescent="0.25">
      <c r="B44" s="676"/>
      <c r="C44" s="231"/>
      <c r="E44" s="232"/>
      <c r="F44" s="233"/>
      <c r="G44" s="234"/>
      <c r="H44" s="235"/>
      <c r="I44" s="234"/>
      <c r="J44" s="235"/>
      <c r="K44" s="234"/>
      <c r="L44" s="235"/>
      <c r="M44" s="236"/>
      <c r="N44" s="237"/>
      <c r="O44" s="157"/>
    </row>
    <row r="46" spans="1:25" x14ac:dyDescent="0.2">
      <c r="C46" s="239">
        <v>459</v>
      </c>
      <c r="D46" s="41">
        <f t="shared" ref="D46:D74" ca="1" si="36">RAND()</f>
        <v>0.57930670344975543</v>
      </c>
    </row>
    <row r="47" spans="1:25" x14ac:dyDescent="0.2">
      <c r="C47" s="240">
        <v>506</v>
      </c>
      <c r="D47" s="41">
        <f t="shared" ca="1" si="36"/>
        <v>0.77947081856968048</v>
      </c>
    </row>
    <row r="48" spans="1:25" x14ac:dyDescent="0.2">
      <c r="C48" s="239">
        <v>460</v>
      </c>
      <c r="D48" s="41">
        <f t="shared" ca="1" si="36"/>
        <v>0.84881287008732231</v>
      </c>
    </row>
    <row r="49" spans="3:4" x14ac:dyDescent="0.2">
      <c r="C49" s="240">
        <v>449</v>
      </c>
      <c r="D49" s="41">
        <f t="shared" ca="1" si="36"/>
        <v>0.49404857548460612</v>
      </c>
    </row>
    <row r="50" spans="3:4" x14ac:dyDescent="0.2">
      <c r="C50" s="240">
        <v>103</v>
      </c>
      <c r="D50" s="41">
        <f t="shared" ca="1" si="36"/>
        <v>0.38984634039548338</v>
      </c>
    </row>
    <row r="51" spans="3:4" x14ac:dyDescent="0.2">
      <c r="C51" s="239">
        <v>452</v>
      </c>
      <c r="D51" s="41">
        <f t="shared" ca="1" si="36"/>
        <v>0.9777240993207128</v>
      </c>
    </row>
    <row r="52" spans="3:4" x14ac:dyDescent="0.2">
      <c r="C52" s="239">
        <v>455</v>
      </c>
      <c r="D52" s="41">
        <f t="shared" ca="1" si="36"/>
        <v>0.81386408729859716</v>
      </c>
    </row>
    <row r="53" spans="3:4" x14ac:dyDescent="0.2">
      <c r="C53" s="240">
        <v>319</v>
      </c>
      <c r="D53" s="41">
        <f t="shared" ca="1" si="36"/>
        <v>0.652807870583618</v>
      </c>
    </row>
    <row r="54" spans="3:4" x14ac:dyDescent="0.2">
      <c r="C54" s="239">
        <v>315</v>
      </c>
      <c r="D54" s="41">
        <f t="shared" ca="1" si="36"/>
        <v>3.6854001880542553E-2</v>
      </c>
    </row>
    <row r="55" spans="3:4" x14ac:dyDescent="0.2">
      <c r="C55" s="239">
        <v>180</v>
      </c>
      <c r="D55" s="41">
        <f t="shared" ca="1" si="36"/>
        <v>0.30937900150661646</v>
      </c>
    </row>
    <row r="56" spans="3:4" x14ac:dyDescent="0.2">
      <c r="C56" s="240">
        <v>316</v>
      </c>
      <c r="D56" s="41">
        <f t="shared" ca="1" si="36"/>
        <v>0.36832785954834935</v>
      </c>
    </row>
    <row r="57" spans="3:4" x14ac:dyDescent="0.2">
      <c r="C57" s="240">
        <v>99</v>
      </c>
      <c r="D57" s="41">
        <f t="shared" ca="1" si="36"/>
        <v>0.48388867677902081</v>
      </c>
    </row>
    <row r="58" spans="3:4" x14ac:dyDescent="0.2">
      <c r="C58" s="239">
        <v>52</v>
      </c>
      <c r="D58" s="41">
        <f t="shared" ca="1" si="36"/>
        <v>0.82360282075125635</v>
      </c>
    </row>
    <row r="59" spans="3:4" x14ac:dyDescent="0.2">
      <c r="C59" s="241">
        <v>55</v>
      </c>
      <c r="D59" s="41">
        <f t="shared" ca="1" si="36"/>
        <v>0.6662187534999916</v>
      </c>
    </row>
    <row r="60" spans="3:4" x14ac:dyDescent="0.2">
      <c r="C60" s="239">
        <v>334</v>
      </c>
      <c r="D60" s="41">
        <f t="shared" ca="1" si="36"/>
        <v>0.52180072205283456</v>
      </c>
    </row>
    <row r="61" spans="3:4" x14ac:dyDescent="0.2">
      <c r="C61" s="239">
        <v>63</v>
      </c>
      <c r="D61" s="41">
        <f t="shared" ca="1" si="36"/>
        <v>0.19806364761694262</v>
      </c>
    </row>
    <row r="62" spans="3:4" x14ac:dyDescent="0.2">
      <c r="C62" s="239">
        <v>462</v>
      </c>
      <c r="D62" s="41">
        <f t="shared" ca="1" si="36"/>
        <v>0.25762487346075424</v>
      </c>
    </row>
    <row r="63" spans="3:4" x14ac:dyDescent="0.2">
      <c r="C63" s="242">
        <v>101</v>
      </c>
      <c r="D63" s="41">
        <f t="shared" ca="1" si="36"/>
        <v>5.7609315363707059E-2</v>
      </c>
    </row>
    <row r="64" spans="3:4" x14ac:dyDescent="0.2">
      <c r="C64" s="239">
        <v>54</v>
      </c>
      <c r="D64" s="41">
        <f t="shared" ca="1" si="36"/>
        <v>0.32882621156351499</v>
      </c>
    </row>
    <row r="65" spans="3:4" x14ac:dyDescent="0.2">
      <c r="C65" s="239">
        <v>162</v>
      </c>
      <c r="D65" s="41">
        <f t="shared" ca="1" si="36"/>
        <v>0.86809792255867579</v>
      </c>
    </row>
    <row r="66" spans="3:4" x14ac:dyDescent="0.2">
      <c r="C66" s="239">
        <v>96</v>
      </c>
      <c r="D66" s="41">
        <f t="shared" ca="1" si="36"/>
        <v>0.94797576102075831</v>
      </c>
    </row>
    <row r="67" spans="3:4" x14ac:dyDescent="0.2">
      <c r="C67" s="240">
        <v>505</v>
      </c>
      <c r="D67" s="41">
        <f t="shared" ca="1" si="36"/>
        <v>0.46206108062911577</v>
      </c>
    </row>
    <row r="68" spans="3:4" x14ac:dyDescent="0.2">
      <c r="C68" s="240">
        <v>97</v>
      </c>
      <c r="D68" s="41">
        <f t="shared" ca="1" si="36"/>
        <v>0.36060557957074812</v>
      </c>
    </row>
    <row r="69" spans="3:4" x14ac:dyDescent="0.2">
      <c r="C69" s="200"/>
      <c r="D69" s="41">
        <f t="shared" ca="1" si="36"/>
        <v>0.10068282521762373</v>
      </c>
    </row>
    <row r="70" spans="3:4" x14ac:dyDescent="0.2">
      <c r="C70" s="200"/>
      <c r="D70" s="41">
        <f t="shared" ca="1" si="36"/>
        <v>6.7740945400752817E-2</v>
      </c>
    </row>
    <row r="71" spans="3:4" x14ac:dyDescent="0.2">
      <c r="C71" s="200"/>
      <c r="D71" s="41">
        <f t="shared" ca="1" si="36"/>
        <v>0.7301590046768861</v>
      </c>
    </row>
    <row r="72" spans="3:4" x14ac:dyDescent="0.2">
      <c r="C72" s="200"/>
      <c r="D72" s="41">
        <f t="shared" ca="1" si="36"/>
        <v>0.44235296441516669</v>
      </c>
    </row>
    <row r="73" spans="3:4" x14ac:dyDescent="0.2">
      <c r="C73" s="200"/>
      <c r="D73" s="41">
        <f t="shared" ca="1" si="36"/>
        <v>0.93303592631787091</v>
      </c>
    </row>
    <row r="74" spans="3:4" x14ac:dyDescent="0.2">
      <c r="C74" s="200"/>
      <c r="D74" s="41">
        <f t="shared" ca="1" si="36"/>
        <v>0.4440677478327496</v>
      </c>
    </row>
  </sheetData>
  <sortState ref="A16:AN31">
    <sortCondition ref="A16:A31"/>
  </sortState>
  <mergeCells count="7">
    <mergeCell ref="B7:N7"/>
    <mergeCell ref="B1:N1"/>
    <mergeCell ref="B2:N2"/>
    <mergeCell ref="B3:N3"/>
    <mergeCell ref="B4:N4"/>
    <mergeCell ref="B5:N5"/>
    <mergeCell ref="B6:N6"/>
  </mergeCells>
  <pageMargins left="0.28000000000000003" right="0.24" top="0.3" bottom="0.31" header="0.2" footer="0.18"/>
  <pageSetup paperSize="9" scale="114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0"/>
  <sheetViews>
    <sheetView view="pageBreakPreview" zoomScale="90" zoomScaleSheetLayoutView="90" workbookViewId="0">
      <selection activeCell="X48" sqref="X48"/>
    </sheetView>
  </sheetViews>
  <sheetFormatPr defaultColWidth="9.140625" defaultRowHeight="12.75" outlineLevelRow="1" outlineLevelCol="1" x14ac:dyDescent="0.2"/>
  <cols>
    <col min="1" max="1" width="11.42578125" style="41" customWidth="1" outlineLevel="1"/>
    <col min="2" max="2" width="6" style="41" customWidth="1"/>
    <col min="3" max="3" width="5.42578125" style="516" customWidth="1"/>
    <col min="4" max="4" width="22.28515625" style="41" customWidth="1"/>
    <col min="5" max="5" width="11.42578125" style="516" customWidth="1" outlineLevel="1"/>
    <col min="6" max="6" width="20" style="41" customWidth="1" outlineLevel="1"/>
    <col min="7" max="10" width="7.7109375" style="516" customWidth="1" outlineLevel="1"/>
    <col min="11" max="12" width="7.7109375" style="41" customWidth="1" outlineLevel="1"/>
    <col min="13" max="13" width="9.7109375" style="41" customWidth="1"/>
    <col min="14" max="14" width="7.7109375" style="41" customWidth="1"/>
    <col min="15" max="15" width="7.7109375" style="149" customWidth="1"/>
    <col min="16" max="16" width="5.7109375" style="149" customWidth="1"/>
    <col min="17" max="17" width="4.7109375" style="205" customWidth="1" outlineLevel="1"/>
    <col min="18" max="18" width="4.7109375" style="238" customWidth="1" outlineLevel="1"/>
    <col min="19" max="19" width="4.7109375" style="205" customWidth="1" outlineLevel="1"/>
    <col min="20" max="20" width="4.28515625" style="238" customWidth="1" outlineLevel="1"/>
    <col min="21" max="21" width="4.7109375" style="516" customWidth="1" outlineLevel="1"/>
    <col min="22" max="22" width="4.7109375" style="238" customWidth="1" outlineLevel="1"/>
    <col min="23" max="23" width="8" style="41" bestFit="1" customWidth="1" outlineLevel="1"/>
    <col min="24" max="24" width="9.140625" style="516" outlineLevel="1"/>
    <col min="25" max="16384" width="9.140625" style="41"/>
  </cols>
  <sheetData>
    <row r="1" spans="1:24" ht="13.15" customHeight="1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J1" s="745"/>
      <c r="K1" s="745"/>
      <c r="L1" s="745"/>
      <c r="M1" s="745"/>
      <c r="N1" s="745"/>
      <c r="Q1" s="209"/>
      <c r="R1" s="210"/>
      <c r="S1" s="209"/>
      <c r="T1" s="210"/>
      <c r="U1" s="146"/>
      <c r="V1" s="210"/>
      <c r="W1" s="145"/>
      <c r="X1" s="146"/>
    </row>
    <row r="2" spans="1:24" ht="13.15" customHeight="1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J2" s="745"/>
      <c r="K2" s="745"/>
      <c r="L2" s="745"/>
      <c r="M2" s="745"/>
      <c r="N2" s="745"/>
      <c r="Q2" s="209"/>
      <c r="R2" s="210"/>
      <c r="S2" s="209"/>
      <c r="T2" s="210"/>
      <c r="U2" s="146"/>
      <c r="V2" s="210"/>
      <c r="W2" s="145"/>
      <c r="X2" s="146"/>
    </row>
    <row r="3" spans="1:24" ht="13.15" customHeight="1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J3" s="745"/>
      <c r="K3" s="745"/>
      <c r="L3" s="745"/>
      <c r="M3" s="745"/>
      <c r="N3" s="745"/>
      <c r="Q3" s="209"/>
      <c r="R3" s="210"/>
      <c r="S3" s="209"/>
      <c r="T3" s="210"/>
      <c r="U3" s="146"/>
      <c r="V3" s="210"/>
      <c r="W3" s="145"/>
      <c r="X3" s="146"/>
    </row>
    <row r="4" spans="1:24" ht="13.15" customHeight="1" x14ac:dyDescent="0.2">
      <c r="B4" s="742" t="str">
        <f>Расп!A27</f>
        <v>по многоборью</v>
      </c>
      <c r="C4" s="742"/>
      <c r="D4" s="742"/>
      <c r="E4" s="742"/>
      <c r="F4" s="742"/>
      <c r="G4" s="742"/>
      <c r="H4" s="742"/>
      <c r="I4" s="742"/>
      <c r="J4" s="742"/>
      <c r="K4" s="742"/>
      <c r="L4" s="742"/>
      <c r="M4" s="742"/>
      <c r="N4" s="742"/>
      <c r="Q4" s="209"/>
      <c r="R4" s="210"/>
      <c r="S4" s="209"/>
      <c r="T4" s="210"/>
      <c r="U4" s="146"/>
      <c r="V4" s="210"/>
      <c r="W4" s="145"/>
      <c r="X4" s="146"/>
    </row>
    <row r="5" spans="1:24" ht="13.15" customHeight="1" x14ac:dyDescent="0.2">
      <c r="B5" s="742" t="str">
        <f>Расп!A28</f>
        <v>Мужчины</v>
      </c>
      <c r="C5" s="742"/>
      <c r="D5" s="742"/>
      <c r="E5" s="742"/>
      <c r="F5" s="742"/>
      <c r="G5" s="742"/>
      <c r="H5" s="742"/>
      <c r="I5" s="742"/>
      <c r="J5" s="742"/>
      <c r="K5" s="742"/>
      <c r="L5" s="742"/>
      <c r="M5" s="742"/>
      <c r="N5" s="742"/>
      <c r="Q5" s="209"/>
      <c r="R5" s="210"/>
      <c r="S5" s="209"/>
      <c r="T5" s="210"/>
      <c r="U5" s="146"/>
      <c r="V5" s="210"/>
      <c r="W5" s="145"/>
      <c r="X5" s="146"/>
    </row>
    <row r="6" spans="1:24" ht="13.15" customHeight="1" x14ac:dyDescent="0.2">
      <c r="B6" s="741" t="s">
        <v>12</v>
      </c>
      <c r="C6" s="741"/>
      <c r="D6" s="741"/>
      <c r="E6" s="741"/>
      <c r="F6" s="741"/>
      <c r="G6" s="741"/>
      <c r="H6" s="741"/>
      <c r="I6" s="741"/>
      <c r="J6" s="741"/>
      <c r="K6" s="741"/>
      <c r="L6" s="741"/>
      <c r="M6" s="741"/>
      <c r="N6" s="741"/>
      <c r="Q6" s="209"/>
      <c r="R6" s="210"/>
      <c r="S6" s="209"/>
      <c r="T6" s="210"/>
      <c r="U6" s="146"/>
      <c r="V6" s="210"/>
      <c r="W6" s="145"/>
      <c r="X6" s="146"/>
    </row>
    <row r="7" spans="1:24" ht="13.15" customHeight="1" x14ac:dyDescent="0.2">
      <c r="B7" s="741" t="str">
        <f>Расп!A3</f>
        <v>прыжок в длину</v>
      </c>
      <c r="C7" s="741"/>
      <c r="D7" s="741"/>
      <c r="E7" s="741"/>
      <c r="F7" s="741"/>
      <c r="G7" s="741"/>
      <c r="H7" s="741"/>
      <c r="I7" s="741"/>
      <c r="J7" s="741"/>
      <c r="K7" s="741"/>
      <c r="L7" s="741"/>
      <c r="M7" s="741"/>
      <c r="N7" s="741"/>
      <c r="Q7" s="209"/>
      <c r="R7" s="210"/>
      <c r="S7" s="209"/>
      <c r="T7" s="210"/>
      <c r="U7" s="146"/>
      <c r="V7" s="210"/>
      <c r="W7" s="145"/>
      <c r="X7" s="146"/>
    </row>
    <row r="8" spans="1:24" ht="13.15" hidden="1" customHeight="1" x14ac:dyDescent="0.2">
      <c r="C8" s="147"/>
      <c r="D8" s="516"/>
      <c r="E8" s="147"/>
      <c r="G8" s="150"/>
      <c r="I8" s="150"/>
      <c r="Q8" s="209"/>
      <c r="R8" s="210"/>
      <c r="S8" s="209"/>
      <c r="T8" s="210"/>
      <c r="U8" s="146"/>
      <c r="V8" s="210"/>
      <c r="W8" s="145"/>
      <c r="X8" s="146"/>
    </row>
    <row r="9" spans="1:24" ht="13.15" hidden="1" customHeight="1" x14ac:dyDescent="0.2">
      <c r="D9" s="38"/>
      <c r="G9" s="150"/>
      <c r="I9" s="212"/>
      <c r="J9" s="517"/>
      <c r="K9" s="147"/>
      <c r="L9" s="147"/>
      <c r="Q9" s="209"/>
      <c r="R9" s="210"/>
      <c r="S9" s="209"/>
      <c r="T9" s="210"/>
      <c r="U9" s="146"/>
      <c r="V9" s="210"/>
      <c r="W9" s="152" t="s">
        <v>22</v>
      </c>
      <c r="X9" s="146"/>
    </row>
    <row r="10" spans="1:24" ht="13.15" hidden="1" customHeight="1" outlineLevel="1" x14ac:dyDescent="0.25">
      <c r="C10" s="153"/>
      <c r="D10" s="516"/>
      <c r="F10" s="151"/>
      <c r="M10" s="214"/>
      <c r="Q10" s="209"/>
      <c r="R10" s="210"/>
      <c r="S10" s="209"/>
      <c r="T10" s="210"/>
      <c r="U10" s="146"/>
      <c r="V10" s="210"/>
      <c r="W10" s="152" t="s">
        <v>23</v>
      </c>
      <c r="X10" s="146"/>
    </row>
    <row r="11" spans="1:24" ht="13.15" hidden="1" customHeight="1" x14ac:dyDescent="0.25">
      <c r="C11" s="153"/>
      <c r="D11" s="516"/>
      <c r="G11" s="151"/>
      <c r="H11" s="41"/>
      <c r="M11" s="214"/>
      <c r="Q11" s="209"/>
      <c r="R11" s="210"/>
      <c r="S11" s="209"/>
      <c r="T11" s="210"/>
      <c r="U11" s="146"/>
      <c r="V11" s="210"/>
      <c r="W11" s="152" t="s">
        <v>24</v>
      </c>
      <c r="X11" s="146"/>
    </row>
    <row r="12" spans="1:24" ht="13.15" customHeight="1" outlineLevel="1" x14ac:dyDescent="0.25">
      <c r="B12" s="203" t="str">
        <f>Расп!A1</f>
        <v>04.09.2019 г.</v>
      </c>
      <c r="C12" s="153"/>
      <c r="D12" s="516"/>
      <c r="F12" s="515" t="s">
        <v>335</v>
      </c>
      <c r="G12" s="151"/>
      <c r="H12" s="41"/>
      <c r="M12" s="206" t="str">
        <f>Расп!B1</f>
        <v>Начало:</v>
      </c>
      <c r="N12" s="207">
        <v>0.4826388888888889</v>
      </c>
      <c r="Q12" s="209"/>
      <c r="R12" s="210"/>
      <c r="S12" s="209"/>
      <c r="T12" s="210"/>
      <c r="U12" s="146"/>
      <c r="V12" s="210"/>
      <c r="W12" s="145"/>
      <c r="X12" s="146"/>
    </row>
    <row r="13" spans="1:24" ht="13.15" customHeight="1" outlineLevel="1" x14ac:dyDescent="0.25">
      <c r="B13" s="41" t="str">
        <f>Расп!A26</f>
        <v>г.Сочи, Адлерский район, стадион "Юность"</v>
      </c>
      <c r="C13" s="153"/>
      <c r="D13" s="516"/>
      <c r="G13" s="151"/>
      <c r="H13" s="41"/>
      <c r="M13" s="206" t="str">
        <f>Расп!C1</f>
        <v>Окончание:</v>
      </c>
      <c r="Q13" s="209"/>
      <c r="R13" s="210"/>
      <c r="S13" s="209"/>
      <c r="T13" s="210"/>
      <c r="U13" s="146"/>
      <c r="V13" s="210"/>
      <c r="W13" s="145"/>
      <c r="X13" s="146"/>
    </row>
    <row r="14" spans="1:24" s="515" customFormat="1" ht="13.15" customHeight="1" x14ac:dyDescent="0.2">
      <c r="A14" s="154" t="s">
        <v>67</v>
      </c>
      <c r="B14" s="154" t="s">
        <v>260</v>
      </c>
      <c r="C14" s="154" t="s">
        <v>20</v>
      </c>
      <c r="D14" s="154" t="s">
        <v>16</v>
      </c>
      <c r="E14" s="154" t="s">
        <v>0</v>
      </c>
      <c r="F14" s="215" t="s">
        <v>8</v>
      </c>
      <c r="G14" s="216">
        <v>1</v>
      </c>
      <c r="H14" s="215" t="s">
        <v>25</v>
      </c>
      <c r="I14" s="216">
        <v>2</v>
      </c>
      <c r="J14" s="215" t="s">
        <v>25</v>
      </c>
      <c r="K14" s="216">
        <v>3</v>
      </c>
      <c r="L14" s="215" t="s">
        <v>25</v>
      </c>
      <c r="M14" s="216" t="s">
        <v>19</v>
      </c>
      <c r="N14" s="154" t="s">
        <v>25</v>
      </c>
      <c r="O14" s="155" t="s">
        <v>29</v>
      </c>
      <c r="P14" s="157"/>
      <c r="Q14" s="217" t="s">
        <v>31</v>
      </c>
      <c r="R14" s="218" t="s">
        <v>34</v>
      </c>
      <c r="S14" s="217" t="s">
        <v>32</v>
      </c>
      <c r="T14" s="218" t="s">
        <v>35</v>
      </c>
      <c r="U14" s="152" t="s">
        <v>33</v>
      </c>
      <c r="V14" s="218" t="s">
        <v>36</v>
      </c>
      <c r="W14" s="152" t="s">
        <v>28</v>
      </c>
      <c r="X14" s="152" t="s">
        <v>25</v>
      </c>
    </row>
    <row r="15" spans="1:24" s="515" customFormat="1" ht="13.15" hidden="1" customHeight="1" x14ac:dyDescent="0.2">
      <c r="F15" s="515" t="s">
        <v>335</v>
      </c>
      <c r="O15" s="157"/>
      <c r="P15" s="157"/>
      <c r="Q15" s="217"/>
      <c r="R15" s="218"/>
      <c r="S15" s="217"/>
      <c r="T15" s="218"/>
      <c r="U15" s="152"/>
      <c r="V15" s="218"/>
      <c r="W15" s="152"/>
      <c r="X15" s="152"/>
    </row>
    <row r="16" spans="1:24" ht="13.15" customHeight="1" x14ac:dyDescent="0.25">
      <c r="A16" s="219">
        <f t="shared" ref="A16:A27" ca="1" si="0">RAND()</f>
        <v>0.62548002977665829</v>
      </c>
      <c r="B16" s="220">
        <v>1</v>
      </c>
      <c r="C16" s="162">
        <v>26</v>
      </c>
      <c r="D16" s="221" t="e">
        <f>VLOOKUP(C16,Уч!$A$2:$L$34,2,FALSE)</f>
        <v>#N/A</v>
      </c>
      <c r="E16" s="222" t="e">
        <f>VLOOKUP(C16,Уч!$A$2:$L$34,3,FALSE)</f>
        <v>#N/A</v>
      </c>
      <c r="F16" s="318" t="e">
        <f>VLOOKUP(C16,Уч!$A$2:$L$34,5,FALSE)</f>
        <v>#N/A</v>
      </c>
      <c r="G16" s="518">
        <f t="shared" ref="G16:G27" si="1">IF(Q16=0,"X",Q16/100)</f>
        <v>6.97</v>
      </c>
      <c r="H16" s="519">
        <f t="shared" ref="H16:H27" si="2">R16/10</f>
        <v>1.2</v>
      </c>
      <c r="I16" s="518" t="str">
        <f t="shared" ref="I16:I27" si="3">IF(S16=0,"X",S16/100)</f>
        <v>X</v>
      </c>
      <c r="J16" s="519">
        <f t="shared" ref="J16:J27" si="4">T16/10</f>
        <v>0</v>
      </c>
      <c r="K16" s="518" t="str">
        <f t="shared" ref="K16:K27" si="5">IF(U16=0,"X",U16/100)</f>
        <v>X</v>
      </c>
      <c r="L16" s="519">
        <f t="shared" ref="L16:L27" si="6">V16/10</f>
        <v>0</v>
      </c>
      <c r="M16" s="311">
        <f t="shared" ref="M16:M27" si="7">MAX(Q16,S16,U16)/100</f>
        <v>6.97</v>
      </c>
      <c r="N16" s="329">
        <f t="shared" ref="N16:N27" si="8">X16/10</f>
        <v>1.2</v>
      </c>
      <c r="O16" s="228">
        <f t="shared" ref="O16:O27" si="9">IF(W16&lt;225,0,IF(W16=0,0,ROUNDDOWN(0.14354*(W16-220)^1.4,0)))</f>
        <v>807</v>
      </c>
      <c r="P16" s="157"/>
      <c r="Q16" s="209">
        <v>697</v>
      </c>
      <c r="R16" s="146">
        <v>12</v>
      </c>
      <c r="S16" s="209">
        <v>0</v>
      </c>
      <c r="T16" s="146">
        <v>0</v>
      </c>
      <c r="U16" s="209">
        <v>0</v>
      </c>
      <c r="V16" s="146">
        <v>0</v>
      </c>
      <c r="W16" s="229">
        <f t="shared" ref="W16:W27" si="10">MAX(Q16,S16,U16)</f>
        <v>697</v>
      </c>
      <c r="X16" s="152">
        <f t="shared" ref="X16:X27" si="11">IF(W16=Q16,R16,(IF(W16=S16,T16,(IF(W16=U16,V16,)))))</f>
        <v>12</v>
      </c>
    </row>
    <row r="17" spans="1:25" ht="13.15" customHeight="1" x14ac:dyDescent="0.25">
      <c r="A17" s="219">
        <f t="shared" ca="1" si="0"/>
        <v>0.50191533690115919</v>
      </c>
      <c r="B17" s="220">
        <v>2</v>
      </c>
      <c r="C17" s="162">
        <v>69</v>
      </c>
      <c r="D17" s="221" t="e">
        <f>VLOOKUP(C17,Уч!$A$2:$L$34,2,FALSE)</f>
        <v>#N/A</v>
      </c>
      <c r="E17" s="222" t="e">
        <f>VLOOKUP(C17,Уч!$A$2:$L$34,3,FALSE)</f>
        <v>#N/A</v>
      </c>
      <c r="F17" s="318" t="e">
        <f>VLOOKUP(C17,Уч!$A$2:$L$34,5,FALSE)</f>
        <v>#N/A</v>
      </c>
      <c r="G17" s="518">
        <f t="shared" si="1"/>
        <v>6.28</v>
      </c>
      <c r="H17" s="519">
        <f t="shared" si="2"/>
        <v>0.9</v>
      </c>
      <c r="I17" s="518" t="str">
        <f t="shared" si="3"/>
        <v>X</v>
      </c>
      <c r="J17" s="519">
        <f t="shared" si="4"/>
        <v>0</v>
      </c>
      <c r="K17" s="518" t="str">
        <f t="shared" si="5"/>
        <v>X</v>
      </c>
      <c r="L17" s="519">
        <f t="shared" si="6"/>
        <v>0</v>
      </c>
      <c r="M17" s="311">
        <f t="shared" si="7"/>
        <v>6.28</v>
      </c>
      <c r="N17" s="329">
        <f t="shared" si="8"/>
        <v>0.9</v>
      </c>
      <c r="O17" s="228">
        <f t="shared" si="9"/>
        <v>648</v>
      </c>
      <c r="P17" s="157"/>
      <c r="Q17" s="209">
        <v>628</v>
      </c>
      <c r="R17" s="146">
        <v>9</v>
      </c>
      <c r="S17" s="209">
        <v>0</v>
      </c>
      <c r="T17" s="146">
        <v>0</v>
      </c>
      <c r="U17" s="209">
        <v>0</v>
      </c>
      <c r="V17" s="146">
        <v>0</v>
      </c>
      <c r="W17" s="229">
        <f t="shared" si="10"/>
        <v>628</v>
      </c>
      <c r="X17" s="152">
        <f t="shared" si="11"/>
        <v>9</v>
      </c>
    </row>
    <row r="18" spans="1:25" ht="13.15" customHeight="1" x14ac:dyDescent="0.25">
      <c r="A18" s="219">
        <f t="shared" ca="1" si="0"/>
        <v>0.49894427807695785</v>
      </c>
      <c r="B18" s="220">
        <v>3</v>
      </c>
      <c r="C18" s="162">
        <v>24</v>
      </c>
      <c r="D18" s="221" t="e">
        <f>VLOOKUP(C18,Уч!$A$2:$L$34,2,FALSE)</f>
        <v>#N/A</v>
      </c>
      <c r="E18" s="222" t="e">
        <f>VLOOKUP(C18,Уч!$A$2:$L$34,3,FALSE)</f>
        <v>#N/A</v>
      </c>
      <c r="F18" s="318" t="e">
        <f>VLOOKUP(C18,Уч!$A$2:$L$34,5,FALSE)</f>
        <v>#N/A</v>
      </c>
      <c r="G18" s="518">
        <f t="shared" si="1"/>
        <v>7.19</v>
      </c>
      <c r="H18" s="519">
        <f t="shared" si="2"/>
        <v>1.7</v>
      </c>
      <c r="I18" s="518" t="str">
        <f t="shared" si="3"/>
        <v>X</v>
      </c>
      <c r="J18" s="519">
        <f t="shared" si="4"/>
        <v>0</v>
      </c>
      <c r="K18" s="518" t="str">
        <f t="shared" si="5"/>
        <v>X</v>
      </c>
      <c r="L18" s="519">
        <f t="shared" si="6"/>
        <v>0</v>
      </c>
      <c r="M18" s="311">
        <f t="shared" si="7"/>
        <v>7.19</v>
      </c>
      <c r="N18" s="329">
        <f t="shared" si="8"/>
        <v>1.7</v>
      </c>
      <c r="O18" s="228">
        <f t="shared" si="9"/>
        <v>859</v>
      </c>
      <c r="P18" s="157"/>
      <c r="Q18" s="209">
        <v>719</v>
      </c>
      <c r="R18" s="146">
        <v>17</v>
      </c>
      <c r="S18" s="209">
        <v>0</v>
      </c>
      <c r="T18" s="146">
        <v>0</v>
      </c>
      <c r="U18" s="209">
        <v>0</v>
      </c>
      <c r="V18" s="146">
        <v>0</v>
      </c>
      <c r="W18" s="229">
        <f t="shared" si="10"/>
        <v>719</v>
      </c>
      <c r="X18" s="152">
        <f t="shared" si="11"/>
        <v>17</v>
      </c>
    </row>
    <row r="19" spans="1:25" ht="13.15" customHeight="1" x14ac:dyDescent="0.25">
      <c r="A19" s="219">
        <f t="shared" ca="1" si="0"/>
        <v>0.93702612307396238</v>
      </c>
      <c r="B19" s="220">
        <v>4</v>
      </c>
      <c r="C19" s="162">
        <v>81</v>
      </c>
      <c r="D19" s="221" t="str">
        <f>VLOOKUP(C19,Уч!$A$2:$L$34,2,FALSE)</f>
        <v>Исаев Максим</v>
      </c>
      <c r="E19" s="222" t="str">
        <f>VLOOKUP(C19,Уч!$A$2:$L$34,3,FALSE)</f>
        <v>10.07.1997</v>
      </c>
      <c r="F19" s="318" t="str">
        <f>VLOOKUP(C19,Уч!$A$2:$L$34,5,FALSE)</f>
        <v xml:space="preserve">Челябинская область  </v>
      </c>
      <c r="G19" s="518" t="str">
        <f t="shared" si="1"/>
        <v>X</v>
      </c>
      <c r="H19" s="519">
        <f t="shared" si="2"/>
        <v>0</v>
      </c>
      <c r="I19" s="518" t="str">
        <f t="shared" si="3"/>
        <v>X</v>
      </c>
      <c r="J19" s="519">
        <f t="shared" si="4"/>
        <v>0</v>
      </c>
      <c r="K19" s="518" t="str">
        <f t="shared" si="5"/>
        <v>X</v>
      </c>
      <c r="L19" s="519">
        <f t="shared" si="6"/>
        <v>0</v>
      </c>
      <c r="M19" s="311">
        <f t="shared" si="7"/>
        <v>0</v>
      </c>
      <c r="N19" s="329">
        <f t="shared" si="8"/>
        <v>0</v>
      </c>
      <c r="O19" s="228">
        <f t="shared" si="9"/>
        <v>0</v>
      </c>
      <c r="P19" s="157"/>
      <c r="Q19" s="209"/>
      <c r="R19" s="146"/>
      <c r="S19" s="209">
        <v>0</v>
      </c>
      <c r="T19" s="146">
        <v>0</v>
      </c>
      <c r="U19" s="209">
        <v>0</v>
      </c>
      <c r="V19" s="146">
        <v>0</v>
      </c>
      <c r="W19" s="229">
        <f t="shared" si="10"/>
        <v>0</v>
      </c>
      <c r="X19" s="152">
        <f t="shared" si="11"/>
        <v>0</v>
      </c>
      <c r="Y19" s="41" t="s">
        <v>164</v>
      </c>
    </row>
    <row r="20" spans="1:25" ht="13.15" customHeight="1" x14ac:dyDescent="0.25">
      <c r="A20" s="219">
        <f t="shared" ca="1" si="0"/>
        <v>0.84323424883026421</v>
      </c>
      <c r="B20" s="220">
        <v>5</v>
      </c>
      <c r="C20" s="162">
        <v>63</v>
      </c>
      <c r="D20" s="221" t="e">
        <f>VLOOKUP(C20,Уч!$A$2:$L$34,2,FALSE)</f>
        <v>#N/A</v>
      </c>
      <c r="E20" s="222" t="e">
        <f>VLOOKUP(C20,Уч!$A$2:$L$34,3,FALSE)</f>
        <v>#N/A</v>
      </c>
      <c r="F20" s="318" t="e">
        <f>VLOOKUP(C20,Уч!$A$2:$L$34,5,FALSE)</f>
        <v>#N/A</v>
      </c>
      <c r="G20" s="518">
        <f t="shared" si="1"/>
        <v>6.91</v>
      </c>
      <c r="H20" s="519">
        <f t="shared" si="2"/>
        <v>1.4</v>
      </c>
      <c r="I20" s="518" t="str">
        <f t="shared" si="3"/>
        <v>X</v>
      </c>
      <c r="J20" s="519">
        <f t="shared" si="4"/>
        <v>0</v>
      </c>
      <c r="K20" s="518" t="str">
        <f t="shared" si="5"/>
        <v>X</v>
      </c>
      <c r="L20" s="519">
        <f t="shared" si="6"/>
        <v>0</v>
      </c>
      <c r="M20" s="311">
        <f t="shared" si="7"/>
        <v>6.91</v>
      </c>
      <c r="N20" s="329">
        <f t="shared" si="8"/>
        <v>1.4</v>
      </c>
      <c r="O20" s="228">
        <f t="shared" si="9"/>
        <v>792</v>
      </c>
      <c r="P20" s="157"/>
      <c r="Q20" s="209">
        <v>691</v>
      </c>
      <c r="R20" s="146">
        <v>14</v>
      </c>
      <c r="S20" s="209">
        <v>0</v>
      </c>
      <c r="T20" s="146">
        <v>0</v>
      </c>
      <c r="U20" s="209">
        <v>0</v>
      </c>
      <c r="V20" s="146">
        <v>0</v>
      </c>
      <c r="W20" s="229">
        <f t="shared" si="10"/>
        <v>691</v>
      </c>
      <c r="X20" s="152">
        <f t="shared" si="11"/>
        <v>14</v>
      </c>
    </row>
    <row r="21" spans="1:25" ht="13.15" customHeight="1" x14ac:dyDescent="0.25">
      <c r="A21" s="219">
        <f t="shared" ca="1" si="0"/>
        <v>0.54497677825099033</v>
      </c>
      <c r="B21" s="220">
        <v>6</v>
      </c>
      <c r="C21" s="162">
        <v>78</v>
      </c>
      <c r="D21" s="221" t="str">
        <f>VLOOKUP(C21,Уч!$A$2:$L$34,2,FALSE)</f>
        <v>Слаква Максим</v>
      </c>
      <c r="E21" s="222" t="str">
        <f>VLOOKUP(C21,Уч!$A$2:$L$34,3,FALSE)</f>
        <v>10.05.1998</v>
      </c>
      <c r="F21" s="318" t="str">
        <f>VLOOKUP(C21,Уч!$A$2:$L$34,5,FALSE)</f>
        <v xml:space="preserve">Ставропольский край  </v>
      </c>
      <c r="G21" s="518">
        <f t="shared" si="1"/>
        <v>6.75</v>
      </c>
      <c r="H21" s="519">
        <f t="shared" si="2"/>
        <v>0</v>
      </c>
      <c r="I21" s="518" t="str">
        <f t="shared" si="3"/>
        <v>X</v>
      </c>
      <c r="J21" s="519">
        <f t="shared" si="4"/>
        <v>0</v>
      </c>
      <c r="K21" s="518" t="str">
        <f t="shared" si="5"/>
        <v>X</v>
      </c>
      <c r="L21" s="519">
        <f t="shared" si="6"/>
        <v>0</v>
      </c>
      <c r="M21" s="311">
        <f t="shared" si="7"/>
        <v>6.75</v>
      </c>
      <c r="N21" s="329">
        <f t="shared" si="8"/>
        <v>0</v>
      </c>
      <c r="O21" s="228">
        <f t="shared" si="9"/>
        <v>755</v>
      </c>
      <c r="Q21" s="209">
        <v>675</v>
      </c>
      <c r="R21" s="146">
        <v>0</v>
      </c>
      <c r="S21" s="209">
        <v>0</v>
      </c>
      <c r="T21" s="146">
        <v>0</v>
      </c>
      <c r="U21" s="209">
        <v>0</v>
      </c>
      <c r="V21" s="146">
        <v>0</v>
      </c>
      <c r="W21" s="229">
        <f t="shared" si="10"/>
        <v>675</v>
      </c>
      <c r="X21" s="152">
        <f t="shared" si="11"/>
        <v>0</v>
      </c>
    </row>
    <row r="22" spans="1:25" ht="13.15" customHeight="1" x14ac:dyDescent="0.25">
      <c r="A22" s="219">
        <f t="shared" ca="1" si="0"/>
        <v>0.66987975188193072</v>
      </c>
      <c r="B22" s="220">
        <v>7</v>
      </c>
      <c r="C22" s="162">
        <v>70</v>
      </c>
      <c r="D22" s="221" t="e">
        <f>VLOOKUP(C22,Уч!$A$2:$L$34,2,FALSE)</f>
        <v>#N/A</v>
      </c>
      <c r="E22" s="222" t="e">
        <f>VLOOKUP(C22,Уч!$A$2:$L$34,3,FALSE)</f>
        <v>#N/A</v>
      </c>
      <c r="F22" s="318" t="e">
        <f>VLOOKUP(C22,Уч!$A$2:$L$34,5,FALSE)</f>
        <v>#N/A</v>
      </c>
      <c r="G22" s="518">
        <f t="shared" si="1"/>
        <v>6.42</v>
      </c>
      <c r="H22" s="519">
        <f t="shared" si="2"/>
        <v>1.1000000000000001</v>
      </c>
      <c r="I22" s="518" t="str">
        <f t="shared" si="3"/>
        <v>X</v>
      </c>
      <c r="J22" s="519">
        <f t="shared" si="4"/>
        <v>0</v>
      </c>
      <c r="K22" s="518" t="str">
        <f t="shared" si="5"/>
        <v>X</v>
      </c>
      <c r="L22" s="519">
        <f t="shared" si="6"/>
        <v>0</v>
      </c>
      <c r="M22" s="311">
        <f t="shared" si="7"/>
        <v>6.42</v>
      </c>
      <c r="N22" s="329">
        <f t="shared" si="8"/>
        <v>1.1000000000000001</v>
      </c>
      <c r="O22" s="228">
        <f t="shared" si="9"/>
        <v>679</v>
      </c>
      <c r="P22" s="157"/>
      <c r="Q22" s="209">
        <v>642</v>
      </c>
      <c r="R22" s="146">
        <v>11</v>
      </c>
      <c r="S22" s="209">
        <v>0</v>
      </c>
      <c r="T22" s="146">
        <v>0</v>
      </c>
      <c r="U22" s="209">
        <v>0</v>
      </c>
      <c r="V22" s="146">
        <v>0</v>
      </c>
      <c r="W22" s="229">
        <f t="shared" si="10"/>
        <v>642</v>
      </c>
      <c r="X22" s="152">
        <f t="shared" si="11"/>
        <v>11</v>
      </c>
    </row>
    <row r="23" spans="1:25" ht="13.15" customHeight="1" x14ac:dyDescent="0.25">
      <c r="A23" s="219">
        <f t="shared" ca="1" si="0"/>
        <v>0.97023733066721385</v>
      </c>
      <c r="B23" s="220">
        <v>8</v>
      </c>
      <c r="C23" s="296">
        <v>80</v>
      </c>
      <c r="D23" s="221" t="e">
        <f>VLOOKUP(C23,Уч!$A$2:$L$34,2,FALSE)</f>
        <v>#N/A</v>
      </c>
      <c r="E23" s="222" t="e">
        <f>VLOOKUP(C23,Уч!$A$2:$L$34,3,FALSE)</f>
        <v>#N/A</v>
      </c>
      <c r="F23" s="223" t="e">
        <f>VLOOKUP(C23,Уч!$A$2:$L$34,5,FALSE)</f>
        <v>#N/A</v>
      </c>
      <c r="G23" s="518">
        <f t="shared" si="1"/>
        <v>7.18</v>
      </c>
      <c r="H23" s="519">
        <f t="shared" si="2"/>
        <v>0</v>
      </c>
      <c r="I23" s="518" t="str">
        <f t="shared" si="3"/>
        <v>X</v>
      </c>
      <c r="J23" s="519">
        <f t="shared" si="4"/>
        <v>0</v>
      </c>
      <c r="K23" s="518" t="str">
        <f t="shared" si="5"/>
        <v>X</v>
      </c>
      <c r="L23" s="519">
        <f t="shared" si="6"/>
        <v>0</v>
      </c>
      <c r="M23" s="311">
        <f t="shared" si="7"/>
        <v>7.18</v>
      </c>
      <c r="N23" s="329">
        <f t="shared" si="8"/>
        <v>0</v>
      </c>
      <c r="O23" s="228">
        <f t="shared" si="9"/>
        <v>857</v>
      </c>
      <c r="P23" s="157"/>
      <c r="Q23" s="209">
        <v>718</v>
      </c>
      <c r="R23" s="146">
        <v>0</v>
      </c>
      <c r="S23" s="209">
        <v>0</v>
      </c>
      <c r="T23" s="146">
        <v>0</v>
      </c>
      <c r="U23" s="209">
        <v>0</v>
      </c>
      <c r="V23" s="146">
        <v>0</v>
      </c>
      <c r="W23" s="229">
        <f t="shared" si="10"/>
        <v>718</v>
      </c>
      <c r="X23" s="152">
        <f t="shared" si="11"/>
        <v>0</v>
      </c>
    </row>
    <row r="24" spans="1:25" ht="13.15" customHeight="1" x14ac:dyDescent="0.25">
      <c r="A24" s="219">
        <f t="shared" ca="1" si="0"/>
        <v>0.98145981228024903</v>
      </c>
      <c r="B24" s="220">
        <v>9</v>
      </c>
      <c r="C24" s="197">
        <v>44</v>
      </c>
      <c r="D24" s="221" t="str">
        <f>VLOOKUP(C24,Уч!$A$2:$L$34,2,FALSE)</f>
        <v>Хамедов Игорь</v>
      </c>
      <c r="E24" s="222" t="str">
        <f>VLOOKUP(C24,Уч!$A$2:$L$34,3,FALSE)</f>
        <v>30.05.1998</v>
      </c>
      <c r="F24" s="223" t="str">
        <f>VLOOKUP(C24,Уч!$A$2:$L$34,5,FALSE)</f>
        <v xml:space="preserve">Кемеровская область  </v>
      </c>
      <c r="G24" s="518">
        <f t="shared" si="1"/>
        <v>6.95</v>
      </c>
      <c r="H24" s="519">
        <f t="shared" si="2"/>
        <v>-0.2</v>
      </c>
      <c r="I24" s="518" t="str">
        <f t="shared" si="3"/>
        <v>X</v>
      </c>
      <c r="J24" s="519">
        <f t="shared" si="4"/>
        <v>0</v>
      </c>
      <c r="K24" s="518" t="str">
        <f t="shared" si="5"/>
        <v>X</v>
      </c>
      <c r="L24" s="519">
        <f t="shared" si="6"/>
        <v>0</v>
      </c>
      <c r="M24" s="311">
        <f t="shared" si="7"/>
        <v>6.95</v>
      </c>
      <c r="N24" s="329">
        <f t="shared" si="8"/>
        <v>-0.2</v>
      </c>
      <c r="O24" s="228">
        <f t="shared" si="9"/>
        <v>802</v>
      </c>
      <c r="Q24" s="209">
        <v>695</v>
      </c>
      <c r="R24" s="146">
        <v>-2</v>
      </c>
      <c r="S24" s="209">
        <v>0</v>
      </c>
      <c r="T24" s="146">
        <v>0</v>
      </c>
      <c r="U24" s="209">
        <v>0</v>
      </c>
      <c r="V24" s="146">
        <v>0</v>
      </c>
      <c r="W24" s="229">
        <f t="shared" si="10"/>
        <v>695</v>
      </c>
      <c r="X24" s="152">
        <f t="shared" si="11"/>
        <v>-2</v>
      </c>
      <c r="Y24" s="41" t="s">
        <v>96</v>
      </c>
    </row>
    <row r="25" spans="1:25" ht="13.15" customHeight="1" x14ac:dyDescent="0.25">
      <c r="A25" s="219">
        <f t="shared" ca="1" si="0"/>
        <v>0.59534848113069994</v>
      </c>
      <c r="B25" s="220">
        <v>10</v>
      </c>
      <c r="C25" s="162">
        <v>41</v>
      </c>
      <c r="D25" s="221" t="str">
        <f>VLOOKUP(C25,Уч!$A$2:$L$34,2,FALSE)</f>
        <v>Фомичев Андрей</v>
      </c>
      <c r="E25" s="222" t="str">
        <f>VLOOKUP(C25,Уч!$A$2:$L$34,3,FALSE)</f>
        <v>15.12.1996</v>
      </c>
      <c r="F25" s="223" t="str">
        <f>VLOOKUP(C25,Уч!$A$2:$L$34,5,FALSE)</f>
        <v xml:space="preserve">Кемеровская область  </v>
      </c>
      <c r="G25" s="518">
        <f t="shared" si="1"/>
        <v>6.85</v>
      </c>
      <c r="H25" s="519">
        <f t="shared" si="2"/>
        <v>-0.2</v>
      </c>
      <c r="I25" s="518" t="str">
        <f t="shared" si="3"/>
        <v>X</v>
      </c>
      <c r="J25" s="519">
        <f t="shared" si="4"/>
        <v>0</v>
      </c>
      <c r="K25" s="518" t="str">
        <f t="shared" si="5"/>
        <v>X</v>
      </c>
      <c r="L25" s="519">
        <f t="shared" si="6"/>
        <v>0</v>
      </c>
      <c r="M25" s="311">
        <f t="shared" si="7"/>
        <v>6.85</v>
      </c>
      <c r="N25" s="329">
        <f t="shared" si="8"/>
        <v>-0.2</v>
      </c>
      <c r="O25" s="228">
        <f t="shared" si="9"/>
        <v>778</v>
      </c>
      <c r="P25" s="157"/>
      <c r="Q25" s="209">
        <v>685</v>
      </c>
      <c r="R25" s="146">
        <v>-2</v>
      </c>
      <c r="S25" s="209">
        <v>0</v>
      </c>
      <c r="T25" s="146">
        <v>0</v>
      </c>
      <c r="U25" s="209">
        <v>0</v>
      </c>
      <c r="V25" s="146">
        <v>0</v>
      </c>
      <c r="W25" s="229">
        <f t="shared" si="10"/>
        <v>685</v>
      </c>
      <c r="X25" s="152">
        <f t="shared" si="11"/>
        <v>-2</v>
      </c>
    </row>
    <row r="26" spans="1:25" ht="13.15" customHeight="1" x14ac:dyDescent="0.25">
      <c r="A26" s="219">
        <f t="shared" ca="1" si="0"/>
        <v>0.26391502173270109</v>
      </c>
      <c r="B26" s="220">
        <v>11</v>
      </c>
      <c r="C26" s="162">
        <v>50</v>
      </c>
      <c r="D26" s="221" t="e">
        <f>VLOOKUP(C26,Уч!$A$2:$L$34,2,FALSE)</f>
        <v>#N/A</v>
      </c>
      <c r="E26" s="222" t="e">
        <f>VLOOKUP(C26,Уч!$A$2:$L$34,3,FALSE)</f>
        <v>#N/A</v>
      </c>
      <c r="F26" s="223" t="e">
        <f>VLOOKUP(C26,Уч!$A$2:$L$34,5,FALSE)</f>
        <v>#N/A</v>
      </c>
      <c r="G26" s="518" t="str">
        <f t="shared" si="1"/>
        <v>X</v>
      </c>
      <c r="H26" s="519">
        <f t="shared" si="2"/>
        <v>0</v>
      </c>
      <c r="I26" s="518" t="str">
        <f t="shared" si="3"/>
        <v>X</v>
      </c>
      <c r="J26" s="519">
        <f t="shared" si="4"/>
        <v>0</v>
      </c>
      <c r="K26" s="518" t="str">
        <f t="shared" si="5"/>
        <v>X</v>
      </c>
      <c r="L26" s="519">
        <f t="shared" si="6"/>
        <v>0</v>
      </c>
      <c r="M26" s="311">
        <f t="shared" si="7"/>
        <v>0</v>
      </c>
      <c r="N26" s="329">
        <f t="shared" si="8"/>
        <v>0</v>
      </c>
      <c r="O26" s="228">
        <f t="shared" si="9"/>
        <v>0</v>
      </c>
      <c r="P26" s="157"/>
      <c r="Q26" s="209"/>
      <c r="R26" s="146"/>
      <c r="S26" s="209">
        <v>0</v>
      </c>
      <c r="T26" s="146">
        <v>0</v>
      </c>
      <c r="U26" s="209">
        <v>0</v>
      </c>
      <c r="V26" s="146">
        <v>0</v>
      </c>
      <c r="W26" s="229">
        <f t="shared" si="10"/>
        <v>0</v>
      </c>
      <c r="X26" s="152">
        <f t="shared" si="11"/>
        <v>0</v>
      </c>
      <c r="Y26" s="41" t="s">
        <v>240</v>
      </c>
    </row>
    <row r="27" spans="1:25" ht="13.15" customHeight="1" x14ac:dyDescent="0.25">
      <c r="A27" s="219">
        <f t="shared" ca="1" si="0"/>
        <v>0.8168829948414873</v>
      </c>
      <c r="B27" s="220">
        <v>12</v>
      </c>
      <c r="C27" s="162">
        <v>62</v>
      </c>
      <c r="D27" s="221" t="e">
        <f>VLOOKUP(C27,Уч!$A$2:$L$34,2,FALSE)</f>
        <v>#N/A</v>
      </c>
      <c r="E27" s="222" t="e">
        <f>VLOOKUP(C27,Уч!$A$2:$L$34,3,FALSE)</f>
        <v>#N/A</v>
      </c>
      <c r="F27" s="223" t="e">
        <f>VLOOKUP(C27,Уч!$A$2:$L$34,5,FALSE)</f>
        <v>#N/A</v>
      </c>
      <c r="G27" s="518" t="str">
        <f t="shared" si="1"/>
        <v>X</v>
      </c>
      <c r="H27" s="519">
        <f t="shared" si="2"/>
        <v>0</v>
      </c>
      <c r="I27" s="518" t="str">
        <f t="shared" si="3"/>
        <v>X</v>
      </c>
      <c r="J27" s="519">
        <f t="shared" si="4"/>
        <v>0</v>
      </c>
      <c r="K27" s="518" t="str">
        <f t="shared" si="5"/>
        <v>X</v>
      </c>
      <c r="L27" s="519">
        <f t="shared" si="6"/>
        <v>0</v>
      </c>
      <c r="M27" s="311">
        <f t="shared" si="7"/>
        <v>0</v>
      </c>
      <c r="N27" s="329">
        <f t="shared" si="8"/>
        <v>0</v>
      </c>
      <c r="O27" s="228">
        <f t="shared" si="9"/>
        <v>0</v>
      </c>
      <c r="Q27" s="209"/>
      <c r="R27" s="146"/>
      <c r="S27" s="209">
        <v>0</v>
      </c>
      <c r="T27" s="146">
        <v>0</v>
      </c>
      <c r="U27" s="209">
        <v>0</v>
      </c>
      <c r="V27" s="146">
        <v>0</v>
      </c>
      <c r="W27" s="229">
        <f t="shared" si="10"/>
        <v>0</v>
      </c>
      <c r="X27" s="152">
        <f t="shared" si="11"/>
        <v>0</v>
      </c>
    </row>
    <row r="28" spans="1:25" ht="13.15" customHeight="1" x14ac:dyDescent="0.25">
      <c r="A28" s="219">
        <f t="shared" ref="A28:A44" ca="1" si="12">RAND()</f>
        <v>0.7786121895524285</v>
      </c>
      <c r="B28" s="527"/>
      <c r="C28" s="501"/>
      <c r="D28" s="528"/>
      <c r="E28" s="529"/>
      <c r="F28" s="530"/>
      <c r="G28" s="531"/>
      <c r="H28" s="532"/>
      <c r="I28" s="531"/>
      <c r="J28" s="532"/>
      <c r="K28" s="531"/>
      <c r="L28" s="532"/>
      <c r="M28" s="533"/>
      <c r="N28" s="534"/>
      <c r="O28" s="228">
        <f t="shared" ref="O28:O44" si="13">IF(W28&lt;225,0,IF(W28=0,0,ROUNDDOWN(0.14354*(W28-220)^1.4,0)))</f>
        <v>922</v>
      </c>
      <c r="P28" s="157"/>
      <c r="Q28" s="209">
        <v>745</v>
      </c>
      <c r="R28" s="146">
        <v>-14</v>
      </c>
      <c r="S28" s="209">
        <v>0</v>
      </c>
      <c r="T28" s="146">
        <v>0</v>
      </c>
      <c r="U28" s="209">
        <v>0</v>
      </c>
      <c r="V28" s="146">
        <v>0</v>
      </c>
      <c r="W28" s="229">
        <f t="shared" ref="W28:W44" si="14">MAX(Q28,S28,U28)</f>
        <v>745</v>
      </c>
      <c r="X28" s="152">
        <f t="shared" ref="X28:X44" si="15">IF(W28=Q28,R28,(IF(W28=S28,T28,(IF(W28=U28,V28,)))))</f>
        <v>-14</v>
      </c>
    </row>
    <row r="29" spans="1:25" ht="16.149999999999999" customHeight="1" x14ac:dyDescent="0.25">
      <c r="A29" s="219">
        <f t="shared" ca="1" si="12"/>
        <v>0.12412550483009466</v>
      </c>
      <c r="B29" s="509" t="s">
        <v>325</v>
      </c>
      <c r="C29" s="501"/>
      <c r="D29" s="528"/>
      <c r="E29" s="529"/>
      <c r="F29" s="530"/>
      <c r="G29" s="531"/>
      <c r="H29" s="532"/>
      <c r="I29" s="531"/>
      <c r="J29" s="532"/>
      <c r="K29" s="531"/>
      <c r="L29" s="532"/>
      <c r="M29" s="533"/>
      <c r="N29" s="534"/>
      <c r="O29" s="228">
        <f t="shared" si="13"/>
        <v>0</v>
      </c>
      <c r="P29" s="157"/>
      <c r="Q29" s="209"/>
      <c r="R29" s="146"/>
      <c r="S29" s="209">
        <v>0</v>
      </c>
      <c r="T29" s="146">
        <v>0</v>
      </c>
      <c r="U29" s="209">
        <v>0</v>
      </c>
      <c r="V29" s="146">
        <v>0</v>
      </c>
      <c r="W29" s="229">
        <f t="shared" si="14"/>
        <v>0</v>
      </c>
      <c r="X29" s="152">
        <f t="shared" si="15"/>
        <v>0</v>
      </c>
      <c r="Y29" s="41" t="s">
        <v>240</v>
      </c>
    </row>
    <row r="30" spans="1:25" ht="16.149999999999999" customHeight="1" x14ac:dyDescent="0.25">
      <c r="A30" s="219">
        <f t="shared" ca="1" si="12"/>
        <v>0.40966093873985643</v>
      </c>
      <c r="B30" s="509" t="s">
        <v>332</v>
      </c>
      <c r="C30" s="501"/>
      <c r="D30" s="528"/>
      <c r="E30" s="529"/>
      <c r="F30" s="530"/>
      <c r="G30" s="531"/>
      <c r="H30" s="532"/>
      <c r="I30" s="531"/>
      <c r="J30" s="532"/>
      <c r="K30" s="531"/>
      <c r="L30" s="532"/>
      <c r="M30" s="533"/>
      <c r="N30" s="534"/>
      <c r="O30" s="228">
        <f t="shared" si="13"/>
        <v>723</v>
      </c>
      <c r="P30" s="157"/>
      <c r="Q30" s="209">
        <v>661</v>
      </c>
      <c r="R30" s="146">
        <v>-7</v>
      </c>
      <c r="S30" s="209">
        <v>0</v>
      </c>
      <c r="T30" s="146">
        <v>0</v>
      </c>
      <c r="U30" s="209">
        <v>0</v>
      </c>
      <c r="V30" s="146">
        <v>0</v>
      </c>
      <c r="W30" s="229">
        <f t="shared" si="14"/>
        <v>661</v>
      </c>
      <c r="X30" s="152">
        <f t="shared" si="15"/>
        <v>-7</v>
      </c>
    </row>
    <row r="31" spans="1:25" ht="16.149999999999999" customHeight="1" x14ac:dyDescent="0.25">
      <c r="A31" s="219">
        <f t="shared" ca="1" si="12"/>
        <v>6.7885005307818602E-2</v>
      </c>
      <c r="B31" s="509" t="s">
        <v>333</v>
      </c>
      <c r="C31" s="501"/>
      <c r="D31" s="528"/>
      <c r="E31" s="529"/>
      <c r="F31" s="530"/>
      <c r="G31" s="531"/>
      <c r="H31" s="532"/>
      <c r="I31" s="531"/>
      <c r="J31" s="532"/>
      <c r="K31" s="531"/>
      <c r="L31" s="532"/>
      <c r="M31" s="533"/>
      <c r="N31" s="534"/>
      <c r="O31" s="228">
        <f t="shared" si="13"/>
        <v>778</v>
      </c>
      <c r="P31" s="157"/>
      <c r="Q31" s="209">
        <v>685</v>
      </c>
      <c r="R31" s="146">
        <v>24</v>
      </c>
      <c r="S31" s="209">
        <v>0</v>
      </c>
      <c r="T31" s="146">
        <v>0</v>
      </c>
      <c r="U31" s="209">
        <v>0</v>
      </c>
      <c r="V31" s="146">
        <v>0</v>
      </c>
      <c r="W31" s="229">
        <f t="shared" si="14"/>
        <v>685</v>
      </c>
      <c r="X31" s="152">
        <f t="shared" si="15"/>
        <v>24</v>
      </c>
    </row>
    <row r="32" spans="1:25" ht="13.15" customHeight="1" x14ac:dyDescent="0.25">
      <c r="A32" s="219">
        <f t="shared" ca="1" si="12"/>
        <v>0.54575044059797373</v>
      </c>
      <c r="B32" s="527"/>
      <c r="C32" s="535"/>
      <c r="D32" s="528"/>
      <c r="E32" s="529"/>
      <c r="F32" s="530"/>
      <c r="G32" s="531"/>
      <c r="H32" s="532"/>
      <c r="I32" s="531"/>
      <c r="J32" s="532"/>
      <c r="K32" s="531"/>
      <c r="L32" s="532"/>
      <c r="M32" s="533"/>
      <c r="N32" s="534"/>
      <c r="O32" s="228">
        <f t="shared" si="13"/>
        <v>883</v>
      </c>
      <c r="P32" s="157"/>
      <c r="Q32" s="209">
        <v>729</v>
      </c>
      <c r="R32" s="146">
        <v>13</v>
      </c>
      <c r="S32" s="209">
        <v>0</v>
      </c>
      <c r="T32" s="146">
        <v>0</v>
      </c>
      <c r="U32" s="209">
        <v>0</v>
      </c>
      <c r="V32" s="146">
        <v>0</v>
      </c>
      <c r="W32" s="229">
        <f t="shared" si="14"/>
        <v>729</v>
      </c>
      <c r="X32" s="152">
        <f t="shared" si="15"/>
        <v>13</v>
      </c>
    </row>
    <row r="33" spans="1:25" ht="13.15" customHeight="1" x14ac:dyDescent="0.25">
      <c r="A33" s="219">
        <f t="shared" ca="1" si="12"/>
        <v>0.46775614755801509</v>
      </c>
      <c r="B33" s="520"/>
      <c r="C33" s="521"/>
      <c r="D33" s="313" t="e">
        <f>VLOOKUP(C33,Уч!$A$2:$L$34,2,FALSE)</f>
        <v>#N/A</v>
      </c>
      <c r="E33" s="314" t="e">
        <f>VLOOKUP(C33,Уч!$A$2:$L$34,3,FALSE)</f>
        <v>#N/A</v>
      </c>
      <c r="F33" s="522" t="e">
        <f>VLOOKUP(C33,Уч!$A$2:$L$34,5,FALSE)</f>
        <v>#N/A</v>
      </c>
      <c r="G33" s="523" t="str">
        <f t="shared" ref="G33:G44" si="16">IF(Q33=0,"X",Q33/100)</f>
        <v>X</v>
      </c>
      <c r="H33" s="524">
        <f t="shared" ref="H33:H44" si="17">R33/10</f>
        <v>0</v>
      </c>
      <c r="I33" s="523" t="str">
        <f t="shared" ref="I33:I44" si="18">IF(S33=0,"X",S33/100)</f>
        <v>X</v>
      </c>
      <c r="J33" s="524">
        <f t="shared" ref="J33:J44" si="19">T33/10</f>
        <v>0</v>
      </c>
      <c r="K33" s="523" t="str">
        <f t="shared" ref="K33:K44" si="20">IF(U33=0,"X",U33/100)</f>
        <v>X</v>
      </c>
      <c r="L33" s="524">
        <f t="shared" ref="L33:L44" si="21">V33/10</f>
        <v>0</v>
      </c>
      <c r="M33" s="525">
        <f t="shared" ref="M33:M44" si="22">MAX(Q33,S33,U33)/100</f>
        <v>0</v>
      </c>
      <c r="N33" s="526">
        <f t="shared" ref="N33:N44" si="23">X33/10</f>
        <v>0</v>
      </c>
      <c r="O33" s="228">
        <f t="shared" si="13"/>
        <v>0</v>
      </c>
      <c r="P33" s="157"/>
      <c r="Q33" s="209">
        <v>0</v>
      </c>
      <c r="R33" s="146"/>
      <c r="S33" s="209">
        <v>0</v>
      </c>
      <c r="T33" s="146">
        <v>0</v>
      </c>
      <c r="U33" s="209">
        <v>0</v>
      </c>
      <c r="V33" s="146">
        <v>0</v>
      </c>
      <c r="W33" s="229">
        <f t="shared" si="14"/>
        <v>0</v>
      </c>
      <c r="X33" s="152">
        <f t="shared" si="15"/>
        <v>0</v>
      </c>
      <c r="Y33" s="41" t="s">
        <v>240</v>
      </c>
    </row>
    <row r="34" spans="1:25" ht="13.15" customHeight="1" x14ac:dyDescent="0.25">
      <c r="A34" s="219">
        <f t="shared" ca="1" si="12"/>
        <v>1.8175636455672883E-3</v>
      </c>
      <c r="B34" s="220"/>
      <c r="C34" s="230"/>
      <c r="D34" s="221" t="e">
        <f>VLOOKUP(C34,Уч!$A$2:$L$34,2,FALSE)</f>
        <v>#N/A</v>
      </c>
      <c r="E34" s="222" t="e">
        <f>VLOOKUP(C34,Уч!$A$2:$L$34,3,FALSE)</f>
        <v>#N/A</v>
      </c>
      <c r="F34" s="223" t="e">
        <f>VLOOKUP(C34,Уч!$A$2:$L$34,5,FALSE)</f>
        <v>#N/A</v>
      </c>
      <c r="G34" s="224">
        <f t="shared" si="16"/>
        <v>6.92</v>
      </c>
      <c r="H34" s="225">
        <f t="shared" si="17"/>
        <v>2.2999999999999998</v>
      </c>
      <c r="I34" s="224" t="str">
        <f t="shared" si="18"/>
        <v>X</v>
      </c>
      <c r="J34" s="225">
        <f t="shared" si="19"/>
        <v>0</v>
      </c>
      <c r="K34" s="224" t="str">
        <f t="shared" si="20"/>
        <v>X</v>
      </c>
      <c r="L34" s="225">
        <f t="shared" si="21"/>
        <v>0</v>
      </c>
      <c r="M34" s="226">
        <f t="shared" si="22"/>
        <v>6.92</v>
      </c>
      <c r="N34" s="227">
        <f t="shared" si="23"/>
        <v>2.2999999999999998</v>
      </c>
      <c r="O34" s="228">
        <f t="shared" si="13"/>
        <v>795</v>
      </c>
      <c r="P34" s="157"/>
      <c r="Q34" s="209">
        <v>692</v>
      </c>
      <c r="R34" s="146">
        <v>23</v>
      </c>
      <c r="S34" s="209">
        <v>0</v>
      </c>
      <c r="T34" s="146">
        <v>0</v>
      </c>
      <c r="U34" s="209">
        <v>0</v>
      </c>
      <c r="V34" s="146">
        <v>0</v>
      </c>
      <c r="W34" s="229">
        <f t="shared" si="14"/>
        <v>692</v>
      </c>
      <c r="X34" s="152">
        <f t="shared" si="15"/>
        <v>23</v>
      </c>
    </row>
    <row r="35" spans="1:25" ht="13.15" customHeight="1" x14ac:dyDescent="0.25">
      <c r="A35" s="219">
        <f t="shared" ca="1" si="12"/>
        <v>0.93103851430361106</v>
      </c>
      <c r="B35" s="220"/>
      <c r="C35" s="220"/>
      <c r="D35" s="221" t="e">
        <f>VLOOKUP(C35,Уч!$A$2:$L$34,2,FALSE)</f>
        <v>#N/A</v>
      </c>
      <c r="E35" s="222" t="e">
        <f>VLOOKUP(C35,Уч!$A$2:$L$34,3,FALSE)</f>
        <v>#N/A</v>
      </c>
      <c r="F35" s="223" t="e">
        <f>VLOOKUP(C35,Уч!$A$2:$L$34,5,FALSE)</f>
        <v>#N/A</v>
      </c>
      <c r="G35" s="224">
        <f t="shared" si="16"/>
        <v>6.83</v>
      </c>
      <c r="H35" s="225">
        <f t="shared" si="17"/>
        <v>1</v>
      </c>
      <c r="I35" s="224" t="str">
        <f t="shared" si="18"/>
        <v>X</v>
      </c>
      <c r="J35" s="225">
        <f t="shared" si="19"/>
        <v>0</v>
      </c>
      <c r="K35" s="224" t="str">
        <f t="shared" si="20"/>
        <v>X</v>
      </c>
      <c r="L35" s="225">
        <f t="shared" si="21"/>
        <v>0</v>
      </c>
      <c r="M35" s="226">
        <f t="shared" si="22"/>
        <v>6.83</v>
      </c>
      <c r="N35" s="227">
        <f t="shared" si="23"/>
        <v>1</v>
      </c>
      <c r="O35" s="228">
        <f t="shared" si="13"/>
        <v>774</v>
      </c>
      <c r="P35" s="157"/>
      <c r="Q35" s="209">
        <v>683</v>
      </c>
      <c r="R35" s="146">
        <v>10</v>
      </c>
      <c r="S35" s="209">
        <v>0</v>
      </c>
      <c r="T35" s="146">
        <v>0</v>
      </c>
      <c r="U35" s="209">
        <v>0</v>
      </c>
      <c r="V35" s="146">
        <v>0</v>
      </c>
      <c r="W35" s="229">
        <f t="shared" si="14"/>
        <v>683</v>
      </c>
      <c r="X35" s="152">
        <f t="shared" si="15"/>
        <v>10</v>
      </c>
    </row>
    <row r="36" spans="1:25" ht="13.15" customHeight="1" x14ac:dyDescent="0.25">
      <c r="A36" s="219">
        <f t="shared" ca="1" si="12"/>
        <v>0.42371954304900805</v>
      </c>
      <c r="B36" s="220"/>
      <c r="C36" s="230"/>
      <c r="D36" s="221" t="e">
        <f>VLOOKUP(C36,Уч!$A$2:$L$34,2,FALSE)</f>
        <v>#N/A</v>
      </c>
      <c r="E36" s="222" t="e">
        <f>VLOOKUP(C36,Уч!$A$2:$L$34,3,FALSE)</f>
        <v>#N/A</v>
      </c>
      <c r="F36" s="223" t="e">
        <f>VLOOKUP(C36,Уч!$A$2:$L$34,5,FALSE)</f>
        <v>#N/A</v>
      </c>
      <c r="G36" s="224">
        <f t="shared" si="16"/>
        <v>7.49</v>
      </c>
      <c r="H36" s="225">
        <f t="shared" si="17"/>
        <v>2.5</v>
      </c>
      <c r="I36" s="224" t="str">
        <f t="shared" si="18"/>
        <v>X</v>
      </c>
      <c r="J36" s="225">
        <f t="shared" si="19"/>
        <v>0</v>
      </c>
      <c r="K36" s="224" t="str">
        <f t="shared" si="20"/>
        <v>X</v>
      </c>
      <c r="L36" s="225">
        <f t="shared" si="21"/>
        <v>0</v>
      </c>
      <c r="M36" s="226">
        <f t="shared" si="22"/>
        <v>7.49</v>
      </c>
      <c r="N36" s="227">
        <f t="shared" si="23"/>
        <v>2.5</v>
      </c>
      <c r="O36" s="228">
        <f t="shared" si="13"/>
        <v>932</v>
      </c>
      <c r="P36" s="157"/>
      <c r="Q36" s="209">
        <v>749</v>
      </c>
      <c r="R36" s="146">
        <v>25</v>
      </c>
      <c r="S36" s="209">
        <v>0</v>
      </c>
      <c r="T36" s="146">
        <v>0</v>
      </c>
      <c r="U36" s="209">
        <v>0</v>
      </c>
      <c r="V36" s="146">
        <v>0</v>
      </c>
      <c r="W36" s="229">
        <f t="shared" si="14"/>
        <v>749</v>
      </c>
      <c r="X36" s="152">
        <f t="shared" si="15"/>
        <v>25</v>
      </c>
    </row>
    <row r="37" spans="1:25" ht="13.15" customHeight="1" x14ac:dyDescent="0.25">
      <c r="A37" s="219">
        <f t="shared" ca="1" si="12"/>
        <v>0.76215479008721032</v>
      </c>
      <c r="B37" s="220"/>
      <c r="C37" s="220"/>
      <c r="D37" s="221" t="e">
        <f>VLOOKUP(C37,Уч!$A$2:$L$34,2,FALSE)</f>
        <v>#N/A</v>
      </c>
      <c r="E37" s="222" t="e">
        <f>VLOOKUP(C37,Уч!$A$2:$L$34,3,FALSE)</f>
        <v>#N/A</v>
      </c>
      <c r="F37" s="223" t="e">
        <f>VLOOKUP(C37,Уч!$A$2:$L$34,5,FALSE)</f>
        <v>#N/A</v>
      </c>
      <c r="G37" s="224">
        <f t="shared" si="16"/>
        <v>7.42</v>
      </c>
      <c r="H37" s="225">
        <f t="shared" si="17"/>
        <v>0.7</v>
      </c>
      <c r="I37" s="224" t="str">
        <f t="shared" si="18"/>
        <v>X</v>
      </c>
      <c r="J37" s="225">
        <f t="shared" si="19"/>
        <v>0</v>
      </c>
      <c r="K37" s="224" t="str">
        <f t="shared" si="20"/>
        <v>X</v>
      </c>
      <c r="L37" s="225">
        <f t="shared" si="21"/>
        <v>0</v>
      </c>
      <c r="M37" s="226">
        <f t="shared" si="22"/>
        <v>7.42</v>
      </c>
      <c r="N37" s="227">
        <f t="shared" si="23"/>
        <v>0.7</v>
      </c>
      <c r="O37" s="228">
        <f t="shared" si="13"/>
        <v>915</v>
      </c>
      <c r="Q37" s="209">
        <v>742</v>
      </c>
      <c r="R37" s="146">
        <v>7</v>
      </c>
      <c r="S37" s="209">
        <v>0</v>
      </c>
      <c r="T37" s="146">
        <v>0</v>
      </c>
      <c r="U37" s="209">
        <v>0</v>
      </c>
      <c r="V37" s="146">
        <v>0</v>
      </c>
      <c r="W37" s="229">
        <f t="shared" si="14"/>
        <v>742</v>
      </c>
      <c r="X37" s="152">
        <f t="shared" si="15"/>
        <v>7</v>
      </c>
    </row>
    <row r="38" spans="1:25" ht="13.15" customHeight="1" x14ac:dyDescent="0.25">
      <c r="A38" s="219">
        <f t="shared" ca="1" si="12"/>
        <v>0.20167895438432104</v>
      </c>
      <c r="B38" s="220">
        <v>23</v>
      </c>
      <c r="C38" s="230">
        <v>39</v>
      </c>
      <c r="D38" s="221" t="str">
        <f>VLOOKUP(C38,Уч!$A$2:$L$34,2,FALSE)</f>
        <v>Левковский Андрей</v>
      </c>
      <c r="E38" s="222" t="str">
        <f>VLOOKUP(C38,Уч!$A$2:$L$34,3,FALSE)</f>
        <v>17.08.1997</v>
      </c>
      <c r="F38" s="223" t="str">
        <f>VLOOKUP(C38,Уч!$A$2:$L$34,5,FALSE)</f>
        <v xml:space="preserve">Кемеровская область  </v>
      </c>
      <c r="G38" s="224">
        <f t="shared" si="16"/>
        <v>6.94</v>
      </c>
      <c r="H38" s="225">
        <f t="shared" si="17"/>
        <v>1.9</v>
      </c>
      <c r="I38" s="224" t="str">
        <f t="shared" si="18"/>
        <v>X</v>
      </c>
      <c r="J38" s="225">
        <f t="shared" si="19"/>
        <v>0</v>
      </c>
      <c r="K38" s="224" t="str">
        <f t="shared" si="20"/>
        <v>X</v>
      </c>
      <c r="L38" s="225">
        <f t="shared" si="21"/>
        <v>0</v>
      </c>
      <c r="M38" s="226">
        <f t="shared" si="22"/>
        <v>6.94</v>
      </c>
      <c r="N38" s="227">
        <f t="shared" si="23"/>
        <v>1.9</v>
      </c>
      <c r="O38" s="228">
        <f t="shared" si="13"/>
        <v>799</v>
      </c>
      <c r="P38" s="157"/>
      <c r="Q38" s="209">
        <v>694</v>
      </c>
      <c r="R38" s="146">
        <v>19</v>
      </c>
      <c r="S38" s="209">
        <v>0</v>
      </c>
      <c r="T38" s="146">
        <v>0</v>
      </c>
      <c r="U38" s="209">
        <v>0</v>
      </c>
      <c r="V38" s="146">
        <v>0</v>
      </c>
      <c r="W38" s="229">
        <f t="shared" si="14"/>
        <v>694</v>
      </c>
      <c r="X38" s="152">
        <f t="shared" si="15"/>
        <v>19</v>
      </c>
    </row>
    <row r="39" spans="1:25" ht="13.15" customHeight="1" x14ac:dyDescent="0.25">
      <c r="A39" s="219">
        <f t="shared" ca="1" si="12"/>
        <v>0.71008562686065801</v>
      </c>
      <c r="B39" s="220">
        <v>24</v>
      </c>
      <c r="C39" s="220">
        <v>28</v>
      </c>
      <c r="D39" s="221" t="e">
        <f>VLOOKUP(C39,Уч!$A$2:$L$34,2,FALSE)</f>
        <v>#N/A</v>
      </c>
      <c r="E39" s="222" t="e">
        <f>VLOOKUP(C39,Уч!$A$2:$L$34,3,FALSE)</f>
        <v>#N/A</v>
      </c>
      <c r="F39" s="223" t="e">
        <f>VLOOKUP(C39,Уч!$A$2:$L$34,5,FALSE)</f>
        <v>#N/A</v>
      </c>
      <c r="G39" s="224">
        <f t="shared" si="16"/>
        <v>7.33</v>
      </c>
      <c r="H39" s="225">
        <f t="shared" si="17"/>
        <v>0.9</v>
      </c>
      <c r="I39" s="224" t="str">
        <f t="shared" si="18"/>
        <v>X</v>
      </c>
      <c r="J39" s="225">
        <f t="shared" si="19"/>
        <v>0</v>
      </c>
      <c r="K39" s="224" t="str">
        <f t="shared" si="20"/>
        <v>X</v>
      </c>
      <c r="L39" s="225">
        <f t="shared" si="21"/>
        <v>0</v>
      </c>
      <c r="M39" s="226">
        <f t="shared" si="22"/>
        <v>7.33</v>
      </c>
      <c r="N39" s="227">
        <f t="shared" si="23"/>
        <v>0.9</v>
      </c>
      <c r="O39" s="228">
        <f t="shared" si="13"/>
        <v>893</v>
      </c>
      <c r="P39" s="157"/>
      <c r="Q39" s="209">
        <v>733</v>
      </c>
      <c r="R39" s="146">
        <v>9</v>
      </c>
      <c r="S39" s="209">
        <v>0</v>
      </c>
      <c r="T39" s="146">
        <v>0</v>
      </c>
      <c r="U39" s="209">
        <v>0</v>
      </c>
      <c r="V39" s="146">
        <v>0</v>
      </c>
      <c r="W39" s="229">
        <f t="shared" si="14"/>
        <v>733</v>
      </c>
      <c r="X39" s="152">
        <f t="shared" si="15"/>
        <v>9</v>
      </c>
    </row>
    <row r="40" spans="1:25" ht="13.15" customHeight="1" x14ac:dyDescent="0.25">
      <c r="A40" s="219">
        <f t="shared" ca="1" si="12"/>
        <v>0.54679713793854068</v>
      </c>
      <c r="B40" s="220">
        <v>25</v>
      </c>
      <c r="C40" s="220">
        <v>33</v>
      </c>
      <c r="D40" s="221" t="e">
        <f>VLOOKUP(C40,Уч!$A$2:$L$34,2,FALSE)</f>
        <v>#N/A</v>
      </c>
      <c r="E40" s="222" t="e">
        <f>VLOOKUP(C40,Уч!$A$2:$L$34,3,FALSE)</f>
        <v>#N/A</v>
      </c>
      <c r="F40" s="223" t="e">
        <f>VLOOKUP(C40,Уч!$A$2:$L$34,5,FALSE)</f>
        <v>#N/A</v>
      </c>
      <c r="G40" s="224">
        <f t="shared" si="16"/>
        <v>6.94</v>
      </c>
      <c r="H40" s="225">
        <f t="shared" si="17"/>
        <v>0.1</v>
      </c>
      <c r="I40" s="224" t="str">
        <f t="shared" si="18"/>
        <v>X</v>
      </c>
      <c r="J40" s="225">
        <f t="shared" si="19"/>
        <v>0</v>
      </c>
      <c r="K40" s="224" t="str">
        <f t="shared" si="20"/>
        <v>X</v>
      </c>
      <c r="L40" s="225">
        <f t="shared" si="21"/>
        <v>0</v>
      </c>
      <c r="M40" s="226">
        <f t="shared" si="22"/>
        <v>6.94</v>
      </c>
      <c r="N40" s="227">
        <f t="shared" si="23"/>
        <v>0.1</v>
      </c>
      <c r="O40" s="228">
        <f t="shared" si="13"/>
        <v>799</v>
      </c>
      <c r="P40" s="157"/>
      <c r="Q40" s="209">
        <v>694</v>
      </c>
      <c r="R40" s="146">
        <v>1</v>
      </c>
      <c r="S40" s="209">
        <v>0</v>
      </c>
      <c r="T40" s="146">
        <v>0</v>
      </c>
      <c r="U40" s="209">
        <v>0</v>
      </c>
      <c r="V40" s="146">
        <v>0</v>
      </c>
      <c r="W40" s="229">
        <f t="shared" si="14"/>
        <v>694</v>
      </c>
      <c r="X40" s="152">
        <f t="shared" si="15"/>
        <v>1</v>
      </c>
    </row>
    <row r="41" spans="1:25" ht="13.15" customHeight="1" x14ac:dyDescent="0.25">
      <c r="A41" s="219">
        <f t="shared" ca="1" si="12"/>
        <v>0.38081667199325997</v>
      </c>
      <c r="B41" s="220">
        <v>26</v>
      </c>
      <c r="C41" s="220">
        <v>22</v>
      </c>
      <c r="D41" s="221" t="str">
        <f>VLOOKUP(C41,Уч!$A$2:$L$34,2,FALSE)</f>
        <v>Чернов Евгений</v>
      </c>
      <c r="E41" s="222" t="str">
        <f>VLOOKUP(C41,Уч!$A$2:$L$34,3,FALSE)</f>
        <v>09.11.1991</v>
      </c>
      <c r="F41" s="223" t="str">
        <f>VLOOKUP(C41,Уч!$A$2:$L$34,5,FALSE)</f>
        <v xml:space="preserve">Краснодарский край  </v>
      </c>
      <c r="G41" s="224" t="str">
        <f t="shared" si="16"/>
        <v>X</v>
      </c>
      <c r="H41" s="225">
        <f t="shared" si="17"/>
        <v>0</v>
      </c>
      <c r="I41" s="224" t="str">
        <f t="shared" si="18"/>
        <v>X</v>
      </c>
      <c r="J41" s="225">
        <f t="shared" si="19"/>
        <v>0</v>
      </c>
      <c r="K41" s="224" t="str">
        <f t="shared" si="20"/>
        <v>X</v>
      </c>
      <c r="L41" s="225">
        <f t="shared" si="21"/>
        <v>0</v>
      </c>
      <c r="M41" s="226">
        <f t="shared" si="22"/>
        <v>0</v>
      </c>
      <c r="N41" s="227">
        <f t="shared" si="23"/>
        <v>0</v>
      </c>
      <c r="O41" s="228">
        <f t="shared" si="13"/>
        <v>0</v>
      </c>
      <c r="P41" s="157"/>
      <c r="Q41" s="209">
        <v>0</v>
      </c>
      <c r="R41" s="146"/>
      <c r="S41" s="209">
        <v>0</v>
      </c>
      <c r="T41" s="146">
        <v>0</v>
      </c>
      <c r="U41" s="209">
        <v>0</v>
      </c>
      <c r="V41" s="146">
        <v>0</v>
      </c>
      <c r="W41" s="229">
        <f t="shared" si="14"/>
        <v>0</v>
      </c>
      <c r="X41" s="152">
        <f t="shared" si="15"/>
        <v>0</v>
      </c>
      <c r="Y41" s="41" t="s">
        <v>240</v>
      </c>
    </row>
    <row r="42" spans="1:25" ht="13.15" customHeight="1" x14ac:dyDescent="0.25">
      <c r="A42" s="219">
        <f t="shared" ca="1" si="12"/>
        <v>0.80459324906153162</v>
      </c>
      <c r="B42" s="220">
        <v>27</v>
      </c>
      <c r="C42" s="220">
        <v>27</v>
      </c>
      <c r="D42" s="221" t="e">
        <f>VLOOKUP(C42,Уч!$A$2:$L$34,2,FALSE)</f>
        <v>#N/A</v>
      </c>
      <c r="E42" s="222" t="e">
        <f>VLOOKUP(C42,Уч!$A$2:$L$34,3,FALSE)</f>
        <v>#N/A</v>
      </c>
      <c r="F42" s="223" t="e">
        <f>VLOOKUP(C42,Уч!$A$2:$L$34,5,FALSE)</f>
        <v>#N/A</v>
      </c>
      <c r="G42" s="224">
        <f t="shared" si="16"/>
        <v>7.12</v>
      </c>
      <c r="H42" s="225">
        <f t="shared" si="17"/>
        <v>1.9</v>
      </c>
      <c r="I42" s="224" t="str">
        <f t="shared" si="18"/>
        <v>X</v>
      </c>
      <c r="J42" s="225">
        <f t="shared" si="19"/>
        <v>0</v>
      </c>
      <c r="K42" s="224" t="str">
        <f t="shared" si="20"/>
        <v>X</v>
      </c>
      <c r="L42" s="225">
        <f t="shared" si="21"/>
        <v>0</v>
      </c>
      <c r="M42" s="226">
        <f t="shared" si="22"/>
        <v>7.12</v>
      </c>
      <c r="N42" s="227">
        <f t="shared" si="23"/>
        <v>1.9</v>
      </c>
      <c r="O42" s="228">
        <f t="shared" si="13"/>
        <v>842</v>
      </c>
      <c r="P42" s="157"/>
      <c r="Q42" s="209">
        <v>712</v>
      </c>
      <c r="R42" s="146">
        <v>19</v>
      </c>
      <c r="S42" s="209">
        <v>0</v>
      </c>
      <c r="T42" s="146">
        <v>0</v>
      </c>
      <c r="U42" s="209">
        <v>0</v>
      </c>
      <c r="V42" s="146">
        <v>0</v>
      </c>
      <c r="W42" s="229">
        <f t="shared" si="14"/>
        <v>712</v>
      </c>
      <c r="X42" s="152">
        <f t="shared" si="15"/>
        <v>19</v>
      </c>
    </row>
    <row r="43" spans="1:25" ht="13.15" customHeight="1" x14ac:dyDescent="0.25">
      <c r="A43" s="219">
        <f t="shared" ca="1" si="12"/>
        <v>0.37238007586535438</v>
      </c>
      <c r="B43" s="220">
        <v>28</v>
      </c>
      <c r="C43" s="220">
        <v>43</v>
      </c>
      <c r="D43" s="221" t="str">
        <f>VLOOKUP(C43,Уч!$A$2:$L$34,2,FALSE)</f>
        <v>Соляков Федор</v>
      </c>
      <c r="E43" s="222" t="str">
        <f>VLOOKUP(C43,Уч!$A$2:$L$34,3,FALSE)</f>
        <v>08.03.1998</v>
      </c>
      <c r="F43" s="223" t="str">
        <f>VLOOKUP(C43,Уч!$A$2:$L$34,5,FALSE)</f>
        <v xml:space="preserve">Кемеровская область  </v>
      </c>
      <c r="G43" s="224">
        <f>IF(Q43=0,"X",Q43/100)</f>
        <v>6.82</v>
      </c>
      <c r="H43" s="225">
        <f>R43/10</f>
        <v>-0.3</v>
      </c>
      <c r="I43" s="224" t="str">
        <f>IF(S43=0,"X",S43/100)</f>
        <v>X</v>
      </c>
      <c r="J43" s="225">
        <f>T43/10</f>
        <v>0</v>
      </c>
      <c r="K43" s="224" t="str">
        <f>IF(U43=0,"X",U43/100)</f>
        <v>X</v>
      </c>
      <c r="L43" s="225">
        <f>V43/10</f>
        <v>0</v>
      </c>
      <c r="M43" s="226">
        <f>MAX(Q43,S43,U43)/100</f>
        <v>6.82</v>
      </c>
      <c r="N43" s="227">
        <f>X43/10</f>
        <v>-0.3</v>
      </c>
      <c r="O43" s="228">
        <f>IF(W43&lt;225,0,IF(W43=0,0,ROUNDDOWN(0.14354*(W43-220)^1.4,0)))</f>
        <v>771</v>
      </c>
      <c r="P43" s="157"/>
      <c r="Q43" s="209">
        <v>682</v>
      </c>
      <c r="R43" s="210" t="s">
        <v>241</v>
      </c>
      <c r="S43" s="209">
        <v>0</v>
      </c>
      <c r="T43" s="146">
        <v>0</v>
      </c>
      <c r="U43" s="209">
        <v>0</v>
      </c>
      <c r="V43" s="146">
        <v>0</v>
      </c>
      <c r="W43" s="229">
        <f>MAX(Q43,S43,U43)</f>
        <v>682</v>
      </c>
      <c r="X43" s="152" t="str">
        <f>IF(W43=Q43,R43,(IF(W43=S43,T43,(IF(W43=U43,V43,)))))</f>
        <v>-3</v>
      </c>
    </row>
    <row r="44" spans="1:25" ht="13.15" customHeight="1" x14ac:dyDescent="0.25">
      <c r="A44" s="219">
        <f t="shared" ca="1" si="12"/>
        <v>0.66291924600162522</v>
      </c>
      <c r="B44" s="220">
        <v>28</v>
      </c>
      <c r="C44" s="220">
        <v>41</v>
      </c>
      <c r="D44" s="221" t="str">
        <f>VLOOKUP(C44,Уч!$A$2:$L$34,2,FALSE)</f>
        <v>Фомичев Андрей</v>
      </c>
      <c r="E44" s="222" t="str">
        <f>VLOOKUP(C44,Уч!$A$2:$L$34,3,FALSE)</f>
        <v>15.12.1996</v>
      </c>
      <c r="F44" s="223" t="str">
        <f>VLOOKUP(C44,Уч!$A$2:$L$34,5,FALSE)</f>
        <v xml:space="preserve">Кемеровская область  </v>
      </c>
      <c r="G44" s="224" t="str">
        <f t="shared" si="16"/>
        <v>X</v>
      </c>
      <c r="H44" s="225">
        <f t="shared" si="17"/>
        <v>0</v>
      </c>
      <c r="I44" s="224" t="str">
        <f t="shared" si="18"/>
        <v>X</v>
      </c>
      <c r="J44" s="225">
        <f t="shared" si="19"/>
        <v>0</v>
      </c>
      <c r="K44" s="224" t="str">
        <f t="shared" si="20"/>
        <v>X</v>
      </c>
      <c r="L44" s="225">
        <f t="shared" si="21"/>
        <v>0</v>
      </c>
      <c r="M44" s="226">
        <f t="shared" si="22"/>
        <v>0</v>
      </c>
      <c r="N44" s="227">
        <f t="shared" si="23"/>
        <v>0</v>
      </c>
      <c r="O44" s="228">
        <f t="shared" si="13"/>
        <v>0</v>
      </c>
      <c r="P44" s="157"/>
      <c r="Q44" s="209">
        <v>0</v>
      </c>
      <c r="R44" s="210"/>
      <c r="S44" s="209">
        <v>0</v>
      </c>
      <c r="T44" s="146">
        <v>0</v>
      </c>
      <c r="U44" s="209">
        <v>0</v>
      </c>
      <c r="V44" s="146">
        <v>0</v>
      </c>
      <c r="W44" s="229">
        <f t="shared" si="14"/>
        <v>0</v>
      </c>
      <c r="X44" s="152">
        <f t="shared" si="15"/>
        <v>0</v>
      </c>
      <c r="Y44" s="41" t="s">
        <v>240</v>
      </c>
    </row>
    <row r="45" spans="1:25" ht="13.5" x14ac:dyDescent="0.25">
      <c r="B45" s="516"/>
      <c r="C45" s="231"/>
      <c r="E45" s="232"/>
      <c r="F45" s="233"/>
      <c r="G45" s="234"/>
      <c r="H45" s="235"/>
      <c r="I45" s="234"/>
      <c r="J45" s="235"/>
      <c r="K45" s="234"/>
      <c r="L45" s="235"/>
      <c r="M45" s="236"/>
      <c r="N45" s="237"/>
      <c r="O45" s="157"/>
    </row>
    <row r="46" spans="1:25" ht="13.5" x14ac:dyDescent="0.25">
      <c r="B46" s="516"/>
      <c r="C46" s="231"/>
      <c r="E46" s="232"/>
      <c r="F46" s="233"/>
      <c r="G46" s="234"/>
      <c r="H46" s="235"/>
      <c r="I46" s="234"/>
      <c r="J46" s="235"/>
      <c r="K46" s="234"/>
      <c r="L46" s="235"/>
      <c r="M46" s="236"/>
      <c r="N46" s="237"/>
      <c r="O46" s="157"/>
    </row>
    <row r="47" spans="1:25" ht="13.5" x14ac:dyDescent="0.25">
      <c r="B47" s="516"/>
      <c r="C47" s="231"/>
      <c r="E47" s="232"/>
      <c r="F47" s="233"/>
      <c r="G47" s="234"/>
      <c r="H47" s="235"/>
      <c r="I47" s="234"/>
      <c r="J47" s="235"/>
      <c r="K47" s="234"/>
      <c r="L47" s="235"/>
      <c r="M47" s="236"/>
      <c r="N47" s="237"/>
      <c r="O47" s="157"/>
    </row>
    <row r="48" spans="1:25" ht="13.5" x14ac:dyDescent="0.25">
      <c r="B48" s="516"/>
      <c r="C48" s="231"/>
      <c r="E48" s="232"/>
      <c r="F48" s="233"/>
      <c r="G48" s="234"/>
      <c r="H48" s="235"/>
      <c r="I48" s="234"/>
      <c r="J48" s="235"/>
      <c r="K48" s="234"/>
      <c r="L48" s="235"/>
      <c r="M48" s="236"/>
      <c r="N48" s="237"/>
      <c r="O48" s="157"/>
    </row>
    <row r="49" spans="2:15" ht="13.5" x14ac:dyDescent="0.25">
      <c r="B49" s="516"/>
      <c r="C49" s="231"/>
      <c r="E49" s="232"/>
      <c r="F49" s="233"/>
      <c r="G49" s="234"/>
      <c r="H49" s="235"/>
      <c r="I49" s="234"/>
      <c r="J49" s="235"/>
      <c r="K49" s="234"/>
      <c r="L49" s="235"/>
      <c r="M49" s="236"/>
      <c r="N49" s="237"/>
      <c r="O49" s="157"/>
    </row>
    <row r="50" spans="2:15" ht="13.5" x14ac:dyDescent="0.25">
      <c r="B50" s="516"/>
      <c r="C50" s="231"/>
      <c r="E50" s="232"/>
      <c r="F50" s="233"/>
      <c r="G50" s="234"/>
      <c r="H50" s="235"/>
      <c r="I50" s="234"/>
      <c r="J50" s="235"/>
      <c r="K50" s="234"/>
      <c r="L50" s="235"/>
      <c r="M50" s="236"/>
      <c r="N50" s="237"/>
      <c r="O50" s="157"/>
    </row>
    <row r="52" spans="2:15" x14ac:dyDescent="0.2">
      <c r="C52" s="239">
        <v>459</v>
      </c>
      <c r="D52" s="41">
        <f t="shared" ref="D52:D80" ca="1" si="24">RAND()</f>
        <v>0.76097747530298809</v>
      </c>
    </row>
    <row r="53" spans="2:15" x14ac:dyDescent="0.2">
      <c r="C53" s="240">
        <v>506</v>
      </c>
      <c r="D53" s="41">
        <f t="shared" ca="1" si="24"/>
        <v>0.15880061884582541</v>
      </c>
    </row>
    <row r="54" spans="2:15" x14ac:dyDescent="0.2">
      <c r="C54" s="239">
        <v>460</v>
      </c>
      <c r="D54" s="41">
        <f t="shared" ca="1" si="24"/>
        <v>0.34294161557780378</v>
      </c>
    </row>
    <row r="55" spans="2:15" x14ac:dyDescent="0.2">
      <c r="C55" s="240">
        <v>449</v>
      </c>
      <c r="D55" s="41">
        <f t="shared" ca="1" si="24"/>
        <v>1.3501066988771071E-2</v>
      </c>
    </row>
    <row r="56" spans="2:15" x14ac:dyDescent="0.2">
      <c r="C56" s="240">
        <v>103</v>
      </c>
      <c r="D56" s="41">
        <f t="shared" ca="1" si="24"/>
        <v>0.33623786283046342</v>
      </c>
    </row>
    <row r="57" spans="2:15" x14ac:dyDescent="0.2">
      <c r="C57" s="239">
        <v>452</v>
      </c>
      <c r="D57" s="41">
        <f t="shared" ca="1" si="24"/>
        <v>9.5738080376632229E-2</v>
      </c>
    </row>
    <row r="58" spans="2:15" x14ac:dyDescent="0.2">
      <c r="C58" s="239">
        <v>455</v>
      </c>
      <c r="D58" s="41">
        <f t="shared" ca="1" si="24"/>
        <v>0.15905794947201457</v>
      </c>
    </row>
    <row r="59" spans="2:15" x14ac:dyDescent="0.2">
      <c r="C59" s="240">
        <v>319</v>
      </c>
      <c r="D59" s="41">
        <f t="shared" ca="1" si="24"/>
        <v>0.35601149888083539</v>
      </c>
    </row>
    <row r="60" spans="2:15" x14ac:dyDescent="0.2">
      <c r="C60" s="239">
        <v>315</v>
      </c>
      <c r="D60" s="41">
        <f t="shared" ca="1" si="24"/>
        <v>0.69048996026894482</v>
      </c>
    </row>
    <row r="61" spans="2:15" x14ac:dyDescent="0.2">
      <c r="C61" s="239">
        <v>180</v>
      </c>
      <c r="D61" s="41">
        <f t="shared" ca="1" si="24"/>
        <v>2.2405522843188419E-2</v>
      </c>
    </row>
    <row r="62" spans="2:15" x14ac:dyDescent="0.2">
      <c r="C62" s="240">
        <v>316</v>
      </c>
      <c r="D62" s="41">
        <f t="shared" ca="1" si="24"/>
        <v>0.20309892449655731</v>
      </c>
    </row>
    <row r="63" spans="2:15" x14ac:dyDescent="0.2">
      <c r="C63" s="240">
        <v>99</v>
      </c>
      <c r="D63" s="41">
        <f t="shared" ca="1" si="24"/>
        <v>0.42457230000654356</v>
      </c>
    </row>
    <row r="64" spans="2:15" x14ac:dyDescent="0.2">
      <c r="C64" s="239">
        <v>52</v>
      </c>
      <c r="D64" s="41">
        <f t="shared" ca="1" si="24"/>
        <v>0.94276674590976162</v>
      </c>
    </row>
    <row r="65" spans="3:4" x14ac:dyDescent="0.2">
      <c r="C65" s="241">
        <v>55</v>
      </c>
      <c r="D65" s="41">
        <f t="shared" ca="1" si="24"/>
        <v>0.98971825586057194</v>
      </c>
    </row>
    <row r="66" spans="3:4" x14ac:dyDescent="0.2">
      <c r="C66" s="239">
        <v>334</v>
      </c>
      <c r="D66" s="41">
        <f t="shared" ca="1" si="24"/>
        <v>0.83738367573315386</v>
      </c>
    </row>
    <row r="67" spans="3:4" x14ac:dyDescent="0.2">
      <c r="C67" s="239">
        <v>63</v>
      </c>
      <c r="D67" s="41">
        <f t="shared" ca="1" si="24"/>
        <v>0.85872064321896124</v>
      </c>
    </row>
    <row r="68" spans="3:4" x14ac:dyDescent="0.2">
      <c r="C68" s="239">
        <v>462</v>
      </c>
      <c r="D68" s="41">
        <f t="shared" ca="1" si="24"/>
        <v>0.13989708401487511</v>
      </c>
    </row>
    <row r="69" spans="3:4" x14ac:dyDescent="0.2">
      <c r="C69" s="242">
        <v>101</v>
      </c>
      <c r="D69" s="41">
        <f t="shared" ca="1" si="24"/>
        <v>0.67446059075597942</v>
      </c>
    </row>
    <row r="70" spans="3:4" x14ac:dyDescent="0.2">
      <c r="C70" s="239">
        <v>54</v>
      </c>
      <c r="D70" s="41">
        <f t="shared" ca="1" si="24"/>
        <v>0.20907547546718108</v>
      </c>
    </row>
    <row r="71" spans="3:4" x14ac:dyDescent="0.2">
      <c r="C71" s="239">
        <v>162</v>
      </c>
      <c r="D71" s="41">
        <f t="shared" ca="1" si="24"/>
        <v>0.23071008245298952</v>
      </c>
    </row>
    <row r="72" spans="3:4" x14ac:dyDescent="0.2">
      <c r="C72" s="239">
        <v>96</v>
      </c>
      <c r="D72" s="41">
        <f t="shared" ca="1" si="24"/>
        <v>0.93293381047476898</v>
      </c>
    </row>
    <row r="73" spans="3:4" x14ac:dyDescent="0.2">
      <c r="C73" s="240">
        <v>505</v>
      </c>
      <c r="D73" s="41">
        <f t="shared" ca="1" si="24"/>
        <v>0.67297809189133206</v>
      </c>
    </row>
    <row r="74" spans="3:4" x14ac:dyDescent="0.2">
      <c r="C74" s="240">
        <v>97</v>
      </c>
      <c r="D74" s="41">
        <f t="shared" ca="1" si="24"/>
        <v>0.61599556560193647</v>
      </c>
    </row>
    <row r="75" spans="3:4" x14ac:dyDescent="0.2">
      <c r="C75" s="200"/>
      <c r="D75" s="41">
        <f t="shared" ca="1" si="24"/>
        <v>0.52632623108973087</v>
      </c>
    </row>
    <row r="76" spans="3:4" x14ac:dyDescent="0.2">
      <c r="C76" s="200"/>
      <c r="D76" s="41">
        <f t="shared" ca="1" si="24"/>
        <v>0.37138462533157024</v>
      </c>
    </row>
    <row r="77" spans="3:4" x14ac:dyDescent="0.2">
      <c r="C77" s="200"/>
      <c r="D77" s="41">
        <f t="shared" ca="1" si="24"/>
        <v>0.83284543602048022</v>
      </c>
    </row>
    <row r="78" spans="3:4" x14ac:dyDescent="0.2">
      <c r="C78" s="200"/>
      <c r="D78" s="41">
        <f t="shared" ca="1" si="24"/>
        <v>0.80532409390632942</v>
      </c>
    </row>
    <row r="79" spans="3:4" x14ac:dyDescent="0.2">
      <c r="C79" s="200"/>
      <c r="D79" s="41">
        <f t="shared" ca="1" si="24"/>
        <v>0.26576179329125571</v>
      </c>
    </row>
    <row r="80" spans="3:4" x14ac:dyDescent="0.2">
      <c r="C80" s="200"/>
      <c r="D80" s="41">
        <f t="shared" ca="1" si="24"/>
        <v>0.94873420850919088</v>
      </c>
    </row>
  </sheetData>
  <sortState ref="A16:AN27">
    <sortCondition ref="A16:A27"/>
  </sortState>
  <mergeCells count="7">
    <mergeCell ref="B7:N7"/>
    <mergeCell ref="B1:N1"/>
    <mergeCell ref="B2:N2"/>
    <mergeCell ref="B3:N3"/>
    <mergeCell ref="B4:N4"/>
    <mergeCell ref="B5:N5"/>
    <mergeCell ref="B6:N6"/>
  </mergeCells>
  <pageMargins left="0.7" right="0.7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33"/>
  </sheetPr>
  <dimension ref="A1:Q49"/>
  <sheetViews>
    <sheetView view="pageBreakPreview" zoomScaleSheetLayoutView="100" workbookViewId="0">
      <selection activeCell="X48" sqref="X48"/>
    </sheetView>
  </sheetViews>
  <sheetFormatPr defaultColWidth="9.140625" defaultRowHeight="12.75" outlineLevelRow="1" outlineLevelCol="1" x14ac:dyDescent="0.2"/>
  <cols>
    <col min="1" max="1" width="10" style="41" customWidth="1" outlineLevel="1"/>
    <col min="2" max="2" width="5.7109375" style="41" customWidth="1"/>
    <col min="3" max="3" width="5.42578125" style="148" customWidth="1"/>
    <col min="4" max="4" width="20.42578125" style="41" customWidth="1"/>
    <col min="5" max="5" width="9.7109375" style="148" customWidth="1" outlineLevel="1"/>
    <col min="6" max="6" width="18.5703125" style="41" customWidth="1" outlineLevel="1"/>
    <col min="7" max="8" width="10.7109375" style="148" customWidth="1" outlineLevel="1"/>
    <col min="9" max="9" width="10.7109375" style="41" customWidth="1" outlineLevel="1"/>
    <col min="10" max="10" width="10.5703125" style="41" bestFit="1" customWidth="1"/>
    <col min="11" max="11" width="5.7109375" style="149" bestFit="1" customWidth="1"/>
    <col min="12" max="12" width="5.7109375" style="149" customWidth="1"/>
    <col min="13" max="15" width="5" style="234" customWidth="1" outlineLevel="1"/>
    <col min="16" max="16" width="8" style="41" customWidth="1" outlineLevel="1"/>
    <col min="17" max="16384" width="9.140625" style="41"/>
  </cols>
  <sheetData>
    <row r="1" spans="1:16" ht="13.15" customHeight="1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J1" s="745"/>
      <c r="K1" s="745"/>
      <c r="M1" s="243"/>
      <c r="N1" s="243"/>
      <c r="O1" s="243"/>
      <c r="P1" s="145"/>
    </row>
    <row r="2" spans="1:16" ht="13.15" customHeight="1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J2" s="745"/>
      <c r="K2" s="745"/>
      <c r="M2" s="243"/>
      <c r="N2" s="243"/>
      <c r="O2" s="243"/>
      <c r="P2" s="145"/>
    </row>
    <row r="3" spans="1:16" ht="13.15" customHeight="1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J3" s="745"/>
      <c r="K3" s="745"/>
      <c r="M3" s="243"/>
      <c r="N3" s="243"/>
      <c r="O3" s="243"/>
      <c r="P3" s="145"/>
    </row>
    <row r="4" spans="1:16" ht="13.15" customHeight="1" x14ac:dyDescent="0.2">
      <c r="B4" s="745" t="str">
        <f>Расп!A27</f>
        <v>по многоборью</v>
      </c>
      <c r="C4" s="745"/>
      <c r="D4" s="745"/>
      <c r="E4" s="745"/>
      <c r="F4" s="745"/>
      <c r="G4" s="745"/>
      <c r="H4" s="745"/>
      <c r="I4" s="745"/>
      <c r="J4" s="745"/>
      <c r="K4" s="745"/>
      <c r="M4" s="243"/>
      <c r="N4" s="243"/>
      <c r="O4" s="243"/>
      <c r="P4" s="145"/>
    </row>
    <row r="5" spans="1:16" ht="13.15" customHeight="1" x14ac:dyDescent="0.2">
      <c r="B5" s="745" t="str">
        <f>Расп!A28</f>
        <v>Мужчины</v>
      </c>
      <c r="C5" s="745"/>
      <c r="D5" s="745"/>
      <c r="E5" s="745"/>
      <c r="F5" s="745"/>
      <c r="G5" s="745"/>
      <c r="H5" s="745"/>
      <c r="I5" s="745"/>
      <c r="J5" s="745"/>
      <c r="K5" s="745"/>
      <c r="M5" s="243"/>
      <c r="N5" s="243"/>
      <c r="O5" s="243"/>
      <c r="P5" s="145"/>
    </row>
    <row r="6" spans="1:16" ht="13.15" customHeight="1" x14ac:dyDescent="0.2">
      <c r="B6" s="746" t="s">
        <v>12</v>
      </c>
      <c r="C6" s="746"/>
      <c r="D6" s="746"/>
      <c r="E6" s="746"/>
      <c r="F6" s="746"/>
      <c r="G6" s="746"/>
      <c r="H6" s="746"/>
      <c r="I6" s="746"/>
      <c r="J6" s="746"/>
      <c r="K6" s="746"/>
      <c r="M6" s="243"/>
      <c r="N6" s="243"/>
      <c r="O6" s="243"/>
      <c r="P6" s="145"/>
    </row>
    <row r="7" spans="1:16" ht="13.15" customHeight="1" x14ac:dyDescent="0.2">
      <c r="B7" s="741" t="str">
        <f>Расп!A4</f>
        <v>толкание ядра (7,26 кг)</v>
      </c>
      <c r="C7" s="741"/>
      <c r="D7" s="741"/>
      <c r="E7" s="741"/>
      <c r="F7" s="741"/>
      <c r="G7" s="741"/>
      <c r="H7" s="741"/>
      <c r="I7" s="741"/>
      <c r="J7" s="741"/>
      <c r="K7" s="741"/>
      <c r="M7" s="243"/>
      <c r="N7" s="243"/>
      <c r="O7" s="243"/>
      <c r="P7" s="145"/>
    </row>
    <row r="8" spans="1:16" ht="13.15" hidden="1" customHeight="1" x14ac:dyDescent="0.25">
      <c r="C8" s="151"/>
      <c r="D8" s="148"/>
      <c r="G8" s="150"/>
      <c r="M8" s="243"/>
      <c r="N8" s="243"/>
      <c r="O8" s="243"/>
      <c r="P8" s="145"/>
    </row>
    <row r="9" spans="1:16" ht="13.15" hidden="1" customHeight="1" x14ac:dyDescent="0.2">
      <c r="C9" s="147"/>
      <c r="D9" s="38"/>
      <c r="G9" s="150"/>
      <c r="H9" s="150"/>
      <c r="I9" s="147"/>
      <c r="J9" s="147"/>
      <c r="M9" s="243"/>
      <c r="N9" s="243"/>
      <c r="O9" s="243"/>
      <c r="P9" s="152" t="s">
        <v>22</v>
      </c>
    </row>
    <row r="10" spans="1:16" ht="13.15" hidden="1" customHeight="1" outlineLevel="1" x14ac:dyDescent="0.25">
      <c r="C10" s="153"/>
      <c r="D10" s="148"/>
      <c r="F10" s="151"/>
      <c r="G10" s="150"/>
      <c r="J10" s="214"/>
      <c r="M10" s="243"/>
      <c r="N10" s="243"/>
      <c r="O10" s="243"/>
      <c r="P10" s="152" t="s">
        <v>23</v>
      </c>
    </row>
    <row r="11" spans="1:16" ht="13.15" hidden="1" customHeight="1" x14ac:dyDescent="0.25">
      <c r="C11" s="153"/>
      <c r="D11" s="148"/>
      <c r="G11" s="151"/>
      <c r="H11" s="41"/>
      <c r="J11" s="214"/>
      <c r="M11" s="243"/>
      <c r="N11" s="243"/>
      <c r="O11" s="243"/>
      <c r="P11" s="152"/>
    </row>
    <row r="12" spans="1:16" ht="13.15" customHeight="1" outlineLevel="1" x14ac:dyDescent="0.25">
      <c r="B12" s="203" t="str">
        <f>Расп!A1</f>
        <v>04.09.2019 г.</v>
      </c>
      <c r="C12" s="153"/>
      <c r="D12" s="148"/>
      <c r="F12" s="685" t="s">
        <v>335</v>
      </c>
      <c r="G12" s="151"/>
      <c r="H12" s="41"/>
      <c r="J12" s="206" t="str">
        <f>Расп!B1</f>
        <v>Начало:</v>
      </c>
      <c r="K12" s="207">
        <f>Расп!B4</f>
        <v>0.46875</v>
      </c>
      <c r="M12" s="243"/>
      <c r="N12" s="243"/>
      <c r="O12" s="243"/>
      <c r="P12" s="152" t="s">
        <v>24</v>
      </c>
    </row>
    <row r="13" spans="1:16" ht="13.15" customHeight="1" x14ac:dyDescent="0.2">
      <c r="B13" s="41" t="str">
        <f>Расп!A26</f>
        <v>г.Сочи, Адлерский район, стадион "Юность"</v>
      </c>
      <c r="J13" s="206" t="str">
        <f>Расп!C1</f>
        <v>Окончание:</v>
      </c>
      <c r="K13" s="248"/>
      <c r="M13" s="243"/>
      <c r="N13" s="243"/>
      <c r="O13" s="243"/>
      <c r="P13" s="145"/>
    </row>
    <row r="14" spans="1:16" s="156" customFormat="1" ht="13.15" customHeight="1" x14ac:dyDescent="0.2">
      <c r="A14" s="154" t="s">
        <v>67</v>
      </c>
      <c r="B14" s="154" t="s">
        <v>260</v>
      </c>
      <c r="C14" s="154" t="s">
        <v>20</v>
      </c>
      <c r="D14" s="154" t="s">
        <v>16</v>
      </c>
      <c r="E14" s="154" t="s">
        <v>0</v>
      </c>
      <c r="F14" s="154" t="s">
        <v>8</v>
      </c>
      <c r="G14" s="154">
        <v>1</v>
      </c>
      <c r="H14" s="154">
        <v>2</v>
      </c>
      <c r="I14" s="154">
        <v>3</v>
      </c>
      <c r="J14" s="154" t="s">
        <v>19</v>
      </c>
      <c r="K14" s="155" t="s">
        <v>29</v>
      </c>
      <c r="L14" s="157"/>
      <c r="M14" s="244" t="s">
        <v>31</v>
      </c>
      <c r="N14" s="244" t="s">
        <v>32</v>
      </c>
      <c r="O14" s="244" t="s">
        <v>33</v>
      </c>
      <c r="P14" s="152" t="s">
        <v>28</v>
      </c>
    </row>
    <row r="15" spans="1:16" s="156" customFormat="1" ht="13.15" hidden="1" customHeight="1" x14ac:dyDescent="0.2">
      <c r="F15" s="515" t="s">
        <v>334</v>
      </c>
      <c r="K15" s="157"/>
      <c r="L15" s="157"/>
      <c r="M15" s="244"/>
      <c r="N15" s="244"/>
      <c r="O15" s="244"/>
      <c r="P15" s="152"/>
    </row>
    <row r="16" spans="1:16" ht="15" customHeight="1" x14ac:dyDescent="0.2">
      <c r="A16" s="41">
        <f t="shared" ref="A16:A32" ca="1" si="0">RAND()</f>
        <v>0.38298772564345396</v>
      </c>
      <c r="B16" s="220">
        <v>1</v>
      </c>
      <c r="C16" s="162">
        <v>116</v>
      </c>
      <c r="D16" s="221" t="str">
        <f>VLOOKUP(C16,Уч!$A$2:$L$34,2,FALSE)</f>
        <v>Горбачёв Артём</v>
      </c>
      <c r="E16" s="222" t="str">
        <f>VLOOKUP(C16,Уч!$A$2:$L$34,3,FALSE)</f>
        <v>25.04.1998</v>
      </c>
      <c r="F16" s="223" t="str">
        <f>VLOOKUP(C16,Уч!$A$2:$L$34,5,FALSE)</f>
        <v xml:space="preserve">Санкт-Петербург  </v>
      </c>
      <c r="G16" s="274" t="str">
        <f t="shared" ref="G16:G32" si="1">IF(M16=0,"X",M16/100)</f>
        <v>X</v>
      </c>
      <c r="H16" s="274" t="str">
        <f t="shared" ref="H16:H32" si="2">IF(N16=0,"X",N16/100)</f>
        <v>X</v>
      </c>
      <c r="I16" s="274" t="str">
        <f t="shared" ref="I16:I32" si="3">IF(O16=0,"X",O16/100)</f>
        <v>X</v>
      </c>
      <c r="J16" s="557">
        <f t="shared" ref="J16:J32" si="4">MAX(M16,N16,O16)/100</f>
        <v>0</v>
      </c>
      <c r="K16" s="155">
        <f t="shared" ref="K16:K32" si="5">IF(P16&lt;153,0,IF(P16=0,0,ROUNDDOWN(51.39*(P16/100-1.5)^1.05,0)))</f>
        <v>0</v>
      </c>
      <c r="L16" s="157"/>
      <c r="M16" s="209"/>
      <c r="N16" s="209">
        <v>0</v>
      </c>
      <c r="O16" s="209">
        <v>0</v>
      </c>
      <c r="P16" s="229">
        <f t="shared" ref="P16:P32" si="6">MAX(M16,N16,O16)</f>
        <v>0</v>
      </c>
    </row>
    <row r="17" spans="1:17" ht="15" customHeight="1" x14ac:dyDescent="0.2">
      <c r="A17" s="41">
        <f t="shared" ca="1" si="0"/>
        <v>1.7368690053988112E-2</v>
      </c>
      <c r="B17" s="220">
        <v>2</v>
      </c>
      <c r="C17" s="162">
        <v>21</v>
      </c>
      <c r="D17" s="221" t="str">
        <f>VLOOKUP(C17,Уч!$A$2:$L$34,2,FALSE)</f>
        <v>Гасленко Кирилл</v>
      </c>
      <c r="E17" s="222">
        <f>VLOOKUP(C17,Уч!$A$2:$L$34,3,FALSE)</f>
        <v>36317</v>
      </c>
      <c r="F17" s="223" t="str">
        <f>VLOOKUP(C17,Уч!$A$2:$L$34,5,FALSE)</f>
        <v xml:space="preserve">Краснодарский край  </v>
      </c>
      <c r="G17" s="274" t="str">
        <f t="shared" si="1"/>
        <v>X</v>
      </c>
      <c r="H17" s="274" t="str">
        <f t="shared" si="2"/>
        <v>X</v>
      </c>
      <c r="I17" s="274" t="str">
        <f t="shared" si="3"/>
        <v>X</v>
      </c>
      <c r="J17" s="557">
        <f t="shared" si="4"/>
        <v>0</v>
      </c>
      <c r="K17" s="155">
        <f t="shared" si="5"/>
        <v>0</v>
      </c>
      <c r="L17" s="157"/>
      <c r="M17" s="209"/>
      <c r="N17" s="209">
        <v>0</v>
      </c>
      <c r="O17" s="209">
        <v>0</v>
      </c>
      <c r="P17" s="229">
        <f t="shared" si="6"/>
        <v>0</v>
      </c>
    </row>
    <row r="18" spans="1:17" ht="15" customHeight="1" x14ac:dyDescent="0.2">
      <c r="A18" s="41">
        <f t="shared" ca="1" si="0"/>
        <v>0.56118963067893346</v>
      </c>
      <c r="B18" s="220">
        <v>3</v>
      </c>
      <c r="C18" s="162">
        <v>78</v>
      </c>
      <c r="D18" s="221" t="str">
        <f>VLOOKUP(C18,Уч!$A$2:$L$34,2,FALSE)</f>
        <v>Слаква Максим</v>
      </c>
      <c r="E18" s="222" t="str">
        <f>VLOOKUP(C18,Уч!$A$2:$L$34,3,FALSE)</f>
        <v>10.05.1998</v>
      </c>
      <c r="F18" s="223" t="str">
        <f>VLOOKUP(C18,Уч!$A$2:$L$34,5,FALSE)</f>
        <v xml:space="preserve">Ставропольский край  </v>
      </c>
      <c r="G18" s="274">
        <f t="shared" si="1"/>
        <v>10.36</v>
      </c>
      <c r="H18" s="274" t="str">
        <f t="shared" si="2"/>
        <v>X</v>
      </c>
      <c r="I18" s="274" t="str">
        <f t="shared" si="3"/>
        <v>X</v>
      </c>
      <c r="J18" s="557">
        <f t="shared" si="4"/>
        <v>10.36</v>
      </c>
      <c r="K18" s="155">
        <f t="shared" si="5"/>
        <v>507</v>
      </c>
      <c r="L18" s="157"/>
      <c r="M18" s="209">
        <v>1036</v>
      </c>
      <c r="N18" s="209">
        <v>0</v>
      </c>
      <c r="O18" s="209">
        <v>0</v>
      </c>
      <c r="P18" s="229">
        <f t="shared" si="6"/>
        <v>1036</v>
      </c>
    </row>
    <row r="19" spans="1:17" ht="15" customHeight="1" x14ac:dyDescent="0.2">
      <c r="A19" s="41">
        <f t="shared" ca="1" si="0"/>
        <v>0.93432146850554931</v>
      </c>
      <c r="B19" s="220">
        <v>4</v>
      </c>
      <c r="C19" s="197">
        <v>71</v>
      </c>
      <c r="D19" s="221" t="str">
        <f>VLOOKUP(C19,Уч!$A$2:$L$34,2,FALSE)</f>
        <v>Агапов Игорь</v>
      </c>
      <c r="E19" s="222" t="str">
        <f>VLOOKUP(C19,Уч!$A$2:$L$34,3,FALSE)</f>
        <v>29.10.1998</v>
      </c>
      <c r="F19" s="223" t="str">
        <f>VLOOKUP(C19,Уч!$A$2:$L$34,5,FALSE)</f>
        <v xml:space="preserve">Москва  </v>
      </c>
      <c r="G19" s="274">
        <f t="shared" si="1"/>
        <v>11.2</v>
      </c>
      <c r="H19" s="274" t="str">
        <f t="shared" si="2"/>
        <v>X</v>
      </c>
      <c r="I19" s="274" t="str">
        <f t="shared" si="3"/>
        <v>X</v>
      </c>
      <c r="J19" s="557">
        <f t="shared" si="4"/>
        <v>11.2</v>
      </c>
      <c r="K19" s="155">
        <f t="shared" si="5"/>
        <v>558</v>
      </c>
      <c r="L19" s="157"/>
      <c r="M19" s="209">
        <v>1120</v>
      </c>
      <c r="N19" s="209">
        <v>0</v>
      </c>
      <c r="O19" s="209">
        <v>0</v>
      </c>
      <c r="P19" s="229">
        <f t="shared" si="6"/>
        <v>1120</v>
      </c>
    </row>
    <row r="20" spans="1:17" ht="15" customHeight="1" x14ac:dyDescent="0.2">
      <c r="A20" s="41">
        <f t="shared" ca="1" si="0"/>
        <v>0.61066885746803679</v>
      </c>
      <c r="B20" s="220">
        <v>5</v>
      </c>
      <c r="C20" s="162">
        <v>101</v>
      </c>
      <c r="D20" s="221" t="str">
        <f>VLOOKUP(C20,Уч!$A$2:$L$34,2,FALSE)</f>
        <v>Чернов Виталий</v>
      </c>
      <c r="E20" s="222" t="str">
        <f>VLOOKUP(C20,Уч!$A$2:$L$34,3,FALSE)</f>
        <v>07.08.1997</v>
      </c>
      <c r="F20" s="223" t="str">
        <f>VLOOKUP(C20,Уч!$A$2:$L$34,5,FALSE)</f>
        <v xml:space="preserve">Волгоградская область  </v>
      </c>
      <c r="G20" s="274">
        <f t="shared" si="1"/>
        <v>12.89</v>
      </c>
      <c r="H20" s="274" t="str">
        <f t="shared" si="2"/>
        <v>X</v>
      </c>
      <c r="I20" s="274" t="str">
        <f t="shared" si="3"/>
        <v>X</v>
      </c>
      <c r="J20" s="557">
        <f t="shared" si="4"/>
        <v>12.89</v>
      </c>
      <c r="K20" s="155">
        <f t="shared" si="5"/>
        <v>661</v>
      </c>
      <c r="L20" s="157"/>
      <c r="M20" s="209">
        <v>1289</v>
      </c>
      <c r="N20" s="209">
        <v>0</v>
      </c>
      <c r="O20" s="209">
        <v>0</v>
      </c>
      <c r="P20" s="229">
        <f t="shared" si="6"/>
        <v>1289</v>
      </c>
    </row>
    <row r="21" spans="1:17" ht="15" customHeight="1" x14ac:dyDescent="0.2">
      <c r="A21" s="41">
        <f t="shared" ca="1" si="0"/>
        <v>0.99191323857709557</v>
      </c>
      <c r="B21" s="220">
        <v>6</v>
      </c>
      <c r="C21" s="162">
        <v>44</v>
      </c>
      <c r="D21" s="221" t="str">
        <f>VLOOKUP(C21,Уч!$A$2:$L$34,2,FALSE)</f>
        <v>Хамедов Игорь</v>
      </c>
      <c r="E21" s="222" t="str">
        <f>VLOOKUP(C21,Уч!$A$2:$L$34,3,FALSE)</f>
        <v>30.05.1998</v>
      </c>
      <c r="F21" s="223" t="str">
        <f>VLOOKUP(C21,Уч!$A$2:$L$34,5,FALSE)</f>
        <v xml:space="preserve">Кемеровская область  </v>
      </c>
      <c r="G21" s="274">
        <f t="shared" si="1"/>
        <v>11.76</v>
      </c>
      <c r="H21" s="274" t="str">
        <f t="shared" si="2"/>
        <v>X</v>
      </c>
      <c r="I21" s="274" t="str">
        <f t="shared" si="3"/>
        <v>X</v>
      </c>
      <c r="J21" s="557">
        <f t="shared" si="4"/>
        <v>11.76</v>
      </c>
      <c r="K21" s="155">
        <f t="shared" si="5"/>
        <v>592</v>
      </c>
      <c r="L21" s="157"/>
      <c r="M21" s="209">
        <v>1176</v>
      </c>
      <c r="N21" s="209">
        <v>0</v>
      </c>
      <c r="O21" s="209">
        <v>0</v>
      </c>
      <c r="P21" s="229">
        <f t="shared" si="6"/>
        <v>1176</v>
      </c>
    </row>
    <row r="22" spans="1:17" ht="15" customHeight="1" x14ac:dyDescent="0.2">
      <c r="A22" s="41">
        <f t="shared" ca="1" si="0"/>
        <v>0.4903067749466854</v>
      </c>
      <c r="B22" s="220">
        <v>7</v>
      </c>
      <c r="C22" s="296">
        <v>77</v>
      </c>
      <c r="D22" s="221" t="str">
        <f>VLOOKUP(C22,Уч!$A$2:$L$34,2,FALSE)</f>
        <v>Мазикин Алексей</v>
      </c>
      <c r="E22" s="222" t="str">
        <f>VLOOKUP(C22,Уч!$A$2:$L$34,3,FALSE)</f>
        <v>05.06.1998</v>
      </c>
      <c r="F22" s="223" t="str">
        <f>VLOOKUP(C22,Уч!$A$2:$L$34,5,FALSE)</f>
        <v xml:space="preserve">Ставропольский край  </v>
      </c>
      <c r="G22" s="274">
        <f t="shared" si="1"/>
        <v>10.94</v>
      </c>
      <c r="H22" s="274" t="str">
        <f t="shared" si="2"/>
        <v>X</v>
      </c>
      <c r="I22" s="274" t="str">
        <f t="shared" si="3"/>
        <v>X</v>
      </c>
      <c r="J22" s="557">
        <f t="shared" si="4"/>
        <v>10.94</v>
      </c>
      <c r="K22" s="155">
        <f t="shared" si="5"/>
        <v>542</v>
      </c>
      <c r="L22" s="157"/>
      <c r="M22" s="209">
        <v>1094</v>
      </c>
      <c r="N22" s="209">
        <v>0</v>
      </c>
      <c r="O22" s="209">
        <v>0</v>
      </c>
      <c r="P22" s="229">
        <f t="shared" si="6"/>
        <v>1094</v>
      </c>
    </row>
    <row r="23" spans="1:17" ht="15" customHeight="1" x14ac:dyDescent="0.2">
      <c r="A23" s="41">
        <f t="shared" ca="1" si="0"/>
        <v>0.18119788014355254</v>
      </c>
      <c r="B23" s="220">
        <v>8</v>
      </c>
      <c r="C23" s="197">
        <v>1</v>
      </c>
      <c r="D23" s="221" t="str">
        <f>VLOOKUP(C23,Уч!$A$2:$L$34,2,FALSE)</f>
        <v>Переварюха Артём</v>
      </c>
      <c r="E23" s="222" t="str">
        <f>VLOOKUP(C23,Уч!$A$2:$L$34,3,FALSE)</f>
        <v>21.05.1999</v>
      </c>
      <c r="F23" s="223" t="str">
        <f>VLOOKUP(C23,Уч!$A$2:$L$34,5,FALSE)</f>
        <v xml:space="preserve">Ростовская область  </v>
      </c>
      <c r="G23" s="274">
        <f t="shared" si="1"/>
        <v>13.91</v>
      </c>
      <c r="H23" s="274" t="str">
        <f t="shared" si="2"/>
        <v>X</v>
      </c>
      <c r="I23" s="274" t="str">
        <f t="shared" si="3"/>
        <v>X</v>
      </c>
      <c r="J23" s="557">
        <f t="shared" si="4"/>
        <v>13.91</v>
      </c>
      <c r="K23" s="155">
        <f t="shared" si="5"/>
        <v>723</v>
      </c>
      <c r="L23" s="157"/>
      <c r="M23" s="209">
        <v>1391</v>
      </c>
      <c r="N23" s="209">
        <v>0</v>
      </c>
      <c r="O23" s="209">
        <v>0</v>
      </c>
      <c r="P23" s="229">
        <f t="shared" si="6"/>
        <v>1391</v>
      </c>
    </row>
    <row r="24" spans="1:17" ht="15" customHeight="1" x14ac:dyDescent="0.2">
      <c r="A24" s="41">
        <f t="shared" ca="1" si="0"/>
        <v>0.96437794201089588</v>
      </c>
      <c r="B24" s="220">
        <v>9</v>
      </c>
      <c r="C24" s="162">
        <v>107</v>
      </c>
      <c r="D24" s="221" t="str">
        <f>VLOOKUP(C24,Уч!$A$2:$L$34,2,FALSE)</f>
        <v>Зарипов Раиль</v>
      </c>
      <c r="E24" s="222" t="str">
        <f>VLOOKUP(C24,Уч!$A$2:$L$34,3,FALSE)</f>
        <v>25.07.1999</v>
      </c>
      <c r="F24" s="223" t="str">
        <f>VLOOKUP(C24,Уч!$A$2:$L$34,5,FALSE)</f>
        <v xml:space="preserve">Республика Татарстан  </v>
      </c>
      <c r="G24" s="274">
        <f t="shared" si="1"/>
        <v>9.3000000000000007</v>
      </c>
      <c r="H24" s="274" t="str">
        <f t="shared" si="2"/>
        <v>X</v>
      </c>
      <c r="I24" s="274" t="str">
        <f t="shared" si="3"/>
        <v>X</v>
      </c>
      <c r="J24" s="557">
        <f t="shared" si="4"/>
        <v>9.3000000000000007</v>
      </c>
      <c r="K24" s="155">
        <f t="shared" si="5"/>
        <v>444</v>
      </c>
      <c r="L24" s="157"/>
      <c r="M24" s="209">
        <v>930</v>
      </c>
      <c r="N24" s="209">
        <v>0</v>
      </c>
      <c r="O24" s="209">
        <v>0</v>
      </c>
      <c r="P24" s="229">
        <f t="shared" si="6"/>
        <v>930</v>
      </c>
    </row>
    <row r="25" spans="1:17" ht="15" customHeight="1" x14ac:dyDescent="0.2">
      <c r="A25" s="41">
        <f t="shared" ca="1" si="0"/>
        <v>0.29274399483724278</v>
      </c>
      <c r="B25" s="220">
        <v>10</v>
      </c>
      <c r="C25" s="162">
        <v>88</v>
      </c>
      <c r="D25" s="221" t="str">
        <f>VLOOKUP(C25,Уч!$A$2:$L$34,2,FALSE)</f>
        <v>Башаев Никита</v>
      </c>
      <c r="E25" s="222" t="str">
        <f>VLOOKUP(C25,Уч!$A$2:$L$34,3,FALSE)</f>
        <v>19.07.1997</v>
      </c>
      <c r="F25" s="223" t="str">
        <f>VLOOKUP(C25,Уч!$A$2:$L$34,5,FALSE)</f>
        <v xml:space="preserve">Челябинская область  </v>
      </c>
      <c r="G25" s="274">
        <f t="shared" si="1"/>
        <v>11.41</v>
      </c>
      <c r="H25" s="274" t="str">
        <f t="shared" si="2"/>
        <v>X</v>
      </c>
      <c r="I25" s="274" t="str">
        <f t="shared" si="3"/>
        <v>X</v>
      </c>
      <c r="J25" s="557">
        <f t="shared" si="4"/>
        <v>11.41</v>
      </c>
      <c r="K25" s="155">
        <f t="shared" si="5"/>
        <v>571</v>
      </c>
      <c r="L25" s="157"/>
      <c r="M25" s="209">
        <v>1141</v>
      </c>
      <c r="N25" s="209">
        <v>0</v>
      </c>
      <c r="O25" s="209">
        <v>0</v>
      </c>
      <c r="P25" s="229">
        <f t="shared" si="6"/>
        <v>1141</v>
      </c>
    </row>
    <row r="26" spans="1:17" ht="15" customHeight="1" x14ac:dyDescent="0.2">
      <c r="A26" s="41">
        <f t="shared" ca="1" si="0"/>
        <v>2.4838288401233921E-2</v>
      </c>
      <c r="B26" s="220">
        <v>11</v>
      </c>
      <c r="C26" s="162">
        <v>40</v>
      </c>
      <c r="D26" s="221" t="str">
        <f>VLOOKUP(C26,Уч!$A$2:$L$34,2,FALSE)</f>
        <v>Черкасов Алексей</v>
      </c>
      <c r="E26" s="222" t="str">
        <f>VLOOKUP(C26,Уч!$A$2:$L$34,3,FALSE)</f>
        <v>22.10.1994</v>
      </c>
      <c r="F26" s="223" t="str">
        <f>VLOOKUP(C26,Уч!$A$2:$L$34,5,FALSE)</f>
        <v xml:space="preserve">Кемеровская область Санкт-Петербург </v>
      </c>
      <c r="G26" s="274">
        <f t="shared" si="1"/>
        <v>14.03</v>
      </c>
      <c r="H26" s="274" t="str">
        <f t="shared" si="2"/>
        <v>X</v>
      </c>
      <c r="I26" s="274" t="str">
        <f t="shared" si="3"/>
        <v>X</v>
      </c>
      <c r="J26" s="557">
        <f t="shared" si="4"/>
        <v>14.03</v>
      </c>
      <c r="K26" s="155">
        <f t="shared" si="5"/>
        <v>730</v>
      </c>
      <c r="L26" s="157"/>
      <c r="M26" s="209">
        <v>1403</v>
      </c>
      <c r="N26" s="209">
        <v>0</v>
      </c>
      <c r="O26" s="209">
        <v>0</v>
      </c>
      <c r="P26" s="229">
        <f t="shared" si="6"/>
        <v>1403</v>
      </c>
    </row>
    <row r="27" spans="1:17" ht="15" customHeight="1" x14ac:dyDescent="0.2">
      <c r="A27" s="41">
        <f t="shared" ca="1" si="0"/>
        <v>0.4641688340531801</v>
      </c>
      <c r="B27" s="220">
        <v>12</v>
      </c>
      <c r="C27" s="162">
        <v>83</v>
      </c>
      <c r="D27" s="221" t="str">
        <f>VLOOKUP(C27,Уч!$A$2:$L$34,2,FALSE)</f>
        <v>Патес Максим</v>
      </c>
      <c r="E27" s="222" t="str">
        <f>VLOOKUP(C27,Уч!$A$2:$L$34,3,FALSE)</f>
        <v>03.05.1997</v>
      </c>
      <c r="F27" s="223" t="str">
        <f>VLOOKUP(C27,Уч!$A$2:$L$34,5,FALSE)</f>
        <v xml:space="preserve">Челябинская область  </v>
      </c>
      <c r="G27" s="274">
        <f t="shared" si="1"/>
        <v>10.79</v>
      </c>
      <c r="H27" s="274" t="str">
        <f t="shared" si="2"/>
        <v>X</v>
      </c>
      <c r="I27" s="274" t="str">
        <f t="shared" si="3"/>
        <v>X</v>
      </c>
      <c r="J27" s="557">
        <f t="shared" si="4"/>
        <v>10.79</v>
      </c>
      <c r="K27" s="155">
        <f t="shared" si="5"/>
        <v>533</v>
      </c>
      <c r="L27" s="157"/>
      <c r="M27" s="209">
        <v>1079</v>
      </c>
      <c r="N27" s="209">
        <v>0</v>
      </c>
      <c r="O27" s="209">
        <v>0</v>
      </c>
      <c r="P27" s="229">
        <f t="shared" si="6"/>
        <v>1079</v>
      </c>
    </row>
    <row r="28" spans="1:17" ht="15" customHeight="1" x14ac:dyDescent="0.2">
      <c r="A28" s="41">
        <f t="shared" ca="1" si="0"/>
        <v>0.69214118810740144</v>
      </c>
      <c r="B28" s="220">
        <v>13</v>
      </c>
      <c r="C28" s="296">
        <v>86</v>
      </c>
      <c r="D28" s="221" t="str">
        <f>VLOOKUP(C28,Уч!$A$2:$L$34,2,FALSE)</f>
        <v>Белишко Владимир</v>
      </c>
      <c r="E28" s="222" t="str">
        <f>VLOOKUP(C28,Уч!$A$2:$L$34,3,FALSE)</f>
        <v>06.08.1998</v>
      </c>
      <c r="F28" s="223" t="str">
        <f>VLOOKUP(C28,Уч!$A$2:$L$34,5,FALSE)</f>
        <v xml:space="preserve">Челябинская область  </v>
      </c>
      <c r="G28" s="274">
        <f t="shared" si="1"/>
        <v>10.23</v>
      </c>
      <c r="H28" s="274" t="str">
        <f t="shared" si="2"/>
        <v>X</v>
      </c>
      <c r="I28" s="274" t="str">
        <f t="shared" si="3"/>
        <v>X</v>
      </c>
      <c r="J28" s="557">
        <f t="shared" si="4"/>
        <v>10.23</v>
      </c>
      <c r="K28" s="155">
        <f t="shared" si="5"/>
        <v>499</v>
      </c>
      <c r="L28" s="157"/>
      <c r="M28" s="209">
        <v>1023</v>
      </c>
      <c r="N28" s="209">
        <v>0</v>
      </c>
      <c r="O28" s="209">
        <v>0</v>
      </c>
      <c r="P28" s="229">
        <f t="shared" si="6"/>
        <v>1023</v>
      </c>
    </row>
    <row r="29" spans="1:17" ht="15" customHeight="1" x14ac:dyDescent="0.2">
      <c r="A29" s="41">
        <f t="shared" ca="1" si="0"/>
        <v>0.93502551244250431</v>
      </c>
      <c r="B29" s="220">
        <v>14</v>
      </c>
      <c r="C29" s="162">
        <v>89</v>
      </c>
      <c r="D29" s="221" t="str">
        <f>VLOOKUP(C29,Уч!$A$2:$L$34,2,FALSE)</f>
        <v>Кузенков Кирилл</v>
      </c>
      <c r="E29" s="222" t="str">
        <f>VLOOKUP(C29,Уч!$A$2:$L$34,3,FALSE)</f>
        <v>18.02.1999</v>
      </c>
      <c r="F29" s="223" t="str">
        <f>VLOOKUP(C29,Уч!$A$2:$L$34,5,FALSE)</f>
        <v xml:space="preserve">Челябинская область  </v>
      </c>
      <c r="G29" s="274">
        <f t="shared" si="1"/>
        <v>9.1999999999999993</v>
      </c>
      <c r="H29" s="274" t="str">
        <f t="shared" si="2"/>
        <v>X</v>
      </c>
      <c r="I29" s="274" t="str">
        <f t="shared" si="3"/>
        <v>X</v>
      </c>
      <c r="J29" s="557">
        <f t="shared" si="4"/>
        <v>9.1999999999999993</v>
      </c>
      <c r="K29" s="155">
        <f t="shared" si="5"/>
        <v>438</v>
      </c>
      <c r="L29" s="157"/>
      <c r="M29" s="209">
        <v>920</v>
      </c>
      <c r="N29" s="209">
        <v>0</v>
      </c>
      <c r="O29" s="209">
        <v>0</v>
      </c>
      <c r="P29" s="229">
        <f t="shared" si="6"/>
        <v>920</v>
      </c>
    </row>
    <row r="30" spans="1:17" ht="15" customHeight="1" x14ac:dyDescent="0.2">
      <c r="A30" s="41">
        <f t="shared" ca="1" si="0"/>
        <v>0.22942001760125741</v>
      </c>
      <c r="B30" s="220">
        <v>15</v>
      </c>
      <c r="C30" s="162">
        <v>45</v>
      </c>
      <c r="D30" s="221" t="str">
        <f>VLOOKUP(C30,Уч!$A$2:$L$34,2,FALSE)</f>
        <v>Бочаринский Данила</v>
      </c>
      <c r="E30" s="222" t="str">
        <f>VLOOKUP(C30,Уч!$A$2:$L$34,3,FALSE)</f>
        <v>12.01.1999</v>
      </c>
      <c r="F30" s="223" t="str">
        <f>VLOOKUP(C30,Уч!$A$2:$L$34,5,FALSE)</f>
        <v xml:space="preserve">Кемеровская область  </v>
      </c>
      <c r="G30" s="274">
        <f t="shared" si="1"/>
        <v>11.57</v>
      </c>
      <c r="H30" s="274" t="str">
        <f t="shared" si="2"/>
        <v>X</v>
      </c>
      <c r="I30" s="274" t="str">
        <f t="shared" si="3"/>
        <v>X</v>
      </c>
      <c r="J30" s="557">
        <f t="shared" si="4"/>
        <v>11.57</v>
      </c>
      <c r="K30" s="155">
        <f t="shared" si="5"/>
        <v>580</v>
      </c>
      <c r="L30" s="157"/>
      <c r="M30" s="209">
        <v>1157</v>
      </c>
      <c r="N30" s="209">
        <v>0</v>
      </c>
      <c r="O30" s="209">
        <v>0</v>
      </c>
      <c r="P30" s="229">
        <f t="shared" si="6"/>
        <v>1157</v>
      </c>
    </row>
    <row r="31" spans="1:17" ht="15" customHeight="1" x14ac:dyDescent="0.2">
      <c r="A31" s="41">
        <f t="shared" ca="1" si="0"/>
        <v>0.55770664166742923</v>
      </c>
      <c r="B31" s="220">
        <v>16</v>
      </c>
      <c r="C31" s="162">
        <v>99</v>
      </c>
      <c r="D31" s="221" t="str">
        <f>VLOOKUP(C31,Уч!$A$2:$L$34,2,FALSE)</f>
        <v>Минаков Алексей</v>
      </c>
      <c r="E31" s="222" t="str">
        <f>VLOOKUP(C31,Уч!$A$2:$L$34,3,FALSE)</f>
        <v>13.07.1997</v>
      </c>
      <c r="F31" s="223" t="str">
        <f>VLOOKUP(C31,Уч!$A$2:$L$34,5,FALSE)</f>
        <v xml:space="preserve">Волгоградская область  </v>
      </c>
      <c r="G31" s="274" t="str">
        <f t="shared" si="1"/>
        <v>X</v>
      </c>
      <c r="H31" s="274" t="str">
        <f t="shared" si="2"/>
        <v>X</v>
      </c>
      <c r="I31" s="274" t="str">
        <f t="shared" si="3"/>
        <v>X</v>
      </c>
      <c r="J31" s="557">
        <f t="shared" si="4"/>
        <v>0</v>
      </c>
      <c r="K31" s="155">
        <f t="shared" si="5"/>
        <v>0</v>
      </c>
      <c r="L31" s="157"/>
      <c r="M31" s="209"/>
      <c r="N31" s="209">
        <v>0</v>
      </c>
      <c r="O31" s="209">
        <v>0</v>
      </c>
      <c r="P31" s="229">
        <f t="shared" si="6"/>
        <v>0</v>
      </c>
      <c r="Q31" s="41" t="s">
        <v>96</v>
      </c>
    </row>
    <row r="32" spans="1:17" ht="15" customHeight="1" x14ac:dyDescent="0.2">
      <c r="A32" s="41">
        <f t="shared" ca="1" si="0"/>
        <v>0.80139698752400546</v>
      </c>
      <c r="B32" s="220">
        <v>17</v>
      </c>
      <c r="C32" s="162">
        <v>43</v>
      </c>
      <c r="D32" s="221" t="str">
        <f>VLOOKUP(C32,Уч!$A$2:$L$34,2,FALSE)</f>
        <v>Соляков Федор</v>
      </c>
      <c r="E32" s="222" t="str">
        <f>VLOOKUP(C32,Уч!$A$2:$L$34,3,FALSE)</f>
        <v>08.03.1998</v>
      </c>
      <c r="F32" s="223" t="str">
        <f>VLOOKUP(C32,Уч!$A$2:$L$34,5,FALSE)</f>
        <v xml:space="preserve">Кемеровская область  </v>
      </c>
      <c r="G32" s="274">
        <f t="shared" si="1"/>
        <v>12.13</v>
      </c>
      <c r="H32" s="274" t="str">
        <f t="shared" si="2"/>
        <v>X</v>
      </c>
      <c r="I32" s="274" t="str">
        <f t="shared" si="3"/>
        <v>X</v>
      </c>
      <c r="J32" s="557">
        <f t="shared" si="4"/>
        <v>12.13</v>
      </c>
      <c r="K32" s="155">
        <f t="shared" si="5"/>
        <v>614</v>
      </c>
      <c r="L32" s="157"/>
      <c r="M32" s="209">
        <v>1213</v>
      </c>
      <c r="N32" s="209">
        <v>0</v>
      </c>
      <c r="O32" s="209">
        <v>0</v>
      </c>
      <c r="P32" s="229">
        <f t="shared" si="6"/>
        <v>1213</v>
      </c>
    </row>
    <row r="33" spans="1:17" ht="8.4499999999999993" customHeight="1" x14ac:dyDescent="0.2">
      <c r="B33" s="690"/>
      <c r="C33" s="501"/>
      <c r="D33" s="528"/>
      <c r="E33" s="529"/>
      <c r="F33" s="530"/>
      <c r="G33" s="548"/>
      <c r="H33" s="548"/>
      <c r="I33" s="548"/>
      <c r="J33" s="533"/>
      <c r="K33" s="479"/>
      <c r="L33" s="157"/>
      <c r="M33" s="209"/>
      <c r="N33" s="209"/>
      <c r="O33" s="209"/>
      <c r="P33" s="229"/>
    </row>
    <row r="34" spans="1:17" ht="16.149999999999999" customHeight="1" x14ac:dyDescent="0.2">
      <c r="A34" s="41">
        <f t="shared" ref="A34:A49" ca="1" si="7">RAND()</f>
        <v>0.17004786982367903</v>
      </c>
      <c r="B34" s="509" t="s">
        <v>325</v>
      </c>
      <c r="C34" s="535"/>
      <c r="D34" s="528"/>
      <c r="E34" s="529"/>
      <c r="F34" s="530"/>
      <c r="G34" s="531"/>
      <c r="H34" s="531"/>
      <c r="I34" s="531"/>
      <c r="J34" s="537"/>
      <c r="K34" s="538"/>
      <c r="L34" s="157"/>
      <c r="M34" s="209">
        <v>1223</v>
      </c>
      <c r="N34" s="209">
        <v>0</v>
      </c>
      <c r="O34" s="209">
        <v>0</v>
      </c>
      <c r="P34" s="229">
        <f t="shared" ref="P34:P49" si="8">MAX(M34,N34,O34)</f>
        <v>1223</v>
      </c>
    </row>
    <row r="35" spans="1:17" ht="16.149999999999999" customHeight="1" x14ac:dyDescent="0.2">
      <c r="A35" s="41">
        <f t="shared" ca="1" si="7"/>
        <v>0.62680573480462098</v>
      </c>
      <c r="B35" s="509" t="s">
        <v>332</v>
      </c>
      <c r="C35" s="527"/>
      <c r="D35" s="528"/>
      <c r="E35" s="529"/>
      <c r="F35" s="530"/>
      <c r="G35" s="531"/>
      <c r="H35" s="531"/>
      <c r="I35" s="531"/>
      <c r="J35" s="537"/>
      <c r="K35" s="538"/>
      <c r="M35" s="209"/>
      <c r="N35" s="209">
        <v>0</v>
      </c>
      <c r="O35" s="209">
        <v>0</v>
      </c>
      <c r="P35" s="229">
        <f t="shared" si="8"/>
        <v>0</v>
      </c>
      <c r="Q35" s="41" t="s">
        <v>242</v>
      </c>
    </row>
    <row r="36" spans="1:17" ht="16.149999999999999" customHeight="1" x14ac:dyDescent="0.2">
      <c r="A36" s="41">
        <f t="shared" ca="1" si="7"/>
        <v>0.12371761888140065</v>
      </c>
      <c r="B36" s="509" t="s">
        <v>333</v>
      </c>
      <c r="C36" s="527"/>
      <c r="D36" s="528"/>
      <c r="E36" s="529"/>
      <c r="F36" s="530"/>
      <c r="G36" s="531"/>
      <c r="H36" s="531"/>
      <c r="I36" s="531"/>
      <c r="J36" s="537"/>
      <c r="K36" s="538"/>
      <c r="L36" s="157"/>
      <c r="M36" s="209">
        <v>1149</v>
      </c>
      <c r="N36" s="209">
        <v>0</v>
      </c>
      <c r="O36" s="209">
        <v>0</v>
      </c>
      <c r="P36" s="229">
        <f t="shared" si="8"/>
        <v>1149</v>
      </c>
    </row>
    <row r="37" spans="1:17" ht="16.149999999999999" customHeight="1" x14ac:dyDescent="0.2">
      <c r="A37" s="41">
        <f t="shared" ca="1" si="7"/>
        <v>0.23539855529774878</v>
      </c>
      <c r="B37" s="520"/>
      <c r="C37" s="520"/>
      <c r="D37" s="313"/>
      <c r="E37" s="314"/>
      <c r="F37" s="522"/>
      <c r="G37" s="536"/>
      <c r="H37" s="536"/>
      <c r="I37" s="536"/>
      <c r="J37" s="316"/>
      <c r="K37" s="363"/>
      <c r="L37" s="157"/>
      <c r="M37" s="209">
        <v>1334</v>
      </c>
      <c r="N37" s="209">
        <v>0</v>
      </c>
      <c r="O37" s="209">
        <v>0</v>
      </c>
      <c r="P37" s="229">
        <f t="shared" si="8"/>
        <v>1334</v>
      </c>
    </row>
    <row r="38" spans="1:17" ht="13.15" customHeight="1" x14ac:dyDescent="0.2">
      <c r="A38" s="41">
        <f t="shared" ca="1" si="7"/>
        <v>0.86383787772198195</v>
      </c>
      <c r="B38" s="220"/>
      <c r="C38" s="230"/>
      <c r="D38" s="221"/>
      <c r="E38" s="222"/>
      <c r="F38" s="223"/>
      <c r="G38" s="245"/>
      <c r="H38" s="245"/>
      <c r="I38" s="245"/>
      <c r="J38" s="246"/>
      <c r="K38" s="247"/>
      <c r="L38" s="157"/>
      <c r="M38" s="209"/>
      <c r="N38" s="209">
        <v>0</v>
      </c>
      <c r="O38" s="209">
        <v>0</v>
      </c>
      <c r="P38" s="229">
        <f t="shared" si="8"/>
        <v>0</v>
      </c>
      <c r="Q38" s="41" t="s">
        <v>242</v>
      </c>
    </row>
    <row r="39" spans="1:17" ht="13.15" customHeight="1" x14ac:dyDescent="0.2">
      <c r="A39" s="41">
        <f t="shared" ca="1" si="7"/>
        <v>6.4136480072481183E-2</v>
      </c>
      <c r="B39" s="220"/>
      <c r="C39" s="220"/>
      <c r="D39" s="221"/>
      <c r="E39" s="222"/>
      <c r="F39" s="223"/>
      <c r="G39" s="245"/>
      <c r="H39" s="245"/>
      <c r="I39" s="245"/>
      <c r="J39" s="246"/>
      <c r="K39" s="247"/>
      <c r="L39" s="157"/>
      <c r="M39" s="209"/>
      <c r="N39" s="209">
        <v>0</v>
      </c>
      <c r="O39" s="209">
        <v>0</v>
      </c>
      <c r="P39" s="229">
        <f t="shared" si="8"/>
        <v>0</v>
      </c>
      <c r="Q39" s="41" t="s">
        <v>242</v>
      </c>
    </row>
    <row r="40" spans="1:17" ht="13.15" customHeight="1" x14ac:dyDescent="0.2">
      <c r="A40" s="41">
        <f t="shared" ca="1" si="7"/>
        <v>0.13988424622767659</v>
      </c>
      <c r="B40" s="220"/>
      <c r="C40" s="220"/>
      <c r="D40" s="221"/>
      <c r="E40" s="222"/>
      <c r="F40" s="223"/>
      <c r="G40" s="245"/>
      <c r="H40" s="245"/>
      <c r="I40" s="245"/>
      <c r="J40" s="246"/>
      <c r="K40" s="247"/>
      <c r="L40" s="157"/>
      <c r="M40" s="209">
        <v>1239</v>
      </c>
      <c r="N40" s="209">
        <v>0</v>
      </c>
      <c r="O40" s="209">
        <v>0</v>
      </c>
      <c r="P40" s="229">
        <f t="shared" si="8"/>
        <v>1239</v>
      </c>
    </row>
    <row r="41" spans="1:17" ht="13.15" customHeight="1" x14ac:dyDescent="0.2">
      <c r="A41" s="41">
        <f t="shared" ca="1" si="7"/>
        <v>0.14004013624276412</v>
      </c>
      <c r="B41" s="220">
        <v>21</v>
      </c>
      <c r="C41" s="230">
        <v>52</v>
      </c>
      <c r="D41" s="221" t="e">
        <f>VLOOKUP(C41,Уч!$A$2:$L$34,2,FALSE)</f>
        <v>#N/A</v>
      </c>
      <c r="E41" s="222" t="e">
        <f>VLOOKUP(C41,Уч!$A$2:$L$34,3,FALSE)</f>
        <v>#N/A</v>
      </c>
      <c r="F41" s="223" t="e">
        <f>VLOOKUP(C41,Уч!$A$2:$L$34,5,FALSE)</f>
        <v>#N/A</v>
      </c>
      <c r="G41" s="245">
        <f t="shared" ref="G41:G49" si="9">IF(M41=0,"X",M41/100)</f>
        <v>12.64</v>
      </c>
      <c r="H41" s="245" t="str">
        <f t="shared" ref="H41:H49" si="10">IF(N41=0,"X",N41/100)</f>
        <v>X</v>
      </c>
      <c r="I41" s="245" t="str">
        <f t="shared" ref="I41:I49" si="11">IF(O41=0,"X",O41/100)</f>
        <v>X</v>
      </c>
      <c r="J41" s="246">
        <f t="shared" ref="J41:J49" si="12">MAX(M41,N41,O41)/100</f>
        <v>12.64</v>
      </c>
      <c r="K41" s="247">
        <f t="shared" ref="K41:K49" si="13">IF(P41&lt;153,0,IF(P41=0,0,ROUNDDOWN(51.39*(P41/100-1.5)^1.05,0)))</f>
        <v>645</v>
      </c>
      <c r="L41" s="157"/>
      <c r="M41" s="209">
        <v>1264</v>
      </c>
      <c r="N41" s="209">
        <v>0</v>
      </c>
      <c r="O41" s="209">
        <v>0</v>
      </c>
      <c r="P41" s="229">
        <f t="shared" si="8"/>
        <v>1264</v>
      </c>
    </row>
    <row r="42" spans="1:17" ht="13.15" customHeight="1" x14ac:dyDescent="0.2">
      <c r="A42" s="41">
        <f t="shared" ca="1" si="7"/>
        <v>0.50447582732432383</v>
      </c>
      <c r="B42" s="220">
        <v>22</v>
      </c>
      <c r="C42" s="220">
        <v>10</v>
      </c>
      <c r="D42" s="221" t="e">
        <f>VLOOKUP(C42,Уч!$A$2:$L$34,2,FALSE)</f>
        <v>#N/A</v>
      </c>
      <c r="E42" s="222" t="e">
        <f>VLOOKUP(C42,Уч!$A$2:$L$34,3,FALSE)</f>
        <v>#N/A</v>
      </c>
      <c r="F42" s="223" t="e">
        <f>VLOOKUP(C42,Уч!$A$2:$L$34,5,FALSE)</f>
        <v>#N/A</v>
      </c>
      <c r="G42" s="245">
        <f t="shared" si="9"/>
        <v>13.89</v>
      </c>
      <c r="H42" s="245" t="str">
        <f t="shared" si="10"/>
        <v>X</v>
      </c>
      <c r="I42" s="245" t="str">
        <f t="shared" si="11"/>
        <v>X</v>
      </c>
      <c r="J42" s="246">
        <f t="shared" si="12"/>
        <v>13.89</v>
      </c>
      <c r="K42" s="247">
        <f t="shared" si="13"/>
        <v>722</v>
      </c>
      <c r="M42" s="209">
        <v>1389</v>
      </c>
      <c r="N42" s="209">
        <v>0</v>
      </c>
      <c r="O42" s="209">
        <v>0</v>
      </c>
      <c r="P42" s="229">
        <f t="shared" si="8"/>
        <v>1389</v>
      </c>
    </row>
    <row r="43" spans="1:17" ht="13.15" customHeight="1" x14ac:dyDescent="0.2">
      <c r="A43" s="41">
        <f t="shared" ca="1" si="7"/>
        <v>0.55333505351939161</v>
      </c>
      <c r="B43" s="220">
        <v>23</v>
      </c>
      <c r="C43" s="220">
        <v>56</v>
      </c>
      <c r="D43" s="221" t="e">
        <f>VLOOKUP(C43,Уч!$A$2:$L$34,2,FALSE)</f>
        <v>#N/A</v>
      </c>
      <c r="E43" s="222" t="e">
        <f>VLOOKUP(C43,Уч!$A$2:$L$34,3,FALSE)</f>
        <v>#N/A</v>
      </c>
      <c r="F43" s="223" t="e">
        <f>VLOOKUP(C43,Уч!$A$2:$L$34,5,FALSE)</f>
        <v>#N/A</v>
      </c>
      <c r="G43" s="245">
        <f t="shared" si="9"/>
        <v>13.38</v>
      </c>
      <c r="H43" s="245" t="str">
        <f t="shared" si="10"/>
        <v>X</v>
      </c>
      <c r="I43" s="245" t="str">
        <f t="shared" si="11"/>
        <v>X</v>
      </c>
      <c r="J43" s="246">
        <f t="shared" si="12"/>
        <v>13.38</v>
      </c>
      <c r="K43" s="247">
        <f t="shared" si="13"/>
        <v>690</v>
      </c>
      <c r="L43" s="157"/>
      <c r="M43" s="209">
        <v>1338</v>
      </c>
      <c r="N43" s="209">
        <v>0</v>
      </c>
      <c r="O43" s="209">
        <v>0</v>
      </c>
      <c r="P43" s="229">
        <f t="shared" si="8"/>
        <v>1338</v>
      </c>
    </row>
    <row r="44" spans="1:17" ht="13.15" customHeight="1" x14ac:dyDescent="0.2">
      <c r="A44" s="41">
        <f t="shared" ca="1" si="7"/>
        <v>0.28475500437553325</v>
      </c>
      <c r="B44" s="220">
        <v>24</v>
      </c>
      <c r="C44" s="230">
        <v>39</v>
      </c>
      <c r="D44" s="221" t="str">
        <f>VLOOKUP(C44,Уч!$A$2:$L$34,2,FALSE)</f>
        <v>Левковский Андрей</v>
      </c>
      <c r="E44" s="222" t="str">
        <f>VLOOKUP(C44,Уч!$A$2:$L$34,3,FALSE)</f>
        <v>17.08.1997</v>
      </c>
      <c r="F44" s="223" t="str">
        <f>VLOOKUP(C44,Уч!$A$2:$L$34,5,FALSE)</f>
        <v xml:space="preserve">Кемеровская область  </v>
      </c>
      <c r="G44" s="245" t="str">
        <f t="shared" si="9"/>
        <v>X</v>
      </c>
      <c r="H44" s="245" t="str">
        <f t="shared" si="10"/>
        <v>X</v>
      </c>
      <c r="I44" s="245" t="str">
        <f t="shared" si="11"/>
        <v>X</v>
      </c>
      <c r="J44" s="246">
        <f t="shared" si="12"/>
        <v>0</v>
      </c>
      <c r="K44" s="247">
        <f t="shared" si="13"/>
        <v>0</v>
      </c>
      <c r="L44" s="157"/>
      <c r="M44" s="209"/>
      <c r="N44" s="209">
        <v>0</v>
      </c>
      <c r="O44" s="209">
        <v>0</v>
      </c>
      <c r="P44" s="229">
        <f t="shared" si="8"/>
        <v>0</v>
      </c>
      <c r="Q44" s="41" t="s">
        <v>242</v>
      </c>
    </row>
    <row r="45" spans="1:17" ht="13.15" customHeight="1" x14ac:dyDescent="0.2">
      <c r="A45" s="41">
        <f t="shared" ca="1" si="7"/>
        <v>0.9560780611971138</v>
      </c>
      <c r="B45" s="220">
        <v>25</v>
      </c>
      <c r="C45" s="230">
        <v>57</v>
      </c>
      <c r="D45" s="221" t="e">
        <f>VLOOKUP(C45,Уч!$A$2:$L$34,2,FALSE)</f>
        <v>#N/A</v>
      </c>
      <c r="E45" s="222" t="e">
        <f>VLOOKUP(C45,Уч!$A$2:$L$34,3,FALSE)</f>
        <v>#N/A</v>
      </c>
      <c r="F45" s="223" t="e">
        <f>VLOOKUP(C45,Уч!$A$2:$L$34,5,FALSE)</f>
        <v>#N/A</v>
      </c>
      <c r="G45" s="245">
        <f t="shared" si="9"/>
        <v>12.85</v>
      </c>
      <c r="H45" s="245" t="str">
        <f t="shared" si="10"/>
        <v>X</v>
      </c>
      <c r="I45" s="245" t="str">
        <f t="shared" si="11"/>
        <v>X</v>
      </c>
      <c r="J45" s="246">
        <f t="shared" si="12"/>
        <v>12.85</v>
      </c>
      <c r="K45" s="247">
        <f t="shared" si="13"/>
        <v>658</v>
      </c>
      <c r="L45" s="157"/>
      <c r="M45" s="209">
        <v>1285</v>
      </c>
      <c r="N45" s="209">
        <v>0</v>
      </c>
      <c r="O45" s="209">
        <v>0</v>
      </c>
      <c r="P45" s="229">
        <f t="shared" si="8"/>
        <v>1285</v>
      </c>
    </row>
    <row r="46" spans="1:17" ht="13.15" customHeight="1" x14ac:dyDescent="0.2">
      <c r="A46" s="41">
        <f t="shared" ca="1" si="7"/>
        <v>0.33222181234296122</v>
      </c>
      <c r="B46" s="220">
        <v>26</v>
      </c>
      <c r="C46" s="220">
        <v>32</v>
      </c>
      <c r="D46" s="221" t="e">
        <f>VLOOKUP(C46,Уч!$A$2:$L$34,2,FALSE)</f>
        <v>#N/A</v>
      </c>
      <c r="E46" s="222" t="e">
        <f>VLOOKUP(C46,Уч!$A$2:$L$34,3,FALSE)</f>
        <v>#N/A</v>
      </c>
      <c r="F46" s="223" t="e">
        <f>VLOOKUP(C46,Уч!$A$2:$L$34,5,FALSE)</f>
        <v>#N/A</v>
      </c>
      <c r="G46" s="245">
        <f t="shared" si="9"/>
        <v>14.02</v>
      </c>
      <c r="H46" s="245" t="str">
        <f t="shared" si="10"/>
        <v>X</v>
      </c>
      <c r="I46" s="245" t="str">
        <f t="shared" si="11"/>
        <v>X</v>
      </c>
      <c r="J46" s="246">
        <f t="shared" si="12"/>
        <v>14.02</v>
      </c>
      <c r="K46" s="247">
        <f t="shared" si="13"/>
        <v>730</v>
      </c>
      <c r="M46" s="209">
        <v>1402</v>
      </c>
      <c r="N46" s="209">
        <v>0</v>
      </c>
      <c r="O46" s="209">
        <v>0</v>
      </c>
      <c r="P46" s="229">
        <f t="shared" si="8"/>
        <v>1402</v>
      </c>
    </row>
    <row r="47" spans="1:17" ht="13.15" customHeight="1" x14ac:dyDescent="0.2">
      <c r="A47" s="41">
        <f t="shared" ca="1" si="7"/>
        <v>0.28516565927827908</v>
      </c>
      <c r="B47" s="220">
        <v>27</v>
      </c>
      <c r="C47" s="220">
        <v>16</v>
      </c>
      <c r="D47" s="221" t="e">
        <f>VLOOKUP(C47,Уч!$A$2:$L$34,2,FALSE)</f>
        <v>#N/A</v>
      </c>
      <c r="E47" s="222" t="e">
        <f>VLOOKUP(C47,Уч!$A$2:$L$34,3,FALSE)</f>
        <v>#N/A</v>
      </c>
      <c r="F47" s="223" t="e">
        <f>VLOOKUP(C47,Уч!$A$2:$L$34,5,FALSE)</f>
        <v>#N/A</v>
      </c>
      <c r="G47" s="245">
        <f t="shared" si="9"/>
        <v>13.57</v>
      </c>
      <c r="H47" s="245" t="str">
        <f t="shared" si="10"/>
        <v>X</v>
      </c>
      <c r="I47" s="245" t="str">
        <f t="shared" si="11"/>
        <v>X</v>
      </c>
      <c r="J47" s="246">
        <f t="shared" si="12"/>
        <v>13.57</v>
      </c>
      <c r="K47" s="247">
        <f t="shared" si="13"/>
        <v>702</v>
      </c>
      <c r="L47" s="157"/>
      <c r="M47" s="209">
        <v>1357</v>
      </c>
      <c r="N47" s="209">
        <v>0</v>
      </c>
      <c r="O47" s="209">
        <v>0</v>
      </c>
      <c r="P47" s="229">
        <f t="shared" si="8"/>
        <v>1357</v>
      </c>
    </row>
    <row r="48" spans="1:17" ht="13.15" customHeight="1" x14ac:dyDescent="0.2">
      <c r="A48" s="41">
        <f t="shared" ca="1" si="7"/>
        <v>0.19075207858535115</v>
      </c>
      <c r="B48" s="220">
        <v>28</v>
      </c>
      <c r="C48" s="220">
        <v>27</v>
      </c>
      <c r="D48" s="221" t="e">
        <f>VLOOKUP(C48,Уч!$A$2:$L$34,2,FALSE)</f>
        <v>#N/A</v>
      </c>
      <c r="E48" s="222" t="e">
        <f>VLOOKUP(C48,Уч!$A$2:$L$34,3,FALSE)</f>
        <v>#N/A</v>
      </c>
      <c r="F48" s="223" t="e">
        <f>VLOOKUP(C48,Уч!$A$2:$L$34,5,FALSE)</f>
        <v>#N/A</v>
      </c>
      <c r="G48" s="245">
        <f>IF(M48=0,"X",M48/100)</f>
        <v>13.9</v>
      </c>
      <c r="H48" s="245" t="str">
        <f>IF(N48=0,"X",N48/100)</f>
        <v>X</v>
      </c>
      <c r="I48" s="245" t="str">
        <f>IF(O48=0,"X",O48/100)</f>
        <v>X</v>
      </c>
      <c r="J48" s="246">
        <f>MAX(M48,N48,O48)/100</f>
        <v>13.9</v>
      </c>
      <c r="K48" s="247">
        <f>IF(P48&lt;153,0,IF(P48=0,0,ROUNDDOWN(51.39*(P48/100-1.5)^1.05,0)))</f>
        <v>722</v>
      </c>
      <c r="L48" s="157"/>
      <c r="M48" s="209">
        <v>1390</v>
      </c>
      <c r="N48" s="209">
        <v>0</v>
      </c>
      <c r="O48" s="209">
        <v>0</v>
      </c>
      <c r="P48" s="229">
        <f>MAX(M48,N48,O48)</f>
        <v>1390</v>
      </c>
    </row>
    <row r="49" spans="1:17" ht="13.15" customHeight="1" x14ac:dyDescent="0.2">
      <c r="A49" s="41">
        <f t="shared" ca="1" si="7"/>
        <v>0.47667314694064833</v>
      </c>
      <c r="B49" s="220">
        <v>28</v>
      </c>
      <c r="C49" s="220">
        <v>41</v>
      </c>
      <c r="D49" s="221" t="str">
        <f>VLOOKUP(C49,Уч!$A$2:$L$34,2,FALSE)</f>
        <v>Фомичев Андрей</v>
      </c>
      <c r="E49" s="222" t="str">
        <f>VLOOKUP(C49,Уч!$A$2:$L$34,3,FALSE)</f>
        <v>15.12.1996</v>
      </c>
      <c r="F49" s="223" t="str">
        <f>VLOOKUP(C49,Уч!$A$2:$L$34,5,FALSE)</f>
        <v xml:space="preserve">Кемеровская область  </v>
      </c>
      <c r="G49" s="245" t="str">
        <f t="shared" si="9"/>
        <v>X</v>
      </c>
      <c r="H49" s="245" t="str">
        <f t="shared" si="10"/>
        <v>X</v>
      </c>
      <c r="I49" s="245" t="str">
        <f t="shared" si="11"/>
        <v>X</v>
      </c>
      <c r="J49" s="246">
        <f t="shared" si="12"/>
        <v>0</v>
      </c>
      <c r="K49" s="247">
        <f t="shared" si="13"/>
        <v>0</v>
      </c>
      <c r="L49" s="157"/>
      <c r="M49" s="209"/>
      <c r="N49" s="209">
        <v>0</v>
      </c>
      <c r="O49" s="209">
        <v>0</v>
      </c>
      <c r="P49" s="229">
        <f t="shared" si="8"/>
        <v>0</v>
      </c>
      <c r="Q49" s="41" t="s">
        <v>242</v>
      </c>
    </row>
  </sheetData>
  <sortState ref="A16:W32">
    <sortCondition ref="A16:A32"/>
  </sortState>
  <mergeCells count="7">
    <mergeCell ref="B7:K7"/>
    <mergeCell ref="B1:K1"/>
    <mergeCell ref="B2:K2"/>
    <mergeCell ref="B3:K3"/>
    <mergeCell ref="B4:K4"/>
    <mergeCell ref="B5:K5"/>
    <mergeCell ref="B6:K6"/>
  </mergeCells>
  <phoneticPr fontId="0" type="noConversion"/>
  <printOptions horizontalCentered="1"/>
  <pageMargins left="0.23" right="0.17" top="0.32" bottom="0.38" header="0.24" footer="0.26"/>
  <pageSetup paperSize="9" scale="122" orientation="landscape" verticalDpi="300" r:id="rId1"/>
  <headerFooter differentFirst="1" alignWithMargins="0">
    <oddFooter>&amp;LРефери&amp;CСтарший судья&amp;RСудьи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51"/>
  <sheetViews>
    <sheetView view="pageBreakPreview" zoomScale="90" zoomScaleSheetLayoutView="90" workbookViewId="0">
      <selection activeCell="X48" sqref="X48"/>
    </sheetView>
  </sheetViews>
  <sheetFormatPr defaultColWidth="9.140625" defaultRowHeight="12.75" outlineLevelRow="1" outlineLevelCol="1" x14ac:dyDescent="0.2"/>
  <cols>
    <col min="1" max="1" width="10" style="41" customWidth="1" outlineLevel="1"/>
    <col min="2" max="2" width="5.7109375" style="41" customWidth="1"/>
    <col min="3" max="3" width="5.42578125" style="686" customWidth="1"/>
    <col min="4" max="4" width="20.42578125" style="41" customWidth="1"/>
    <col min="5" max="5" width="9.7109375" style="686" customWidth="1" outlineLevel="1"/>
    <col min="6" max="6" width="18.5703125" style="41" customWidth="1" outlineLevel="1"/>
    <col min="7" max="8" width="10.7109375" style="686" customWidth="1" outlineLevel="1"/>
    <col min="9" max="9" width="10.7109375" style="41" customWidth="1" outlineLevel="1"/>
    <col min="10" max="10" width="10.5703125" style="41" bestFit="1" customWidth="1"/>
    <col min="11" max="11" width="5.7109375" style="149" bestFit="1" customWidth="1"/>
    <col min="12" max="12" width="5.7109375" style="149" customWidth="1"/>
    <col min="13" max="15" width="5" style="234" customWidth="1" outlineLevel="1"/>
    <col min="16" max="16" width="8" style="41" customWidth="1" outlineLevel="1"/>
    <col min="17" max="16384" width="9.140625" style="41"/>
  </cols>
  <sheetData>
    <row r="1" spans="1:16" ht="13.15" customHeight="1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J1" s="745"/>
      <c r="K1" s="745"/>
      <c r="M1" s="243"/>
      <c r="N1" s="243"/>
      <c r="O1" s="243"/>
      <c r="P1" s="145"/>
    </row>
    <row r="2" spans="1:16" ht="13.15" customHeight="1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J2" s="745"/>
      <c r="K2" s="745"/>
      <c r="M2" s="243"/>
      <c r="N2" s="243"/>
      <c r="O2" s="243"/>
      <c r="P2" s="145"/>
    </row>
    <row r="3" spans="1:16" ht="13.15" customHeight="1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J3" s="745"/>
      <c r="K3" s="745"/>
      <c r="M3" s="243"/>
      <c r="N3" s="243"/>
      <c r="O3" s="243"/>
      <c r="P3" s="145"/>
    </row>
    <row r="4" spans="1:16" ht="13.15" customHeight="1" x14ac:dyDescent="0.2">
      <c r="B4" s="745" t="str">
        <f>Расп!A27</f>
        <v>по многоборью</v>
      </c>
      <c r="C4" s="745"/>
      <c r="D4" s="745"/>
      <c r="E4" s="745"/>
      <c r="F4" s="745"/>
      <c r="G4" s="745"/>
      <c r="H4" s="745"/>
      <c r="I4" s="745"/>
      <c r="J4" s="745"/>
      <c r="K4" s="745"/>
      <c r="M4" s="243"/>
      <c r="N4" s="243"/>
      <c r="O4" s="243"/>
      <c r="P4" s="145"/>
    </row>
    <row r="5" spans="1:16" ht="13.15" customHeight="1" x14ac:dyDescent="0.2">
      <c r="B5" s="745" t="str">
        <f>Расп!A28</f>
        <v>Мужчины</v>
      </c>
      <c r="C5" s="745"/>
      <c r="D5" s="745"/>
      <c r="E5" s="745"/>
      <c r="F5" s="745"/>
      <c r="G5" s="745"/>
      <c r="H5" s="745"/>
      <c r="I5" s="745"/>
      <c r="J5" s="745"/>
      <c r="K5" s="745"/>
      <c r="M5" s="243"/>
      <c r="N5" s="243"/>
      <c r="O5" s="243"/>
      <c r="P5" s="145"/>
    </row>
    <row r="6" spans="1:16" ht="13.15" customHeight="1" x14ac:dyDescent="0.2">
      <c r="B6" s="746" t="s">
        <v>12</v>
      </c>
      <c r="C6" s="746"/>
      <c r="D6" s="746"/>
      <c r="E6" s="746"/>
      <c r="F6" s="746"/>
      <c r="G6" s="746"/>
      <c r="H6" s="746"/>
      <c r="I6" s="746"/>
      <c r="J6" s="746"/>
      <c r="K6" s="746"/>
      <c r="M6" s="243"/>
      <c r="N6" s="243"/>
      <c r="O6" s="243"/>
      <c r="P6" s="145"/>
    </row>
    <row r="7" spans="1:16" ht="13.15" customHeight="1" x14ac:dyDescent="0.2">
      <c r="B7" s="741" t="str">
        <f>Расп!A4</f>
        <v>толкание ядра (7,26 кг)</v>
      </c>
      <c r="C7" s="741"/>
      <c r="D7" s="741"/>
      <c r="E7" s="741"/>
      <c r="F7" s="741"/>
      <c r="G7" s="741"/>
      <c r="H7" s="741"/>
      <c r="I7" s="741"/>
      <c r="J7" s="741"/>
      <c r="K7" s="741"/>
      <c r="M7" s="243"/>
      <c r="N7" s="243"/>
      <c r="O7" s="243"/>
      <c r="P7" s="145"/>
    </row>
    <row r="8" spans="1:16" ht="13.15" hidden="1" customHeight="1" x14ac:dyDescent="0.25">
      <c r="C8" s="151"/>
      <c r="D8" s="686"/>
      <c r="G8" s="150"/>
      <c r="M8" s="243"/>
      <c r="N8" s="243"/>
      <c r="O8" s="243"/>
      <c r="P8" s="145"/>
    </row>
    <row r="9" spans="1:16" ht="13.15" hidden="1" customHeight="1" x14ac:dyDescent="0.2">
      <c r="C9" s="147"/>
      <c r="D9" s="38"/>
      <c r="G9" s="150"/>
      <c r="H9" s="150"/>
      <c r="I9" s="147"/>
      <c r="J9" s="147"/>
      <c r="M9" s="243"/>
      <c r="N9" s="243"/>
      <c r="O9" s="243"/>
      <c r="P9" s="152" t="s">
        <v>22</v>
      </c>
    </row>
    <row r="10" spans="1:16" ht="13.15" hidden="1" customHeight="1" outlineLevel="1" x14ac:dyDescent="0.25">
      <c r="C10" s="153"/>
      <c r="D10" s="686"/>
      <c r="F10" s="151"/>
      <c r="G10" s="150"/>
      <c r="J10" s="214"/>
      <c r="M10" s="243"/>
      <c r="N10" s="243"/>
      <c r="O10" s="243"/>
      <c r="P10" s="152" t="s">
        <v>23</v>
      </c>
    </row>
    <row r="11" spans="1:16" ht="13.15" hidden="1" customHeight="1" x14ac:dyDescent="0.25">
      <c r="C11" s="153"/>
      <c r="D11" s="686"/>
      <c r="G11" s="151"/>
      <c r="H11" s="41"/>
      <c r="J11" s="214"/>
      <c r="M11" s="243"/>
      <c r="N11" s="243"/>
      <c r="O11" s="243"/>
      <c r="P11" s="152"/>
    </row>
    <row r="12" spans="1:16" ht="13.15" customHeight="1" outlineLevel="1" x14ac:dyDescent="0.25">
      <c r="B12" s="203" t="str">
        <f>Расп!A1</f>
        <v>04.09.2019 г.</v>
      </c>
      <c r="C12" s="153"/>
      <c r="D12" s="686"/>
      <c r="F12" s="685" t="s">
        <v>334</v>
      </c>
      <c r="G12" s="151"/>
      <c r="H12" s="41"/>
      <c r="J12" s="206" t="str">
        <f>Расп!B1</f>
        <v>Начало:</v>
      </c>
      <c r="K12" s="207">
        <v>0.52083333333333337</v>
      </c>
      <c r="M12" s="243"/>
      <c r="N12" s="243"/>
      <c r="O12" s="243"/>
      <c r="P12" s="152" t="s">
        <v>24</v>
      </c>
    </row>
    <row r="13" spans="1:16" ht="13.15" customHeight="1" x14ac:dyDescent="0.2">
      <c r="B13" s="41" t="str">
        <f>Расп!A26</f>
        <v>г.Сочи, Адлерский район, стадион "Юность"</v>
      </c>
      <c r="J13" s="206" t="str">
        <f>Расп!C1</f>
        <v>Окончание:</v>
      </c>
      <c r="K13" s="248"/>
      <c r="M13" s="243"/>
      <c r="N13" s="243"/>
      <c r="O13" s="243"/>
      <c r="P13" s="145"/>
    </row>
    <row r="14" spans="1:16" s="685" customFormat="1" ht="13.15" customHeight="1" x14ac:dyDescent="0.2">
      <c r="A14" s="154" t="s">
        <v>67</v>
      </c>
      <c r="B14" s="154" t="s">
        <v>260</v>
      </c>
      <c r="C14" s="154" t="s">
        <v>20</v>
      </c>
      <c r="D14" s="154" t="s">
        <v>16</v>
      </c>
      <c r="E14" s="154" t="s">
        <v>0</v>
      </c>
      <c r="F14" s="154" t="s">
        <v>8</v>
      </c>
      <c r="G14" s="154">
        <v>1</v>
      </c>
      <c r="H14" s="154">
        <v>2</v>
      </c>
      <c r="I14" s="154">
        <v>3</v>
      </c>
      <c r="J14" s="154" t="s">
        <v>19</v>
      </c>
      <c r="K14" s="155" t="s">
        <v>29</v>
      </c>
      <c r="L14" s="157"/>
      <c r="M14" s="244" t="s">
        <v>31</v>
      </c>
      <c r="N14" s="244" t="s">
        <v>32</v>
      </c>
      <c r="O14" s="244" t="s">
        <v>33</v>
      </c>
      <c r="P14" s="152" t="s">
        <v>28</v>
      </c>
    </row>
    <row r="15" spans="1:16" s="685" customFormat="1" ht="13.15" hidden="1" customHeight="1" x14ac:dyDescent="0.2">
      <c r="F15" s="685" t="s">
        <v>334</v>
      </c>
      <c r="K15" s="157"/>
      <c r="L15" s="157"/>
      <c r="M15" s="244"/>
      <c r="N15" s="244"/>
      <c r="O15" s="244"/>
      <c r="P15" s="152"/>
    </row>
    <row r="16" spans="1:16" ht="15" customHeight="1" x14ac:dyDescent="0.2">
      <c r="A16" s="41">
        <f t="shared" ref="A16:Q34" ca="1" si="0">RAND()</f>
        <v>0.44447696885815224</v>
      </c>
      <c r="B16" s="220">
        <v>1</v>
      </c>
      <c r="C16" s="162">
        <v>22</v>
      </c>
      <c r="D16" s="221" t="str">
        <f>VLOOKUP(C16,Уч!$A$2:$L$34,2,FALSE)</f>
        <v>Чернов Евгений</v>
      </c>
      <c r="E16" s="222" t="str">
        <f>VLOOKUP(C16,Уч!$A$2:$L$34,3,FALSE)</f>
        <v>09.11.1991</v>
      </c>
      <c r="F16" s="223" t="str">
        <f>VLOOKUP(C16,Уч!$A$2:$L$34,5,FALSE)</f>
        <v xml:space="preserve">Краснодарский край  </v>
      </c>
      <c r="G16" s="274">
        <f t="shared" ref="G16:W34" si="1">IF(M16=0,"X",M16/100)</f>
        <v>13.43</v>
      </c>
      <c r="H16" s="274" t="str">
        <f t="shared" ref="H16:X34" si="2">IF(N16=0,"X",N16/100)</f>
        <v>X</v>
      </c>
      <c r="I16" s="274" t="str">
        <f t="shared" ref="I16:Y34" si="3">IF(O16=0,"X",O16/100)</f>
        <v>X</v>
      </c>
      <c r="J16" s="557">
        <f t="shared" ref="J16:Z34" si="4">MAX(M16,N16,O16)/100</f>
        <v>13.43</v>
      </c>
      <c r="K16" s="155">
        <f t="shared" ref="K16:AA34" si="5">IF(P16&lt;153,0,IF(P16=0,0,ROUNDDOWN(51.39*(P16/100-1.5)^1.05,0)))</f>
        <v>693</v>
      </c>
      <c r="L16" s="157"/>
      <c r="M16" s="209">
        <v>1343</v>
      </c>
      <c r="N16" s="209">
        <v>0</v>
      </c>
      <c r="O16" s="209">
        <v>0</v>
      </c>
      <c r="P16" s="229">
        <f t="shared" ref="P16:AF34" si="6">MAX(M16,N16,O16)</f>
        <v>1343</v>
      </c>
    </row>
    <row r="17" spans="1:16384" ht="15" customHeight="1" x14ac:dyDescent="0.2">
      <c r="A17" s="41">
        <f t="shared" ca="1" si="0"/>
        <v>0.96966326506001665</v>
      </c>
      <c r="B17" s="220">
        <v>2</v>
      </c>
      <c r="C17" s="162">
        <v>115</v>
      </c>
      <c r="D17" s="221" t="str">
        <f>VLOOKUP(C17,Уч!$A$2:$L$34,2,FALSE)</f>
        <v>Скареднов Леонид</v>
      </c>
      <c r="E17" s="222" t="str">
        <f>VLOOKUP(C17,Уч!$A$2:$L$34,3,FALSE)</f>
        <v>16.03.1997</v>
      </c>
      <c r="F17" s="223" t="str">
        <f>VLOOKUP(C17,Уч!$A$2:$L$34,5,FALSE)</f>
        <v xml:space="preserve">Санкт-Петербург  </v>
      </c>
      <c r="G17" s="274">
        <f t="shared" si="1"/>
        <v>11.26</v>
      </c>
      <c r="H17" s="274" t="str">
        <f t="shared" si="2"/>
        <v>X</v>
      </c>
      <c r="I17" s="274" t="str">
        <f t="shared" si="3"/>
        <v>X</v>
      </c>
      <c r="J17" s="557">
        <f t="shared" si="4"/>
        <v>11.26</v>
      </c>
      <c r="K17" s="155">
        <f t="shared" si="5"/>
        <v>562</v>
      </c>
      <c r="L17" s="157"/>
      <c r="M17" s="209">
        <v>1126</v>
      </c>
      <c r="N17" s="209">
        <v>0</v>
      </c>
      <c r="O17" s="209">
        <v>0</v>
      </c>
      <c r="P17" s="229">
        <f t="shared" si="6"/>
        <v>1126</v>
      </c>
    </row>
    <row r="18" spans="1:16384" ht="15" customHeight="1" x14ac:dyDescent="0.2">
      <c r="A18" s="41">
        <f t="shared" ca="1" si="0"/>
        <v>0.11820132371502012</v>
      </c>
      <c r="B18" s="220">
        <v>3</v>
      </c>
      <c r="C18" s="162">
        <v>74</v>
      </c>
      <c r="D18" s="221" t="str">
        <f>VLOOKUP(C18,Уч!$A$2:$L$34,2,FALSE)</f>
        <v>Лукьяненко Артём</v>
      </c>
      <c r="E18" s="222" t="str">
        <f>VLOOKUP(C18,Уч!$A$2:$L$34,3,FALSE)</f>
        <v>30.01.1990</v>
      </c>
      <c r="F18" s="223" t="str">
        <f>VLOOKUP(C18,Уч!$A$2:$L$34,5,FALSE)</f>
        <v xml:space="preserve">Москва Ростовская область </v>
      </c>
      <c r="G18" s="274" t="str">
        <f t="shared" si="1"/>
        <v>X</v>
      </c>
      <c r="H18" s="274" t="str">
        <f t="shared" si="2"/>
        <v>X</v>
      </c>
      <c r="I18" s="274" t="str">
        <f t="shared" si="3"/>
        <v>X</v>
      </c>
      <c r="J18" s="557">
        <f t="shared" si="4"/>
        <v>0</v>
      </c>
      <c r="K18" s="155">
        <f t="shared" si="5"/>
        <v>0</v>
      </c>
      <c r="L18" s="157"/>
      <c r="M18" s="209"/>
      <c r="N18" s="209">
        <v>0</v>
      </c>
      <c r="O18" s="209">
        <v>0</v>
      </c>
      <c r="P18" s="229">
        <f t="shared" si="6"/>
        <v>0</v>
      </c>
    </row>
    <row r="19" spans="1:16384" ht="15" customHeight="1" x14ac:dyDescent="0.2">
      <c r="A19" s="41">
        <f t="shared" ca="1" si="0"/>
        <v>0.36858483402841724</v>
      </c>
      <c r="B19" s="220">
        <v>4</v>
      </c>
      <c r="C19" s="162">
        <v>39</v>
      </c>
      <c r="D19" s="221" t="str">
        <f>VLOOKUP(C19,Уч!$A$2:$L$34,2,FALSE)</f>
        <v>Левковский Андрей</v>
      </c>
      <c r="E19" s="222" t="str">
        <f>VLOOKUP(C19,Уч!$A$2:$L$34,3,FALSE)</f>
        <v>17.08.1997</v>
      </c>
      <c r="F19" s="223" t="str">
        <f>VLOOKUP(C19,Уч!$A$2:$L$34,5,FALSE)</f>
        <v xml:space="preserve">Кемеровская область  </v>
      </c>
      <c r="G19" s="274">
        <f t="shared" si="1"/>
        <v>12.92</v>
      </c>
      <c r="H19" s="274" t="str">
        <f t="shared" si="2"/>
        <v>X</v>
      </c>
      <c r="I19" s="274" t="str">
        <f t="shared" si="3"/>
        <v>X</v>
      </c>
      <c r="J19" s="557">
        <f t="shared" si="4"/>
        <v>12.92</v>
      </c>
      <c r="K19" s="155">
        <f t="shared" si="5"/>
        <v>662</v>
      </c>
      <c r="L19" s="157"/>
      <c r="M19" s="209">
        <v>1292</v>
      </c>
      <c r="N19" s="209">
        <v>0</v>
      </c>
      <c r="O19" s="209">
        <v>0</v>
      </c>
      <c r="P19" s="229">
        <f t="shared" si="6"/>
        <v>1292</v>
      </c>
      <c r="Q19" s="41" t="s">
        <v>242</v>
      </c>
    </row>
    <row r="20" spans="1:16384" ht="15" customHeight="1" x14ac:dyDescent="0.2">
      <c r="A20" s="41">
        <f t="shared" ca="1" si="0"/>
        <v>0.30882571425486394</v>
      </c>
      <c r="B20" s="220">
        <v>5</v>
      </c>
      <c r="C20" s="162">
        <v>37</v>
      </c>
      <c r="D20" s="221" t="str">
        <f>VLOOKUP(C20,Уч!$A$2:$L$34,2,FALSE)</f>
        <v>Гончарук Артём</v>
      </c>
      <c r="E20" s="222" t="str">
        <f>VLOOKUP(C20,Уч!$A$2:$L$34,3,FALSE)</f>
        <v>07.01.1992</v>
      </c>
      <c r="F20" s="223" t="str">
        <f>VLOOKUP(C20,Уч!$A$2:$L$34,5,FALSE)</f>
        <v xml:space="preserve">Ульяновская область  </v>
      </c>
      <c r="G20" s="274">
        <f t="shared" si="1"/>
        <v>11.63</v>
      </c>
      <c r="H20" s="274" t="str">
        <f t="shared" si="2"/>
        <v>X</v>
      </c>
      <c r="I20" s="274" t="str">
        <f t="shared" si="3"/>
        <v>X</v>
      </c>
      <c r="J20" s="557">
        <f t="shared" si="4"/>
        <v>11.63</v>
      </c>
      <c r="K20" s="155">
        <f t="shared" si="5"/>
        <v>584</v>
      </c>
      <c r="L20" s="157"/>
      <c r="M20" s="209">
        <v>1163</v>
      </c>
      <c r="N20" s="209">
        <v>0</v>
      </c>
      <c r="O20" s="209">
        <v>0</v>
      </c>
      <c r="P20" s="229">
        <f t="shared" si="6"/>
        <v>1163</v>
      </c>
    </row>
    <row r="21" spans="1:16384" ht="15" customHeight="1" x14ac:dyDescent="0.2">
      <c r="A21" s="41">
        <f t="shared" ca="1" si="0"/>
        <v>0.17401437575098999</v>
      </c>
      <c r="B21" s="220">
        <v>6</v>
      </c>
      <c r="C21" s="162">
        <v>81</v>
      </c>
      <c r="D21" s="221" t="str">
        <f>VLOOKUP(C21,Уч!$A$2:$L$34,2,FALSE)</f>
        <v>Исаев Максим</v>
      </c>
      <c r="E21" s="222" t="str">
        <f>VLOOKUP(C21,Уч!$A$2:$L$34,3,FALSE)</f>
        <v>10.07.1997</v>
      </c>
      <c r="F21" s="223" t="str">
        <f>VLOOKUP(C21,Уч!$A$2:$L$34,5,FALSE)</f>
        <v xml:space="preserve">Челябинская область  </v>
      </c>
      <c r="G21" s="274">
        <f t="shared" si="1"/>
        <v>12.66</v>
      </c>
      <c r="H21" s="274" t="str">
        <f t="shared" si="2"/>
        <v>X</v>
      </c>
      <c r="I21" s="274" t="str">
        <f t="shared" si="3"/>
        <v>X</v>
      </c>
      <c r="J21" s="557">
        <f t="shared" si="4"/>
        <v>12.66</v>
      </c>
      <c r="K21" s="155">
        <f t="shared" si="5"/>
        <v>647</v>
      </c>
      <c r="L21" s="157"/>
      <c r="M21" s="209">
        <v>1266</v>
      </c>
      <c r="N21" s="209">
        <v>0</v>
      </c>
      <c r="O21" s="209">
        <v>0</v>
      </c>
      <c r="P21" s="229">
        <f t="shared" si="6"/>
        <v>1266</v>
      </c>
      <c r="Q21" s="41" t="s">
        <v>242</v>
      </c>
    </row>
    <row r="22" spans="1:16384" ht="15" customHeight="1" x14ac:dyDescent="0.2">
      <c r="A22" s="41">
        <f t="shared" ca="1" si="0"/>
        <v>0.54626178558365623</v>
      </c>
      <c r="B22" s="220">
        <v>7</v>
      </c>
      <c r="C22" s="162">
        <v>2</v>
      </c>
      <c r="D22" s="221" t="str">
        <f>VLOOKUP(C22,Уч!$A$2:$L$34,2,FALSE)</f>
        <v>Игнашев Владимир</v>
      </c>
      <c r="E22" s="222" t="str">
        <f>VLOOKUP(C22,Уч!$A$2:$L$34,3,FALSE)</f>
        <v>05.10.1996</v>
      </c>
      <c r="F22" s="223" t="str">
        <f>VLOOKUP(C22,Уч!$A$2:$L$34,5,FALSE)</f>
        <v xml:space="preserve">Ростовская область  </v>
      </c>
      <c r="G22" s="274">
        <f t="shared" si="1"/>
        <v>12.58</v>
      </c>
      <c r="H22" s="274" t="str">
        <f t="shared" si="2"/>
        <v>X</v>
      </c>
      <c r="I22" s="274" t="str">
        <f t="shared" si="3"/>
        <v>X</v>
      </c>
      <c r="J22" s="557">
        <f t="shared" si="4"/>
        <v>12.58</v>
      </c>
      <c r="K22" s="155">
        <f t="shared" si="5"/>
        <v>642</v>
      </c>
      <c r="L22" s="157"/>
      <c r="M22" s="209">
        <v>1258</v>
      </c>
      <c r="N22" s="209">
        <v>0</v>
      </c>
      <c r="O22" s="209">
        <v>0</v>
      </c>
      <c r="P22" s="229">
        <f t="shared" si="6"/>
        <v>1258</v>
      </c>
    </row>
    <row r="23" spans="1:16384" ht="15" customHeight="1" x14ac:dyDescent="0.2">
      <c r="A23" s="41">
        <f t="shared" ca="1" si="0"/>
        <v>0.47404963362572461</v>
      </c>
      <c r="B23" s="220">
        <v>8</v>
      </c>
      <c r="C23" s="162">
        <v>98</v>
      </c>
      <c r="D23" s="221" t="str">
        <f>VLOOKUP(C23,Уч!$A$2:$L$34,2,FALSE)</f>
        <v>Недригайло Данил</v>
      </c>
      <c r="E23" s="222" t="str">
        <f>VLOOKUP(C23,Уч!$A$2:$L$34,3,FALSE)</f>
        <v>21.09.1999</v>
      </c>
      <c r="F23" s="223" t="str">
        <f>VLOOKUP(C23,Уч!$A$2:$L$34,5,FALSE)</f>
        <v xml:space="preserve">Волгоградская область  </v>
      </c>
      <c r="G23" s="274">
        <f t="shared" si="1"/>
        <v>13.13</v>
      </c>
      <c r="H23" s="274" t="str">
        <f t="shared" si="2"/>
        <v>X</v>
      </c>
      <c r="I23" s="274" t="str">
        <f t="shared" si="3"/>
        <v>X</v>
      </c>
      <c r="J23" s="557">
        <f t="shared" si="4"/>
        <v>13.13</v>
      </c>
      <c r="K23" s="155">
        <f t="shared" si="5"/>
        <v>675</v>
      </c>
      <c r="L23" s="157"/>
      <c r="M23" s="209">
        <v>1313</v>
      </c>
      <c r="N23" s="209">
        <v>0</v>
      </c>
      <c r="O23" s="209">
        <v>0</v>
      </c>
      <c r="P23" s="229">
        <f t="shared" si="6"/>
        <v>1313</v>
      </c>
    </row>
    <row r="24" spans="1:16384" ht="15" customHeight="1" x14ac:dyDescent="0.2">
      <c r="A24" s="41">
        <f t="shared" ca="1" si="0"/>
        <v>0.78172484855825797</v>
      </c>
      <c r="B24" s="220">
        <v>9</v>
      </c>
      <c r="C24" s="162">
        <v>76</v>
      </c>
      <c r="D24" s="221" t="str">
        <f>VLOOKUP(C24,Уч!$A$2:$L$34,2,FALSE)</f>
        <v>Елфимов Арсений</v>
      </c>
      <c r="E24" s="222" t="str">
        <f>VLOOKUP(C24,Уч!$A$2:$L$34,3,FALSE)</f>
        <v>17.09.2001</v>
      </c>
      <c r="F24" s="223" t="str">
        <f>VLOOKUP(C24,Уч!$A$2:$L$34,5,FALSE)</f>
        <v xml:space="preserve">Московская область Ярославская область </v>
      </c>
      <c r="G24" s="274">
        <f t="shared" si="1"/>
        <v>14.13</v>
      </c>
      <c r="H24" s="274" t="str">
        <f t="shared" si="2"/>
        <v>X</v>
      </c>
      <c r="I24" s="274" t="str">
        <f t="shared" si="3"/>
        <v>X</v>
      </c>
      <c r="J24" s="557">
        <f t="shared" si="4"/>
        <v>14.13</v>
      </c>
      <c r="K24" s="155">
        <f t="shared" si="5"/>
        <v>736</v>
      </c>
      <c r="L24" s="157"/>
      <c r="M24" s="209">
        <v>1413</v>
      </c>
      <c r="N24" s="209">
        <v>0</v>
      </c>
      <c r="O24" s="209">
        <v>0</v>
      </c>
      <c r="P24" s="229">
        <f t="shared" si="6"/>
        <v>1413</v>
      </c>
    </row>
    <row r="25" spans="1:16384" ht="15" customHeight="1" x14ac:dyDescent="0.2">
      <c r="A25" s="41">
        <f t="shared" ca="1" si="0"/>
        <v>0.5489364846927155</v>
      </c>
      <c r="B25" s="220">
        <v>10</v>
      </c>
      <c r="C25" s="162">
        <v>21</v>
      </c>
      <c r="D25" s="221" t="str">
        <f>VLOOKUP(C25,Уч!$A$2:$L$34,2,FALSE)</f>
        <v>Гасленко Кирилл</v>
      </c>
      <c r="E25" s="222">
        <f>VLOOKUP(C25,Уч!$A$2:$L$34,3,FALSE)</f>
        <v>36317</v>
      </c>
      <c r="F25" s="223" t="str">
        <f>VLOOKUP(C25,Уч!$A$2:$L$34,5,FALSE)</f>
        <v xml:space="preserve">Краснодарский край  </v>
      </c>
      <c r="G25" s="274" t="str">
        <f t="shared" ref="G25:G26" si="7">IF(M25=0,"X",M25/100)</f>
        <v>X</v>
      </c>
      <c r="H25" s="274" t="str">
        <f t="shared" ref="H25:H26" si="8">IF(N25=0,"X",N25/100)</f>
        <v>X</v>
      </c>
      <c r="I25" s="274" t="str">
        <f t="shared" ref="I25:I26" si="9">IF(O25=0,"X",O25/100)</f>
        <v>X</v>
      </c>
      <c r="J25" s="557">
        <f t="shared" ref="J25:J26" si="10">MAX(M25,N25,O25)/100</f>
        <v>0</v>
      </c>
      <c r="K25" s="155">
        <f t="shared" ref="K25:K26" si="11">IF(P25&lt;153,0,IF(P25=0,0,ROUNDDOWN(51.39*(P25/100-1.5)^1.05,0)))</f>
        <v>0</v>
      </c>
      <c r="L25" s="157"/>
      <c r="M25" s="209"/>
      <c r="N25" s="209">
        <v>0</v>
      </c>
      <c r="O25" s="209">
        <v>0</v>
      </c>
      <c r="P25" s="229">
        <f t="shared" ref="P25:P26" si="12">MAX(M25,N25,O25)</f>
        <v>0</v>
      </c>
    </row>
    <row r="26" spans="1:16384" ht="15" customHeight="1" x14ac:dyDescent="0.2">
      <c r="A26" s="41">
        <f t="shared" ca="1" si="0"/>
        <v>0.63969501678442076</v>
      </c>
      <c r="B26" s="220">
        <v>11</v>
      </c>
      <c r="C26" s="162">
        <v>116</v>
      </c>
      <c r="D26" s="221" t="str">
        <f>VLOOKUP(C26,Уч!$A$2:$L$34,2,FALSE)</f>
        <v>Горбачёв Артём</v>
      </c>
      <c r="E26" s="222" t="str">
        <f>VLOOKUP(C26,Уч!$A$2:$L$34,3,FALSE)</f>
        <v>25.04.1998</v>
      </c>
      <c r="F26" s="223" t="str">
        <f>VLOOKUP(C26,Уч!$A$2:$L$34,5,FALSE)</f>
        <v xml:space="preserve">Санкт-Петербург  </v>
      </c>
      <c r="G26" s="274" t="str">
        <f t="shared" si="7"/>
        <v>X</v>
      </c>
      <c r="H26" s="274" t="str">
        <f t="shared" si="8"/>
        <v>X</v>
      </c>
      <c r="I26" s="274" t="str">
        <f t="shared" si="9"/>
        <v>X</v>
      </c>
      <c r="J26" s="557">
        <f t="shared" si="10"/>
        <v>0</v>
      </c>
      <c r="K26" s="155">
        <f t="shared" si="11"/>
        <v>0</v>
      </c>
      <c r="L26" s="157"/>
      <c r="M26" s="209"/>
      <c r="N26" s="209">
        <v>0</v>
      </c>
      <c r="O26" s="209">
        <v>0</v>
      </c>
      <c r="P26" s="229">
        <f t="shared" si="12"/>
        <v>0</v>
      </c>
    </row>
    <row r="27" spans="1:16384" ht="15" customHeight="1" x14ac:dyDescent="0.2">
      <c r="A27" s="41">
        <f t="shared" ca="1" si="0"/>
        <v>0.21542214045949737</v>
      </c>
      <c r="B27" s="220">
        <v>12</v>
      </c>
      <c r="C27" s="162">
        <v>79</v>
      </c>
      <c r="D27" s="221" t="str">
        <f>VLOOKUP(C27,Уч!$A$2:$L$34,2,FALSE)</f>
        <v>Шестопалов Феликс</v>
      </c>
      <c r="E27" s="222" t="str">
        <f>VLOOKUP(C27,Уч!$A$2:$L$34,3,FALSE)</f>
        <v>11.03.1996</v>
      </c>
      <c r="F27" s="223" t="str">
        <f>VLOOKUP(C27,Уч!$A$2:$L$34,5,FALSE)</f>
        <v xml:space="preserve">Москва Ставропольский край </v>
      </c>
      <c r="G27" s="274">
        <f t="shared" si="1"/>
        <v>12.53</v>
      </c>
      <c r="H27" s="274" t="str">
        <f t="shared" si="2"/>
        <v>X</v>
      </c>
      <c r="I27" s="274" t="str">
        <f t="shared" si="3"/>
        <v>X</v>
      </c>
      <c r="J27" s="557">
        <f t="shared" si="4"/>
        <v>12.53</v>
      </c>
      <c r="K27" s="155">
        <f t="shared" si="5"/>
        <v>639</v>
      </c>
      <c r="L27" s="157"/>
      <c r="M27" s="209">
        <v>1253</v>
      </c>
      <c r="N27" s="209">
        <v>0</v>
      </c>
      <c r="O27" s="209">
        <v>0</v>
      </c>
      <c r="P27" s="229">
        <f t="shared" si="6"/>
        <v>1253</v>
      </c>
    </row>
    <row r="28" spans="1:16384" ht="15" customHeight="1" x14ac:dyDescent="0.2">
      <c r="A28" s="41">
        <f t="shared" ca="1" si="0"/>
        <v>0.68784951781994319</v>
      </c>
      <c r="B28" s="220">
        <v>13</v>
      </c>
      <c r="C28" s="162">
        <v>100</v>
      </c>
      <c r="D28" s="221" t="str">
        <f>VLOOKUP(C28,Уч!$A$2:$L$34,2,FALSE)</f>
        <v>Саранцев Евгений</v>
      </c>
      <c r="E28" s="222" t="str">
        <f>VLOOKUP(C28,Уч!$A$2:$L$34,3,FALSE)</f>
        <v>05.02.1988</v>
      </c>
      <c r="F28" s="223" t="str">
        <f>VLOOKUP(C28,Уч!$A$2:$L$34,5,FALSE)</f>
        <v xml:space="preserve">Волгоградская область Санкт-Петербург </v>
      </c>
      <c r="G28" s="274">
        <f t="shared" si="1"/>
        <v>15.09</v>
      </c>
      <c r="H28" s="274" t="str">
        <f t="shared" si="2"/>
        <v>X</v>
      </c>
      <c r="I28" s="274" t="str">
        <f t="shared" si="3"/>
        <v>X</v>
      </c>
      <c r="J28" s="557">
        <f t="shared" si="4"/>
        <v>15.09</v>
      </c>
      <c r="K28" s="155">
        <f t="shared" si="5"/>
        <v>795</v>
      </c>
      <c r="L28" s="157"/>
      <c r="M28" s="209">
        <v>1509</v>
      </c>
      <c r="N28" s="209">
        <v>0</v>
      </c>
      <c r="O28" s="209">
        <v>0</v>
      </c>
      <c r="P28" s="229">
        <f t="shared" si="6"/>
        <v>1509</v>
      </c>
    </row>
    <row r="29" spans="1:16384" ht="15" customHeight="1" x14ac:dyDescent="0.2">
      <c r="A29" s="41">
        <f t="shared" ca="1" si="0"/>
        <v>0.1542579227223555</v>
      </c>
      <c r="B29" s="220">
        <v>14</v>
      </c>
      <c r="C29" s="162">
        <v>41</v>
      </c>
      <c r="D29" s="221" t="str">
        <f>VLOOKUP(C29,Уч!$A$2:$L$34,2,FALSE)</f>
        <v>Фомичев Андрей</v>
      </c>
      <c r="E29" s="222" t="str">
        <f>VLOOKUP(C29,Уч!$A$2:$L$34,3,FALSE)</f>
        <v>15.12.1996</v>
      </c>
      <c r="F29" s="223" t="str">
        <f>VLOOKUP(C29,Уч!$A$2:$L$34,5,FALSE)</f>
        <v xml:space="preserve">Кемеровская область  </v>
      </c>
      <c r="G29" s="274">
        <f t="shared" si="1"/>
        <v>15.04</v>
      </c>
      <c r="H29" s="274" t="str">
        <f t="shared" si="2"/>
        <v>X</v>
      </c>
      <c r="I29" s="274" t="str">
        <f t="shared" si="3"/>
        <v>X</v>
      </c>
      <c r="J29" s="557">
        <f t="shared" si="4"/>
        <v>15.04</v>
      </c>
      <c r="K29" s="155">
        <f t="shared" si="5"/>
        <v>792</v>
      </c>
      <c r="L29" s="157"/>
      <c r="M29" s="209">
        <v>1504</v>
      </c>
      <c r="N29" s="209">
        <v>0</v>
      </c>
      <c r="O29" s="209">
        <v>0</v>
      </c>
      <c r="P29" s="229">
        <f t="shared" si="6"/>
        <v>1504</v>
      </c>
    </row>
    <row r="30" spans="1:16384" ht="15" customHeight="1" x14ac:dyDescent="0.2">
      <c r="A30" s="41">
        <f t="shared" ca="1" si="0"/>
        <v>0.83861347888557325</v>
      </c>
      <c r="B30" s="220">
        <v>15</v>
      </c>
      <c r="C30" s="162">
        <v>75</v>
      </c>
      <c r="D30" s="221" t="str">
        <f>VLOOKUP(C30,Уч!$A$2:$L$34,2,FALSE)</f>
        <v>Тимшин Сергей</v>
      </c>
      <c r="E30" s="222" t="str">
        <f>VLOOKUP(C30,Уч!$A$2:$L$34,3,FALSE)</f>
        <v>25.11.1992</v>
      </c>
      <c r="F30" s="223" t="str">
        <f>VLOOKUP(C30,Уч!$A$2:$L$34,5,FALSE)</f>
        <v xml:space="preserve">Москва Липецкая область </v>
      </c>
      <c r="G30" s="274">
        <f t="shared" si="1"/>
        <v>13.69</v>
      </c>
      <c r="H30" s="274" t="str">
        <f t="shared" si="2"/>
        <v>X</v>
      </c>
      <c r="I30" s="274" t="str">
        <f t="shared" si="3"/>
        <v>X</v>
      </c>
      <c r="J30" s="557">
        <f t="shared" si="4"/>
        <v>13.69</v>
      </c>
      <c r="K30" s="155">
        <f t="shared" si="5"/>
        <v>709</v>
      </c>
      <c r="L30" s="157"/>
      <c r="M30" s="209">
        <v>1369</v>
      </c>
      <c r="N30" s="209">
        <v>0</v>
      </c>
      <c r="O30" s="209">
        <v>0</v>
      </c>
      <c r="P30" s="229">
        <f t="shared" si="6"/>
        <v>1369</v>
      </c>
    </row>
    <row r="31" spans="1:16384" ht="15" customHeight="1" x14ac:dyDescent="0.2">
      <c r="A31" s="41">
        <f t="shared" ca="1" si="0"/>
        <v>0.75582381515884078</v>
      </c>
      <c r="B31" s="220">
        <v>16</v>
      </c>
      <c r="C31" s="162">
        <v>107</v>
      </c>
      <c r="D31" s="221" t="str">
        <f>VLOOKUP(C31,Уч!$A$2:$L$34,2,FALSE)</f>
        <v>Зарипов Раиль</v>
      </c>
      <c r="E31" s="222" t="str">
        <f>VLOOKUP(C31,Уч!$A$2:$L$34,3,FALSE)</f>
        <v>25.07.1999</v>
      </c>
      <c r="F31" s="223" t="str">
        <f>VLOOKUP(C31,Уч!$A$2:$L$34,5,FALSE)</f>
        <v xml:space="preserve">Республика Татарстан  </v>
      </c>
      <c r="G31" s="274" t="str">
        <f t="shared" si="1"/>
        <v>X</v>
      </c>
      <c r="H31" s="274" t="str">
        <f t="shared" si="2"/>
        <v>X</v>
      </c>
      <c r="I31" s="274" t="str">
        <f t="shared" si="3"/>
        <v>X</v>
      </c>
      <c r="J31" s="557">
        <f t="shared" si="4"/>
        <v>0</v>
      </c>
      <c r="K31" s="155">
        <f t="shared" si="5"/>
        <v>0</v>
      </c>
      <c r="L31" s="157"/>
      <c r="M31" s="209"/>
      <c r="N31" s="209">
        <v>0</v>
      </c>
      <c r="O31" s="209">
        <v>0</v>
      </c>
      <c r="P31" s="229">
        <f t="shared" si="6"/>
        <v>0</v>
      </c>
      <c r="Q31" s="41">
        <f t="shared" ca="1" si="0"/>
        <v>0.88768550473213381</v>
      </c>
      <c r="R31" s="220">
        <v>9</v>
      </c>
      <c r="S31" s="162">
        <v>107</v>
      </c>
      <c r="T31" s="221" t="str">
        <f>VLOOKUP(S31,Уч!$A$2:$L$34,2,FALSE)</f>
        <v>Зарипов Раиль</v>
      </c>
      <c r="U31" s="222" t="str">
        <f>VLOOKUP(S31,Уч!$A$2:$L$34,3,FALSE)</f>
        <v>25.07.1999</v>
      </c>
      <c r="V31" s="223" t="str">
        <f>VLOOKUP(S31,Уч!$A$2:$L$34,5,FALSE)</f>
        <v xml:space="preserve">Республика Татарстан  </v>
      </c>
      <c r="W31" s="518">
        <f t="shared" si="1"/>
        <v>11.6</v>
      </c>
      <c r="X31" s="518" t="str">
        <f t="shared" si="2"/>
        <v>X</v>
      </c>
      <c r="Y31" s="518" t="str">
        <f t="shared" si="3"/>
        <v>X</v>
      </c>
      <c r="Z31" s="311">
        <f t="shared" si="4"/>
        <v>11.6</v>
      </c>
      <c r="AA31" s="247">
        <f t="shared" si="5"/>
        <v>582</v>
      </c>
      <c r="AB31" s="157"/>
      <c r="AC31" s="209">
        <v>1160</v>
      </c>
      <c r="AD31" s="209">
        <v>0</v>
      </c>
      <c r="AE31" s="209">
        <v>0</v>
      </c>
      <c r="AF31" s="229">
        <f t="shared" si="6"/>
        <v>1160</v>
      </c>
      <c r="AG31" s="41">
        <f t="shared" ref="AG31:CC31" ca="1" si="13">RAND()</f>
        <v>0.44471037500410826</v>
      </c>
      <c r="AH31" s="220">
        <v>9</v>
      </c>
      <c r="AI31" s="162">
        <v>107</v>
      </c>
      <c r="AJ31" s="221" t="str">
        <f>VLOOKUP(AI31,Уч!$A$2:$L$34,2,FALSE)</f>
        <v>Зарипов Раиль</v>
      </c>
      <c r="AK31" s="222" t="str">
        <f>VLOOKUP(AI31,Уч!$A$2:$L$34,3,FALSE)</f>
        <v>25.07.1999</v>
      </c>
      <c r="AL31" s="223" t="str">
        <f>VLOOKUP(AI31,Уч!$A$2:$L$34,5,FALSE)</f>
        <v xml:space="preserve">Республика Татарстан  </v>
      </c>
      <c r="AM31" s="518">
        <f t="shared" ref="AM31:CK31" si="14">IF(AS31=0,"X",AS31/100)</f>
        <v>11.6</v>
      </c>
      <c r="AN31" s="518" t="str">
        <f t="shared" si="14"/>
        <v>X</v>
      </c>
      <c r="AO31" s="518" t="str">
        <f t="shared" si="14"/>
        <v>X</v>
      </c>
      <c r="AP31" s="311">
        <f t="shared" ref="AP31:CL31" si="15">MAX(AS31,AT31,AU31)/100</f>
        <v>11.6</v>
      </c>
      <c r="AQ31" s="247">
        <f t="shared" ref="AQ31:CM31" si="16">IF(AV31&lt;153,0,IF(AV31=0,0,ROUNDDOWN(51.39*(AV31/100-1.5)^1.05,0)))</f>
        <v>582</v>
      </c>
      <c r="AR31" s="157"/>
      <c r="AS31" s="209">
        <v>1160</v>
      </c>
      <c r="AT31" s="209">
        <v>0</v>
      </c>
      <c r="AU31" s="209">
        <v>0</v>
      </c>
      <c r="AV31" s="229">
        <f t="shared" ref="AV31:CR31" si="17">MAX(AS31,AT31,AU31)</f>
        <v>1160</v>
      </c>
      <c r="AW31" s="41">
        <f t="shared" ca="1" si="13"/>
        <v>5.4656761670123344E-2</v>
      </c>
      <c r="AX31" s="220">
        <v>9</v>
      </c>
      <c r="AY31" s="162">
        <v>107</v>
      </c>
      <c r="AZ31" s="221" t="str">
        <f>VLOOKUP(AY31,Уч!$A$2:$L$34,2,FALSE)</f>
        <v>Зарипов Раиль</v>
      </c>
      <c r="BA31" s="222" t="str">
        <f>VLOOKUP(AY31,Уч!$A$2:$L$34,3,FALSE)</f>
        <v>25.07.1999</v>
      </c>
      <c r="BB31" s="223" t="str">
        <f>VLOOKUP(AY31,Уч!$A$2:$L$34,5,FALSE)</f>
        <v xml:space="preserve">Республика Татарстан  </v>
      </c>
      <c r="BC31" s="518">
        <f t="shared" si="14"/>
        <v>11.6</v>
      </c>
      <c r="BD31" s="518" t="str">
        <f t="shared" si="14"/>
        <v>X</v>
      </c>
      <c r="BE31" s="518" t="str">
        <f t="shared" si="14"/>
        <v>X</v>
      </c>
      <c r="BF31" s="311">
        <f t="shared" si="15"/>
        <v>11.6</v>
      </c>
      <c r="BG31" s="247">
        <f t="shared" si="16"/>
        <v>582</v>
      </c>
      <c r="BH31" s="157"/>
      <c r="BI31" s="209">
        <v>1160</v>
      </c>
      <c r="BJ31" s="209">
        <v>0</v>
      </c>
      <c r="BK31" s="209">
        <v>0</v>
      </c>
      <c r="BL31" s="229">
        <f t="shared" si="17"/>
        <v>1160</v>
      </c>
      <c r="BM31" s="41">
        <f t="shared" ca="1" si="13"/>
        <v>0.6337713782309361</v>
      </c>
      <c r="BN31" s="220">
        <v>9</v>
      </c>
      <c r="BO31" s="162">
        <v>107</v>
      </c>
      <c r="BP31" s="221" t="str">
        <f>VLOOKUP(BO31,Уч!$A$2:$L$34,2,FALSE)</f>
        <v>Зарипов Раиль</v>
      </c>
      <c r="BQ31" s="222" t="str">
        <f>VLOOKUP(BO31,Уч!$A$2:$L$34,3,FALSE)</f>
        <v>25.07.1999</v>
      </c>
      <c r="BR31" s="223" t="str">
        <f>VLOOKUP(BO31,Уч!$A$2:$L$34,5,FALSE)</f>
        <v xml:space="preserve">Республика Татарстан  </v>
      </c>
      <c r="BS31" s="518">
        <f t="shared" si="14"/>
        <v>11.6</v>
      </c>
      <c r="BT31" s="518" t="str">
        <f t="shared" si="14"/>
        <v>X</v>
      </c>
      <c r="BU31" s="518" t="str">
        <f t="shared" si="14"/>
        <v>X</v>
      </c>
      <c r="BV31" s="311">
        <f t="shared" si="15"/>
        <v>11.6</v>
      </c>
      <c r="BW31" s="247">
        <f t="shared" si="16"/>
        <v>582</v>
      </c>
      <c r="BX31" s="157"/>
      <c r="BY31" s="209">
        <v>1160</v>
      </c>
      <c r="BZ31" s="209">
        <v>0</v>
      </c>
      <c r="CA31" s="209">
        <v>0</v>
      </c>
      <c r="CB31" s="229">
        <f t="shared" si="17"/>
        <v>1160</v>
      </c>
      <c r="CC31" s="41">
        <f t="shared" ca="1" si="13"/>
        <v>7.477245669745114E-2</v>
      </c>
      <c r="CD31" s="220">
        <v>9</v>
      </c>
      <c r="CE31" s="162">
        <v>107</v>
      </c>
      <c r="CF31" s="221" t="str">
        <f>VLOOKUP(CE31,Уч!$A$2:$L$34,2,FALSE)</f>
        <v>Зарипов Раиль</v>
      </c>
      <c r="CG31" s="222" t="str">
        <f>VLOOKUP(CE31,Уч!$A$2:$L$34,3,FALSE)</f>
        <v>25.07.1999</v>
      </c>
      <c r="CH31" s="223" t="str">
        <f>VLOOKUP(CE31,Уч!$A$2:$L$34,5,FALSE)</f>
        <v xml:space="preserve">Республика Татарстан  </v>
      </c>
      <c r="CI31" s="518">
        <f t="shared" si="14"/>
        <v>11.6</v>
      </c>
      <c r="CJ31" s="518" t="str">
        <f t="shared" si="14"/>
        <v>X</v>
      </c>
      <c r="CK31" s="518" t="str">
        <f t="shared" si="14"/>
        <v>X</v>
      </c>
      <c r="CL31" s="311">
        <f t="shared" si="15"/>
        <v>11.6</v>
      </c>
      <c r="CM31" s="247">
        <f t="shared" si="16"/>
        <v>582</v>
      </c>
      <c r="CN31" s="157"/>
      <c r="CO31" s="209">
        <v>1160</v>
      </c>
      <c r="CP31" s="209">
        <v>0</v>
      </c>
      <c r="CQ31" s="209">
        <v>0</v>
      </c>
      <c r="CR31" s="229">
        <f t="shared" si="17"/>
        <v>1160</v>
      </c>
      <c r="CS31" s="41">
        <f t="shared" ref="CS31:EO31" ca="1" si="18">RAND()</f>
        <v>0.37860332665474328</v>
      </c>
      <c r="CT31" s="220">
        <v>9</v>
      </c>
      <c r="CU31" s="162">
        <v>107</v>
      </c>
      <c r="CV31" s="221" t="str">
        <f>VLOOKUP(CU31,Уч!$A$2:$L$34,2,FALSE)</f>
        <v>Зарипов Раиль</v>
      </c>
      <c r="CW31" s="222" t="str">
        <f>VLOOKUP(CU31,Уч!$A$2:$L$34,3,FALSE)</f>
        <v>25.07.1999</v>
      </c>
      <c r="CX31" s="223" t="str">
        <f>VLOOKUP(CU31,Уч!$A$2:$L$34,5,FALSE)</f>
        <v xml:space="preserve">Республика Татарстан  </v>
      </c>
      <c r="CY31" s="518">
        <f t="shared" ref="CY31:EW31" si="19">IF(DE31=0,"X",DE31/100)</f>
        <v>11.6</v>
      </c>
      <c r="CZ31" s="518" t="str">
        <f t="shared" si="19"/>
        <v>X</v>
      </c>
      <c r="DA31" s="518" t="str">
        <f t="shared" si="19"/>
        <v>X</v>
      </c>
      <c r="DB31" s="311">
        <f t="shared" ref="DB31:EX31" si="20">MAX(DE31,DF31,DG31)/100</f>
        <v>11.6</v>
      </c>
      <c r="DC31" s="247">
        <f t="shared" ref="DC31:EY31" si="21">IF(DH31&lt;153,0,IF(DH31=0,0,ROUNDDOWN(51.39*(DH31/100-1.5)^1.05,0)))</f>
        <v>582</v>
      </c>
      <c r="DD31" s="157"/>
      <c r="DE31" s="209">
        <v>1160</v>
      </c>
      <c r="DF31" s="209">
        <v>0</v>
      </c>
      <c r="DG31" s="209">
        <v>0</v>
      </c>
      <c r="DH31" s="229">
        <f t="shared" ref="DH31:FD31" si="22">MAX(DE31,DF31,DG31)</f>
        <v>1160</v>
      </c>
      <c r="DI31" s="41">
        <f t="shared" ca="1" si="18"/>
        <v>0.28556990059919829</v>
      </c>
      <c r="DJ31" s="220">
        <v>9</v>
      </c>
      <c r="DK31" s="162">
        <v>107</v>
      </c>
      <c r="DL31" s="221" t="str">
        <f>VLOOKUP(DK31,Уч!$A$2:$L$34,2,FALSE)</f>
        <v>Зарипов Раиль</v>
      </c>
      <c r="DM31" s="222" t="str">
        <f>VLOOKUP(DK31,Уч!$A$2:$L$34,3,FALSE)</f>
        <v>25.07.1999</v>
      </c>
      <c r="DN31" s="223" t="str">
        <f>VLOOKUP(DK31,Уч!$A$2:$L$34,5,FALSE)</f>
        <v xml:space="preserve">Республика Татарстан  </v>
      </c>
      <c r="DO31" s="518">
        <f t="shared" si="19"/>
        <v>11.6</v>
      </c>
      <c r="DP31" s="518" t="str">
        <f t="shared" si="19"/>
        <v>X</v>
      </c>
      <c r="DQ31" s="518" t="str">
        <f t="shared" si="19"/>
        <v>X</v>
      </c>
      <c r="DR31" s="311">
        <f t="shared" si="20"/>
        <v>11.6</v>
      </c>
      <c r="DS31" s="247">
        <f t="shared" si="21"/>
        <v>582</v>
      </c>
      <c r="DT31" s="157"/>
      <c r="DU31" s="209">
        <v>1160</v>
      </c>
      <c r="DV31" s="209">
        <v>0</v>
      </c>
      <c r="DW31" s="209">
        <v>0</v>
      </c>
      <c r="DX31" s="229">
        <f t="shared" si="22"/>
        <v>1160</v>
      </c>
      <c r="DY31" s="41">
        <f t="shared" ca="1" si="18"/>
        <v>0.98123517818135886</v>
      </c>
      <c r="DZ31" s="220">
        <v>9</v>
      </c>
      <c r="EA31" s="162">
        <v>107</v>
      </c>
      <c r="EB31" s="221" t="str">
        <f>VLOOKUP(EA31,Уч!$A$2:$L$34,2,FALSE)</f>
        <v>Зарипов Раиль</v>
      </c>
      <c r="EC31" s="222" t="str">
        <f>VLOOKUP(EA31,Уч!$A$2:$L$34,3,FALSE)</f>
        <v>25.07.1999</v>
      </c>
      <c r="ED31" s="223" t="str">
        <f>VLOOKUP(EA31,Уч!$A$2:$L$34,5,FALSE)</f>
        <v xml:space="preserve">Республика Татарстан  </v>
      </c>
      <c r="EE31" s="518">
        <f t="shared" si="19"/>
        <v>11.6</v>
      </c>
      <c r="EF31" s="518" t="str">
        <f t="shared" si="19"/>
        <v>X</v>
      </c>
      <c r="EG31" s="518" t="str">
        <f t="shared" si="19"/>
        <v>X</v>
      </c>
      <c r="EH31" s="311">
        <f t="shared" si="20"/>
        <v>11.6</v>
      </c>
      <c r="EI31" s="247">
        <f t="shared" si="21"/>
        <v>582</v>
      </c>
      <c r="EJ31" s="157"/>
      <c r="EK31" s="209">
        <v>1160</v>
      </c>
      <c r="EL31" s="209">
        <v>0</v>
      </c>
      <c r="EM31" s="209">
        <v>0</v>
      </c>
      <c r="EN31" s="229">
        <f t="shared" si="22"/>
        <v>1160</v>
      </c>
      <c r="EO31" s="41">
        <f t="shared" ca="1" si="18"/>
        <v>4.9813224520741439E-2</v>
      </c>
      <c r="EP31" s="220">
        <v>9</v>
      </c>
      <c r="EQ31" s="162">
        <v>107</v>
      </c>
      <c r="ER31" s="221" t="str">
        <f>VLOOKUP(EQ31,Уч!$A$2:$L$34,2,FALSE)</f>
        <v>Зарипов Раиль</v>
      </c>
      <c r="ES31" s="222" t="str">
        <f>VLOOKUP(EQ31,Уч!$A$2:$L$34,3,FALSE)</f>
        <v>25.07.1999</v>
      </c>
      <c r="ET31" s="223" t="str">
        <f>VLOOKUP(EQ31,Уч!$A$2:$L$34,5,FALSE)</f>
        <v xml:space="preserve">Республика Татарстан  </v>
      </c>
      <c r="EU31" s="518">
        <f t="shared" si="19"/>
        <v>11.6</v>
      </c>
      <c r="EV31" s="518" t="str">
        <f t="shared" si="19"/>
        <v>X</v>
      </c>
      <c r="EW31" s="518" t="str">
        <f t="shared" si="19"/>
        <v>X</v>
      </c>
      <c r="EX31" s="311">
        <f t="shared" si="20"/>
        <v>11.6</v>
      </c>
      <c r="EY31" s="247">
        <f t="shared" si="21"/>
        <v>582</v>
      </c>
      <c r="EZ31" s="157"/>
      <c r="FA31" s="209">
        <v>1160</v>
      </c>
      <c r="FB31" s="209">
        <v>0</v>
      </c>
      <c r="FC31" s="209">
        <v>0</v>
      </c>
      <c r="FD31" s="229">
        <f t="shared" si="22"/>
        <v>1160</v>
      </c>
      <c r="FE31" s="41">
        <f t="shared" ref="FE31:HA31" ca="1" si="23">RAND()</f>
        <v>0.5480148630944226</v>
      </c>
      <c r="FF31" s="220">
        <v>9</v>
      </c>
      <c r="FG31" s="162">
        <v>107</v>
      </c>
      <c r="FH31" s="221" t="str">
        <f>VLOOKUP(FG31,Уч!$A$2:$L$34,2,FALSE)</f>
        <v>Зарипов Раиль</v>
      </c>
      <c r="FI31" s="222" t="str">
        <f>VLOOKUP(FG31,Уч!$A$2:$L$34,3,FALSE)</f>
        <v>25.07.1999</v>
      </c>
      <c r="FJ31" s="223" t="str">
        <f>VLOOKUP(FG31,Уч!$A$2:$L$34,5,FALSE)</f>
        <v xml:space="preserve">Республика Татарстан  </v>
      </c>
      <c r="FK31" s="518">
        <f t="shared" ref="FK31:HI31" si="24">IF(FQ31=0,"X",FQ31/100)</f>
        <v>11.6</v>
      </c>
      <c r="FL31" s="518" t="str">
        <f t="shared" si="24"/>
        <v>X</v>
      </c>
      <c r="FM31" s="518" t="str">
        <f t="shared" si="24"/>
        <v>X</v>
      </c>
      <c r="FN31" s="311">
        <f t="shared" ref="FN31:HJ31" si="25">MAX(FQ31,FR31,FS31)/100</f>
        <v>11.6</v>
      </c>
      <c r="FO31" s="247">
        <f t="shared" ref="FO31:HK31" si="26">IF(FT31&lt;153,0,IF(FT31=0,0,ROUNDDOWN(51.39*(FT31/100-1.5)^1.05,0)))</f>
        <v>582</v>
      </c>
      <c r="FP31" s="157"/>
      <c r="FQ31" s="209">
        <v>1160</v>
      </c>
      <c r="FR31" s="209">
        <v>0</v>
      </c>
      <c r="FS31" s="209">
        <v>0</v>
      </c>
      <c r="FT31" s="229">
        <f t="shared" ref="FT31:HP31" si="27">MAX(FQ31,FR31,FS31)</f>
        <v>1160</v>
      </c>
      <c r="FU31" s="41">
        <f t="shared" ca="1" si="23"/>
        <v>0.55031610620048121</v>
      </c>
      <c r="FV31" s="220">
        <v>9</v>
      </c>
      <c r="FW31" s="162">
        <v>107</v>
      </c>
      <c r="FX31" s="221" t="str">
        <f>VLOOKUP(FW31,Уч!$A$2:$L$34,2,FALSE)</f>
        <v>Зарипов Раиль</v>
      </c>
      <c r="FY31" s="222" t="str">
        <f>VLOOKUP(FW31,Уч!$A$2:$L$34,3,FALSE)</f>
        <v>25.07.1999</v>
      </c>
      <c r="FZ31" s="223" t="str">
        <f>VLOOKUP(FW31,Уч!$A$2:$L$34,5,FALSE)</f>
        <v xml:space="preserve">Республика Татарстан  </v>
      </c>
      <c r="GA31" s="518">
        <f t="shared" si="24"/>
        <v>11.6</v>
      </c>
      <c r="GB31" s="518" t="str">
        <f t="shared" si="24"/>
        <v>X</v>
      </c>
      <c r="GC31" s="518" t="str">
        <f t="shared" si="24"/>
        <v>X</v>
      </c>
      <c r="GD31" s="311">
        <f t="shared" si="25"/>
        <v>11.6</v>
      </c>
      <c r="GE31" s="247">
        <f t="shared" si="26"/>
        <v>582</v>
      </c>
      <c r="GF31" s="157"/>
      <c r="GG31" s="209">
        <v>1160</v>
      </c>
      <c r="GH31" s="209">
        <v>0</v>
      </c>
      <c r="GI31" s="209">
        <v>0</v>
      </c>
      <c r="GJ31" s="229">
        <f t="shared" si="27"/>
        <v>1160</v>
      </c>
      <c r="GK31" s="41">
        <f t="shared" ca="1" si="23"/>
        <v>0.86199880962428921</v>
      </c>
      <c r="GL31" s="220">
        <v>9</v>
      </c>
      <c r="GM31" s="162">
        <v>107</v>
      </c>
      <c r="GN31" s="221" t="str">
        <f>VLOOKUP(GM31,Уч!$A$2:$L$34,2,FALSE)</f>
        <v>Зарипов Раиль</v>
      </c>
      <c r="GO31" s="222" t="str">
        <f>VLOOKUP(GM31,Уч!$A$2:$L$34,3,FALSE)</f>
        <v>25.07.1999</v>
      </c>
      <c r="GP31" s="223" t="str">
        <f>VLOOKUP(GM31,Уч!$A$2:$L$34,5,FALSE)</f>
        <v xml:space="preserve">Республика Татарстан  </v>
      </c>
      <c r="GQ31" s="518">
        <f t="shared" si="24"/>
        <v>11.6</v>
      </c>
      <c r="GR31" s="518" t="str">
        <f t="shared" si="24"/>
        <v>X</v>
      </c>
      <c r="GS31" s="518" t="str">
        <f t="shared" si="24"/>
        <v>X</v>
      </c>
      <c r="GT31" s="311">
        <f t="shared" si="25"/>
        <v>11.6</v>
      </c>
      <c r="GU31" s="247">
        <f t="shared" si="26"/>
        <v>582</v>
      </c>
      <c r="GV31" s="157"/>
      <c r="GW31" s="209">
        <v>1160</v>
      </c>
      <c r="GX31" s="209">
        <v>0</v>
      </c>
      <c r="GY31" s="209">
        <v>0</v>
      </c>
      <c r="GZ31" s="229">
        <f t="shared" si="27"/>
        <v>1160</v>
      </c>
      <c r="HA31" s="41">
        <f t="shared" ca="1" si="23"/>
        <v>0.81503396593887623</v>
      </c>
      <c r="HB31" s="220">
        <v>9</v>
      </c>
      <c r="HC31" s="162">
        <v>107</v>
      </c>
      <c r="HD31" s="221" t="str">
        <f>VLOOKUP(HC31,Уч!$A$2:$L$34,2,FALSE)</f>
        <v>Зарипов Раиль</v>
      </c>
      <c r="HE31" s="222" t="str">
        <f>VLOOKUP(HC31,Уч!$A$2:$L$34,3,FALSE)</f>
        <v>25.07.1999</v>
      </c>
      <c r="HF31" s="223" t="str">
        <f>VLOOKUP(HC31,Уч!$A$2:$L$34,5,FALSE)</f>
        <v xml:space="preserve">Республика Татарстан  </v>
      </c>
      <c r="HG31" s="518">
        <f t="shared" si="24"/>
        <v>11.6</v>
      </c>
      <c r="HH31" s="518" t="str">
        <f t="shared" si="24"/>
        <v>X</v>
      </c>
      <c r="HI31" s="518" t="str">
        <f t="shared" si="24"/>
        <v>X</v>
      </c>
      <c r="HJ31" s="311">
        <f t="shared" si="25"/>
        <v>11.6</v>
      </c>
      <c r="HK31" s="247">
        <f t="shared" si="26"/>
        <v>582</v>
      </c>
      <c r="HL31" s="157"/>
      <c r="HM31" s="209">
        <v>1160</v>
      </c>
      <c r="HN31" s="209">
        <v>0</v>
      </c>
      <c r="HO31" s="209">
        <v>0</v>
      </c>
      <c r="HP31" s="229">
        <f t="shared" si="27"/>
        <v>1160</v>
      </c>
      <c r="HQ31" s="41">
        <f t="shared" ref="HQ31:JM31" ca="1" si="28">RAND()</f>
        <v>0.37389077168798712</v>
      </c>
      <c r="HR31" s="220">
        <v>9</v>
      </c>
      <c r="HS31" s="162">
        <v>107</v>
      </c>
      <c r="HT31" s="221" t="str">
        <f>VLOOKUP(HS31,Уч!$A$2:$L$34,2,FALSE)</f>
        <v>Зарипов Раиль</v>
      </c>
      <c r="HU31" s="222" t="str">
        <f>VLOOKUP(HS31,Уч!$A$2:$L$34,3,FALSE)</f>
        <v>25.07.1999</v>
      </c>
      <c r="HV31" s="223" t="str">
        <f>VLOOKUP(HS31,Уч!$A$2:$L$34,5,FALSE)</f>
        <v xml:space="preserve">Республика Татарстан  </v>
      </c>
      <c r="HW31" s="518">
        <f t="shared" ref="HW31:JU31" si="29">IF(IC31=0,"X",IC31/100)</f>
        <v>11.6</v>
      </c>
      <c r="HX31" s="518" t="str">
        <f t="shared" si="29"/>
        <v>X</v>
      </c>
      <c r="HY31" s="518" t="str">
        <f t="shared" si="29"/>
        <v>X</v>
      </c>
      <c r="HZ31" s="311">
        <f t="shared" ref="HZ31:JV31" si="30">MAX(IC31,ID31,IE31)/100</f>
        <v>11.6</v>
      </c>
      <c r="IA31" s="247">
        <f t="shared" ref="IA31:JW31" si="31">IF(IF31&lt;153,0,IF(IF31=0,0,ROUNDDOWN(51.39*(IF31/100-1.5)^1.05,0)))</f>
        <v>582</v>
      </c>
      <c r="IB31" s="157"/>
      <c r="IC31" s="209">
        <v>1160</v>
      </c>
      <c r="ID31" s="209">
        <v>0</v>
      </c>
      <c r="IE31" s="209">
        <v>0</v>
      </c>
      <c r="IF31" s="229">
        <f t="shared" ref="IF31:KB31" si="32">MAX(IC31,ID31,IE31)</f>
        <v>1160</v>
      </c>
      <c r="IG31" s="41">
        <f t="shared" ca="1" si="28"/>
        <v>0.82015737740715666</v>
      </c>
      <c r="IH31" s="220">
        <v>9</v>
      </c>
      <c r="II31" s="162">
        <v>107</v>
      </c>
      <c r="IJ31" s="221" t="str">
        <f>VLOOKUP(II31,Уч!$A$2:$L$34,2,FALSE)</f>
        <v>Зарипов Раиль</v>
      </c>
      <c r="IK31" s="222" t="str">
        <f>VLOOKUP(II31,Уч!$A$2:$L$34,3,FALSE)</f>
        <v>25.07.1999</v>
      </c>
      <c r="IL31" s="223" t="str">
        <f>VLOOKUP(II31,Уч!$A$2:$L$34,5,FALSE)</f>
        <v xml:space="preserve">Республика Татарстан  </v>
      </c>
      <c r="IM31" s="518">
        <f t="shared" si="29"/>
        <v>11.6</v>
      </c>
      <c r="IN31" s="518" t="str">
        <f t="shared" si="29"/>
        <v>X</v>
      </c>
      <c r="IO31" s="518" t="str">
        <f t="shared" si="29"/>
        <v>X</v>
      </c>
      <c r="IP31" s="311">
        <f t="shared" si="30"/>
        <v>11.6</v>
      </c>
      <c r="IQ31" s="247">
        <f t="shared" si="31"/>
        <v>582</v>
      </c>
      <c r="IR31" s="157"/>
      <c r="IS31" s="209">
        <v>1160</v>
      </c>
      <c r="IT31" s="209">
        <v>0</v>
      </c>
      <c r="IU31" s="209">
        <v>0</v>
      </c>
      <c r="IV31" s="229">
        <f t="shared" si="32"/>
        <v>1160</v>
      </c>
      <c r="IW31" s="41">
        <f t="shared" ca="1" si="28"/>
        <v>0.77021527626472663</v>
      </c>
      <c r="IX31" s="220">
        <v>9</v>
      </c>
      <c r="IY31" s="162">
        <v>107</v>
      </c>
      <c r="IZ31" s="221" t="str">
        <f>VLOOKUP(IY31,Уч!$A$2:$L$34,2,FALSE)</f>
        <v>Зарипов Раиль</v>
      </c>
      <c r="JA31" s="222" t="str">
        <f>VLOOKUP(IY31,Уч!$A$2:$L$34,3,FALSE)</f>
        <v>25.07.1999</v>
      </c>
      <c r="JB31" s="223" t="str">
        <f>VLOOKUP(IY31,Уч!$A$2:$L$34,5,FALSE)</f>
        <v xml:space="preserve">Республика Татарстан  </v>
      </c>
      <c r="JC31" s="518">
        <f t="shared" si="29"/>
        <v>11.6</v>
      </c>
      <c r="JD31" s="518" t="str">
        <f t="shared" si="29"/>
        <v>X</v>
      </c>
      <c r="JE31" s="518" t="str">
        <f t="shared" si="29"/>
        <v>X</v>
      </c>
      <c r="JF31" s="311">
        <f t="shared" si="30"/>
        <v>11.6</v>
      </c>
      <c r="JG31" s="247">
        <f t="shared" si="31"/>
        <v>582</v>
      </c>
      <c r="JH31" s="157"/>
      <c r="JI31" s="209">
        <v>1160</v>
      </c>
      <c r="JJ31" s="209">
        <v>0</v>
      </c>
      <c r="JK31" s="209">
        <v>0</v>
      </c>
      <c r="JL31" s="229">
        <f t="shared" si="32"/>
        <v>1160</v>
      </c>
      <c r="JM31" s="41">
        <f t="shared" ca="1" si="28"/>
        <v>0.106810840792669</v>
      </c>
      <c r="JN31" s="220">
        <v>9</v>
      </c>
      <c r="JO31" s="162">
        <v>107</v>
      </c>
      <c r="JP31" s="221" t="str">
        <f>VLOOKUP(JO31,Уч!$A$2:$L$34,2,FALSE)</f>
        <v>Зарипов Раиль</v>
      </c>
      <c r="JQ31" s="222" t="str">
        <f>VLOOKUP(JO31,Уч!$A$2:$L$34,3,FALSE)</f>
        <v>25.07.1999</v>
      </c>
      <c r="JR31" s="223" t="str">
        <f>VLOOKUP(JO31,Уч!$A$2:$L$34,5,FALSE)</f>
        <v xml:space="preserve">Республика Татарстан  </v>
      </c>
      <c r="JS31" s="518">
        <f t="shared" si="29"/>
        <v>11.6</v>
      </c>
      <c r="JT31" s="518" t="str">
        <f t="shared" si="29"/>
        <v>X</v>
      </c>
      <c r="JU31" s="518" t="str">
        <f t="shared" si="29"/>
        <v>X</v>
      </c>
      <c r="JV31" s="311">
        <f t="shared" si="30"/>
        <v>11.6</v>
      </c>
      <c r="JW31" s="247">
        <f t="shared" si="31"/>
        <v>582</v>
      </c>
      <c r="JX31" s="157"/>
      <c r="JY31" s="209">
        <v>1160</v>
      </c>
      <c r="JZ31" s="209">
        <v>0</v>
      </c>
      <c r="KA31" s="209">
        <v>0</v>
      </c>
      <c r="KB31" s="229">
        <f t="shared" si="32"/>
        <v>1160</v>
      </c>
      <c r="KC31" s="41">
        <f t="shared" ref="KC31:LY31" ca="1" si="33">RAND()</f>
        <v>0.74524199683876313</v>
      </c>
      <c r="KD31" s="220">
        <v>9</v>
      </c>
      <c r="KE31" s="162">
        <v>107</v>
      </c>
      <c r="KF31" s="221" t="str">
        <f>VLOOKUP(KE31,Уч!$A$2:$L$34,2,FALSE)</f>
        <v>Зарипов Раиль</v>
      </c>
      <c r="KG31" s="222" t="str">
        <f>VLOOKUP(KE31,Уч!$A$2:$L$34,3,FALSE)</f>
        <v>25.07.1999</v>
      </c>
      <c r="KH31" s="223" t="str">
        <f>VLOOKUP(KE31,Уч!$A$2:$L$34,5,FALSE)</f>
        <v xml:space="preserve">Республика Татарстан  </v>
      </c>
      <c r="KI31" s="518">
        <f t="shared" ref="KI31:MG31" si="34">IF(KO31=0,"X",KO31/100)</f>
        <v>11.6</v>
      </c>
      <c r="KJ31" s="518" t="str">
        <f t="shared" si="34"/>
        <v>X</v>
      </c>
      <c r="KK31" s="518" t="str">
        <f t="shared" si="34"/>
        <v>X</v>
      </c>
      <c r="KL31" s="311">
        <f t="shared" ref="KL31:MH31" si="35">MAX(KO31,KP31,KQ31)/100</f>
        <v>11.6</v>
      </c>
      <c r="KM31" s="247">
        <f t="shared" ref="KM31:MI31" si="36">IF(KR31&lt;153,0,IF(KR31=0,0,ROUNDDOWN(51.39*(KR31/100-1.5)^1.05,0)))</f>
        <v>582</v>
      </c>
      <c r="KN31" s="157"/>
      <c r="KO31" s="209">
        <v>1160</v>
      </c>
      <c r="KP31" s="209">
        <v>0</v>
      </c>
      <c r="KQ31" s="209">
        <v>0</v>
      </c>
      <c r="KR31" s="229">
        <f t="shared" ref="KR31:MN31" si="37">MAX(KO31,KP31,KQ31)</f>
        <v>1160</v>
      </c>
      <c r="KS31" s="41">
        <f t="shared" ca="1" si="33"/>
        <v>0.16656924652318472</v>
      </c>
      <c r="KT31" s="220">
        <v>9</v>
      </c>
      <c r="KU31" s="162">
        <v>107</v>
      </c>
      <c r="KV31" s="221" t="str">
        <f>VLOOKUP(KU31,Уч!$A$2:$L$34,2,FALSE)</f>
        <v>Зарипов Раиль</v>
      </c>
      <c r="KW31" s="222" t="str">
        <f>VLOOKUP(KU31,Уч!$A$2:$L$34,3,FALSE)</f>
        <v>25.07.1999</v>
      </c>
      <c r="KX31" s="223" t="str">
        <f>VLOOKUP(KU31,Уч!$A$2:$L$34,5,FALSE)</f>
        <v xml:space="preserve">Республика Татарстан  </v>
      </c>
      <c r="KY31" s="518">
        <f t="shared" si="34"/>
        <v>11.6</v>
      </c>
      <c r="KZ31" s="518" t="str">
        <f t="shared" si="34"/>
        <v>X</v>
      </c>
      <c r="LA31" s="518" t="str">
        <f t="shared" si="34"/>
        <v>X</v>
      </c>
      <c r="LB31" s="311">
        <f t="shared" si="35"/>
        <v>11.6</v>
      </c>
      <c r="LC31" s="247">
        <f t="shared" si="36"/>
        <v>582</v>
      </c>
      <c r="LD31" s="157"/>
      <c r="LE31" s="209">
        <v>1160</v>
      </c>
      <c r="LF31" s="209">
        <v>0</v>
      </c>
      <c r="LG31" s="209">
        <v>0</v>
      </c>
      <c r="LH31" s="229">
        <f t="shared" si="37"/>
        <v>1160</v>
      </c>
      <c r="LI31" s="41">
        <f t="shared" ca="1" si="33"/>
        <v>0.8919018426266756</v>
      </c>
      <c r="LJ31" s="220">
        <v>9</v>
      </c>
      <c r="LK31" s="162">
        <v>107</v>
      </c>
      <c r="LL31" s="221" t="str">
        <f>VLOOKUP(LK31,Уч!$A$2:$L$34,2,FALSE)</f>
        <v>Зарипов Раиль</v>
      </c>
      <c r="LM31" s="222" t="str">
        <f>VLOOKUP(LK31,Уч!$A$2:$L$34,3,FALSE)</f>
        <v>25.07.1999</v>
      </c>
      <c r="LN31" s="223" t="str">
        <f>VLOOKUP(LK31,Уч!$A$2:$L$34,5,FALSE)</f>
        <v xml:space="preserve">Республика Татарстан  </v>
      </c>
      <c r="LO31" s="518">
        <f t="shared" si="34"/>
        <v>11.6</v>
      </c>
      <c r="LP31" s="518" t="str">
        <f t="shared" si="34"/>
        <v>X</v>
      </c>
      <c r="LQ31" s="518" t="str">
        <f t="shared" si="34"/>
        <v>X</v>
      </c>
      <c r="LR31" s="311">
        <f t="shared" si="35"/>
        <v>11.6</v>
      </c>
      <c r="LS31" s="247">
        <f t="shared" si="36"/>
        <v>582</v>
      </c>
      <c r="LT31" s="157"/>
      <c r="LU31" s="209">
        <v>1160</v>
      </c>
      <c r="LV31" s="209">
        <v>0</v>
      </c>
      <c r="LW31" s="209">
        <v>0</v>
      </c>
      <c r="LX31" s="229">
        <f t="shared" si="37"/>
        <v>1160</v>
      </c>
      <c r="LY31" s="41">
        <f t="shared" ca="1" si="33"/>
        <v>0.77439511650592008</v>
      </c>
      <c r="LZ31" s="220">
        <v>9</v>
      </c>
      <c r="MA31" s="162">
        <v>107</v>
      </c>
      <c r="MB31" s="221" t="str">
        <f>VLOOKUP(MA31,Уч!$A$2:$L$34,2,FALSE)</f>
        <v>Зарипов Раиль</v>
      </c>
      <c r="MC31" s="222" t="str">
        <f>VLOOKUP(MA31,Уч!$A$2:$L$34,3,FALSE)</f>
        <v>25.07.1999</v>
      </c>
      <c r="MD31" s="223" t="str">
        <f>VLOOKUP(MA31,Уч!$A$2:$L$34,5,FALSE)</f>
        <v xml:space="preserve">Республика Татарстан  </v>
      </c>
      <c r="ME31" s="518">
        <f t="shared" si="34"/>
        <v>11.6</v>
      </c>
      <c r="MF31" s="518" t="str">
        <f t="shared" si="34"/>
        <v>X</v>
      </c>
      <c r="MG31" s="518" t="str">
        <f t="shared" si="34"/>
        <v>X</v>
      </c>
      <c r="MH31" s="311">
        <f t="shared" si="35"/>
        <v>11.6</v>
      </c>
      <c r="MI31" s="247">
        <f t="shared" si="36"/>
        <v>582</v>
      </c>
      <c r="MJ31" s="157"/>
      <c r="MK31" s="209">
        <v>1160</v>
      </c>
      <c r="ML31" s="209">
        <v>0</v>
      </c>
      <c r="MM31" s="209">
        <v>0</v>
      </c>
      <c r="MN31" s="229">
        <f t="shared" si="37"/>
        <v>1160</v>
      </c>
      <c r="MO31" s="41">
        <f t="shared" ref="MO31:OK31" ca="1" si="38">RAND()</f>
        <v>0.11512722331728742</v>
      </c>
      <c r="MP31" s="220">
        <v>9</v>
      </c>
      <c r="MQ31" s="162">
        <v>107</v>
      </c>
      <c r="MR31" s="221" t="str">
        <f>VLOOKUP(MQ31,Уч!$A$2:$L$34,2,FALSE)</f>
        <v>Зарипов Раиль</v>
      </c>
      <c r="MS31" s="222" t="str">
        <f>VLOOKUP(MQ31,Уч!$A$2:$L$34,3,FALSE)</f>
        <v>25.07.1999</v>
      </c>
      <c r="MT31" s="223" t="str">
        <f>VLOOKUP(MQ31,Уч!$A$2:$L$34,5,FALSE)</f>
        <v xml:space="preserve">Республика Татарстан  </v>
      </c>
      <c r="MU31" s="518">
        <f t="shared" ref="MU31:OS31" si="39">IF(NA31=0,"X",NA31/100)</f>
        <v>11.6</v>
      </c>
      <c r="MV31" s="518" t="str">
        <f t="shared" si="39"/>
        <v>X</v>
      </c>
      <c r="MW31" s="518" t="str">
        <f t="shared" si="39"/>
        <v>X</v>
      </c>
      <c r="MX31" s="311">
        <f t="shared" ref="MX31:OT31" si="40">MAX(NA31,NB31,NC31)/100</f>
        <v>11.6</v>
      </c>
      <c r="MY31" s="247">
        <f t="shared" ref="MY31:OU31" si="41">IF(ND31&lt;153,0,IF(ND31=0,0,ROUNDDOWN(51.39*(ND31/100-1.5)^1.05,0)))</f>
        <v>582</v>
      </c>
      <c r="MZ31" s="157"/>
      <c r="NA31" s="209">
        <v>1160</v>
      </c>
      <c r="NB31" s="209">
        <v>0</v>
      </c>
      <c r="NC31" s="209">
        <v>0</v>
      </c>
      <c r="ND31" s="229">
        <f t="shared" ref="ND31:OZ31" si="42">MAX(NA31,NB31,NC31)</f>
        <v>1160</v>
      </c>
      <c r="NE31" s="41">
        <f t="shared" ca="1" si="38"/>
        <v>0.15360538092496734</v>
      </c>
      <c r="NF31" s="220">
        <v>9</v>
      </c>
      <c r="NG31" s="162">
        <v>107</v>
      </c>
      <c r="NH31" s="221" t="str">
        <f>VLOOKUP(NG31,Уч!$A$2:$L$34,2,FALSE)</f>
        <v>Зарипов Раиль</v>
      </c>
      <c r="NI31" s="222" t="str">
        <f>VLOOKUP(NG31,Уч!$A$2:$L$34,3,FALSE)</f>
        <v>25.07.1999</v>
      </c>
      <c r="NJ31" s="223" t="str">
        <f>VLOOKUP(NG31,Уч!$A$2:$L$34,5,FALSE)</f>
        <v xml:space="preserve">Республика Татарстан  </v>
      </c>
      <c r="NK31" s="518">
        <f t="shared" si="39"/>
        <v>11.6</v>
      </c>
      <c r="NL31" s="518" t="str">
        <f t="shared" si="39"/>
        <v>X</v>
      </c>
      <c r="NM31" s="518" t="str">
        <f t="shared" si="39"/>
        <v>X</v>
      </c>
      <c r="NN31" s="311">
        <f t="shared" si="40"/>
        <v>11.6</v>
      </c>
      <c r="NO31" s="247">
        <f t="shared" si="41"/>
        <v>582</v>
      </c>
      <c r="NP31" s="157"/>
      <c r="NQ31" s="209">
        <v>1160</v>
      </c>
      <c r="NR31" s="209">
        <v>0</v>
      </c>
      <c r="NS31" s="209">
        <v>0</v>
      </c>
      <c r="NT31" s="229">
        <f t="shared" si="42"/>
        <v>1160</v>
      </c>
      <c r="NU31" s="41">
        <f t="shared" ca="1" si="38"/>
        <v>0.91028282334166344</v>
      </c>
      <c r="NV31" s="220">
        <v>9</v>
      </c>
      <c r="NW31" s="162">
        <v>107</v>
      </c>
      <c r="NX31" s="221" t="str">
        <f>VLOOKUP(NW31,Уч!$A$2:$L$34,2,FALSE)</f>
        <v>Зарипов Раиль</v>
      </c>
      <c r="NY31" s="222" t="str">
        <f>VLOOKUP(NW31,Уч!$A$2:$L$34,3,FALSE)</f>
        <v>25.07.1999</v>
      </c>
      <c r="NZ31" s="223" t="str">
        <f>VLOOKUP(NW31,Уч!$A$2:$L$34,5,FALSE)</f>
        <v xml:space="preserve">Республика Татарстан  </v>
      </c>
      <c r="OA31" s="518">
        <f t="shared" si="39"/>
        <v>11.6</v>
      </c>
      <c r="OB31" s="518" t="str">
        <f t="shared" si="39"/>
        <v>X</v>
      </c>
      <c r="OC31" s="518" t="str">
        <f t="shared" si="39"/>
        <v>X</v>
      </c>
      <c r="OD31" s="311">
        <f t="shared" si="40"/>
        <v>11.6</v>
      </c>
      <c r="OE31" s="247">
        <f t="shared" si="41"/>
        <v>582</v>
      </c>
      <c r="OF31" s="157"/>
      <c r="OG31" s="209">
        <v>1160</v>
      </c>
      <c r="OH31" s="209">
        <v>0</v>
      </c>
      <c r="OI31" s="209">
        <v>0</v>
      </c>
      <c r="OJ31" s="229">
        <f t="shared" si="42"/>
        <v>1160</v>
      </c>
      <c r="OK31" s="41">
        <f t="shared" ca="1" si="38"/>
        <v>0.3512766781516643</v>
      </c>
      <c r="OL31" s="220">
        <v>9</v>
      </c>
      <c r="OM31" s="162">
        <v>107</v>
      </c>
      <c r="ON31" s="221" t="str">
        <f>VLOOKUP(OM31,Уч!$A$2:$L$34,2,FALSE)</f>
        <v>Зарипов Раиль</v>
      </c>
      <c r="OO31" s="222" t="str">
        <f>VLOOKUP(OM31,Уч!$A$2:$L$34,3,FALSE)</f>
        <v>25.07.1999</v>
      </c>
      <c r="OP31" s="223" t="str">
        <f>VLOOKUP(OM31,Уч!$A$2:$L$34,5,FALSE)</f>
        <v xml:space="preserve">Республика Татарстан  </v>
      </c>
      <c r="OQ31" s="518">
        <f t="shared" si="39"/>
        <v>11.6</v>
      </c>
      <c r="OR31" s="518" t="str">
        <f t="shared" si="39"/>
        <v>X</v>
      </c>
      <c r="OS31" s="518" t="str">
        <f t="shared" si="39"/>
        <v>X</v>
      </c>
      <c r="OT31" s="311">
        <f t="shared" si="40"/>
        <v>11.6</v>
      </c>
      <c r="OU31" s="247">
        <f t="shared" si="41"/>
        <v>582</v>
      </c>
      <c r="OV31" s="157"/>
      <c r="OW31" s="209">
        <v>1160</v>
      </c>
      <c r="OX31" s="209">
        <v>0</v>
      </c>
      <c r="OY31" s="209">
        <v>0</v>
      </c>
      <c r="OZ31" s="229">
        <f t="shared" si="42"/>
        <v>1160</v>
      </c>
      <c r="PA31" s="41">
        <f t="shared" ref="PA31:QW31" ca="1" si="43">RAND()</f>
        <v>0.70560965986768553</v>
      </c>
      <c r="PB31" s="220">
        <v>9</v>
      </c>
      <c r="PC31" s="162">
        <v>107</v>
      </c>
      <c r="PD31" s="221" t="str">
        <f>VLOOKUP(PC31,Уч!$A$2:$L$34,2,FALSE)</f>
        <v>Зарипов Раиль</v>
      </c>
      <c r="PE31" s="222" t="str">
        <f>VLOOKUP(PC31,Уч!$A$2:$L$34,3,FALSE)</f>
        <v>25.07.1999</v>
      </c>
      <c r="PF31" s="223" t="str">
        <f>VLOOKUP(PC31,Уч!$A$2:$L$34,5,FALSE)</f>
        <v xml:space="preserve">Республика Татарстан  </v>
      </c>
      <c r="PG31" s="518">
        <f t="shared" ref="PG31:RE31" si="44">IF(PM31=0,"X",PM31/100)</f>
        <v>11.6</v>
      </c>
      <c r="PH31" s="518" t="str">
        <f t="shared" si="44"/>
        <v>X</v>
      </c>
      <c r="PI31" s="518" t="str">
        <f t="shared" si="44"/>
        <v>X</v>
      </c>
      <c r="PJ31" s="311">
        <f t="shared" ref="PJ31:RF31" si="45">MAX(PM31,PN31,PO31)/100</f>
        <v>11.6</v>
      </c>
      <c r="PK31" s="247">
        <f t="shared" ref="PK31:RG31" si="46">IF(PP31&lt;153,0,IF(PP31=0,0,ROUNDDOWN(51.39*(PP31/100-1.5)^1.05,0)))</f>
        <v>582</v>
      </c>
      <c r="PL31" s="157"/>
      <c r="PM31" s="209">
        <v>1160</v>
      </c>
      <c r="PN31" s="209">
        <v>0</v>
      </c>
      <c r="PO31" s="209">
        <v>0</v>
      </c>
      <c r="PP31" s="229">
        <f t="shared" ref="PP31:RL31" si="47">MAX(PM31,PN31,PO31)</f>
        <v>1160</v>
      </c>
      <c r="PQ31" s="41">
        <f t="shared" ca="1" si="43"/>
        <v>0.57271048073464437</v>
      </c>
      <c r="PR31" s="220">
        <v>9</v>
      </c>
      <c r="PS31" s="162">
        <v>107</v>
      </c>
      <c r="PT31" s="221" t="str">
        <f>VLOOKUP(PS31,Уч!$A$2:$L$34,2,FALSE)</f>
        <v>Зарипов Раиль</v>
      </c>
      <c r="PU31" s="222" t="str">
        <f>VLOOKUP(PS31,Уч!$A$2:$L$34,3,FALSE)</f>
        <v>25.07.1999</v>
      </c>
      <c r="PV31" s="223" t="str">
        <f>VLOOKUP(PS31,Уч!$A$2:$L$34,5,FALSE)</f>
        <v xml:space="preserve">Республика Татарстан  </v>
      </c>
      <c r="PW31" s="518">
        <f t="shared" si="44"/>
        <v>11.6</v>
      </c>
      <c r="PX31" s="518" t="str">
        <f t="shared" si="44"/>
        <v>X</v>
      </c>
      <c r="PY31" s="518" t="str">
        <f t="shared" si="44"/>
        <v>X</v>
      </c>
      <c r="PZ31" s="311">
        <f t="shared" si="45"/>
        <v>11.6</v>
      </c>
      <c r="QA31" s="247">
        <f t="shared" si="46"/>
        <v>582</v>
      </c>
      <c r="QB31" s="157"/>
      <c r="QC31" s="209">
        <v>1160</v>
      </c>
      <c r="QD31" s="209">
        <v>0</v>
      </c>
      <c r="QE31" s="209">
        <v>0</v>
      </c>
      <c r="QF31" s="229">
        <f t="shared" si="47"/>
        <v>1160</v>
      </c>
      <c r="QG31" s="41">
        <f t="shared" ca="1" si="43"/>
        <v>0.71760194354028539</v>
      </c>
      <c r="QH31" s="220">
        <v>9</v>
      </c>
      <c r="QI31" s="162">
        <v>107</v>
      </c>
      <c r="QJ31" s="221" t="str">
        <f>VLOOKUP(QI31,Уч!$A$2:$L$34,2,FALSE)</f>
        <v>Зарипов Раиль</v>
      </c>
      <c r="QK31" s="222" t="str">
        <f>VLOOKUP(QI31,Уч!$A$2:$L$34,3,FALSE)</f>
        <v>25.07.1999</v>
      </c>
      <c r="QL31" s="223" t="str">
        <f>VLOOKUP(QI31,Уч!$A$2:$L$34,5,FALSE)</f>
        <v xml:space="preserve">Республика Татарстан  </v>
      </c>
      <c r="QM31" s="518">
        <f t="shared" si="44"/>
        <v>11.6</v>
      </c>
      <c r="QN31" s="518" t="str">
        <f t="shared" si="44"/>
        <v>X</v>
      </c>
      <c r="QO31" s="518" t="str">
        <f t="shared" si="44"/>
        <v>X</v>
      </c>
      <c r="QP31" s="311">
        <f t="shared" si="45"/>
        <v>11.6</v>
      </c>
      <c r="QQ31" s="247">
        <f t="shared" si="46"/>
        <v>582</v>
      </c>
      <c r="QR31" s="157"/>
      <c r="QS31" s="209">
        <v>1160</v>
      </c>
      <c r="QT31" s="209">
        <v>0</v>
      </c>
      <c r="QU31" s="209">
        <v>0</v>
      </c>
      <c r="QV31" s="229">
        <f t="shared" si="47"/>
        <v>1160</v>
      </c>
      <c r="QW31" s="41">
        <f t="shared" ca="1" si="43"/>
        <v>2.1561287131412032E-2</v>
      </c>
      <c r="QX31" s="220">
        <v>9</v>
      </c>
      <c r="QY31" s="162">
        <v>107</v>
      </c>
      <c r="QZ31" s="221" t="str">
        <f>VLOOKUP(QY31,Уч!$A$2:$L$34,2,FALSE)</f>
        <v>Зарипов Раиль</v>
      </c>
      <c r="RA31" s="222" t="str">
        <f>VLOOKUP(QY31,Уч!$A$2:$L$34,3,FALSE)</f>
        <v>25.07.1999</v>
      </c>
      <c r="RB31" s="223" t="str">
        <f>VLOOKUP(QY31,Уч!$A$2:$L$34,5,FALSE)</f>
        <v xml:space="preserve">Республика Татарстан  </v>
      </c>
      <c r="RC31" s="518">
        <f t="shared" si="44"/>
        <v>11.6</v>
      </c>
      <c r="RD31" s="518" t="str">
        <f t="shared" si="44"/>
        <v>X</v>
      </c>
      <c r="RE31" s="518" t="str">
        <f t="shared" si="44"/>
        <v>X</v>
      </c>
      <c r="RF31" s="311">
        <f t="shared" si="45"/>
        <v>11.6</v>
      </c>
      <c r="RG31" s="247">
        <f t="shared" si="46"/>
        <v>582</v>
      </c>
      <c r="RH31" s="157"/>
      <c r="RI31" s="209">
        <v>1160</v>
      </c>
      <c r="RJ31" s="209">
        <v>0</v>
      </c>
      <c r="RK31" s="209">
        <v>0</v>
      </c>
      <c r="RL31" s="229">
        <f t="shared" si="47"/>
        <v>1160</v>
      </c>
      <c r="RM31" s="41">
        <f t="shared" ref="RM31:TI31" ca="1" si="48">RAND()</f>
        <v>7.7280593550104304E-2</v>
      </c>
      <c r="RN31" s="220">
        <v>9</v>
      </c>
      <c r="RO31" s="162">
        <v>107</v>
      </c>
      <c r="RP31" s="221" t="str">
        <f>VLOOKUP(RO31,Уч!$A$2:$L$34,2,FALSE)</f>
        <v>Зарипов Раиль</v>
      </c>
      <c r="RQ31" s="222" t="str">
        <f>VLOOKUP(RO31,Уч!$A$2:$L$34,3,FALSE)</f>
        <v>25.07.1999</v>
      </c>
      <c r="RR31" s="223" t="str">
        <f>VLOOKUP(RO31,Уч!$A$2:$L$34,5,FALSE)</f>
        <v xml:space="preserve">Республика Татарстан  </v>
      </c>
      <c r="RS31" s="518">
        <f t="shared" ref="RS31:TQ31" si="49">IF(RY31=0,"X",RY31/100)</f>
        <v>11.6</v>
      </c>
      <c r="RT31" s="518" t="str">
        <f t="shared" si="49"/>
        <v>X</v>
      </c>
      <c r="RU31" s="518" t="str">
        <f t="shared" si="49"/>
        <v>X</v>
      </c>
      <c r="RV31" s="311">
        <f t="shared" ref="RV31:TR31" si="50">MAX(RY31,RZ31,SA31)/100</f>
        <v>11.6</v>
      </c>
      <c r="RW31" s="247">
        <f t="shared" ref="RW31:TS31" si="51">IF(SB31&lt;153,0,IF(SB31=0,0,ROUNDDOWN(51.39*(SB31/100-1.5)^1.05,0)))</f>
        <v>582</v>
      </c>
      <c r="RX31" s="157"/>
      <c r="RY31" s="209">
        <v>1160</v>
      </c>
      <c r="RZ31" s="209">
        <v>0</v>
      </c>
      <c r="SA31" s="209">
        <v>0</v>
      </c>
      <c r="SB31" s="229">
        <f t="shared" ref="SB31:TX31" si="52">MAX(RY31,RZ31,SA31)</f>
        <v>1160</v>
      </c>
      <c r="SC31" s="41">
        <f t="shared" ca="1" si="48"/>
        <v>0.72308850480374409</v>
      </c>
      <c r="SD31" s="220">
        <v>9</v>
      </c>
      <c r="SE31" s="162">
        <v>107</v>
      </c>
      <c r="SF31" s="221" t="str">
        <f>VLOOKUP(SE31,Уч!$A$2:$L$34,2,FALSE)</f>
        <v>Зарипов Раиль</v>
      </c>
      <c r="SG31" s="222" t="str">
        <f>VLOOKUP(SE31,Уч!$A$2:$L$34,3,FALSE)</f>
        <v>25.07.1999</v>
      </c>
      <c r="SH31" s="223" t="str">
        <f>VLOOKUP(SE31,Уч!$A$2:$L$34,5,FALSE)</f>
        <v xml:space="preserve">Республика Татарстан  </v>
      </c>
      <c r="SI31" s="518">
        <f t="shared" si="49"/>
        <v>11.6</v>
      </c>
      <c r="SJ31" s="518" t="str">
        <f t="shared" si="49"/>
        <v>X</v>
      </c>
      <c r="SK31" s="518" t="str">
        <f t="shared" si="49"/>
        <v>X</v>
      </c>
      <c r="SL31" s="311">
        <f t="shared" si="50"/>
        <v>11.6</v>
      </c>
      <c r="SM31" s="247">
        <f t="shared" si="51"/>
        <v>582</v>
      </c>
      <c r="SN31" s="157"/>
      <c r="SO31" s="209">
        <v>1160</v>
      </c>
      <c r="SP31" s="209">
        <v>0</v>
      </c>
      <c r="SQ31" s="209">
        <v>0</v>
      </c>
      <c r="SR31" s="229">
        <f t="shared" si="52"/>
        <v>1160</v>
      </c>
      <c r="SS31" s="41">
        <f t="shared" ca="1" si="48"/>
        <v>0.88901133750596639</v>
      </c>
      <c r="ST31" s="220">
        <v>9</v>
      </c>
      <c r="SU31" s="162">
        <v>107</v>
      </c>
      <c r="SV31" s="221" t="str">
        <f>VLOOKUP(SU31,Уч!$A$2:$L$34,2,FALSE)</f>
        <v>Зарипов Раиль</v>
      </c>
      <c r="SW31" s="222" t="str">
        <f>VLOOKUP(SU31,Уч!$A$2:$L$34,3,FALSE)</f>
        <v>25.07.1999</v>
      </c>
      <c r="SX31" s="223" t="str">
        <f>VLOOKUP(SU31,Уч!$A$2:$L$34,5,FALSE)</f>
        <v xml:space="preserve">Республика Татарстан  </v>
      </c>
      <c r="SY31" s="518">
        <f t="shared" si="49"/>
        <v>11.6</v>
      </c>
      <c r="SZ31" s="518" t="str">
        <f t="shared" si="49"/>
        <v>X</v>
      </c>
      <c r="TA31" s="518" t="str">
        <f t="shared" si="49"/>
        <v>X</v>
      </c>
      <c r="TB31" s="311">
        <f t="shared" si="50"/>
        <v>11.6</v>
      </c>
      <c r="TC31" s="247">
        <f t="shared" si="51"/>
        <v>582</v>
      </c>
      <c r="TD31" s="157"/>
      <c r="TE31" s="209">
        <v>1160</v>
      </c>
      <c r="TF31" s="209">
        <v>0</v>
      </c>
      <c r="TG31" s="209">
        <v>0</v>
      </c>
      <c r="TH31" s="229">
        <f t="shared" si="52"/>
        <v>1160</v>
      </c>
      <c r="TI31" s="41">
        <f t="shared" ca="1" si="48"/>
        <v>0.31069498347221403</v>
      </c>
      <c r="TJ31" s="220">
        <v>9</v>
      </c>
      <c r="TK31" s="162">
        <v>107</v>
      </c>
      <c r="TL31" s="221" t="str">
        <f>VLOOKUP(TK31,Уч!$A$2:$L$34,2,FALSE)</f>
        <v>Зарипов Раиль</v>
      </c>
      <c r="TM31" s="222" t="str">
        <f>VLOOKUP(TK31,Уч!$A$2:$L$34,3,FALSE)</f>
        <v>25.07.1999</v>
      </c>
      <c r="TN31" s="223" t="str">
        <f>VLOOKUP(TK31,Уч!$A$2:$L$34,5,FALSE)</f>
        <v xml:space="preserve">Республика Татарстан  </v>
      </c>
      <c r="TO31" s="518">
        <f t="shared" si="49"/>
        <v>11.6</v>
      </c>
      <c r="TP31" s="518" t="str">
        <f t="shared" si="49"/>
        <v>X</v>
      </c>
      <c r="TQ31" s="518" t="str">
        <f t="shared" si="49"/>
        <v>X</v>
      </c>
      <c r="TR31" s="311">
        <f t="shared" si="50"/>
        <v>11.6</v>
      </c>
      <c r="TS31" s="247">
        <f t="shared" si="51"/>
        <v>582</v>
      </c>
      <c r="TT31" s="157"/>
      <c r="TU31" s="209">
        <v>1160</v>
      </c>
      <c r="TV31" s="209">
        <v>0</v>
      </c>
      <c r="TW31" s="209">
        <v>0</v>
      </c>
      <c r="TX31" s="229">
        <f t="shared" si="52"/>
        <v>1160</v>
      </c>
      <c r="TY31" s="41">
        <f t="shared" ref="TY31:VU31" ca="1" si="53">RAND()</f>
        <v>0.4062570903599152</v>
      </c>
      <c r="TZ31" s="220">
        <v>9</v>
      </c>
      <c r="UA31" s="162">
        <v>107</v>
      </c>
      <c r="UB31" s="221" t="str">
        <f>VLOOKUP(UA31,Уч!$A$2:$L$34,2,FALSE)</f>
        <v>Зарипов Раиль</v>
      </c>
      <c r="UC31" s="222" t="str">
        <f>VLOOKUP(UA31,Уч!$A$2:$L$34,3,FALSE)</f>
        <v>25.07.1999</v>
      </c>
      <c r="UD31" s="223" t="str">
        <f>VLOOKUP(UA31,Уч!$A$2:$L$34,5,FALSE)</f>
        <v xml:space="preserve">Республика Татарстан  </v>
      </c>
      <c r="UE31" s="518">
        <f t="shared" ref="UE31:WC31" si="54">IF(UK31=0,"X",UK31/100)</f>
        <v>11.6</v>
      </c>
      <c r="UF31" s="518" t="str">
        <f t="shared" si="54"/>
        <v>X</v>
      </c>
      <c r="UG31" s="518" t="str">
        <f t="shared" si="54"/>
        <v>X</v>
      </c>
      <c r="UH31" s="311">
        <f t="shared" ref="UH31:WD31" si="55">MAX(UK31,UL31,UM31)/100</f>
        <v>11.6</v>
      </c>
      <c r="UI31" s="247">
        <f t="shared" ref="UI31:WE31" si="56">IF(UN31&lt;153,0,IF(UN31=0,0,ROUNDDOWN(51.39*(UN31/100-1.5)^1.05,0)))</f>
        <v>582</v>
      </c>
      <c r="UJ31" s="157"/>
      <c r="UK31" s="209">
        <v>1160</v>
      </c>
      <c r="UL31" s="209">
        <v>0</v>
      </c>
      <c r="UM31" s="209">
        <v>0</v>
      </c>
      <c r="UN31" s="229">
        <f t="shared" ref="UN31:WJ31" si="57">MAX(UK31,UL31,UM31)</f>
        <v>1160</v>
      </c>
      <c r="UO31" s="41">
        <f t="shared" ca="1" si="53"/>
        <v>0.50794912210202414</v>
      </c>
      <c r="UP31" s="220">
        <v>9</v>
      </c>
      <c r="UQ31" s="162">
        <v>107</v>
      </c>
      <c r="UR31" s="221" t="str">
        <f>VLOOKUP(UQ31,Уч!$A$2:$L$34,2,FALSE)</f>
        <v>Зарипов Раиль</v>
      </c>
      <c r="US31" s="222" t="str">
        <f>VLOOKUP(UQ31,Уч!$A$2:$L$34,3,FALSE)</f>
        <v>25.07.1999</v>
      </c>
      <c r="UT31" s="223" t="str">
        <f>VLOOKUP(UQ31,Уч!$A$2:$L$34,5,FALSE)</f>
        <v xml:space="preserve">Республика Татарстан  </v>
      </c>
      <c r="UU31" s="518">
        <f t="shared" si="54"/>
        <v>11.6</v>
      </c>
      <c r="UV31" s="518" t="str">
        <f t="shared" si="54"/>
        <v>X</v>
      </c>
      <c r="UW31" s="518" t="str">
        <f t="shared" si="54"/>
        <v>X</v>
      </c>
      <c r="UX31" s="311">
        <f t="shared" si="55"/>
        <v>11.6</v>
      </c>
      <c r="UY31" s="247">
        <f t="shared" si="56"/>
        <v>582</v>
      </c>
      <c r="UZ31" s="157"/>
      <c r="VA31" s="209">
        <v>1160</v>
      </c>
      <c r="VB31" s="209">
        <v>0</v>
      </c>
      <c r="VC31" s="209">
        <v>0</v>
      </c>
      <c r="VD31" s="229">
        <f t="shared" si="57"/>
        <v>1160</v>
      </c>
      <c r="VE31" s="41">
        <f t="shared" ca="1" si="53"/>
        <v>0.44246531498001684</v>
      </c>
      <c r="VF31" s="220">
        <v>9</v>
      </c>
      <c r="VG31" s="162">
        <v>107</v>
      </c>
      <c r="VH31" s="221" t="str">
        <f>VLOOKUP(VG31,Уч!$A$2:$L$34,2,FALSE)</f>
        <v>Зарипов Раиль</v>
      </c>
      <c r="VI31" s="222" t="str">
        <f>VLOOKUP(VG31,Уч!$A$2:$L$34,3,FALSE)</f>
        <v>25.07.1999</v>
      </c>
      <c r="VJ31" s="223" t="str">
        <f>VLOOKUP(VG31,Уч!$A$2:$L$34,5,FALSE)</f>
        <v xml:space="preserve">Республика Татарстан  </v>
      </c>
      <c r="VK31" s="518">
        <f t="shared" si="54"/>
        <v>11.6</v>
      </c>
      <c r="VL31" s="518" t="str">
        <f t="shared" si="54"/>
        <v>X</v>
      </c>
      <c r="VM31" s="518" t="str">
        <f t="shared" si="54"/>
        <v>X</v>
      </c>
      <c r="VN31" s="311">
        <f t="shared" si="55"/>
        <v>11.6</v>
      </c>
      <c r="VO31" s="247">
        <f t="shared" si="56"/>
        <v>582</v>
      </c>
      <c r="VP31" s="157"/>
      <c r="VQ31" s="209">
        <v>1160</v>
      </c>
      <c r="VR31" s="209">
        <v>0</v>
      </c>
      <c r="VS31" s="209">
        <v>0</v>
      </c>
      <c r="VT31" s="229">
        <f t="shared" si="57"/>
        <v>1160</v>
      </c>
      <c r="VU31" s="41">
        <f t="shared" ca="1" si="53"/>
        <v>0.27134976369763053</v>
      </c>
      <c r="VV31" s="220">
        <v>9</v>
      </c>
      <c r="VW31" s="162">
        <v>107</v>
      </c>
      <c r="VX31" s="221" t="str">
        <f>VLOOKUP(VW31,Уч!$A$2:$L$34,2,FALSE)</f>
        <v>Зарипов Раиль</v>
      </c>
      <c r="VY31" s="222" t="str">
        <f>VLOOKUP(VW31,Уч!$A$2:$L$34,3,FALSE)</f>
        <v>25.07.1999</v>
      </c>
      <c r="VZ31" s="223" t="str">
        <f>VLOOKUP(VW31,Уч!$A$2:$L$34,5,FALSE)</f>
        <v xml:space="preserve">Республика Татарстан  </v>
      </c>
      <c r="WA31" s="518">
        <f t="shared" si="54"/>
        <v>11.6</v>
      </c>
      <c r="WB31" s="518" t="str">
        <f t="shared" si="54"/>
        <v>X</v>
      </c>
      <c r="WC31" s="518" t="str">
        <f t="shared" si="54"/>
        <v>X</v>
      </c>
      <c r="WD31" s="311">
        <f t="shared" si="55"/>
        <v>11.6</v>
      </c>
      <c r="WE31" s="247">
        <f t="shared" si="56"/>
        <v>582</v>
      </c>
      <c r="WF31" s="157"/>
      <c r="WG31" s="209">
        <v>1160</v>
      </c>
      <c r="WH31" s="209">
        <v>0</v>
      </c>
      <c r="WI31" s="209">
        <v>0</v>
      </c>
      <c r="WJ31" s="229">
        <f t="shared" si="57"/>
        <v>1160</v>
      </c>
      <c r="WK31" s="41">
        <f t="shared" ref="WK31:YG31" ca="1" si="58">RAND()</f>
        <v>0.75029646039012532</v>
      </c>
      <c r="WL31" s="220">
        <v>9</v>
      </c>
      <c r="WM31" s="162">
        <v>107</v>
      </c>
      <c r="WN31" s="221" t="str">
        <f>VLOOKUP(WM31,Уч!$A$2:$L$34,2,FALSE)</f>
        <v>Зарипов Раиль</v>
      </c>
      <c r="WO31" s="222" t="str">
        <f>VLOOKUP(WM31,Уч!$A$2:$L$34,3,FALSE)</f>
        <v>25.07.1999</v>
      </c>
      <c r="WP31" s="223" t="str">
        <f>VLOOKUP(WM31,Уч!$A$2:$L$34,5,FALSE)</f>
        <v xml:space="preserve">Республика Татарстан  </v>
      </c>
      <c r="WQ31" s="518">
        <f t="shared" ref="WQ31:YO31" si="59">IF(WW31=0,"X",WW31/100)</f>
        <v>11.6</v>
      </c>
      <c r="WR31" s="518" t="str">
        <f t="shared" si="59"/>
        <v>X</v>
      </c>
      <c r="WS31" s="518" t="str">
        <f t="shared" si="59"/>
        <v>X</v>
      </c>
      <c r="WT31" s="311">
        <f t="shared" ref="WT31:YP31" si="60">MAX(WW31,WX31,WY31)/100</f>
        <v>11.6</v>
      </c>
      <c r="WU31" s="247">
        <f t="shared" ref="WU31:YQ31" si="61">IF(WZ31&lt;153,0,IF(WZ31=0,0,ROUNDDOWN(51.39*(WZ31/100-1.5)^1.05,0)))</f>
        <v>582</v>
      </c>
      <c r="WV31" s="157"/>
      <c r="WW31" s="209">
        <v>1160</v>
      </c>
      <c r="WX31" s="209">
        <v>0</v>
      </c>
      <c r="WY31" s="209">
        <v>0</v>
      </c>
      <c r="WZ31" s="229">
        <f t="shared" ref="WZ31:YV31" si="62">MAX(WW31,WX31,WY31)</f>
        <v>1160</v>
      </c>
      <c r="XA31" s="41">
        <f t="shared" ca="1" si="58"/>
        <v>0.31131547816388006</v>
      </c>
      <c r="XB31" s="220">
        <v>9</v>
      </c>
      <c r="XC31" s="162">
        <v>107</v>
      </c>
      <c r="XD31" s="221" t="str">
        <f>VLOOKUP(XC31,Уч!$A$2:$L$34,2,FALSE)</f>
        <v>Зарипов Раиль</v>
      </c>
      <c r="XE31" s="222" t="str">
        <f>VLOOKUP(XC31,Уч!$A$2:$L$34,3,FALSE)</f>
        <v>25.07.1999</v>
      </c>
      <c r="XF31" s="223" t="str">
        <f>VLOOKUP(XC31,Уч!$A$2:$L$34,5,FALSE)</f>
        <v xml:space="preserve">Республика Татарстан  </v>
      </c>
      <c r="XG31" s="518">
        <f t="shared" si="59"/>
        <v>11.6</v>
      </c>
      <c r="XH31" s="518" t="str">
        <f t="shared" si="59"/>
        <v>X</v>
      </c>
      <c r="XI31" s="518" t="str">
        <f t="shared" si="59"/>
        <v>X</v>
      </c>
      <c r="XJ31" s="311">
        <f t="shared" si="60"/>
        <v>11.6</v>
      </c>
      <c r="XK31" s="247">
        <f t="shared" si="61"/>
        <v>582</v>
      </c>
      <c r="XL31" s="157"/>
      <c r="XM31" s="209">
        <v>1160</v>
      </c>
      <c r="XN31" s="209">
        <v>0</v>
      </c>
      <c r="XO31" s="209">
        <v>0</v>
      </c>
      <c r="XP31" s="229">
        <f t="shared" si="62"/>
        <v>1160</v>
      </c>
      <c r="XQ31" s="41">
        <f t="shared" ca="1" si="58"/>
        <v>0.82692713293349274</v>
      </c>
      <c r="XR31" s="220">
        <v>9</v>
      </c>
      <c r="XS31" s="162">
        <v>107</v>
      </c>
      <c r="XT31" s="221" t="str">
        <f>VLOOKUP(XS31,Уч!$A$2:$L$34,2,FALSE)</f>
        <v>Зарипов Раиль</v>
      </c>
      <c r="XU31" s="222" t="str">
        <f>VLOOKUP(XS31,Уч!$A$2:$L$34,3,FALSE)</f>
        <v>25.07.1999</v>
      </c>
      <c r="XV31" s="223" t="str">
        <f>VLOOKUP(XS31,Уч!$A$2:$L$34,5,FALSE)</f>
        <v xml:space="preserve">Республика Татарстан  </v>
      </c>
      <c r="XW31" s="518">
        <f t="shared" si="59"/>
        <v>11.6</v>
      </c>
      <c r="XX31" s="518" t="str">
        <f t="shared" si="59"/>
        <v>X</v>
      </c>
      <c r="XY31" s="518" t="str">
        <f t="shared" si="59"/>
        <v>X</v>
      </c>
      <c r="XZ31" s="311">
        <f t="shared" si="60"/>
        <v>11.6</v>
      </c>
      <c r="YA31" s="247">
        <f t="shared" si="61"/>
        <v>582</v>
      </c>
      <c r="YB31" s="157"/>
      <c r="YC31" s="209">
        <v>1160</v>
      </c>
      <c r="YD31" s="209">
        <v>0</v>
      </c>
      <c r="YE31" s="209">
        <v>0</v>
      </c>
      <c r="YF31" s="229">
        <f t="shared" si="62"/>
        <v>1160</v>
      </c>
      <c r="YG31" s="41">
        <f t="shared" ca="1" si="58"/>
        <v>0.59714183033740253</v>
      </c>
      <c r="YH31" s="220">
        <v>9</v>
      </c>
      <c r="YI31" s="162">
        <v>107</v>
      </c>
      <c r="YJ31" s="221" t="str">
        <f>VLOOKUP(YI31,Уч!$A$2:$L$34,2,FALSE)</f>
        <v>Зарипов Раиль</v>
      </c>
      <c r="YK31" s="222" t="str">
        <f>VLOOKUP(YI31,Уч!$A$2:$L$34,3,FALSE)</f>
        <v>25.07.1999</v>
      </c>
      <c r="YL31" s="223" t="str">
        <f>VLOOKUP(YI31,Уч!$A$2:$L$34,5,FALSE)</f>
        <v xml:space="preserve">Республика Татарстан  </v>
      </c>
      <c r="YM31" s="518">
        <f t="shared" si="59"/>
        <v>11.6</v>
      </c>
      <c r="YN31" s="518" t="str">
        <f t="shared" si="59"/>
        <v>X</v>
      </c>
      <c r="YO31" s="518" t="str">
        <f t="shared" si="59"/>
        <v>X</v>
      </c>
      <c r="YP31" s="311">
        <f t="shared" si="60"/>
        <v>11.6</v>
      </c>
      <c r="YQ31" s="247">
        <f t="shared" si="61"/>
        <v>582</v>
      </c>
      <c r="YR31" s="157"/>
      <c r="YS31" s="209">
        <v>1160</v>
      </c>
      <c r="YT31" s="209">
        <v>0</v>
      </c>
      <c r="YU31" s="209">
        <v>0</v>
      </c>
      <c r="YV31" s="229">
        <f t="shared" si="62"/>
        <v>1160</v>
      </c>
      <c r="YW31" s="41">
        <f t="shared" ref="YW31:AAS31" ca="1" si="63">RAND()</f>
        <v>0.40041752399502906</v>
      </c>
      <c r="YX31" s="220">
        <v>9</v>
      </c>
      <c r="YY31" s="162">
        <v>107</v>
      </c>
      <c r="YZ31" s="221" t="str">
        <f>VLOOKUP(YY31,Уч!$A$2:$L$34,2,FALSE)</f>
        <v>Зарипов Раиль</v>
      </c>
      <c r="ZA31" s="222" t="str">
        <f>VLOOKUP(YY31,Уч!$A$2:$L$34,3,FALSE)</f>
        <v>25.07.1999</v>
      </c>
      <c r="ZB31" s="223" t="str">
        <f>VLOOKUP(YY31,Уч!$A$2:$L$34,5,FALSE)</f>
        <v xml:space="preserve">Республика Татарстан  </v>
      </c>
      <c r="ZC31" s="518">
        <f t="shared" ref="ZC31:ABA31" si="64">IF(ZI31=0,"X",ZI31/100)</f>
        <v>11.6</v>
      </c>
      <c r="ZD31" s="518" t="str">
        <f t="shared" si="64"/>
        <v>X</v>
      </c>
      <c r="ZE31" s="518" t="str">
        <f t="shared" si="64"/>
        <v>X</v>
      </c>
      <c r="ZF31" s="311">
        <f t="shared" ref="ZF31:ABB31" si="65">MAX(ZI31,ZJ31,ZK31)/100</f>
        <v>11.6</v>
      </c>
      <c r="ZG31" s="247">
        <f t="shared" ref="ZG31:ABC31" si="66">IF(ZL31&lt;153,0,IF(ZL31=0,0,ROUNDDOWN(51.39*(ZL31/100-1.5)^1.05,0)))</f>
        <v>582</v>
      </c>
      <c r="ZH31" s="157"/>
      <c r="ZI31" s="209">
        <v>1160</v>
      </c>
      <c r="ZJ31" s="209">
        <v>0</v>
      </c>
      <c r="ZK31" s="209">
        <v>0</v>
      </c>
      <c r="ZL31" s="229">
        <f t="shared" ref="ZL31:ABH31" si="67">MAX(ZI31,ZJ31,ZK31)</f>
        <v>1160</v>
      </c>
      <c r="ZM31" s="41">
        <f t="shared" ca="1" si="63"/>
        <v>0.17931932122739058</v>
      </c>
      <c r="ZN31" s="220">
        <v>9</v>
      </c>
      <c r="ZO31" s="162">
        <v>107</v>
      </c>
      <c r="ZP31" s="221" t="str">
        <f>VLOOKUP(ZO31,Уч!$A$2:$L$34,2,FALSE)</f>
        <v>Зарипов Раиль</v>
      </c>
      <c r="ZQ31" s="222" t="str">
        <f>VLOOKUP(ZO31,Уч!$A$2:$L$34,3,FALSE)</f>
        <v>25.07.1999</v>
      </c>
      <c r="ZR31" s="223" t="str">
        <f>VLOOKUP(ZO31,Уч!$A$2:$L$34,5,FALSE)</f>
        <v xml:space="preserve">Республика Татарстан  </v>
      </c>
      <c r="ZS31" s="518">
        <f t="shared" si="64"/>
        <v>11.6</v>
      </c>
      <c r="ZT31" s="518" t="str">
        <f t="shared" si="64"/>
        <v>X</v>
      </c>
      <c r="ZU31" s="518" t="str">
        <f t="shared" si="64"/>
        <v>X</v>
      </c>
      <c r="ZV31" s="311">
        <f t="shared" si="65"/>
        <v>11.6</v>
      </c>
      <c r="ZW31" s="247">
        <f t="shared" si="66"/>
        <v>582</v>
      </c>
      <c r="ZX31" s="157"/>
      <c r="ZY31" s="209">
        <v>1160</v>
      </c>
      <c r="ZZ31" s="209">
        <v>0</v>
      </c>
      <c r="AAA31" s="209">
        <v>0</v>
      </c>
      <c r="AAB31" s="229">
        <f t="shared" si="67"/>
        <v>1160</v>
      </c>
      <c r="AAC31" s="41">
        <f t="shared" ca="1" si="63"/>
        <v>0.52403036535700886</v>
      </c>
      <c r="AAD31" s="220">
        <v>9</v>
      </c>
      <c r="AAE31" s="162">
        <v>107</v>
      </c>
      <c r="AAF31" s="221" t="str">
        <f>VLOOKUP(AAE31,Уч!$A$2:$L$34,2,FALSE)</f>
        <v>Зарипов Раиль</v>
      </c>
      <c r="AAG31" s="222" t="str">
        <f>VLOOKUP(AAE31,Уч!$A$2:$L$34,3,FALSE)</f>
        <v>25.07.1999</v>
      </c>
      <c r="AAH31" s="223" t="str">
        <f>VLOOKUP(AAE31,Уч!$A$2:$L$34,5,FALSE)</f>
        <v xml:space="preserve">Республика Татарстан  </v>
      </c>
      <c r="AAI31" s="518">
        <f t="shared" si="64"/>
        <v>11.6</v>
      </c>
      <c r="AAJ31" s="518" t="str">
        <f t="shared" si="64"/>
        <v>X</v>
      </c>
      <c r="AAK31" s="518" t="str">
        <f t="shared" si="64"/>
        <v>X</v>
      </c>
      <c r="AAL31" s="311">
        <f t="shared" si="65"/>
        <v>11.6</v>
      </c>
      <c r="AAM31" s="247">
        <f t="shared" si="66"/>
        <v>582</v>
      </c>
      <c r="AAN31" s="157"/>
      <c r="AAO31" s="209">
        <v>1160</v>
      </c>
      <c r="AAP31" s="209">
        <v>0</v>
      </c>
      <c r="AAQ31" s="209">
        <v>0</v>
      </c>
      <c r="AAR31" s="229">
        <f t="shared" si="67"/>
        <v>1160</v>
      </c>
      <c r="AAS31" s="41">
        <f t="shared" ca="1" si="63"/>
        <v>0.95444483494486954</v>
      </c>
      <c r="AAT31" s="220">
        <v>9</v>
      </c>
      <c r="AAU31" s="162">
        <v>107</v>
      </c>
      <c r="AAV31" s="221" t="str">
        <f>VLOOKUP(AAU31,Уч!$A$2:$L$34,2,FALSE)</f>
        <v>Зарипов Раиль</v>
      </c>
      <c r="AAW31" s="222" t="str">
        <f>VLOOKUP(AAU31,Уч!$A$2:$L$34,3,FALSE)</f>
        <v>25.07.1999</v>
      </c>
      <c r="AAX31" s="223" t="str">
        <f>VLOOKUP(AAU31,Уч!$A$2:$L$34,5,FALSE)</f>
        <v xml:space="preserve">Республика Татарстан  </v>
      </c>
      <c r="AAY31" s="518">
        <f t="shared" si="64"/>
        <v>11.6</v>
      </c>
      <c r="AAZ31" s="518" t="str">
        <f t="shared" si="64"/>
        <v>X</v>
      </c>
      <c r="ABA31" s="518" t="str">
        <f t="shared" si="64"/>
        <v>X</v>
      </c>
      <c r="ABB31" s="311">
        <f t="shared" si="65"/>
        <v>11.6</v>
      </c>
      <c r="ABC31" s="247">
        <f t="shared" si="66"/>
        <v>582</v>
      </c>
      <c r="ABD31" s="157"/>
      <c r="ABE31" s="209">
        <v>1160</v>
      </c>
      <c r="ABF31" s="209">
        <v>0</v>
      </c>
      <c r="ABG31" s="209">
        <v>0</v>
      </c>
      <c r="ABH31" s="229">
        <f t="shared" si="67"/>
        <v>1160</v>
      </c>
      <c r="ABI31" s="41">
        <f t="shared" ref="ABI31:ADE31" ca="1" si="68">RAND()</f>
        <v>0.91641544460341595</v>
      </c>
      <c r="ABJ31" s="220">
        <v>9</v>
      </c>
      <c r="ABK31" s="162">
        <v>107</v>
      </c>
      <c r="ABL31" s="221" t="str">
        <f>VLOOKUP(ABK31,Уч!$A$2:$L$34,2,FALSE)</f>
        <v>Зарипов Раиль</v>
      </c>
      <c r="ABM31" s="222" t="str">
        <f>VLOOKUP(ABK31,Уч!$A$2:$L$34,3,FALSE)</f>
        <v>25.07.1999</v>
      </c>
      <c r="ABN31" s="223" t="str">
        <f>VLOOKUP(ABK31,Уч!$A$2:$L$34,5,FALSE)</f>
        <v xml:space="preserve">Республика Татарстан  </v>
      </c>
      <c r="ABO31" s="518">
        <f t="shared" ref="ABO31:ADM31" si="69">IF(ABU31=0,"X",ABU31/100)</f>
        <v>11.6</v>
      </c>
      <c r="ABP31" s="518" t="str">
        <f t="shared" si="69"/>
        <v>X</v>
      </c>
      <c r="ABQ31" s="518" t="str">
        <f t="shared" si="69"/>
        <v>X</v>
      </c>
      <c r="ABR31" s="311">
        <f t="shared" ref="ABR31:ADN31" si="70">MAX(ABU31,ABV31,ABW31)/100</f>
        <v>11.6</v>
      </c>
      <c r="ABS31" s="247">
        <f t="shared" ref="ABS31:ADO31" si="71">IF(ABX31&lt;153,0,IF(ABX31=0,0,ROUNDDOWN(51.39*(ABX31/100-1.5)^1.05,0)))</f>
        <v>582</v>
      </c>
      <c r="ABT31" s="157"/>
      <c r="ABU31" s="209">
        <v>1160</v>
      </c>
      <c r="ABV31" s="209">
        <v>0</v>
      </c>
      <c r="ABW31" s="209">
        <v>0</v>
      </c>
      <c r="ABX31" s="229">
        <f t="shared" ref="ABX31:ADT31" si="72">MAX(ABU31,ABV31,ABW31)</f>
        <v>1160</v>
      </c>
      <c r="ABY31" s="41">
        <f t="shared" ca="1" si="68"/>
        <v>0.17169052298566323</v>
      </c>
      <c r="ABZ31" s="220">
        <v>9</v>
      </c>
      <c r="ACA31" s="162">
        <v>107</v>
      </c>
      <c r="ACB31" s="221" t="str">
        <f>VLOOKUP(ACA31,Уч!$A$2:$L$34,2,FALSE)</f>
        <v>Зарипов Раиль</v>
      </c>
      <c r="ACC31" s="222" t="str">
        <f>VLOOKUP(ACA31,Уч!$A$2:$L$34,3,FALSE)</f>
        <v>25.07.1999</v>
      </c>
      <c r="ACD31" s="223" t="str">
        <f>VLOOKUP(ACA31,Уч!$A$2:$L$34,5,FALSE)</f>
        <v xml:space="preserve">Республика Татарстан  </v>
      </c>
      <c r="ACE31" s="518">
        <f t="shared" si="69"/>
        <v>11.6</v>
      </c>
      <c r="ACF31" s="518" t="str">
        <f t="shared" si="69"/>
        <v>X</v>
      </c>
      <c r="ACG31" s="518" t="str">
        <f t="shared" si="69"/>
        <v>X</v>
      </c>
      <c r="ACH31" s="311">
        <f t="shared" si="70"/>
        <v>11.6</v>
      </c>
      <c r="ACI31" s="247">
        <f t="shared" si="71"/>
        <v>582</v>
      </c>
      <c r="ACJ31" s="157"/>
      <c r="ACK31" s="209">
        <v>1160</v>
      </c>
      <c r="ACL31" s="209">
        <v>0</v>
      </c>
      <c r="ACM31" s="209">
        <v>0</v>
      </c>
      <c r="ACN31" s="229">
        <f t="shared" si="72"/>
        <v>1160</v>
      </c>
      <c r="ACO31" s="41">
        <f t="shared" ca="1" si="68"/>
        <v>0.82232153539647301</v>
      </c>
      <c r="ACP31" s="220">
        <v>9</v>
      </c>
      <c r="ACQ31" s="162">
        <v>107</v>
      </c>
      <c r="ACR31" s="221" t="str">
        <f>VLOOKUP(ACQ31,Уч!$A$2:$L$34,2,FALSE)</f>
        <v>Зарипов Раиль</v>
      </c>
      <c r="ACS31" s="222" t="str">
        <f>VLOOKUP(ACQ31,Уч!$A$2:$L$34,3,FALSE)</f>
        <v>25.07.1999</v>
      </c>
      <c r="ACT31" s="223" t="str">
        <f>VLOOKUP(ACQ31,Уч!$A$2:$L$34,5,FALSE)</f>
        <v xml:space="preserve">Республика Татарстан  </v>
      </c>
      <c r="ACU31" s="518">
        <f t="shared" si="69"/>
        <v>11.6</v>
      </c>
      <c r="ACV31" s="518" t="str">
        <f t="shared" si="69"/>
        <v>X</v>
      </c>
      <c r="ACW31" s="518" t="str">
        <f t="shared" si="69"/>
        <v>X</v>
      </c>
      <c r="ACX31" s="311">
        <f t="shared" si="70"/>
        <v>11.6</v>
      </c>
      <c r="ACY31" s="247">
        <f t="shared" si="71"/>
        <v>582</v>
      </c>
      <c r="ACZ31" s="157"/>
      <c r="ADA31" s="209">
        <v>1160</v>
      </c>
      <c r="ADB31" s="209">
        <v>0</v>
      </c>
      <c r="ADC31" s="209">
        <v>0</v>
      </c>
      <c r="ADD31" s="229">
        <f t="shared" si="72"/>
        <v>1160</v>
      </c>
      <c r="ADE31" s="41">
        <f t="shared" ca="1" si="68"/>
        <v>2.1406512039974124E-2</v>
      </c>
      <c r="ADF31" s="220">
        <v>9</v>
      </c>
      <c r="ADG31" s="162">
        <v>107</v>
      </c>
      <c r="ADH31" s="221" t="str">
        <f>VLOOKUP(ADG31,Уч!$A$2:$L$34,2,FALSE)</f>
        <v>Зарипов Раиль</v>
      </c>
      <c r="ADI31" s="222" t="str">
        <f>VLOOKUP(ADG31,Уч!$A$2:$L$34,3,FALSE)</f>
        <v>25.07.1999</v>
      </c>
      <c r="ADJ31" s="223" t="str">
        <f>VLOOKUP(ADG31,Уч!$A$2:$L$34,5,FALSE)</f>
        <v xml:space="preserve">Республика Татарстан  </v>
      </c>
      <c r="ADK31" s="518">
        <f t="shared" si="69"/>
        <v>11.6</v>
      </c>
      <c r="ADL31" s="518" t="str">
        <f t="shared" si="69"/>
        <v>X</v>
      </c>
      <c r="ADM31" s="518" t="str">
        <f t="shared" si="69"/>
        <v>X</v>
      </c>
      <c r="ADN31" s="311">
        <f t="shared" si="70"/>
        <v>11.6</v>
      </c>
      <c r="ADO31" s="247">
        <f t="shared" si="71"/>
        <v>582</v>
      </c>
      <c r="ADP31" s="157"/>
      <c r="ADQ31" s="209">
        <v>1160</v>
      </c>
      <c r="ADR31" s="209">
        <v>0</v>
      </c>
      <c r="ADS31" s="209">
        <v>0</v>
      </c>
      <c r="ADT31" s="229">
        <f t="shared" si="72"/>
        <v>1160</v>
      </c>
      <c r="ADU31" s="41">
        <f t="shared" ref="ADU31:AFQ31" ca="1" si="73">RAND()</f>
        <v>0.86406070691384373</v>
      </c>
      <c r="ADV31" s="220">
        <v>9</v>
      </c>
      <c r="ADW31" s="162">
        <v>107</v>
      </c>
      <c r="ADX31" s="221" t="str">
        <f>VLOOKUP(ADW31,Уч!$A$2:$L$34,2,FALSE)</f>
        <v>Зарипов Раиль</v>
      </c>
      <c r="ADY31" s="222" t="str">
        <f>VLOOKUP(ADW31,Уч!$A$2:$L$34,3,FALSE)</f>
        <v>25.07.1999</v>
      </c>
      <c r="ADZ31" s="223" t="str">
        <f>VLOOKUP(ADW31,Уч!$A$2:$L$34,5,FALSE)</f>
        <v xml:space="preserve">Республика Татарстан  </v>
      </c>
      <c r="AEA31" s="518">
        <f t="shared" ref="AEA31:AFY31" si="74">IF(AEG31=0,"X",AEG31/100)</f>
        <v>11.6</v>
      </c>
      <c r="AEB31" s="518" t="str">
        <f t="shared" si="74"/>
        <v>X</v>
      </c>
      <c r="AEC31" s="518" t="str">
        <f t="shared" si="74"/>
        <v>X</v>
      </c>
      <c r="AED31" s="311">
        <f t="shared" ref="AED31:AFZ31" si="75">MAX(AEG31,AEH31,AEI31)/100</f>
        <v>11.6</v>
      </c>
      <c r="AEE31" s="247">
        <f t="shared" ref="AEE31:AGA31" si="76">IF(AEJ31&lt;153,0,IF(AEJ31=0,0,ROUNDDOWN(51.39*(AEJ31/100-1.5)^1.05,0)))</f>
        <v>582</v>
      </c>
      <c r="AEF31" s="157"/>
      <c r="AEG31" s="209">
        <v>1160</v>
      </c>
      <c r="AEH31" s="209">
        <v>0</v>
      </c>
      <c r="AEI31" s="209">
        <v>0</v>
      </c>
      <c r="AEJ31" s="229">
        <f t="shared" ref="AEJ31:AGF31" si="77">MAX(AEG31,AEH31,AEI31)</f>
        <v>1160</v>
      </c>
      <c r="AEK31" s="41">
        <f t="shared" ca="1" si="73"/>
        <v>0.34197647231044193</v>
      </c>
      <c r="AEL31" s="220">
        <v>9</v>
      </c>
      <c r="AEM31" s="162">
        <v>107</v>
      </c>
      <c r="AEN31" s="221" t="str">
        <f>VLOOKUP(AEM31,Уч!$A$2:$L$34,2,FALSE)</f>
        <v>Зарипов Раиль</v>
      </c>
      <c r="AEO31" s="222" t="str">
        <f>VLOOKUP(AEM31,Уч!$A$2:$L$34,3,FALSE)</f>
        <v>25.07.1999</v>
      </c>
      <c r="AEP31" s="223" t="str">
        <f>VLOOKUP(AEM31,Уч!$A$2:$L$34,5,FALSE)</f>
        <v xml:space="preserve">Республика Татарстан  </v>
      </c>
      <c r="AEQ31" s="518">
        <f t="shared" si="74"/>
        <v>11.6</v>
      </c>
      <c r="AER31" s="518" t="str">
        <f t="shared" si="74"/>
        <v>X</v>
      </c>
      <c r="AES31" s="518" t="str">
        <f t="shared" si="74"/>
        <v>X</v>
      </c>
      <c r="AET31" s="311">
        <f t="shared" si="75"/>
        <v>11.6</v>
      </c>
      <c r="AEU31" s="247">
        <f t="shared" si="76"/>
        <v>582</v>
      </c>
      <c r="AEV31" s="157"/>
      <c r="AEW31" s="209">
        <v>1160</v>
      </c>
      <c r="AEX31" s="209">
        <v>0</v>
      </c>
      <c r="AEY31" s="209">
        <v>0</v>
      </c>
      <c r="AEZ31" s="229">
        <f t="shared" si="77"/>
        <v>1160</v>
      </c>
      <c r="AFA31" s="41">
        <f t="shared" ca="1" si="73"/>
        <v>0.8882880164939061</v>
      </c>
      <c r="AFB31" s="220">
        <v>9</v>
      </c>
      <c r="AFC31" s="162">
        <v>107</v>
      </c>
      <c r="AFD31" s="221" t="str">
        <f>VLOOKUP(AFC31,Уч!$A$2:$L$34,2,FALSE)</f>
        <v>Зарипов Раиль</v>
      </c>
      <c r="AFE31" s="222" t="str">
        <f>VLOOKUP(AFC31,Уч!$A$2:$L$34,3,FALSE)</f>
        <v>25.07.1999</v>
      </c>
      <c r="AFF31" s="223" t="str">
        <f>VLOOKUP(AFC31,Уч!$A$2:$L$34,5,FALSE)</f>
        <v xml:space="preserve">Республика Татарстан  </v>
      </c>
      <c r="AFG31" s="518">
        <f t="shared" si="74"/>
        <v>11.6</v>
      </c>
      <c r="AFH31" s="518" t="str">
        <f t="shared" si="74"/>
        <v>X</v>
      </c>
      <c r="AFI31" s="518" t="str">
        <f t="shared" si="74"/>
        <v>X</v>
      </c>
      <c r="AFJ31" s="311">
        <f t="shared" si="75"/>
        <v>11.6</v>
      </c>
      <c r="AFK31" s="247">
        <f t="shared" si="76"/>
        <v>582</v>
      </c>
      <c r="AFL31" s="157"/>
      <c r="AFM31" s="209">
        <v>1160</v>
      </c>
      <c r="AFN31" s="209">
        <v>0</v>
      </c>
      <c r="AFO31" s="209">
        <v>0</v>
      </c>
      <c r="AFP31" s="229">
        <f t="shared" si="77"/>
        <v>1160</v>
      </c>
      <c r="AFQ31" s="41">
        <f t="shared" ca="1" si="73"/>
        <v>0.48372812633215367</v>
      </c>
      <c r="AFR31" s="220">
        <v>9</v>
      </c>
      <c r="AFS31" s="162">
        <v>107</v>
      </c>
      <c r="AFT31" s="221" t="str">
        <f>VLOOKUP(AFS31,Уч!$A$2:$L$34,2,FALSE)</f>
        <v>Зарипов Раиль</v>
      </c>
      <c r="AFU31" s="222" t="str">
        <f>VLOOKUP(AFS31,Уч!$A$2:$L$34,3,FALSE)</f>
        <v>25.07.1999</v>
      </c>
      <c r="AFV31" s="223" t="str">
        <f>VLOOKUP(AFS31,Уч!$A$2:$L$34,5,FALSE)</f>
        <v xml:space="preserve">Республика Татарстан  </v>
      </c>
      <c r="AFW31" s="518">
        <f t="shared" si="74"/>
        <v>11.6</v>
      </c>
      <c r="AFX31" s="518" t="str">
        <f t="shared" si="74"/>
        <v>X</v>
      </c>
      <c r="AFY31" s="518" t="str">
        <f t="shared" si="74"/>
        <v>X</v>
      </c>
      <c r="AFZ31" s="311">
        <f t="shared" si="75"/>
        <v>11.6</v>
      </c>
      <c r="AGA31" s="247">
        <f t="shared" si="76"/>
        <v>582</v>
      </c>
      <c r="AGB31" s="157"/>
      <c r="AGC31" s="209">
        <v>1160</v>
      </c>
      <c r="AGD31" s="209">
        <v>0</v>
      </c>
      <c r="AGE31" s="209">
        <v>0</v>
      </c>
      <c r="AGF31" s="229">
        <f t="shared" si="77"/>
        <v>1160</v>
      </c>
      <c r="AGG31" s="41">
        <f t="shared" ref="AGG31:AIC31" ca="1" si="78">RAND()</f>
        <v>8.8848162753774385E-2</v>
      </c>
      <c r="AGH31" s="220">
        <v>9</v>
      </c>
      <c r="AGI31" s="162">
        <v>107</v>
      </c>
      <c r="AGJ31" s="221" t="str">
        <f>VLOOKUP(AGI31,Уч!$A$2:$L$34,2,FALSE)</f>
        <v>Зарипов Раиль</v>
      </c>
      <c r="AGK31" s="222" t="str">
        <f>VLOOKUP(AGI31,Уч!$A$2:$L$34,3,FALSE)</f>
        <v>25.07.1999</v>
      </c>
      <c r="AGL31" s="223" t="str">
        <f>VLOOKUP(AGI31,Уч!$A$2:$L$34,5,FALSE)</f>
        <v xml:space="preserve">Республика Татарстан  </v>
      </c>
      <c r="AGM31" s="518">
        <f t="shared" ref="AGM31:AIK31" si="79">IF(AGS31=0,"X",AGS31/100)</f>
        <v>11.6</v>
      </c>
      <c r="AGN31" s="518" t="str">
        <f t="shared" si="79"/>
        <v>X</v>
      </c>
      <c r="AGO31" s="518" t="str">
        <f t="shared" si="79"/>
        <v>X</v>
      </c>
      <c r="AGP31" s="311">
        <f t="shared" ref="AGP31:AIL31" si="80">MAX(AGS31,AGT31,AGU31)/100</f>
        <v>11.6</v>
      </c>
      <c r="AGQ31" s="247">
        <f t="shared" ref="AGQ31:AIM31" si="81">IF(AGV31&lt;153,0,IF(AGV31=0,0,ROUNDDOWN(51.39*(AGV31/100-1.5)^1.05,0)))</f>
        <v>582</v>
      </c>
      <c r="AGR31" s="157"/>
      <c r="AGS31" s="209">
        <v>1160</v>
      </c>
      <c r="AGT31" s="209">
        <v>0</v>
      </c>
      <c r="AGU31" s="209">
        <v>0</v>
      </c>
      <c r="AGV31" s="229">
        <f t="shared" ref="AGV31:AIR31" si="82">MAX(AGS31,AGT31,AGU31)</f>
        <v>1160</v>
      </c>
      <c r="AGW31" s="41">
        <f t="shared" ca="1" si="78"/>
        <v>0.67422987359635478</v>
      </c>
      <c r="AGX31" s="220">
        <v>9</v>
      </c>
      <c r="AGY31" s="162">
        <v>107</v>
      </c>
      <c r="AGZ31" s="221" t="str">
        <f>VLOOKUP(AGY31,Уч!$A$2:$L$34,2,FALSE)</f>
        <v>Зарипов Раиль</v>
      </c>
      <c r="AHA31" s="222" t="str">
        <f>VLOOKUP(AGY31,Уч!$A$2:$L$34,3,FALSE)</f>
        <v>25.07.1999</v>
      </c>
      <c r="AHB31" s="223" t="str">
        <f>VLOOKUP(AGY31,Уч!$A$2:$L$34,5,FALSE)</f>
        <v xml:space="preserve">Республика Татарстан  </v>
      </c>
      <c r="AHC31" s="518">
        <f t="shared" si="79"/>
        <v>11.6</v>
      </c>
      <c r="AHD31" s="518" t="str">
        <f t="shared" si="79"/>
        <v>X</v>
      </c>
      <c r="AHE31" s="518" t="str">
        <f t="shared" si="79"/>
        <v>X</v>
      </c>
      <c r="AHF31" s="311">
        <f t="shared" si="80"/>
        <v>11.6</v>
      </c>
      <c r="AHG31" s="247">
        <f t="shared" si="81"/>
        <v>582</v>
      </c>
      <c r="AHH31" s="157"/>
      <c r="AHI31" s="209">
        <v>1160</v>
      </c>
      <c r="AHJ31" s="209">
        <v>0</v>
      </c>
      <c r="AHK31" s="209">
        <v>0</v>
      </c>
      <c r="AHL31" s="229">
        <f t="shared" si="82"/>
        <v>1160</v>
      </c>
      <c r="AHM31" s="41">
        <f t="shared" ca="1" si="78"/>
        <v>0.42172345280914569</v>
      </c>
      <c r="AHN31" s="220">
        <v>9</v>
      </c>
      <c r="AHO31" s="162">
        <v>107</v>
      </c>
      <c r="AHP31" s="221" t="str">
        <f>VLOOKUP(AHO31,Уч!$A$2:$L$34,2,FALSE)</f>
        <v>Зарипов Раиль</v>
      </c>
      <c r="AHQ31" s="222" t="str">
        <f>VLOOKUP(AHO31,Уч!$A$2:$L$34,3,FALSE)</f>
        <v>25.07.1999</v>
      </c>
      <c r="AHR31" s="223" t="str">
        <f>VLOOKUP(AHO31,Уч!$A$2:$L$34,5,FALSE)</f>
        <v xml:space="preserve">Республика Татарстан  </v>
      </c>
      <c r="AHS31" s="518">
        <f t="shared" si="79"/>
        <v>11.6</v>
      </c>
      <c r="AHT31" s="518" t="str">
        <f t="shared" si="79"/>
        <v>X</v>
      </c>
      <c r="AHU31" s="518" t="str">
        <f t="shared" si="79"/>
        <v>X</v>
      </c>
      <c r="AHV31" s="311">
        <f t="shared" si="80"/>
        <v>11.6</v>
      </c>
      <c r="AHW31" s="247">
        <f t="shared" si="81"/>
        <v>582</v>
      </c>
      <c r="AHX31" s="157"/>
      <c r="AHY31" s="209">
        <v>1160</v>
      </c>
      <c r="AHZ31" s="209">
        <v>0</v>
      </c>
      <c r="AIA31" s="209">
        <v>0</v>
      </c>
      <c r="AIB31" s="229">
        <f t="shared" si="82"/>
        <v>1160</v>
      </c>
      <c r="AIC31" s="41">
        <f t="shared" ca="1" si="78"/>
        <v>0.99080360070631623</v>
      </c>
      <c r="AID31" s="220">
        <v>9</v>
      </c>
      <c r="AIE31" s="162">
        <v>107</v>
      </c>
      <c r="AIF31" s="221" t="str">
        <f>VLOOKUP(AIE31,Уч!$A$2:$L$34,2,FALSE)</f>
        <v>Зарипов Раиль</v>
      </c>
      <c r="AIG31" s="222" t="str">
        <f>VLOOKUP(AIE31,Уч!$A$2:$L$34,3,FALSE)</f>
        <v>25.07.1999</v>
      </c>
      <c r="AIH31" s="223" t="str">
        <f>VLOOKUP(AIE31,Уч!$A$2:$L$34,5,FALSE)</f>
        <v xml:space="preserve">Республика Татарстан  </v>
      </c>
      <c r="AII31" s="518">
        <f t="shared" si="79"/>
        <v>11.6</v>
      </c>
      <c r="AIJ31" s="518" t="str">
        <f t="shared" si="79"/>
        <v>X</v>
      </c>
      <c r="AIK31" s="518" t="str">
        <f t="shared" si="79"/>
        <v>X</v>
      </c>
      <c r="AIL31" s="311">
        <f t="shared" si="80"/>
        <v>11.6</v>
      </c>
      <c r="AIM31" s="247">
        <f t="shared" si="81"/>
        <v>582</v>
      </c>
      <c r="AIN31" s="157"/>
      <c r="AIO31" s="209">
        <v>1160</v>
      </c>
      <c r="AIP31" s="209">
        <v>0</v>
      </c>
      <c r="AIQ31" s="209">
        <v>0</v>
      </c>
      <c r="AIR31" s="229">
        <f t="shared" si="82"/>
        <v>1160</v>
      </c>
      <c r="AIS31" s="41">
        <f t="shared" ref="AIS31:AKO31" ca="1" si="83">RAND()</f>
        <v>0.16311116296916872</v>
      </c>
      <c r="AIT31" s="220">
        <v>9</v>
      </c>
      <c r="AIU31" s="162">
        <v>107</v>
      </c>
      <c r="AIV31" s="221" t="str">
        <f>VLOOKUP(AIU31,Уч!$A$2:$L$34,2,FALSE)</f>
        <v>Зарипов Раиль</v>
      </c>
      <c r="AIW31" s="222" t="str">
        <f>VLOOKUP(AIU31,Уч!$A$2:$L$34,3,FALSE)</f>
        <v>25.07.1999</v>
      </c>
      <c r="AIX31" s="223" t="str">
        <f>VLOOKUP(AIU31,Уч!$A$2:$L$34,5,FALSE)</f>
        <v xml:space="preserve">Республика Татарстан  </v>
      </c>
      <c r="AIY31" s="518">
        <f t="shared" ref="AIY31:AKW31" si="84">IF(AJE31=0,"X",AJE31/100)</f>
        <v>11.6</v>
      </c>
      <c r="AIZ31" s="518" t="str">
        <f t="shared" si="84"/>
        <v>X</v>
      </c>
      <c r="AJA31" s="518" t="str">
        <f t="shared" si="84"/>
        <v>X</v>
      </c>
      <c r="AJB31" s="311">
        <f t="shared" ref="AJB31:AKX31" si="85">MAX(AJE31,AJF31,AJG31)/100</f>
        <v>11.6</v>
      </c>
      <c r="AJC31" s="247">
        <f t="shared" ref="AJC31:AKY31" si="86">IF(AJH31&lt;153,0,IF(AJH31=0,0,ROUNDDOWN(51.39*(AJH31/100-1.5)^1.05,0)))</f>
        <v>582</v>
      </c>
      <c r="AJD31" s="157"/>
      <c r="AJE31" s="209">
        <v>1160</v>
      </c>
      <c r="AJF31" s="209">
        <v>0</v>
      </c>
      <c r="AJG31" s="209">
        <v>0</v>
      </c>
      <c r="AJH31" s="229">
        <f t="shared" ref="AJH31:ALD31" si="87">MAX(AJE31,AJF31,AJG31)</f>
        <v>1160</v>
      </c>
      <c r="AJI31" s="41">
        <f t="shared" ca="1" si="83"/>
        <v>0.28957820866344142</v>
      </c>
      <c r="AJJ31" s="220">
        <v>9</v>
      </c>
      <c r="AJK31" s="162">
        <v>107</v>
      </c>
      <c r="AJL31" s="221" t="str">
        <f>VLOOKUP(AJK31,Уч!$A$2:$L$34,2,FALSE)</f>
        <v>Зарипов Раиль</v>
      </c>
      <c r="AJM31" s="222" t="str">
        <f>VLOOKUP(AJK31,Уч!$A$2:$L$34,3,FALSE)</f>
        <v>25.07.1999</v>
      </c>
      <c r="AJN31" s="223" t="str">
        <f>VLOOKUP(AJK31,Уч!$A$2:$L$34,5,FALSE)</f>
        <v xml:space="preserve">Республика Татарстан  </v>
      </c>
      <c r="AJO31" s="518">
        <f t="shared" si="84"/>
        <v>11.6</v>
      </c>
      <c r="AJP31" s="518" t="str">
        <f t="shared" si="84"/>
        <v>X</v>
      </c>
      <c r="AJQ31" s="518" t="str">
        <f t="shared" si="84"/>
        <v>X</v>
      </c>
      <c r="AJR31" s="311">
        <f t="shared" si="85"/>
        <v>11.6</v>
      </c>
      <c r="AJS31" s="247">
        <f t="shared" si="86"/>
        <v>582</v>
      </c>
      <c r="AJT31" s="157"/>
      <c r="AJU31" s="209">
        <v>1160</v>
      </c>
      <c r="AJV31" s="209">
        <v>0</v>
      </c>
      <c r="AJW31" s="209">
        <v>0</v>
      </c>
      <c r="AJX31" s="229">
        <f t="shared" si="87"/>
        <v>1160</v>
      </c>
      <c r="AJY31" s="41">
        <f t="shared" ca="1" si="83"/>
        <v>0.49605315612337597</v>
      </c>
      <c r="AJZ31" s="220">
        <v>9</v>
      </c>
      <c r="AKA31" s="162">
        <v>107</v>
      </c>
      <c r="AKB31" s="221" t="str">
        <f>VLOOKUP(AKA31,Уч!$A$2:$L$34,2,FALSE)</f>
        <v>Зарипов Раиль</v>
      </c>
      <c r="AKC31" s="222" t="str">
        <f>VLOOKUP(AKA31,Уч!$A$2:$L$34,3,FALSE)</f>
        <v>25.07.1999</v>
      </c>
      <c r="AKD31" s="223" t="str">
        <f>VLOOKUP(AKA31,Уч!$A$2:$L$34,5,FALSE)</f>
        <v xml:space="preserve">Республика Татарстан  </v>
      </c>
      <c r="AKE31" s="518">
        <f t="shared" si="84"/>
        <v>11.6</v>
      </c>
      <c r="AKF31" s="518" t="str">
        <f t="shared" si="84"/>
        <v>X</v>
      </c>
      <c r="AKG31" s="518" t="str">
        <f t="shared" si="84"/>
        <v>X</v>
      </c>
      <c r="AKH31" s="311">
        <f t="shared" si="85"/>
        <v>11.6</v>
      </c>
      <c r="AKI31" s="247">
        <f t="shared" si="86"/>
        <v>582</v>
      </c>
      <c r="AKJ31" s="157"/>
      <c r="AKK31" s="209">
        <v>1160</v>
      </c>
      <c r="AKL31" s="209">
        <v>0</v>
      </c>
      <c r="AKM31" s="209">
        <v>0</v>
      </c>
      <c r="AKN31" s="229">
        <f t="shared" si="87"/>
        <v>1160</v>
      </c>
      <c r="AKO31" s="41">
        <f t="shared" ca="1" si="83"/>
        <v>0.24009114343789184</v>
      </c>
      <c r="AKP31" s="220">
        <v>9</v>
      </c>
      <c r="AKQ31" s="162">
        <v>107</v>
      </c>
      <c r="AKR31" s="221" t="str">
        <f>VLOOKUP(AKQ31,Уч!$A$2:$L$34,2,FALSE)</f>
        <v>Зарипов Раиль</v>
      </c>
      <c r="AKS31" s="222" t="str">
        <f>VLOOKUP(AKQ31,Уч!$A$2:$L$34,3,FALSE)</f>
        <v>25.07.1999</v>
      </c>
      <c r="AKT31" s="223" t="str">
        <f>VLOOKUP(AKQ31,Уч!$A$2:$L$34,5,FALSE)</f>
        <v xml:space="preserve">Республика Татарстан  </v>
      </c>
      <c r="AKU31" s="518">
        <f t="shared" si="84"/>
        <v>11.6</v>
      </c>
      <c r="AKV31" s="518" t="str">
        <f t="shared" si="84"/>
        <v>X</v>
      </c>
      <c r="AKW31" s="518" t="str">
        <f t="shared" si="84"/>
        <v>X</v>
      </c>
      <c r="AKX31" s="311">
        <f t="shared" si="85"/>
        <v>11.6</v>
      </c>
      <c r="AKY31" s="247">
        <f t="shared" si="86"/>
        <v>582</v>
      </c>
      <c r="AKZ31" s="157"/>
      <c r="ALA31" s="209">
        <v>1160</v>
      </c>
      <c r="ALB31" s="209">
        <v>0</v>
      </c>
      <c r="ALC31" s="209">
        <v>0</v>
      </c>
      <c r="ALD31" s="229">
        <f t="shared" si="87"/>
        <v>1160</v>
      </c>
      <c r="ALE31" s="41">
        <f t="shared" ref="ALE31:ANA31" ca="1" si="88">RAND()</f>
        <v>0.64224326406666654</v>
      </c>
      <c r="ALF31" s="220">
        <v>9</v>
      </c>
      <c r="ALG31" s="162">
        <v>107</v>
      </c>
      <c r="ALH31" s="221" t="str">
        <f>VLOOKUP(ALG31,Уч!$A$2:$L$34,2,FALSE)</f>
        <v>Зарипов Раиль</v>
      </c>
      <c r="ALI31" s="222" t="str">
        <f>VLOOKUP(ALG31,Уч!$A$2:$L$34,3,FALSE)</f>
        <v>25.07.1999</v>
      </c>
      <c r="ALJ31" s="223" t="str">
        <f>VLOOKUP(ALG31,Уч!$A$2:$L$34,5,FALSE)</f>
        <v xml:space="preserve">Республика Татарстан  </v>
      </c>
      <c r="ALK31" s="518">
        <f t="shared" ref="ALK31:ANI31" si="89">IF(ALQ31=0,"X",ALQ31/100)</f>
        <v>11.6</v>
      </c>
      <c r="ALL31" s="518" t="str">
        <f t="shared" si="89"/>
        <v>X</v>
      </c>
      <c r="ALM31" s="518" t="str">
        <f t="shared" si="89"/>
        <v>X</v>
      </c>
      <c r="ALN31" s="311">
        <f t="shared" ref="ALN31:ANJ31" si="90">MAX(ALQ31,ALR31,ALS31)/100</f>
        <v>11.6</v>
      </c>
      <c r="ALO31" s="247">
        <f t="shared" ref="ALO31:ANK31" si="91">IF(ALT31&lt;153,0,IF(ALT31=0,0,ROUNDDOWN(51.39*(ALT31/100-1.5)^1.05,0)))</f>
        <v>582</v>
      </c>
      <c r="ALP31" s="157"/>
      <c r="ALQ31" s="209">
        <v>1160</v>
      </c>
      <c r="ALR31" s="209">
        <v>0</v>
      </c>
      <c r="ALS31" s="209">
        <v>0</v>
      </c>
      <c r="ALT31" s="229">
        <f t="shared" ref="ALT31:ANP31" si="92">MAX(ALQ31,ALR31,ALS31)</f>
        <v>1160</v>
      </c>
      <c r="ALU31" s="41">
        <f t="shared" ca="1" si="88"/>
        <v>0.65159603193271232</v>
      </c>
      <c r="ALV31" s="220">
        <v>9</v>
      </c>
      <c r="ALW31" s="162">
        <v>107</v>
      </c>
      <c r="ALX31" s="221" t="str">
        <f>VLOOKUP(ALW31,Уч!$A$2:$L$34,2,FALSE)</f>
        <v>Зарипов Раиль</v>
      </c>
      <c r="ALY31" s="222" t="str">
        <f>VLOOKUP(ALW31,Уч!$A$2:$L$34,3,FALSE)</f>
        <v>25.07.1999</v>
      </c>
      <c r="ALZ31" s="223" t="str">
        <f>VLOOKUP(ALW31,Уч!$A$2:$L$34,5,FALSE)</f>
        <v xml:space="preserve">Республика Татарстан  </v>
      </c>
      <c r="AMA31" s="518">
        <f t="shared" si="89"/>
        <v>11.6</v>
      </c>
      <c r="AMB31" s="518" t="str">
        <f t="shared" si="89"/>
        <v>X</v>
      </c>
      <c r="AMC31" s="518" t="str">
        <f t="shared" si="89"/>
        <v>X</v>
      </c>
      <c r="AMD31" s="311">
        <f t="shared" si="90"/>
        <v>11.6</v>
      </c>
      <c r="AME31" s="247">
        <f t="shared" si="91"/>
        <v>582</v>
      </c>
      <c r="AMF31" s="157"/>
      <c r="AMG31" s="209">
        <v>1160</v>
      </c>
      <c r="AMH31" s="209">
        <v>0</v>
      </c>
      <c r="AMI31" s="209">
        <v>0</v>
      </c>
      <c r="AMJ31" s="229">
        <f t="shared" si="92"/>
        <v>1160</v>
      </c>
      <c r="AMK31" s="41">
        <f t="shared" ca="1" si="88"/>
        <v>0.41295068927298839</v>
      </c>
      <c r="AML31" s="220">
        <v>9</v>
      </c>
      <c r="AMM31" s="162">
        <v>107</v>
      </c>
      <c r="AMN31" s="221" t="str">
        <f>VLOOKUP(AMM31,Уч!$A$2:$L$34,2,FALSE)</f>
        <v>Зарипов Раиль</v>
      </c>
      <c r="AMO31" s="222" t="str">
        <f>VLOOKUP(AMM31,Уч!$A$2:$L$34,3,FALSE)</f>
        <v>25.07.1999</v>
      </c>
      <c r="AMP31" s="223" t="str">
        <f>VLOOKUP(AMM31,Уч!$A$2:$L$34,5,FALSE)</f>
        <v xml:space="preserve">Республика Татарстан  </v>
      </c>
      <c r="AMQ31" s="518">
        <f t="shared" si="89"/>
        <v>11.6</v>
      </c>
      <c r="AMR31" s="518" t="str">
        <f t="shared" si="89"/>
        <v>X</v>
      </c>
      <c r="AMS31" s="518" t="str">
        <f t="shared" si="89"/>
        <v>X</v>
      </c>
      <c r="AMT31" s="311">
        <f t="shared" si="90"/>
        <v>11.6</v>
      </c>
      <c r="AMU31" s="247">
        <f t="shared" si="91"/>
        <v>582</v>
      </c>
      <c r="AMV31" s="157"/>
      <c r="AMW31" s="209">
        <v>1160</v>
      </c>
      <c r="AMX31" s="209">
        <v>0</v>
      </c>
      <c r="AMY31" s="209">
        <v>0</v>
      </c>
      <c r="AMZ31" s="229">
        <f t="shared" si="92"/>
        <v>1160</v>
      </c>
      <c r="ANA31" s="41">
        <f t="shared" ca="1" si="88"/>
        <v>0.15319602689285983</v>
      </c>
      <c r="ANB31" s="220">
        <v>9</v>
      </c>
      <c r="ANC31" s="162">
        <v>107</v>
      </c>
      <c r="AND31" s="221" t="str">
        <f>VLOOKUP(ANC31,Уч!$A$2:$L$34,2,FALSE)</f>
        <v>Зарипов Раиль</v>
      </c>
      <c r="ANE31" s="222" t="str">
        <f>VLOOKUP(ANC31,Уч!$A$2:$L$34,3,FALSE)</f>
        <v>25.07.1999</v>
      </c>
      <c r="ANF31" s="223" t="str">
        <f>VLOOKUP(ANC31,Уч!$A$2:$L$34,5,FALSE)</f>
        <v xml:space="preserve">Республика Татарстан  </v>
      </c>
      <c r="ANG31" s="518">
        <f t="shared" si="89"/>
        <v>11.6</v>
      </c>
      <c r="ANH31" s="518" t="str">
        <f t="shared" si="89"/>
        <v>X</v>
      </c>
      <c r="ANI31" s="518" t="str">
        <f t="shared" si="89"/>
        <v>X</v>
      </c>
      <c r="ANJ31" s="311">
        <f t="shared" si="90"/>
        <v>11.6</v>
      </c>
      <c r="ANK31" s="247">
        <f t="shared" si="91"/>
        <v>582</v>
      </c>
      <c r="ANL31" s="157"/>
      <c r="ANM31" s="209">
        <v>1160</v>
      </c>
      <c r="ANN31" s="209">
        <v>0</v>
      </c>
      <c r="ANO31" s="209">
        <v>0</v>
      </c>
      <c r="ANP31" s="229">
        <f t="shared" si="92"/>
        <v>1160</v>
      </c>
      <c r="ANQ31" s="41">
        <f t="shared" ref="ANQ31:APM31" ca="1" si="93">RAND()</f>
        <v>0.44882144791470124</v>
      </c>
      <c r="ANR31" s="220">
        <v>9</v>
      </c>
      <c r="ANS31" s="162">
        <v>107</v>
      </c>
      <c r="ANT31" s="221" t="str">
        <f>VLOOKUP(ANS31,Уч!$A$2:$L$34,2,FALSE)</f>
        <v>Зарипов Раиль</v>
      </c>
      <c r="ANU31" s="222" t="str">
        <f>VLOOKUP(ANS31,Уч!$A$2:$L$34,3,FALSE)</f>
        <v>25.07.1999</v>
      </c>
      <c r="ANV31" s="223" t="str">
        <f>VLOOKUP(ANS31,Уч!$A$2:$L$34,5,FALSE)</f>
        <v xml:space="preserve">Республика Татарстан  </v>
      </c>
      <c r="ANW31" s="518">
        <f t="shared" ref="ANW31:APU31" si="94">IF(AOC31=0,"X",AOC31/100)</f>
        <v>11.6</v>
      </c>
      <c r="ANX31" s="518" t="str">
        <f t="shared" si="94"/>
        <v>X</v>
      </c>
      <c r="ANY31" s="518" t="str">
        <f t="shared" si="94"/>
        <v>X</v>
      </c>
      <c r="ANZ31" s="311">
        <f t="shared" ref="ANZ31:APV31" si="95">MAX(AOC31,AOD31,AOE31)/100</f>
        <v>11.6</v>
      </c>
      <c r="AOA31" s="247">
        <f t="shared" ref="AOA31:APW31" si="96">IF(AOF31&lt;153,0,IF(AOF31=0,0,ROUNDDOWN(51.39*(AOF31/100-1.5)^1.05,0)))</f>
        <v>582</v>
      </c>
      <c r="AOB31" s="157"/>
      <c r="AOC31" s="209">
        <v>1160</v>
      </c>
      <c r="AOD31" s="209">
        <v>0</v>
      </c>
      <c r="AOE31" s="209">
        <v>0</v>
      </c>
      <c r="AOF31" s="229">
        <f t="shared" ref="AOF31:AQB31" si="97">MAX(AOC31,AOD31,AOE31)</f>
        <v>1160</v>
      </c>
      <c r="AOG31" s="41">
        <f t="shared" ca="1" si="93"/>
        <v>0.4751072505863414</v>
      </c>
      <c r="AOH31" s="220">
        <v>9</v>
      </c>
      <c r="AOI31" s="162">
        <v>107</v>
      </c>
      <c r="AOJ31" s="221" t="str">
        <f>VLOOKUP(AOI31,Уч!$A$2:$L$34,2,FALSE)</f>
        <v>Зарипов Раиль</v>
      </c>
      <c r="AOK31" s="222" t="str">
        <f>VLOOKUP(AOI31,Уч!$A$2:$L$34,3,FALSE)</f>
        <v>25.07.1999</v>
      </c>
      <c r="AOL31" s="223" t="str">
        <f>VLOOKUP(AOI31,Уч!$A$2:$L$34,5,FALSE)</f>
        <v xml:space="preserve">Республика Татарстан  </v>
      </c>
      <c r="AOM31" s="518">
        <f t="shared" si="94"/>
        <v>11.6</v>
      </c>
      <c r="AON31" s="518" t="str">
        <f t="shared" si="94"/>
        <v>X</v>
      </c>
      <c r="AOO31" s="518" t="str">
        <f t="shared" si="94"/>
        <v>X</v>
      </c>
      <c r="AOP31" s="311">
        <f t="shared" si="95"/>
        <v>11.6</v>
      </c>
      <c r="AOQ31" s="247">
        <f t="shared" si="96"/>
        <v>582</v>
      </c>
      <c r="AOR31" s="157"/>
      <c r="AOS31" s="209">
        <v>1160</v>
      </c>
      <c r="AOT31" s="209">
        <v>0</v>
      </c>
      <c r="AOU31" s="209">
        <v>0</v>
      </c>
      <c r="AOV31" s="229">
        <f t="shared" si="97"/>
        <v>1160</v>
      </c>
      <c r="AOW31" s="41">
        <f t="shared" ca="1" si="93"/>
        <v>0.24192438675170835</v>
      </c>
      <c r="AOX31" s="220">
        <v>9</v>
      </c>
      <c r="AOY31" s="162">
        <v>107</v>
      </c>
      <c r="AOZ31" s="221" t="str">
        <f>VLOOKUP(AOY31,Уч!$A$2:$L$34,2,FALSE)</f>
        <v>Зарипов Раиль</v>
      </c>
      <c r="APA31" s="222" t="str">
        <f>VLOOKUP(AOY31,Уч!$A$2:$L$34,3,FALSE)</f>
        <v>25.07.1999</v>
      </c>
      <c r="APB31" s="223" t="str">
        <f>VLOOKUP(AOY31,Уч!$A$2:$L$34,5,FALSE)</f>
        <v xml:space="preserve">Республика Татарстан  </v>
      </c>
      <c r="APC31" s="518">
        <f t="shared" si="94"/>
        <v>11.6</v>
      </c>
      <c r="APD31" s="518" t="str">
        <f t="shared" si="94"/>
        <v>X</v>
      </c>
      <c r="APE31" s="518" t="str">
        <f t="shared" si="94"/>
        <v>X</v>
      </c>
      <c r="APF31" s="311">
        <f t="shared" si="95"/>
        <v>11.6</v>
      </c>
      <c r="APG31" s="247">
        <f t="shared" si="96"/>
        <v>582</v>
      </c>
      <c r="APH31" s="157"/>
      <c r="API31" s="209">
        <v>1160</v>
      </c>
      <c r="APJ31" s="209">
        <v>0</v>
      </c>
      <c r="APK31" s="209">
        <v>0</v>
      </c>
      <c r="APL31" s="229">
        <f t="shared" si="97"/>
        <v>1160</v>
      </c>
      <c r="APM31" s="41">
        <f t="shared" ca="1" si="93"/>
        <v>0.43213638715268499</v>
      </c>
      <c r="APN31" s="220">
        <v>9</v>
      </c>
      <c r="APO31" s="162">
        <v>107</v>
      </c>
      <c r="APP31" s="221" t="str">
        <f>VLOOKUP(APO31,Уч!$A$2:$L$34,2,FALSE)</f>
        <v>Зарипов Раиль</v>
      </c>
      <c r="APQ31" s="222" t="str">
        <f>VLOOKUP(APO31,Уч!$A$2:$L$34,3,FALSE)</f>
        <v>25.07.1999</v>
      </c>
      <c r="APR31" s="223" t="str">
        <f>VLOOKUP(APO31,Уч!$A$2:$L$34,5,FALSE)</f>
        <v xml:space="preserve">Республика Татарстан  </v>
      </c>
      <c r="APS31" s="518">
        <f t="shared" si="94"/>
        <v>11.6</v>
      </c>
      <c r="APT31" s="518" t="str">
        <f t="shared" si="94"/>
        <v>X</v>
      </c>
      <c r="APU31" s="518" t="str">
        <f t="shared" si="94"/>
        <v>X</v>
      </c>
      <c r="APV31" s="311">
        <f t="shared" si="95"/>
        <v>11.6</v>
      </c>
      <c r="APW31" s="247">
        <f t="shared" si="96"/>
        <v>582</v>
      </c>
      <c r="APX31" s="157"/>
      <c r="APY31" s="209">
        <v>1160</v>
      </c>
      <c r="APZ31" s="209">
        <v>0</v>
      </c>
      <c r="AQA31" s="209">
        <v>0</v>
      </c>
      <c r="AQB31" s="229">
        <f t="shared" si="97"/>
        <v>1160</v>
      </c>
      <c r="AQC31" s="41">
        <f t="shared" ref="AQC31:ARY31" ca="1" si="98">RAND()</f>
        <v>0.81972850784349782</v>
      </c>
      <c r="AQD31" s="220">
        <v>9</v>
      </c>
      <c r="AQE31" s="162">
        <v>107</v>
      </c>
      <c r="AQF31" s="221" t="str">
        <f>VLOOKUP(AQE31,Уч!$A$2:$L$34,2,FALSE)</f>
        <v>Зарипов Раиль</v>
      </c>
      <c r="AQG31" s="222" t="str">
        <f>VLOOKUP(AQE31,Уч!$A$2:$L$34,3,FALSE)</f>
        <v>25.07.1999</v>
      </c>
      <c r="AQH31" s="223" t="str">
        <f>VLOOKUP(AQE31,Уч!$A$2:$L$34,5,FALSE)</f>
        <v xml:space="preserve">Республика Татарстан  </v>
      </c>
      <c r="AQI31" s="518">
        <f t="shared" ref="AQI31:ASG31" si="99">IF(AQO31=0,"X",AQO31/100)</f>
        <v>11.6</v>
      </c>
      <c r="AQJ31" s="518" t="str">
        <f t="shared" si="99"/>
        <v>X</v>
      </c>
      <c r="AQK31" s="518" t="str">
        <f t="shared" si="99"/>
        <v>X</v>
      </c>
      <c r="AQL31" s="311">
        <f t="shared" ref="AQL31:ASH31" si="100">MAX(AQO31,AQP31,AQQ31)/100</f>
        <v>11.6</v>
      </c>
      <c r="AQM31" s="247">
        <f t="shared" ref="AQM31:ASI31" si="101">IF(AQR31&lt;153,0,IF(AQR31=0,0,ROUNDDOWN(51.39*(AQR31/100-1.5)^1.05,0)))</f>
        <v>582</v>
      </c>
      <c r="AQN31" s="157"/>
      <c r="AQO31" s="209">
        <v>1160</v>
      </c>
      <c r="AQP31" s="209">
        <v>0</v>
      </c>
      <c r="AQQ31" s="209">
        <v>0</v>
      </c>
      <c r="AQR31" s="229">
        <f t="shared" ref="AQR31:ASN31" si="102">MAX(AQO31,AQP31,AQQ31)</f>
        <v>1160</v>
      </c>
      <c r="AQS31" s="41">
        <f t="shared" ca="1" si="98"/>
        <v>0.35170741211302414</v>
      </c>
      <c r="AQT31" s="220">
        <v>9</v>
      </c>
      <c r="AQU31" s="162">
        <v>107</v>
      </c>
      <c r="AQV31" s="221" t="str">
        <f>VLOOKUP(AQU31,Уч!$A$2:$L$34,2,FALSE)</f>
        <v>Зарипов Раиль</v>
      </c>
      <c r="AQW31" s="222" t="str">
        <f>VLOOKUP(AQU31,Уч!$A$2:$L$34,3,FALSE)</f>
        <v>25.07.1999</v>
      </c>
      <c r="AQX31" s="223" t="str">
        <f>VLOOKUP(AQU31,Уч!$A$2:$L$34,5,FALSE)</f>
        <v xml:space="preserve">Республика Татарстан  </v>
      </c>
      <c r="AQY31" s="518">
        <f t="shared" si="99"/>
        <v>11.6</v>
      </c>
      <c r="AQZ31" s="518" t="str">
        <f t="shared" si="99"/>
        <v>X</v>
      </c>
      <c r="ARA31" s="518" t="str">
        <f t="shared" si="99"/>
        <v>X</v>
      </c>
      <c r="ARB31" s="311">
        <f t="shared" si="100"/>
        <v>11.6</v>
      </c>
      <c r="ARC31" s="247">
        <f t="shared" si="101"/>
        <v>582</v>
      </c>
      <c r="ARD31" s="157"/>
      <c r="ARE31" s="209">
        <v>1160</v>
      </c>
      <c r="ARF31" s="209">
        <v>0</v>
      </c>
      <c r="ARG31" s="209">
        <v>0</v>
      </c>
      <c r="ARH31" s="229">
        <f t="shared" si="102"/>
        <v>1160</v>
      </c>
      <c r="ARI31" s="41">
        <f t="shared" ca="1" si="98"/>
        <v>0.83270219574120719</v>
      </c>
      <c r="ARJ31" s="220">
        <v>9</v>
      </c>
      <c r="ARK31" s="162">
        <v>107</v>
      </c>
      <c r="ARL31" s="221" t="str">
        <f>VLOOKUP(ARK31,Уч!$A$2:$L$34,2,FALSE)</f>
        <v>Зарипов Раиль</v>
      </c>
      <c r="ARM31" s="222" t="str">
        <f>VLOOKUP(ARK31,Уч!$A$2:$L$34,3,FALSE)</f>
        <v>25.07.1999</v>
      </c>
      <c r="ARN31" s="223" t="str">
        <f>VLOOKUP(ARK31,Уч!$A$2:$L$34,5,FALSE)</f>
        <v xml:space="preserve">Республика Татарстан  </v>
      </c>
      <c r="ARO31" s="518">
        <f t="shared" si="99"/>
        <v>11.6</v>
      </c>
      <c r="ARP31" s="518" t="str">
        <f t="shared" si="99"/>
        <v>X</v>
      </c>
      <c r="ARQ31" s="518" t="str">
        <f t="shared" si="99"/>
        <v>X</v>
      </c>
      <c r="ARR31" s="311">
        <f t="shared" si="100"/>
        <v>11.6</v>
      </c>
      <c r="ARS31" s="247">
        <f t="shared" si="101"/>
        <v>582</v>
      </c>
      <c r="ART31" s="157"/>
      <c r="ARU31" s="209">
        <v>1160</v>
      </c>
      <c r="ARV31" s="209">
        <v>0</v>
      </c>
      <c r="ARW31" s="209">
        <v>0</v>
      </c>
      <c r="ARX31" s="229">
        <f t="shared" si="102"/>
        <v>1160</v>
      </c>
      <c r="ARY31" s="41">
        <f t="shared" ca="1" si="98"/>
        <v>0.81082102995307304</v>
      </c>
      <c r="ARZ31" s="220">
        <v>9</v>
      </c>
      <c r="ASA31" s="162">
        <v>107</v>
      </c>
      <c r="ASB31" s="221" t="str">
        <f>VLOOKUP(ASA31,Уч!$A$2:$L$34,2,FALSE)</f>
        <v>Зарипов Раиль</v>
      </c>
      <c r="ASC31" s="222" t="str">
        <f>VLOOKUP(ASA31,Уч!$A$2:$L$34,3,FALSE)</f>
        <v>25.07.1999</v>
      </c>
      <c r="ASD31" s="223" t="str">
        <f>VLOOKUP(ASA31,Уч!$A$2:$L$34,5,FALSE)</f>
        <v xml:space="preserve">Республика Татарстан  </v>
      </c>
      <c r="ASE31" s="518">
        <f t="shared" si="99"/>
        <v>11.6</v>
      </c>
      <c r="ASF31" s="518" t="str">
        <f t="shared" si="99"/>
        <v>X</v>
      </c>
      <c r="ASG31" s="518" t="str">
        <f t="shared" si="99"/>
        <v>X</v>
      </c>
      <c r="ASH31" s="311">
        <f t="shared" si="100"/>
        <v>11.6</v>
      </c>
      <c r="ASI31" s="247">
        <f t="shared" si="101"/>
        <v>582</v>
      </c>
      <c r="ASJ31" s="157"/>
      <c r="ASK31" s="209">
        <v>1160</v>
      </c>
      <c r="ASL31" s="209">
        <v>0</v>
      </c>
      <c r="ASM31" s="209">
        <v>0</v>
      </c>
      <c r="ASN31" s="229">
        <f t="shared" si="102"/>
        <v>1160</v>
      </c>
      <c r="ASO31" s="41">
        <f t="shared" ref="ASO31:AUK31" ca="1" si="103">RAND()</f>
        <v>0.22408341480149052</v>
      </c>
      <c r="ASP31" s="220">
        <v>9</v>
      </c>
      <c r="ASQ31" s="162">
        <v>107</v>
      </c>
      <c r="ASR31" s="221" t="str">
        <f>VLOOKUP(ASQ31,Уч!$A$2:$L$34,2,FALSE)</f>
        <v>Зарипов Раиль</v>
      </c>
      <c r="ASS31" s="222" t="str">
        <f>VLOOKUP(ASQ31,Уч!$A$2:$L$34,3,FALSE)</f>
        <v>25.07.1999</v>
      </c>
      <c r="AST31" s="223" t="str">
        <f>VLOOKUP(ASQ31,Уч!$A$2:$L$34,5,FALSE)</f>
        <v xml:space="preserve">Республика Татарстан  </v>
      </c>
      <c r="ASU31" s="518">
        <f t="shared" ref="ASU31:AUS31" si="104">IF(ATA31=0,"X",ATA31/100)</f>
        <v>11.6</v>
      </c>
      <c r="ASV31" s="518" t="str">
        <f t="shared" si="104"/>
        <v>X</v>
      </c>
      <c r="ASW31" s="518" t="str">
        <f t="shared" si="104"/>
        <v>X</v>
      </c>
      <c r="ASX31" s="311">
        <f t="shared" ref="ASX31:AUT31" si="105">MAX(ATA31,ATB31,ATC31)/100</f>
        <v>11.6</v>
      </c>
      <c r="ASY31" s="247">
        <f t="shared" ref="ASY31:AUU31" si="106">IF(ATD31&lt;153,0,IF(ATD31=0,0,ROUNDDOWN(51.39*(ATD31/100-1.5)^1.05,0)))</f>
        <v>582</v>
      </c>
      <c r="ASZ31" s="157"/>
      <c r="ATA31" s="209">
        <v>1160</v>
      </c>
      <c r="ATB31" s="209">
        <v>0</v>
      </c>
      <c r="ATC31" s="209">
        <v>0</v>
      </c>
      <c r="ATD31" s="229">
        <f t="shared" ref="ATD31:AUZ31" si="107">MAX(ATA31,ATB31,ATC31)</f>
        <v>1160</v>
      </c>
      <c r="ATE31" s="41">
        <f t="shared" ca="1" si="103"/>
        <v>0.45882495810425972</v>
      </c>
      <c r="ATF31" s="220">
        <v>9</v>
      </c>
      <c r="ATG31" s="162">
        <v>107</v>
      </c>
      <c r="ATH31" s="221" t="str">
        <f>VLOOKUP(ATG31,Уч!$A$2:$L$34,2,FALSE)</f>
        <v>Зарипов Раиль</v>
      </c>
      <c r="ATI31" s="222" t="str">
        <f>VLOOKUP(ATG31,Уч!$A$2:$L$34,3,FALSE)</f>
        <v>25.07.1999</v>
      </c>
      <c r="ATJ31" s="223" t="str">
        <f>VLOOKUP(ATG31,Уч!$A$2:$L$34,5,FALSE)</f>
        <v xml:space="preserve">Республика Татарстан  </v>
      </c>
      <c r="ATK31" s="518">
        <f t="shared" si="104"/>
        <v>11.6</v>
      </c>
      <c r="ATL31" s="518" t="str">
        <f t="shared" si="104"/>
        <v>X</v>
      </c>
      <c r="ATM31" s="518" t="str">
        <f t="shared" si="104"/>
        <v>X</v>
      </c>
      <c r="ATN31" s="311">
        <f t="shared" si="105"/>
        <v>11.6</v>
      </c>
      <c r="ATO31" s="247">
        <f t="shared" si="106"/>
        <v>582</v>
      </c>
      <c r="ATP31" s="157"/>
      <c r="ATQ31" s="209">
        <v>1160</v>
      </c>
      <c r="ATR31" s="209">
        <v>0</v>
      </c>
      <c r="ATS31" s="209">
        <v>0</v>
      </c>
      <c r="ATT31" s="229">
        <f t="shared" si="107"/>
        <v>1160</v>
      </c>
      <c r="ATU31" s="41">
        <f t="shared" ca="1" si="103"/>
        <v>0.66488642152021771</v>
      </c>
      <c r="ATV31" s="220">
        <v>9</v>
      </c>
      <c r="ATW31" s="162">
        <v>107</v>
      </c>
      <c r="ATX31" s="221" t="str">
        <f>VLOOKUP(ATW31,Уч!$A$2:$L$34,2,FALSE)</f>
        <v>Зарипов Раиль</v>
      </c>
      <c r="ATY31" s="222" t="str">
        <f>VLOOKUP(ATW31,Уч!$A$2:$L$34,3,FALSE)</f>
        <v>25.07.1999</v>
      </c>
      <c r="ATZ31" s="223" t="str">
        <f>VLOOKUP(ATW31,Уч!$A$2:$L$34,5,FALSE)</f>
        <v xml:space="preserve">Республика Татарстан  </v>
      </c>
      <c r="AUA31" s="518">
        <f t="shared" si="104"/>
        <v>11.6</v>
      </c>
      <c r="AUB31" s="518" t="str">
        <f t="shared" si="104"/>
        <v>X</v>
      </c>
      <c r="AUC31" s="518" t="str">
        <f t="shared" si="104"/>
        <v>X</v>
      </c>
      <c r="AUD31" s="311">
        <f t="shared" si="105"/>
        <v>11.6</v>
      </c>
      <c r="AUE31" s="247">
        <f t="shared" si="106"/>
        <v>582</v>
      </c>
      <c r="AUF31" s="157"/>
      <c r="AUG31" s="209">
        <v>1160</v>
      </c>
      <c r="AUH31" s="209">
        <v>0</v>
      </c>
      <c r="AUI31" s="209">
        <v>0</v>
      </c>
      <c r="AUJ31" s="229">
        <f t="shared" si="107"/>
        <v>1160</v>
      </c>
      <c r="AUK31" s="41">
        <f t="shared" ca="1" si="103"/>
        <v>0.76547882949783763</v>
      </c>
      <c r="AUL31" s="220">
        <v>9</v>
      </c>
      <c r="AUM31" s="162">
        <v>107</v>
      </c>
      <c r="AUN31" s="221" t="str">
        <f>VLOOKUP(AUM31,Уч!$A$2:$L$34,2,FALSE)</f>
        <v>Зарипов Раиль</v>
      </c>
      <c r="AUO31" s="222" t="str">
        <f>VLOOKUP(AUM31,Уч!$A$2:$L$34,3,FALSE)</f>
        <v>25.07.1999</v>
      </c>
      <c r="AUP31" s="223" t="str">
        <f>VLOOKUP(AUM31,Уч!$A$2:$L$34,5,FALSE)</f>
        <v xml:space="preserve">Республика Татарстан  </v>
      </c>
      <c r="AUQ31" s="518">
        <f t="shared" si="104"/>
        <v>11.6</v>
      </c>
      <c r="AUR31" s="518" t="str">
        <f t="shared" si="104"/>
        <v>X</v>
      </c>
      <c r="AUS31" s="518" t="str">
        <f t="shared" si="104"/>
        <v>X</v>
      </c>
      <c r="AUT31" s="311">
        <f t="shared" si="105"/>
        <v>11.6</v>
      </c>
      <c r="AUU31" s="247">
        <f t="shared" si="106"/>
        <v>582</v>
      </c>
      <c r="AUV31" s="157"/>
      <c r="AUW31" s="209">
        <v>1160</v>
      </c>
      <c r="AUX31" s="209">
        <v>0</v>
      </c>
      <c r="AUY31" s="209">
        <v>0</v>
      </c>
      <c r="AUZ31" s="229">
        <f t="shared" si="107"/>
        <v>1160</v>
      </c>
      <c r="AVA31" s="41">
        <f t="shared" ref="AVA31:AWW31" ca="1" si="108">RAND()</f>
        <v>0.81333450684677033</v>
      </c>
      <c r="AVB31" s="220">
        <v>9</v>
      </c>
      <c r="AVC31" s="162">
        <v>107</v>
      </c>
      <c r="AVD31" s="221" t="str">
        <f>VLOOKUP(AVC31,Уч!$A$2:$L$34,2,FALSE)</f>
        <v>Зарипов Раиль</v>
      </c>
      <c r="AVE31" s="222" t="str">
        <f>VLOOKUP(AVC31,Уч!$A$2:$L$34,3,FALSE)</f>
        <v>25.07.1999</v>
      </c>
      <c r="AVF31" s="223" t="str">
        <f>VLOOKUP(AVC31,Уч!$A$2:$L$34,5,FALSE)</f>
        <v xml:space="preserve">Республика Татарстан  </v>
      </c>
      <c r="AVG31" s="518">
        <f t="shared" ref="AVG31:AXE31" si="109">IF(AVM31=0,"X",AVM31/100)</f>
        <v>11.6</v>
      </c>
      <c r="AVH31" s="518" t="str">
        <f t="shared" si="109"/>
        <v>X</v>
      </c>
      <c r="AVI31" s="518" t="str">
        <f t="shared" si="109"/>
        <v>X</v>
      </c>
      <c r="AVJ31" s="311">
        <f t="shared" ref="AVJ31:AXF31" si="110">MAX(AVM31,AVN31,AVO31)/100</f>
        <v>11.6</v>
      </c>
      <c r="AVK31" s="247">
        <f t="shared" ref="AVK31:AXG31" si="111">IF(AVP31&lt;153,0,IF(AVP31=0,0,ROUNDDOWN(51.39*(AVP31/100-1.5)^1.05,0)))</f>
        <v>582</v>
      </c>
      <c r="AVL31" s="157"/>
      <c r="AVM31" s="209">
        <v>1160</v>
      </c>
      <c r="AVN31" s="209">
        <v>0</v>
      </c>
      <c r="AVO31" s="209">
        <v>0</v>
      </c>
      <c r="AVP31" s="229">
        <f t="shared" ref="AVP31:AXL31" si="112">MAX(AVM31,AVN31,AVO31)</f>
        <v>1160</v>
      </c>
      <c r="AVQ31" s="41">
        <f t="shared" ca="1" si="108"/>
        <v>0.35821720677965296</v>
      </c>
      <c r="AVR31" s="220">
        <v>9</v>
      </c>
      <c r="AVS31" s="162">
        <v>107</v>
      </c>
      <c r="AVT31" s="221" t="str">
        <f>VLOOKUP(AVS31,Уч!$A$2:$L$34,2,FALSE)</f>
        <v>Зарипов Раиль</v>
      </c>
      <c r="AVU31" s="222" t="str">
        <f>VLOOKUP(AVS31,Уч!$A$2:$L$34,3,FALSE)</f>
        <v>25.07.1999</v>
      </c>
      <c r="AVV31" s="223" t="str">
        <f>VLOOKUP(AVS31,Уч!$A$2:$L$34,5,FALSE)</f>
        <v xml:space="preserve">Республика Татарстан  </v>
      </c>
      <c r="AVW31" s="518">
        <f t="shared" si="109"/>
        <v>11.6</v>
      </c>
      <c r="AVX31" s="518" t="str">
        <f t="shared" si="109"/>
        <v>X</v>
      </c>
      <c r="AVY31" s="518" t="str">
        <f t="shared" si="109"/>
        <v>X</v>
      </c>
      <c r="AVZ31" s="311">
        <f t="shared" si="110"/>
        <v>11.6</v>
      </c>
      <c r="AWA31" s="247">
        <f t="shared" si="111"/>
        <v>582</v>
      </c>
      <c r="AWB31" s="157"/>
      <c r="AWC31" s="209">
        <v>1160</v>
      </c>
      <c r="AWD31" s="209">
        <v>0</v>
      </c>
      <c r="AWE31" s="209">
        <v>0</v>
      </c>
      <c r="AWF31" s="229">
        <f t="shared" si="112"/>
        <v>1160</v>
      </c>
      <c r="AWG31" s="41">
        <f t="shared" ca="1" si="108"/>
        <v>0.18880428981219144</v>
      </c>
      <c r="AWH31" s="220">
        <v>9</v>
      </c>
      <c r="AWI31" s="162">
        <v>107</v>
      </c>
      <c r="AWJ31" s="221" t="str">
        <f>VLOOKUP(AWI31,Уч!$A$2:$L$34,2,FALSE)</f>
        <v>Зарипов Раиль</v>
      </c>
      <c r="AWK31" s="222" t="str">
        <f>VLOOKUP(AWI31,Уч!$A$2:$L$34,3,FALSE)</f>
        <v>25.07.1999</v>
      </c>
      <c r="AWL31" s="223" t="str">
        <f>VLOOKUP(AWI31,Уч!$A$2:$L$34,5,FALSE)</f>
        <v xml:space="preserve">Республика Татарстан  </v>
      </c>
      <c r="AWM31" s="518">
        <f t="shared" si="109"/>
        <v>11.6</v>
      </c>
      <c r="AWN31" s="518" t="str">
        <f t="shared" si="109"/>
        <v>X</v>
      </c>
      <c r="AWO31" s="518" t="str">
        <f t="shared" si="109"/>
        <v>X</v>
      </c>
      <c r="AWP31" s="311">
        <f t="shared" si="110"/>
        <v>11.6</v>
      </c>
      <c r="AWQ31" s="247">
        <f t="shared" si="111"/>
        <v>582</v>
      </c>
      <c r="AWR31" s="157"/>
      <c r="AWS31" s="209">
        <v>1160</v>
      </c>
      <c r="AWT31" s="209">
        <v>0</v>
      </c>
      <c r="AWU31" s="209">
        <v>0</v>
      </c>
      <c r="AWV31" s="229">
        <f t="shared" si="112"/>
        <v>1160</v>
      </c>
      <c r="AWW31" s="41">
        <f t="shared" ca="1" si="108"/>
        <v>0.1788506439106391</v>
      </c>
      <c r="AWX31" s="220">
        <v>9</v>
      </c>
      <c r="AWY31" s="162">
        <v>107</v>
      </c>
      <c r="AWZ31" s="221" t="str">
        <f>VLOOKUP(AWY31,Уч!$A$2:$L$34,2,FALSE)</f>
        <v>Зарипов Раиль</v>
      </c>
      <c r="AXA31" s="222" t="str">
        <f>VLOOKUP(AWY31,Уч!$A$2:$L$34,3,FALSE)</f>
        <v>25.07.1999</v>
      </c>
      <c r="AXB31" s="223" t="str">
        <f>VLOOKUP(AWY31,Уч!$A$2:$L$34,5,FALSE)</f>
        <v xml:space="preserve">Республика Татарстан  </v>
      </c>
      <c r="AXC31" s="518">
        <f t="shared" si="109"/>
        <v>11.6</v>
      </c>
      <c r="AXD31" s="518" t="str">
        <f t="shared" si="109"/>
        <v>X</v>
      </c>
      <c r="AXE31" s="518" t="str">
        <f t="shared" si="109"/>
        <v>X</v>
      </c>
      <c r="AXF31" s="311">
        <f t="shared" si="110"/>
        <v>11.6</v>
      </c>
      <c r="AXG31" s="247">
        <f t="shared" si="111"/>
        <v>582</v>
      </c>
      <c r="AXH31" s="157"/>
      <c r="AXI31" s="209">
        <v>1160</v>
      </c>
      <c r="AXJ31" s="209">
        <v>0</v>
      </c>
      <c r="AXK31" s="209">
        <v>0</v>
      </c>
      <c r="AXL31" s="229">
        <f t="shared" si="112"/>
        <v>1160</v>
      </c>
      <c r="AXM31" s="41">
        <f t="shared" ref="AXM31:AZI31" ca="1" si="113">RAND()</f>
        <v>0.85661416022835679</v>
      </c>
      <c r="AXN31" s="220">
        <v>9</v>
      </c>
      <c r="AXO31" s="162">
        <v>107</v>
      </c>
      <c r="AXP31" s="221" t="str">
        <f>VLOOKUP(AXO31,Уч!$A$2:$L$34,2,FALSE)</f>
        <v>Зарипов Раиль</v>
      </c>
      <c r="AXQ31" s="222" t="str">
        <f>VLOOKUP(AXO31,Уч!$A$2:$L$34,3,FALSE)</f>
        <v>25.07.1999</v>
      </c>
      <c r="AXR31" s="223" t="str">
        <f>VLOOKUP(AXO31,Уч!$A$2:$L$34,5,FALSE)</f>
        <v xml:space="preserve">Республика Татарстан  </v>
      </c>
      <c r="AXS31" s="518">
        <f t="shared" ref="AXS31:AZQ31" si="114">IF(AXY31=0,"X",AXY31/100)</f>
        <v>11.6</v>
      </c>
      <c r="AXT31" s="518" t="str">
        <f t="shared" si="114"/>
        <v>X</v>
      </c>
      <c r="AXU31" s="518" t="str">
        <f t="shared" si="114"/>
        <v>X</v>
      </c>
      <c r="AXV31" s="311">
        <f t="shared" ref="AXV31:AZR31" si="115">MAX(AXY31,AXZ31,AYA31)/100</f>
        <v>11.6</v>
      </c>
      <c r="AXW31" s="247">
        <f t="shared" ref="AXW31:AZS31" si="116">IF(AYB31&lt;153,0,IF(AYB31=0,0,ROUNDDOWN(51.39*(AYB31/100-1.5)^1.05,0)))</f>
        <v>582</v>
      </c>
      <c r="AXX31" s="157"/>
      <c r="AXY31" s="209">
        <v>1160</v>
      </c>
      <c r="AXZ31" s="209">
        <v>0</v>
      </c>
      <c r="AYA31" s="209">
        <v>0</v>
      </c>
      <c r="AYB31" s="229">
        <f t="shared" ref="AYB31:AZX31" si="117">MAX(AXY31,AXZ31,AYA31)</f>
        <v>1160</v>
      </c>
      <c r="AYC31" s="41">
        <f t="shared" ca="1" si="113"/>
        <v>0.67714561087212366</v>
      </c>
      <c r="AYD31" s="220">
        <v>9</v>
      </c>
      <c r="AYE31" s="162">
        <v>107</v>
      </c>
      <c r="AYF31" s="221" t="str">
        <f>VLOOKUP(AYE31,Уч!$A$2:$L$34,2,FALSE)</f>
        <v>Зарипов Раиль</v>
      </c>
      <c r="AYG31" s="222" t="str">
        <f>VLOOKUP(AYE31,Уч!$A$2:$L$34,3,FALSE)</f>
        <v>25.07.1999</v>
      </c>
      <c r="AYH31" s="223" t="str">
        <f>VLOOKUP(AYE31,Уч!$A$2:$L$34,5,FALSE)</f>
        <v xml:space="preserve">Республика Татарстан  </v>
      </c>
      <c r="AYI31" s="518">
        <f t="shared" si="114"/>
        <v>11.6</v>
      </c>
      <c r="AYJ31" s="518" t="str">
        <f t="shared" si="114"/>
        <v>X</v>
      </c>
      <c r="AYK31" s="518" t="str">
        <f t="shared" si="114"/>
        <v>X</v>
      </c>
      <c r="AYL31" s="311">
        <f t="shared" si="115"/>
        <v>11.6</v>
      </c>
      <c r="AYM31" s="247">
        <f t="shared" si="116"/>
        <v>582</v>
      </c>
      <c r="AYN31" s="157"/>
      <c r="AYO31" s="209">
        <v>1160</v>
      </c>
      <c r="AYP31" s="209">
        <v>0</v>
      </c>
      <c r="AYQ31" s="209">
        <v>0</v>
      </c>
      <c r="AYR31" s="229">
        <f t="shared" si="117"/>
        <v>1160</v>
      </c>
      <c r="AYS31" s="41">
        <f t="shared" ca="1" si="113"/>
        <v>0.52548713983225726</v>
      </c>
      <c r="AYT31" s="220">
        <v>9</v>
      </c>
      <c r="AYU31" s="162">
        <v>107</v>
      </c>
      <c r="AYV31" s="221" t="str">
        <f>VLOOKUP(AYU31,Уч!$A$2:$L$34,2,FALSE)</f>
        <v>Зарипов Раиль</v>
      </c>
      <c r="AYW31" s="222" t="str">
        <f>VLOOKUP(AYU31,Уч!$A$2:$L$34,3,FALSE)</f>
        <v>25.07.1999</v>
      </c>
      <c r="AYX31" s="223" t="str">
        <f>VLOOKUP(AYU31,Уч!$A$2:$L$34,5,FALSE)</f>
        <v xml:space="preserve">Республика Татарстан  </v>
      </c>
      <c r="AYY31" s="518">
        <f t="shared" si="114"/>
        <v>11.6</v>
      </c>
      <c r="AYZ31" s="518" t="str">
        <f t="shared" si="114"/>
        <v>X</v>
      </c>
      <c r="AZA31" s="518" t="str">
        <f t="shared" si="114"/>
        <v>X</v>
      </c>
      <c r="AZB31" s="311">
        <f t="shared" si="115"/>
        <v>11.6</v>
      </c>
      <c r="AZC31" s="247">
        <f t="shared" si="116"/>
        <v>582</v>
      </c>
      <c r="AZD31" s="157"/>
      <c r="AZE31" s="209">
        <v>1160</v>
      </c>
      <c r="AZF31" s="209">
        <v>0</v>
      </c>
      <c r="AZG31" s="209">
        <v>0</v>
      </c>
      <c r="AZH31" s="229">
        <f t="shared" si="117"/>
        <v>1160</v>
      </c>
      <c r="AZI31" s="41">
        <f t="shared" ca="1" si="113"/>
        <v>0.62485415358967866</v>
      </c>
      <c r="AZJ31" s="220">
        <v>9</v>
      </c>
      <c r="AZK31" s="162">
        <v>107</v>
      </c>
      <c r="AZL31" s="221" t="str">
        <f>VLOOKUP(AZK31,Уч!$A$2:$L$34,2,FALSE)</f>
        <v>Зарипов Раиль</v>
      </c>
      <c r="AZM31" s="222" t="str">
        <f>VLOOKUP(AZK31,Уч!$A$2:$L$34,3,FALSE)</f>
        <v>25.07.1999</v>
      </c>
      <c r="AZN31" s="223" t="str">
        <f>VLOOKUP(AZK31,Уч!$A$2:$L$34,5,FALSE)</f>
        <v xml:space="preserve">Республика Татарстан  </v>
      </c>
      <c r="AZO31" s="518">
        <f t="shared" si="114"/>
        <v>11.6</v>
      </c>
      <c r="AZP31" s="518" t="str">
        <f t="shared" si="114"/>
        <v>X</v>
      </c>
      <c r="AZQ31" s="518" t="str">
        <f t="shared" si="114"/>
        <v>X</v>
      </c>
      <c r="AZR31" s="311">
        <f t="shared" si="115"/>
        <v>11.6</v>
      </c>
      <c r="AZS31" s="247">
        <f t="shared" si="116"/>
        <v>582</v>
      </c>
      <c r="AZT31" s="157"/>
      <c r="AZU31" s="209">
        <v>1160</v>
      </c>
      <c r="AZV31" s="209">
        <v>0</v>
      </c>
      <c r="AZW31" s="209">
        <v>0</v>
      </c>
      <c r="AZX31" s="229">
        <f t="shared" si="117"/>
        <v>1160</v>
      </c>
      <c r="AZY31" s="41">
        <f t="shared" ref="AZY31:BBU31" ca="1" si="118">RAND()</f>
        <v>0.18327804712307028</v>
      </c>
      <c r="AZZ31" s="220">
        <v>9</v>
      </c>
      <c r="BAA31" s="162">
        <v>107</v>
      </c>
      <c r="BAB31" s="221" t="str">
        <f>VLOOKUP(BAA31,Уч!$A$2:$L$34,2,FALSE)</f>
        <v>Зарипов Раиль</v>
      </c>
      <c r="BAC31" s="222" t="str">
        <f>VLOOKUP(BAA31,Уч!$A$2:$L$34,3,FALSE)</f>
        <v>25.07.1999</v>
      </c>
      <c r="BAD31" s="223" t="str">
        <f>VLOOKUP(BAA31,Уч!$A$2:$L$34,5,FALSE)</f>
        <v xml:space="preserve">Республика Татарстан  </v>
      </c>
      <c r="BAE31" s="518">
        <f t="shared" ref="BAE31:BCC31" si="119">IF(BAK31=0,"X",BAK31/100)</f>
        <v>11.6</v>
      </c>
      <c r="BAF31" s="518" t="str">
        <f t="shared" si="119"/>
        <v>X</v>
      </c>
      <c r="BAG31" s="518" t="str">
        <f t="shared" si="119"/>
        <v>X</v>
      </c>
      <c r="BAH31" s="311">
        <f t="shared" ref="BAH31:BCD31" si="120">MAX(BAK31,BAL31,BAM31)/100</f>
        <v>11.6</v>
      </c>
      <c r="BAI31" s="247">
        <f t="shared" ref="BAI31:BCE31" si="121">IF(BAN31&lt;153,0,IF(BAN31=0,0,ROUNDDOWN(51.39*(BAN31/100-1.5)^1.05,0)))</f>
        <v>582</v>
      </c>
      <c r="BAJ31" s="157"/>
      <c r="BAK31" s="209">
        <v>1160</v>
      </c>
      <c r="BAL31" s="209">
        <v>0</v>
      </c>
      <c r="BAM31" s="209">
        <v>0</v>
      </c>
      <c r="BAN31" s="229">
        <f t="shared" ref="BAN31:BCJ31" si="122">MAX(BAK31,BAL31,BAM31)</f>
        <v>1160</v>
      </c>
      <c r="BAO31" s="41">
        <f t="shared" ca="1" si="118"/>
        <v>0.86625509999235828</v>
      </c>
      <c r="BAP31" s="220">
        <v>9</v>
      </c>
      <c r="BAQ31" s="162">
        <v>107</v>
      </c>
      <c r="BAR31" s="221" t="str">
        <f>VLOOKUP(BAQ31,Уч!$A$2:$L$34,2,FALSE)</f>
        <v>Зарипов Раиль</v>
      </c>
      <c r="BAS31" s="222" t="str">
        <f>VLOOKUP(BAQ31,Уч!$A$2:$L$34,3,FALSE)</f>
        <v>25.07.1999</v>
      </c>
      <c r="BAT31" s="223" t="str">
        <f>VLOOKUP(BAQ31,Уч!$A$2:$L$34,5,FALSE)</f>
        <v xml:space="preserve">Республика Татарстан  </v>
      </c>
      <c r="BAU31" s="518">
        <f t="shared" si="119"/>
        <v>11.6</v>
      </c>
      <c r="BAV31" s="518" t="str">
        <f t="shared" si="119"/>
        <v>X</v>
      </c>
      <c r="BAW31" s="518" t="str">
        <f t="shared" si="119"/>
        <v>X</v>
      </c>
      <c r="BAX31" s="311">
        <f t="shared" si="120"/>
        <v>11.6</v>
      </c>
      <c r="BAY31" s="247">
        <f t="shared" si="121"/>
        <v>582</v>
      </c>
      <c r="BAZ31" s="157"/>
      <c r="BBA31" s="209">
        <v>1160</v>
      </c>
      <c r="BBB31" s="209">
        <v>0</v>
      </c>
      <c r="BBC31" s="209">
        <v>0</v>
      </c>
      <c r="BBD31" s="229">
        <f t="shared" si="122"/>
        <v>1160</v>
      </c>
      <c r="BBE31" s="41">
        <f t="shared" ca="1" si="118"/>
        <v>0.63387174096721366</v>
      </c>
      <c r="BBF31" s="220">
        <v>9</v>
      </c>
      <c r="BBG31" s="162">
        <v>107</v>
      </c>
      <c r="BBH31" s="221" t="str">
        <f>VLOOKUP(BBG31,Уч!$A$2:$L$34,2,FALSE)</f>
        <v>Зарипов Раиль</v>
      </c>
      <c r="BBI31" s="222" t="str">
        <f>VLOOKUP(BBG31,Уч!$A$2:$L$34,3,FALSE)</f>
        <v>25.07.1999</v>
      </c>
      <c r="BBJ31" s="223" t="str">
        <f>VLOOKUP(BBG31,Уч!$A$2:$L$34,5,FALSE)</f>
        <v xml:space="preserve">Республика Татарстан  </v>
      </c>
      <c r="BBK31" s="518">
        <f t="shared" si="119"/>
        <v>11.6</v>
      </c>
      <c r="BBL31" s="518" t="str">
        <f t="shared" si="119"/>
        <v>X</v>
      </c>
      <c r="BBM31" s="518" t="str">
        <f t="shared" si="119"/>
        <v>X</v>
      </c>
      <c r="BBN31" s="311">
        <f t="shared" si="120"/>
        <v>11.6</v>
      </c>
      <c r="BBO31" s="247">
        <f t="shared" si="121"/>
        <v>582</v>
      </c>
      <c r="BBP31" s="157"/>
      <c r="BBQ31" s="209">
        <v>1160</v>
      </c>
      <c r="BBR31" s="209">
        <v>0</v>
      </c>
      <c r="BBS31" s="209">
        <v>0</v>
      </c>
      <c r="BBT31" s="229">
        <f t="shared" si="122"/>
        <v>1160</v>
      </c>
      <c r="BBU31" s="41">
        <f t="shared" ca="1" si="118"/>
        <v>0.93634675629399289</v>
      </c>
      <c r="BBV31" s="220">
        <v>9</v>
      </c>
      <c r="BBW31" s="162">
        <v>107</v>
      </c>
      <c r="BBX31" s="221" t="str">
        <f>VLOOKUP(BBW31,Уч!$A$2:$L$34,2,FALSE)</f>
        <v>Зарипов Раиль</v>
      </c>
      <c r="BBY31" s="222" t="str">
        <f>VLOOKUP(BBW31,Уч!$A$2:$L$34,3,FALSE)</f>
        <v>25.07.1999</v>
      </c>
      <c r="BBZ31" s="223" t="str">
        <f>VLOOKUP(BBW31,Уч!$A$2:$L$34,5,FALSE)</f>
        <v xml:space="preserve">Республика Татарстан  </v>
      </c>
      <c r="BCA31" s="518">
        <f t="shared" si="119"/>
        <v>11.6</v>
      </c>
      <c r="BCB31" s="518" t="str">
        <f t="shared" si="119"/>
        <v>X</v>
      </c>
      <c r="BCC31" s="518" t="str">
        <f t="shared" si="119"/>
        <v>X</v>
      </c>
      <c r="BCD31" s="311">
        <f t="shared" si="120"/>
        <v>11.6</v>
      </c>
      <c r="BCE31" s="247">
        <f t="shared" si="121"/>
        <v>582</v>
      </c>
      <c r="BCF31" s="157"/>
      <c r="BCG31" s="209">
        <v>1160</v>
      </c>
      <c r="BCH31" s="209">
        <v>0</v>
      </c>
      <c r="BCI31" s="209">
        <v>0</v>
      </c>
      <c r="BCJ31" s="229">
        <f t="shared" si="122"/>
        <v>1160</v>
      </c>
      <c r="BCK31" s="41">
        <f t="shared" ref="BCK31:BEG31" ca="1" si="123">RAND()</f>
        <v>0.71970666735226585</v>
      </c>
      <c r="BCL31" s="220">
        <v>9</v>
      </c>
      <c r="BCM31" s="162">
        <v>107</v>
      </c>
      <c r="BCN31" s="221" t="str">
        <f>VLOOKUP(BCM31,Уч!$A$2:$L$34,2,FALSE)</f>
        <v>Зарипов Раиль</v>
      </c>
      <c r="BCO31" s="222" t="str">
        <f>VLOOKUP(BCM31,Уч!$A$2:$L$34,3,FALSE)</f>
        <v>25.07.1999</v>
      </c>
      <c r="BCP31" s="223" t="str">
        <f>VLOOKUP(BCM31,Уч!$A$2:$L$34,5,FALSE)</f>
        <v xml:space="preserve">Республика Татарстан  </v>
      </c>
      <c r="BCQ31" s="518">
        <f t="shared" ref="BCQ31:BEO31" si="124">IF(BCW31=0,"X",BCW31/100)</f>
        <v>11.6</v>
      </c>
      <c r="BCR31" s="518" t="str">
        <f t="shared" si="124"/>
        <v>X</v>
      </c>
      <c r="BCS31" s="518" t="str">
        <f t="shared" si="124"/>
        <v>X</v>
      </c>
      <c r="BCT31" s="311">
        <f t="shared" ref="BCT31:BEP31" si="125">MAX(BCW31,BCX31,BCY31)/100</f>
        <v>11.6</v>
      </c>
      <c r="BCU31" s="247">
        <f t="shared" ref="BCU31:BEQ31" si="126">IF(BCZ31&lt;153,0,IF(BCZ31=0,0,ROUNDDOWN(51.39*(BCZ31/100-1.5)^1.05,0)))</f>
        <v>582</v>
      </c>
      <c r="BCV31" s="157"/>
      <c r="BCW31" s="209">
        <v>1160</v>
      </c>
      <c r="BCX31" s="209">
        <v>0</v>
      </c>
      <c r="BCY31" s="209">
        <v>0</v>
      </c>
      <c r="BCZ31" s="229">
        <f t="shared" ref="BCZ31:BEV31" si="127">MAX(BCW31,BCX31,BCY31)</f>
        <v>1160</v>
      </c>
      <c r="BDA31" s="41">
        <f t="shared" ca="1" si="123"/>
        <v>0.24245036136612519</v>
      </c>
      <c r="BDB31" s="220">
        <v>9</v>
      </c>
      <c r="BDC31" s="162">
        <v>107</v>
      </c>
      <c r="BDD31" s="221" t="str">
        <f>VLOOKUP(BDC31,Уч!$A$2:$L$34,2,FALSE)</f>
        <v>Зарипов Раиль</v>
      </c>
      <c r="BDE31" s="222" t="str">
        <f>VLOOKUP(BDC31,Уч!$A$2:$L$34,3,FALSE)</f>
        <v>25.07.1999</v>
      </c>
      <c r="BDF31" s="223" t="str">
        <f>VLOOKUP(BDC31,Уч!$A$2:$L$34,5,FALSE)</f>
        <v xml:space="preserve">Республика Татарстан  </v>
      </c>
      <c r="BDG31" s="518">
        <f t="shared" si="124"/>
        <v>11.6</v>
      </c>
      <c r="BDH31" s="518" t="str">
        <f t="shared" si="124"/>
        <v>X</v>
      </c>
      <c r="BDI31" s="518" t="str">
        <f t="shared" si="124"/>
        <v>X</v>
      </c>
      <c r="BDJ31" s="311">
        <f t="shared" si="125"/>
        <v>11.6</v>
      </c>
      <c r="BDK31" s="247">
        <f t="shared" si="126"/>
        <v>582</v>
      </c>
      <c r="BDL31" s="157"/>
      <c r="BDM31" s="209">
        <v>1160</v>
      </c>
      <c r="BDN31" s="209">
        <v>0</v>
      </c>
      <c r="BDO31" s="209">
        <v>0</v>
      </c>
      <c r="BDP31" s="229">
        <f t="shared" si="127"/>
        <v>1160</v>
      </c>
      <c r="BDQ31" s="41">
        <f t="shared" ca="1" si="123"/>
        <v>0.7717524741489048</v>
      </c>
      <c r="BDR31" s="220">
        <v>9</v>
      </c>
      <c r="BDS31" s="162">
        <v>107</v>
      </c>
      <c r="BDT31" s="221" t="str">
        <f>VLOOKUP(BDS31,Уч!$A$2:$L$34,2,FALSE)</f>
        <v>Зарипов Раиль</v>
      </c>
      <c r="BDU31" s="222" t="str">
        <f>VLOOKUP(BDS31,Уч!$A$2:$L$34,3,FALSE)</f>
        <v>25.07.1999</v>
      </c>
      <c r="BDV31" s="223" t="str">
        <f>VLOOKUP(BDS31,Уч!$A$2:$L$34,5,FALSE)</f>
        <v xml:space="preserve">Республика Татарстан  </v>
      </c>
      <c r="BDW31" s="518">
        <f t="shared" si="124"/>
        <v>11.6</v>
      </c>
      <c r="BDX31" s="518" t="str">
        <f t="shared" si="124"/>
        <v>X</v>
      </c>
      <c r="BDY31" s="518" t="str">
        <f t="shared" si="124"/>
        <v>X</v>
      </c>
      <c r="BDZ31" s="311">
        <f t="shared" si="125"/>
        <v>11.6</v>
      </c>
      <c r="BEA31" s="247">
        <f t="shared" si="126"/>
        <v>582</v>
      </c>
      <c r="BEB31" s="157"/>
      <c r="BEC31" s="209">
        <v>1160</v>
      </c>
      <c r="BED31" s="209">
        <v>0</v>
      </c>
      <c r="BEE31" s="209">
        <v>0</v>
      </c>
      <c r="BEF31" s="229">
        <f t="shared" si="127"/>
        <v>1160</v>
      </c>
      <c r="BEG31" s="41">
        <f t="shared" ca="1" si="123"/>
        <v>4.7544968198899862E-2</v>
      </c>
      <c r="BEH31" s="220">
        <v>9</v>
      </c>
      <c r="BEI31" s="162">
        <v>107</v>
      </c>
      <c r="BEJ31" s="221" t="str">
        <f>VLOOKUP(BEI31,Уч!$A$2:$L$34,2,FALSE)</f>
        <v>Зарипов Раиль</v>
      </c>
      <c r="BEK31" s="222" t="str">
        <f>VLOOKUP(BEI31,Уч!$A$2:$L$34,3,FALSE)</f>
        <v>25.07.1999</v>
      </c>
      <c r="BEL31" s="223" t="str">
        <f>VLOOKUP(BEI31,Уч!$A$2:$L$34,5,FALSE)</f>
        <v xml:space="preserve">Республика Татарстан  </v>
      </c>
      <c r="BEM31" s="518">
        <f t="shared" si="124"/>
        <v>11.6</v>
      </c>
      <c r="BEN31" s="518" t="str">
        <f t="shared" si="124"/>
        <v>X</v>
      </c>
      <c r="BEO31" s="518" t="str">
        <f t="shared" si="124"/>
        <v>X</v>
      </c>
      <c r="BEP31" s="311">
        <f t="shared" si="125"/>
        <v>11.6</v>
      </c>
      <c r="BEQ31" s="247">
        <f t="shared" si="126"/>
        <v>582</v>
      </c>
      <c r="BER31" s="157"/>
      <c r="BES31" s="209">
        <v>1160</v>
      </c>
      <c r="BET31" s="209">
        <v>0</v>
      </c>
      <c r="BEU31" s="209">
        <v>0</v>
      </c>
      <c r="BEV31" s="229">
        <f t="shared" si="127"/>
        <v>1160</v>
      </c>
      <c r="BEW31" s="41">
        <f t="shared" ref="BEW31:BGS31" ca="1" si="128">RAND()</f>
        <v>0.57542794374774153</v>
      </c>
      <c r="BEX31" s="220">
        <v>9</v>
      </c>
      <c r="BEY31" s="162">
        <v>107</v>
      </c>
      <c r="BEZ31" s="221" t="str">
        <f>VLOOKUP(BEY31,Уч!$A$2:$L$34,2,FALSE)</f>
        <v>Зарипов Раиль</v>
      </c>
      <c r="BFA31" s="222" t="str">
        <f>VLOOKUP(BEY31,Уч!$A$2:$L$34,3,FALSE)</f>
        <v>25.07.1999</v>
      </c>
      <c r="BFB31" s="223" t="str">
        <f>VLOOKUP(BEY31,Уч!$A$2:$L$34,5,FALSE)</f>
        <v xml:space="preserve">Республика Татарстан  </v>
      </c>
      <c r="BFC31" s="518">
        <f t="shared" ref="BFC31:BHA31" si="129">IF(BFI31=0,"X",BFI31/100)</f>
        <v>11.6</v>
      </c>
      <c r="BFD31" s="518" t="str">
        <f t="shared" si="129"/>
        <v>X</v>
      </c>
      <c r="BFE31" s="518" t="str">
        <f t="shared" si="129"/>
        <v>X</v>
      </c>
      <c r="BFF31" s="311">
        <f t="shared" ref="BFF31:BHB31" si="130">MAX(BFI31,BFJ31,BFK31)/100</f>
        <v>11.6</v>
      </c>
      <c r="BFG31" s="247">
        <f t="shared" ref="BFG31:BHC31" si="131">IF(BFL31&lt;153,0,IF(BFL31=0,0,ROUNDDOWN(51.39*(BFL31/100-1.5)^1.05,0)))</f>
        <v>582</v>
      </c>
      <c r="BFH31" s="157"/>
      <c r="BFI31" s="209">
        <v>1160</v>
      </c>
      <c r="BFJ31" s="209">
        <v>0</v>
      </c>
      <c r="BFK31" s="209">
        <v>0</v>
      </c>
      <c r="BFL31" s="229">
        <f t="shared" ref="BFL31:BHH31" si="132">MAX(BFI31,BFJ31,BFK31)</f>
        <v>1160</v>
      </c>
      <c r="BFM31" s="41">
        <f t="shared" ca="1" si="128"/>
        <v>0.77779774234766386</v>
      </c>
      <c r="BFN31" s="220">
        <v>9</v>
      </c>
      <c r="BFO31" s="162">
        <v>107</v>
      </c>
      <c r="BFP31" s="221" t="str">
        <f>VLOOKUP(BFO31,Уч!$A$2:$L$34,2,FALSE)</f>
        <v>Зарипов Раиль</v>
      </c>
      <c r="BFQ31" s="222" t="str">
        <f>VLOOKUP(BFO31,Уч!$A$2:$L$34,3,FALSE)</f>
        <v>25.07.1999</v>
      </c>
      <c r="BFR31" s="223" t="str">
        <f>VLOOKUP(BFO31,Уч!$A$2:$L$34,5,FALSE)</f>
        <v xml:space="preserve">Республика Татарстан  </v>
      </c>
      <c r="BFS31" s="518">
        <f t="shared" si="129"/>
        <v>11.6</v>
      </c>
      <c r="BFT31" s="518" t="str">
        <f t="shared" si="129"/>
        <v>X</v>
      </c>
      <c r="BFU31" s="518" t="str">
        <f t="shared" si="129"/>
        <v>X</v>
      </c>
      <c r="BFV31" s="311">
        <f t="shared" si="130"/>
        <v>11.6</v>
      </c>
      <c r="BFW31" s="247">
        <f t="shared" si="131"/>
        <v>582</v>
      </c>
      <c r="BFX31" s="157"/>
      <c r="BFY31" s="209">
        <v>1160</v>
      </c>
      <c r="BFZ31" s="209">
        <v>0</v>
      </c>
      <c r="BGA31" s="209">
        <v>0</v>
      </c>
      <c r="BGB31" s="229">
        <f t="shared" si="132"/>
        <v>1160</v>
      </c>
      <c r="BGC31" s="41">
        <f t="shared" ca="1" si="128"/>
        <v>0.903636084047167</v>
      </c>
      <c r="BGD31" s="220">
        <v>9</v>
      </c>
      <c r="BGE31" s="162">
        <v>107</v>
      </c>
      <c r="BGF31" s="221" t="str">
        <f>VLOOKUP(BGE31,Уч!$A$2:$L$34,2,FALSE)</f>
        <v>Зарипов Раиль</v>
      </c>
      <c r="BGG31" s="222" t="str">
        <f>VLOOKUP(BGE31,Уч!$A$2:$L$34,3,FALSE)</f>
        <v>25.07.1999</v>
      </c>
      <c r="BGH31" s="223" t="str">
        <f>VLOOKUP(BGE31,Уч!$A$2:$L$34,5,FALSE)</f>
        <v xml:space="preserve">Республика Татарстан  </v>
      </c>
      <c r="BGI31" s="518">
        <f t="shared" si="129"/>
        <v>11.6</v>
      </c>
      <c r="BGJ31" s="518" t="str">
        <f t="shared" si="129"/>
        <v>X</v>
      </c>
      <c r="BGK31" s="518" t="str">
        <f t="shared" si="129"/>
        <v>X</v>
      </c>
      <c r="BGL31" s="311">
        <f t="shared" si="130"/>
        <v>11.6</v>
      </c>
      <c r="BGM31" s="247">
        <f t="shared" si="131"/>
        <v>582</v>
      </c>
      <c r="BGN31" s="157"/>
      <c r="BGO31" s="209">
        <v>1160</v>
      </c>
      <c r="BGP31" s="209">
        <v>0</v>
      </c>
      <c r="BGQ31" s="209">
        <v>0</v>
      </c>
      <c r="BGR31" s="229">
        <f t="shared" si="132"/>
        <v>1160</v>
      </c>
      <c r="BGS31" s="41">
        <f t="shared" ca="1" si="128"/>
        <v>0.10274717322928029</v>
      </c>
      <c r="BGT31" s="220">
        <v>9</v>
      </c>
      <c r="BGU31" s="162">
        <v>107</v>
      </c>
      <c r="BGV31" s="221" t="str">
        <f>VLOOKUP(BGU31,Уч!$A$2:$L$34,2,FALSE)</f>
        <v>Зарипов Раиль</v>
      </c>
      <c r="BGW31" s="222" t="str">
        <f>VLOOKUP(BGU31,Уч!$A$2:$L$34,3,FALSE)</f>
        <v>25.07.1999</v>
      </c>
      <c r="BGX31" s="223" t="str">
        <f>VLOOKUP(BGU31,Уч!$A$2:$L$34,5,FALSE)</f>
        <v xml:space="preserve">Республика Татарстан  </v>
      </c>
      <c r="BGY31" s="518">
        <f t="shared" si="129"/>
        <v>11.6</v>
      </c>
      <c r="BGZ31" s="518" t="str">
        <f t="shared" si="129"/>
        <v>X</v>
      </c>
      <c r="BHA31" s="518" t="str">
        <f t="shared" si="129"/>
        <v>X</v>
      </c>
      <c r="BHB31" s="311">
        <f t="shared" si="130"/>
        <v>11.6</v>
      </c>
      <c r="BHC31" s="247">
        <f t="shared" si="131"/>
        <v>582</v>
      </c>
      <c r="BHD31" s="157"/>
      <c r="BHE31" s="209">
        <v>1160</v>
      </c>
      <c r="BHF31" s="209">
        <v>0</v>
      </c>
      <c r="BHG31" s="209">
        <v>0</v>
      </c>
      <c r="BHH31" s="229">
        <f t="shared" si="132"/>
        <v>1160</v>
      </c>
      <c r="BHI31" s="41">
        <f t="shared" ref="BHI31:BJE31" ca="1" si="133">RAND()</f>
        <v>0.73206117299385176</v>
      </c>
      <c r="BHJ31" s="220">
        <v>9</v>
      </c>
      <c r="BHK31" s="162">
        <v>107</v>
      </c>
      <c r="BHL31" s="221" t="str">
        <f>VLOOKUP(BHK31,Уч!$A$2:$L$34,2,FALSE)</f>
        <v>Зарипов Раиль</v>
      </c>
      <c r="BHM31" s="222" t="str">
        <f>VLOOKUP(BHK31,Уч!$A$2:$L$34,3,FALSE)</f>
        <v>25.07.1999</v>
      </c>
      <c r="BHN31" s="223" t="str">
        <f>VLOOKUP(BHK31,Уч!$A$2:$L$34,5,FALSE)</f>
        <v xml:space="preserve">Республика Татарстан  </v>
      </c>
      <c r="BHO31" s="518">
        <f t="shared" ref="BHO31:BJM31" si="134">IF(BHU31=0,"X",BHU31/100)</f>
        <v>11.6</v>
      </c>
      <c r="BHP31" s="518" t="str">
        <f t="shared" si="134"/>
        <v>X</v>
      </c>
      <c r="BHQ31" s="518" t="str">
        <f t="shared" si="134"/>
        <v>X</v>
      </c>
      <c r="BHR31" s="311">
        <f t="shared" ref="BHR31:BJN31" si="135">MAX(BHU31,BHV31,BHW31)/100</f>
        <v>11.6</v>
      </c>
      <c r="BHS31" s="247">
        <f t="shared" ref="BHS31:BJO31" si="136">IF(BHX31&lt;153,0,IF(BHX31=0,0,ROUNDDOWN(51.39*(BHX31/100-1.5)^1.05,0)))</f>
        <v>582</v>
      </c>
      <c r="BHT31" s="157"/>
      <c r="BHU31" s="209">
        <v>1160</v>
      </c>
      <c r="BHV31" s="209">
        <v>0</v>
      </c>
      <c r="BHW31" s="209">
        <v>0</v>
      </c>
      <c r="BHX31" s="229">
        <f t="shared" ref="BHX31:BJT31" si="137">MAX(BHU31,BHV31,BHW31)</f>
        <v>1160</v>
      </c>
      <c r="BHY31" s="41">
        <f t="shared" ca="1" si="133"/>
        <v>0.48270293217162008</v>
      </c>
      <c r="BHZ31" s="220">
        <v>9</v>
      </c>
      <c r="BIA31" s="162">
        <v>107</v>
      </c>
      <c r="BIB31" s="221" t="str">
        <f>VLOOKUP(BIA31,Уч!$A$2:$L$34,2,FALSE)</f>
        <v>Зарипов Раиль</v>
      </c>
      <c r="BIC31" s="222" t="str">
        <f>VLOOKUP(BIA31,Уч!$A$2:$L$34,3,FALSE)</f>
        <v>25.07.1999</v>
      </c>
      <c r="BID31" s="223" t="str">
        <f>VLOOKUP(BIA31,Уч!$A$2:$L$34,5,FALSE)</f>
        <v xml:space="preserve">Республика Татарстан  </v>
      </c>
      <c r="BIE31" s="518">
        <f t="shared" si="134"/>
        <v>11.6</v>
      </c>
      <c r="BIF31" s="518" t="str">
        <f t="shared" si="134"/>
        <v>X</v>
      </c>
      <c r="BIG31" s="518" t="str">
        <f t="shared" si="134"/>
        <v>X</v>
      </c>
      <c r="BIH31" s="311">
        <f t="shared" si="135"/>
        <v>11.6</v>
      </c>
      <c r="BII31" s="247">
        <f t="shared" si="136"/>
        <v>582</v>
      </c>
      <c r="BIJ31" s="157"/>
      <c r="BIK31" s="209">
        <v>1160</v>
      </c>
      <c r="BIL31" s="209">
        <v>0</v>
      </c>
      <c r="BIM31" s="209">
        <v>0</v>
      </c>
      <c r="BIN31" s="229">
        <f t="shared" si="137"/>
        <v>1160</v>
      </c>
      <c r="BIO31" s="41">
        <f t="shared" ca="1" si="133"/>
        <v>0.95515975805514353</v>
      </c>
      <c r="BIP31" s="220">
        <v>9</v>
      </c>
      <c r="BIQ31" s="162">
        <v>107</v>
      </c>
      <c r="BIR31" s="221" t="str">
        <f>VLOOKUP(BIQ31,Уч!$A$2:$L$34,2,FALSE)</f>
        <v>Зарипов Раиль</v>
      </c>
      <c r="BIS31" s="222" t="str">
        <f>VLOOKUP(BIQ31,Уч!$A$2:$L$34,3,FALSE)</f>
        <v>25.07.1999</v>
      </c>
      <c r="BIT31" s="223" t="str">
        <f>VLOOKUP(BIQ31,Уч!$A$2:$L$34,5,FALSE)</f>
        <v xml:space="preserve">Республика Татарстан  </v>
      </c>
      <c r="BIU31" s="518">
        <f t="shared" si="134"/>
        <v>11.6</v>
      </c>
      <c r="BIV31" s="518" t="str">
        <f t="shared" si="134"/>
        <v>X</v>
      </c>
      <c r="BIW31" s="518" t="str">
        <f t="shared" si="134"/>
        <v>X</v>
      </c>
      <c r="BIX31" s="311">
        <f t="shared" si="135"/>
        <v>11.6</v>
      </c>
      <c r="BIY31" s="247">
        <f t="shared" si="136"/>
        <v>582</v>
      </c>
      <c r="BIZ31" s="157"/>
      <c r="BJA31" s="209">
        <v>1160</v>
      </c>
      <c r="BJB31" s="209">
        <v>0</v>
      </c>
      <c r="BJC31" s="209">
        <v>0</v>
      </c>
      <c r="BJD31" s="229">
        <f t="shared" si="137"/>
        <v>1160</v>
      </c>
      <c r="BJE31" s="41">
        <f t="shared" ca="1" si="133"/>
        <v>2.9984140997598274E-2</v>
      </c>
      <c r="BJF31" s="220">
        <v>9</v>
      </c>
      <c r="BJG31" s="162">
        <v>107</v>
      </c>
      <c r="BJH31" s="221" t="str">
        <f>VLOOKUP(BJG31,Уч!$A$2:$L$34,2,FALSE)</f>
        <v>Зарипов Раиль</v>
      </c>
      <c r="BJI31" s="222" t="str">
        <f>VLOOKUP(BJG31,Уч!$A$2:$L$34,3,FALSE)</f>
        <v>25.07.1999</v>
      </c>
      <c r="BJJ31" s="223" t="str">
        <f>VLOOKUP(BJG31,Уч!$A$2:$L$34,5,FALSE)</f>
        <v xml:space="preserve">Республика Татарстан  </v>
      </c>
      <c r="BJK31" s="518">
        <f t="shared" si="134"/>
        <v>11.6</v>
      </c>
      <c r="BJL31" s="518" t="str">
        <f t="shared" si="134"/>
        <v>X</v>
      </c>
      <c r="BJM31" s="518" t="str">
        <f t="shared" si="134"/>
        <v>X</v>
      </c>
      <c r="BJN31" s="311">
        <f t="shared" si="135"/>
        <v>11.6</v>
      </c>
      <c r="BJO31" s="247">
        <f t="shared" si="136"/>
        <v>582</v>
      </c>
      <c r="BJP31" s="157"/>
      <c r="BJQ31" s="209">
        <v>1160</v>
      </c>
      <c r="BJR31" s="209">
        <v>0</v>
      </c>
      <c r="BJS31" s="209">
        <v>0</v>
      </c>
      <c r="BJT31" s="229">
        <f t="shared" si="137"/>
        <v>1160</v>
      </c>
      <c r="BJU31" s="41">
        <f t="shared" ref="BJU31:BLQ31" ca="1" si="138">RAND()</f>
        <v>0.2893546121752758</v>
      </c>
      <c r="BJV31" s="220">
        <v>9</v>
      </c>
      <c r="BJW31" s="162">
        <v>107</v>
      </c>
      <c r="BJX31" s="221" t="str">
        <f>VLOOKUP(BJW31,Уч!$A$2:$L$34,2,FALSE)</f>
        <v>Зарипов Раиль</v>
      </c>
      <c r="BJY31" s="222" t="str">
        <f>VLOOKUP(BJW31,Уч!$A$2:$L$34,3,FALSE)</f>
        <v>25.07.1999</v>
      </c>
      <c r="BJZ31" s="223" t="str">
        <f>VLOOKUP(BJW31,Уч!$A$2:$L$34,5,FALSE)</f>
        <v xml:space="preserve">Республика Татарстан  </v>
      </c>
      <c r="BKA31" s="518">
        <f t="shared" ref="BKA31:BLY31" si="139">IF(BKG31=0,"X",BKG31/100)</f>
        <v>11.6</v>
      </c>
      <c r="BKB31" s="518" t="str">
        <f t="shared" si="139"/>
        <v>X</v>
      </c>
      <c r="BKC31" s="518" t="str">
        <f t="shared" si="139"/>
        <v>X</v>
      </c>
      <c r="BKD31" s="311">
        <f t="shared" ref="BKD31:BLZ31" si="140">MAX(BKG31,BKH31,BKI31)/100</f>
        <v>11.6</v>
      </c>
      <c r="BKE31" s="247">
        <f t="shared" ref="BKE31:BMA31" si="141">IF(BKJ31&lt;153,0,IF(BKJ31=0,0,ROUNDDOWN(51.39*(BKJ31/100-1.5)^1.05,0)))</f>
        <v>582</v>
      </c>
      <c r="BKF31" s="157"/>
      <c r="BKG31" s="209">
        <v>1160</v>
      </c>
      <c r="BKH31" s="209">
        <v>0</v>
      </c>
      <c r="BKI31" s="209">
        <v>0</v>
      </c>
      <c r="BKJ31" s="229">
        <f t="shared" ref="BKJ31:BMF31" si="142">MAX(BKG31,BKH31,BKI31)</f>
        <v>1160</v>
      </c>
      <c r="BKK31" s="41">
        <f t="shared" ca="1" si="138"/>
        <v>0.79161894131883681</v>
      </c>
      <c r="BKL31" s="220">
        <v>9</v>
      </c>
      <c r="BKM31" s="162">
        <v>107</v>
      </c>
      <c r="BKN31" s="221" t="str">
        <f>VLOOKUP(BKM31,Уч!$A$2:$L$34,2,FALSE)</f>
        <v>Зарипов Раиль</v>
      </c>
      <c r="BKO31" s="222" t="str">
        <f>VLOOKUP(BKM31,Уч!$A$2:$L$34,3,FALSE)</f>
        <v>25.07.1999</v>
      </c>
      <c r="BKP31" s="223" t="str">
        <f>VLOOKUP(BKM31,Уч!$A$2:$L$34,5,FALSE)</f>
        <v xml:space="preserve">Республика Татарстан  </v>
      </c>
      <c r="BKQ31" s="518">
        <f t="shared" si="139"/>
        <v>11.6</v>
      </c>
      <c r="BKR31" s="518" t="str">
        <f t="shared" si="139"/>
        <v>X</v>
      </c>
      <c r="BKS31" s="518" t="str">
        <f t="shared" si="139"/>
        <v>X</v>
      </c>
      <c r="BKT31" s="311">
        <f t="shared" si="140"/>
        <v>11.6</v>
      </c>
      <c r="BKU31" s="247">
        <f t="shared" si="141"/>
        <v>582</v>
      </c>
      <c r="BKV31" s="157"/>
      <c r="BKW31" s="209">
        <v>1160</v>
      </c>
      <c r="BKX31" s="209">
        <v>0</v>
      </c>
      <c r="BKY31" s="209">
        <v>0</v>
      </c>
      <c r="BKZ31" s="229">
        <f t="shared" si="142"/>
        <v>1160</v>
      </c>
      <c r="BLA31" s="41">
        <f t="shared" ca="1" si="138"/>
        <v>0.6112278025442045</v>
      </c>
      <c r="BLB31" s="220">
        <v>9</v>
      </c>
      <c r="BLC31" s="162">
        <v>107</v>
      </c>
      <c r="BLD31" s="221" t="str">
        <f>VLOOKUP(BLC31,Уч!$A$2:$L$34,2,FALSE)</f>
        <v>Зарипов Раиль</v>
      </c>
      <c r="BLE31" s="222" t="str">
        <f>VLOOKUP(BLC31,Уч!$A$2:$L$34,3,FALSE)</f>
        <v>25.07.1999</v>
      </c>
      <c r="BLF31" s="223" t="str">
        <f>VLOOKUP(BLC31,Уч!$A$2:$L$34,5,FALSE)</f>
        <v xml:space="preserve">Республика Татарстан  </v>
      </c>
      <c r="BLG31" s="518">
        <f t="shared" si="139"/>
        <v>11.6</v>
      </c>
      <c r="BLH31" s="518" t="str">
        <f t="shared" si="139"/>
        <v>X</v>
      </c>
      <c r="BLI31" s="518" t="str">
        <f t="shared" si="139"/>
        <v>X</v>
      </c>
      <c r="BLJ31" s="311">
        <f t="shared" si="140"/>
        <v>11.6</v>
      </c>
      <c r="BLK31" s="247">
        <f t="shared" si="141"/>
        <v>582</v>
      </c>
      <c r="BLL31" s="157"/>
      <c r="BLM31" s="209">
        <v>1160</v>
      </c>
      <c r="BLN31" s="209">
        <v>0</v>
      </c>
      <c r="BLO31" s="209">
        <v>0</v>
      </c>
      <c r="BLP31" s="229">
        <f t="shared" si="142"/>
        <v>1160</v>
      </c>
      <c r="BLQ31" s="41">
        <f t="shared" ca="1" si="138"/>
        <v>6.5058904242353166E-2</v>
      </c>
      <c r="BLR31" s="220">
        <v>9</v>
      </c>
      <c r="BLS31" s="162">
        <v>107</v>
      </c>
      <c r="BLT31" s="221" t="str">
        <f>VLOOKUP(BLS31,Уч!$A$2:$L$34,2,FALSE)</f>
        <v>Зарипов Раиль</v>
      </c>
      <c r="BLU31" s="222" t="str">
        <f>VLOOKUP(BLS31,Уч!$A$2:$L$34,3,FALSE)</f>
        <v>25.07.1999</v>
      </c>
      <c r="BLV31" s="223" t="str">
        <f>VLOOKUP(BLS31,Уч!$A$2:$L$34,5,FALSE)</f>
        <v xml:space="preserve">Республика Татарстан  </v>
      </c>
      <c r="BLW31" s="518">
        <f t="shared" si="139"/>
        <v>11.6</v>
      </c>
      <c r="BLX31" s="518" t="str">
        <f t="shared" si="139"/>
        <v>X</v>
      </c>
      <c r="BLY31" s="518" t="str">
        <f t="shared" si="139"/>
        <v>X</v>
      </c>
      <c r="BLZ31" s="311">
        <f t="shared" si="140"/>
        <v>11.6</v>
      </c>
      <c r="BMA31" s="247">
        <f t="shared" si="141"/>
        <v>582</v>
      </c>
      <c r="BMB31" s="157"/>
      <c r="BMC31" s="209">
        <v>1160</v>
      </c>
      <c r="BMD31" s="209">
        <v>0</v>
      </c>
      <c r="BME31" s="209">
        <v>0</v>
      </c>
      <c r="BMF31" s="229">
        <f t="shared" si="142"/>
        <v>1160</v>
      </c>
      <c r="BMG31" s="41">
        <f t="shared" ref="BMG31:BOC31" ca="1" si="143">RAND()</f>
        <v>1.9105171382301722E-2</v>
      </c>
      <c r="BMH31" s="220">
        <v>9</v>
      </c>
      <c r="BMI31" s="162">
        <v>107</v>
      </c>
      <c r="BMJ31" s="221" t="str">
        <f>VLOOKUP(BMI31,Уч!$A$2:$L$34,2,FALSE)</f>
        <v>Зарипов Раиль</v>
      </c>
      <c r="BMK31" s="222" t="str">
        <f>VLOOKUP(BMI31,Уч!$A$2:$L$34,3,FALSE)</f>
        <v>25.07.1999</v>
      </c>
      <c r="BML31" s="223" t="str">
        <f>VLOOKUP(BMI31,Уч!$A$2:$L$34,5,FALSE)</f>
        <v xml:space="preserve">Республика Татарстан  </v>
      </c>
      <c r="BMM31" s="518">
        <f t="shared" ref="BMM31:BOK31" si="144">IF(BMS31=0,"X",BMS31/100)</f>
        <v>11.6</v>
      </c>
      <c r="BMN31" s="518" t="str">
        <f t="shared" si="144"/>
        <v>X</v>
      </c>
      <c r="BMO31" s="518" t="str">
        <f t="shared" si="144"/>
        <v>X</v>
      </c>
      <c r="BMP31" s="311">
        <f t="shared" ref="BMP31:BOL31" si="145">MAX(BMS31,BMT31,BMU31)/100</f>
        <v>11.6</v>
      </c>
      <c r="BMQ31" s="247">
        <f t="shared" ref="BMQ31:BOM31" si="146">IF(BMV31&lt;153,0,IF(BMV31=0,0,ROUNDDOWN(51.39*(BMV31/100-1.5)^1.05,0)))</f>
        <v>582</v>
      </c>
      <c r="BMR31" s="157"/>
      <c r="BMS31" s="209">
        <v>1160</v>
      </c>
      <c r="BMT31" s="209">
        <v>0</v>
      </c>
      <c r="BMU31" s="209">
        <v>0</v>
      </c>
      <c r="BMV31" s="229">
        <f t="shared" ref="BMV31:BOR31" si="147">MAX(BMS31,BMT31,BMU31)</f>
        <v>1160</v>
      </c>
      <c r="BMW31" s="41">
        <f t="shared" ca="1" si="143"/>
        <v>0.26230167212159916</v>
      </c>
      <c r="BMX31" s="220">
        <v>9</v>
      </c>
      <c r="BMY31" s="162">
        <v>107</v>
      </c>
      <c r="BMZ31" s="221" t="str">
        <f>VLOOKUP(BMY31,Уч!$A$2:$L$34,2,FALSE)</f>
        <v>Зарипов Раиль</v>
      </c>
      <c r="BNA31" s="222" t="str">
        <f>VLOOKUP(BMY31,Уч!$A$2:$L$34,3,FALSE)</f>
        <v>25.07.1999</v>
      </c>
      <c r="BNB31" s="223" t="str">
        <f>VLOOKUP(BMY31,Уч!$A$2:$L$34,5,FALSE)</f>
        <v xml:space="preserve">Республика Татарстан  </v>
      </c>
      <c r="BNC31" s="518">
        <f t="shared" si="144"/>
        <v>11.6</v>
      </c>
      <c r="BND31" s="518" t="str">
        <f t="shared" si="144"/>
        <v>X</v>
      </c>
      <c r="BNE31" s="518" t="str">
        <f t="shared" si="144"/>
        <v>X</v>
      </c>
      <c r="BNF31" s="311">
        <f t="shared" si="145"/>
        <v>11.6</v>
      </c>
      <c r="BNG31" s="247">
        <f t="shared" si="146"/>
        <v>582</v>
      </c>
      <c r="BNH31" s="157"/>
      <c r="BNI31" s="209">
        <v>1160</v>
      </c>
      <c r="BNJ31" s="209">
        <v>0</v>
      </c>
      <c r="BNK31" s="209">
        <v>0</v>
      </c>
      <c r="BNL31" s="229">
        <f t="shared" si="147"/>
        <v>1160</v>
      </c>
      <c r="BNM31" s="41">
        <f t="shared" ca="1" si="143"/>
        <v>6.0827460702292502E-2</v>
      </c>
      <c r="BNN31" s="220">
        <v>9</v>
      </c>
      <c r="BNO31" s="162">
        <v>107</v>
      </c>
      <c r="BNP31" s="221" t="str">
        <f>VLOOKUP(BNO31,Уч!$A$2:$L$34,2,FALSE)</f>
        <v>Зарипов Раиль</v>
      </c>
      <c r="BNQ31" s="222" t="str">
        <f>VLOOKUP(BNO31,Уч!$A$2:$L$34,3,FALSE)</f>
        <v>25.07.1999</v>
      </c>
      <c r="BNR31" s="223" t="str">
        <f>VLOOKUP(BNO31,Уч!$A$2:$L$34,5,FALSE)</f>
        <v xml:space="preserve">Республика Татарстан  </v>
      </c>
      <c r="BNS31" s="518">
        <f t="shared" si="144"/>
        <v>11.6</v>
      </c>
      <c r="BNT31" s="518" t="str">
        <f t="shared" si="144"/>
        <v>X</v>
      </c>
      <c r="BNU31" s="518" t="str">
        <f t="shared" si="144"/>
        <v>X</v>
      </c>
      <c r="BNV31" s="311">
        <f t="shared" si="145"/>
        <v>11.6</v>
      </c>
      <c r="BNW31" s="247">
        <f t="shared" si="146"/>
        <v>582</v>
      </c>
      <c r="BNX31" s="157"/>
      <c r="BNY31" s="209">
        <v>1160</v>
      </c>
      <c r="BNZ31" s="209">
        <v>0</v>
      </c>
      <c r="BOA31" s="209">
        <v>0</v>
      </c>
      <c r="BOB31" s="229">
        <f t="shared" si="147"/>
        <v>1160</v>
      </c>
      <c r="BOC31" s="41">
        <f t="shared" ca="1" si="143"/>
        <v>0.61609358631096367</v>
      </c>
      <c r="BOD31" s="220">
        <v>9</v>
      </c>
      <c r="BOE31" s="162">
        <v>107</v>
      </c>
      <c r="BOF31" s="221" t="str">
        <f>VLOOKUP(BOE31,Уч!$A$2:$L$34,2,FALSE)</f>
        <v>Зарипов Раиль</v>
      </c>
      <c r="BOG31" s="222" t="str">
        <f>VLOOKUP(BOE31,Уч!$A$2:$L$34,3,FALSE)</f>
        <v>25.07.1999</v>
      </c>
      <c r="BOH31" s="223" t="str">
        <f>VLOOKUP(BOE31,Уч!$A$2:$L$34,5,FALSE)</f>
        <v xml:space="preserve">Республика Татарстан  </v>
      </c>
      <c r="BOI31" s="518">
        <f t="shared" si="144"/>
        <v>11.6</v>
      </c>
      <c r="BOJ31" s="518" t="str">
        <f t="shared" si="144"/>
        <v>X</v>
      </c>
      <c r="BOK31" s="518" t="str">
        <f t="shared" si="144"/>
        <v>X</v>
      </c>
      <c r="BOL31" s="311">
        <f t="shared" si="145"/>
        <v>11.6</v>
      </c>
      <c r="BOM31" s="247">
        <f t="shared" si="146"/>
        <v>582</v>
      </c>
      <c r="BON31" s="157"/>
      <c r="BOO31" s="209">
        <v>1160</v>
      </c>
      <c r="BOP31" s="209">
        <v>0</v>
      </c>
      <c r="BOQ31" s="209">
        <v>0</v>
      </c>
      <c r="BOR31" s="229">
        <f t="shared" si="147"/>
        <v>1160</v>
      </c>
      <c r="BOS31" s="41">
        <f t="shared" ref="BOS31:BQO31" ca="1" si="148">RAND()</f>
        <v>0.58245096376798899</v>
      </c>
      <c r="BOT31" s="220">
        <v>9</v>
      </c>
      <c r="BOU31" s="162">
        <v>107</v>
      </c>
      <c r="BOV31" s="221" t="str">
        <f>VLOOKUP(BOU31,Уч!$A$2:$L$34,2,FALSE)</f>
        <v>Зарипов Раиль</v>
      </c>
      <c r="BOW31" s="222" t="str">
        <f>VLOOKUP(BOU31,Уч!$A$2:$L$34,3,FALSE)</f>
        <v>25.07.1999</v>
      </c>
      <c r="BOX31" s="223" t="str">
        <f>VLOOKUP(BOU31,Уч!$A$2:$L$34,5,FALSE)</f>
        <v xml:space="preserve">Республика Татарстан  </v>
      </c>
      <c r="BOY31" s="518">
        <f t="shared" ref="BOY31:BQW31" si="149">IF(BPE31=0,"X",BPE31/100)</f>
        <v>11.6</v>
      </c>
      <c r="BOZ31" s="518" t="str">
        <f t="shared" si="149"/>
        <v>X</v>
      </c>
      <c r="BPA31" s="518" t="str">
        <f t="shared" si="149"/>
        <v>X</v>
      </c>
      <c r="BPB31" s="311">
        <f t="shared" ref="BPB31:BQX31" si="150">MAX(BPE31,BPF31,BPG31)/100</f>
        <v>11.6</v>
      </c>
      <c r="BPC31" s="247">
        <f t="shared" ref="BPC31:BQY31" si="151">IF(BPH31&lt;153,0,IF(BPH31=0,0,ROUNDDOWN(51.39*(BPH31/100-1.5)^1.05,0)))</f>
        <v>582</v>
      </c>
      <c r="BPD31" s="157"/>
      <c r="BPE31" s="209">
        <v>1160</v>
      </c>
      <c r="BPF31" s="209">
        <v>0</v>
      </c>
      <c r="BPG31" s="209">
        <v>0</v>
      </c>
      <c r="BPH31" s="229">
        <f t="shared" ref="BPH31:BRD31" si="152">MAX(BPE31,BPF31,BPG31)</f>
        <v>1160</v>
      </c>
      <c r="BPI31" s="41">
        <f t="shared" ca="1" si="148"/>
        <v>0.29848445668268442</v>
      </c>
      <c r="BPJ31" s="220">
        <v>9</v>
      </c>
      <c r="BPK31" s="162">
        <v>107</v>
      </c>
      <c r="BPL31" s="221" t="str">
        <f>VLOOKUP(BPK31,Уч!$A$2:$L$34,2,FALSE)</f>
        <v>Зарипов Раиль</v>
      </c>
      <c r="BPM31" s="222" t="str">
        <f>VLOOKUP(BPK31,Уч!$A$2:$L$34,3,FALSE)</f>
        <v>25.07.1999</v>
      </c>
      <c r="BPN31" s="223" t="str">
        <f>VLOOKUP(BPK31,Уч!$A$2:$L$34,5,FALSE)</f>
        <v xml:space="preserve">Республика Татарстан  </v>
      </c>
      <c r="BPO31" s="518">
        <f t="shared" si="149"/>
        <v>11.6</v>
      </c>
      <c r="BPP31" s="518" t="str">
        <f t="shared" si="149"/>
        <v>X</v>
      </c>
      <c r="BPQ31" s="518" t="str">
        <f t="shared" si="149"/>
        <v>X</v>
      </c>
      <c r="BPR31" s="311">
        <f t="shared" si="150"/>
        <v>11.6</v>
      </c>
      <c r="BPS31" s="247">
        <f t="shared" si="151"/>
        <v>582</v>
      </c>
      <c r="BPT31" s="157"/>
      <c r="BPU31" s="209">
        <v>1160</v>
      </c>
      <c r="BPV31" s="209">
        <v>0</v>
      </c>
      <c r="BPW31" s="209">
        <v>0</v>
      </c>
      <c r="BPX31" s="229">
        <f t="shared" si="152"/>
        <v>1160</v>
      </c>
      <c r="BPY31" s="41">
        <f t="shared" ca="1" si="148"/>
        <v>0.74292946766404744</v>
      </c>
      <c r="BPZ31" s="220">
        <v>9</v>
      </c>
      <c r="BQA31" s="162">
        <v>107</v>
      </c>
      <c r="BQB31" s="221" t="str">
        <f>VLOOKUP(BQA31,Уч!$A$2:$L$34,2,FALSE)</f>
        <v>Зарипов Раиль</v>
      </c>
      <c r="BQC31" s="222" t="str">
        <f>VLOOKUP(BQA31,Уч!$A$2:$L$34,3,FALSE)</f>
        <v>25.07.1999</v>
      </c>
      <c r="BQD31" s="223" t="str">
        <f>VLOOKUP(BQA31,Уч!$A$2:$L$34,5,FALSE)</f>
        <v xml:space="preserve">Республика Татарстан  </v>
      </c>
      <c r="BQE31" s="518">
        <f t="shared" si="149"/>
        <v>11.6</v>
      </c>
      <c r="BQF31" s="518" t="str">
        <f t="shared" si="149"/>
        <v>X</v>
      </c>
      <c r="BQG31" s="518" t="str">
        <f t="shared" si="149"/>
        <v>X</v>
      </c>
      <c r="BQH31" s="311">
        <f t="shared" si="150"/>
        <v>11.6</v>
      </c>
      <c r="BQI31" s="247">
        <f t="shared" si="151"/>
        <v>582</v>
      </c>
      <c r="BQJ31" s="157"/>
      <c r="BQK31" s="209">
        <v>1160</v>
      </c>
      <c r="BQL31" s="209">
        <v>0</v>
      </c>
      <c r="BQM31" s="209">
        <v>0</v>
      </c>
      <c r="BQN31" s="229">
        <f t="shared" si="152"/>
        <v>1160</v>
      </c>
      <c r="BQO31" s="41">
        <f t="shared" ca="1" si="148"/>
        <v>0.56692422053012326</v>
      </c>
      <c r="BQP31" s="220">
        <v>9</v>
      </c>
      <c r="BQQ31" s="162">
        <v>107</v>
      </c>
      <c r="BQR31" s="221" t="str">
        <f>VLOOKUP(BQQ31,Уч!$A$2:$L$34,2,FALSE)</f>
        <v>Зарипов Раиль</v>
      </c>
      <c r="BQS31" s="222" t="str">
        <f>VLOOKUP(BQQ31,Уч!$A$2:$L$34,3,FALSE)</f>
        <v>25.07.1999</v>
      </c>
      <c r="BQT31" s="223" t="str">
        <f>VLOOKUP(BQQ31,Уч!$A$2:$L$34,5,FALSE)</f>
        <v xml:space="preserve">Республика Татарстан  </v>
      </c>
      <c r="BQU31" s="518">
        <f t="shared" si="149"/>
        <v>11.6</v>
      </c>
      <c r="BQV31" s="518" t="str">
        <f t="shared" si="149"/>
        <v>X</v>
      </c>
      <c r="BQW31" s="518" t="str">
        <f t="shared" si="149"/>
        <v>X</v>
      </c>
      <c r="BQX31" s="311">
        <f t="shared" si="150"/>
        <v>11.6</v>
      </c>
      <c r="BQY31" s="247">
        <f t="shared" si="151"/>
        <v>582</v>
      </c>
      <c r="BQZ31" s="157"/>
      <c r="BRA31" s="209">
        <v>1160</v>
      </c>
      <c r="BRB31" s="209">
        <v>0</v>
      </c>
      <c r="BRC31" s="209">
        <v>0</v>
      </c>
      <c r="BRD31" s="229">
        <f t="shared" si="152"/>
        <v>1160</v>
      </c>
      <c r="BRE31" s="41">
        <f t="shared" ref="BRE31:BTA31" ca="1" si="153">RAND()</f>
        <v>0.82469255819648157</v>
      </c>
      <c r="BRF31" s="220">
        <v>9</v>
      </c>
      <c r="BRG31" s="162">
        <v>107</v>
      </c>
      <c r="BRH31" s="221" t="str">
        <f>VLOOKUP(BRG31,Уч!$A$2:$L$34,2,FALSE)</f>
        <v>Зарипов Раиль</v>
      </c>
      <c r="BRI31" s="222" t="str">
        <f>VLOOKUP(BRG31,Уч!$A$2:$L$34,3,FALSE)</f>
        <v>25.07.1999</v>
      </c>
      <c r="BRJ31" s="223" t="str">
        <f>VLOOKUP(BRG31,Уч!$A$2:$L$34,5,FALSE)</f>
        <v xml:space="preserve">Республика Татарстан  </v>
      </c>
      <c r="BRK31" s="518">
        <f t="shared" ref="BRK31:BTI31" si="154">IF(BRQ31=0,"X",BRQ31/100)</f>
        <v>11.6</v>
      </c>
      <c r="BRL31" s="518" t="str">
        <f t="shared" si="154"/>
        <v>X</v>
      </c>
      <c r="BRM31" s="518" t="str">
        <f t="shared" si="154"/>
        <v>X</v>
      </c>
      <c r="BRN31" s="311">
        <f t="shared" ref="BRN31:BTJ31" si="155">MAX(BRQ31,BRR31,BRS31)/100</f>
        <v>11.6</v>
      </c>
      <c r="BRO31" s="247">
        <f t="shared" ref="BRO31:BTK31" si="156">IF(BRT31&lt;153,0,IF(BRT31=0,0,ROUNDDOWN(51.39*(BRT31/100-1.5)^1.05,0)))</f>
        <v>582</v>
      </c>
      <c r="BRP31" s="157"/>
      <c r="BRQ31" s="209">
        <v>1160</v>
      </c>
      <c r="BRR31" s="209">
        <v>0</v>
      </c>
      <c r="BRS31" s="209">
        <v>0</v>
      </c>
      <c r="BRT31" s="229">
        <f t="shared" ref="BRT31:BTP31" si="157">MAX(BRQ31,BRR31,BRS31)</f>
        <v>1160</v>
      </c>
      <c r="BRU31" s="41">
        <f t="shared" ca="1" si="153"/>
        <v>0.78676847362582991</v>
      </c>
      <c r="BRV31" s="220">
        <v>9</v>
      </c>
      <c r="BRW31" s="162">
        <v>107</v>
      </c>
      <c r="BRX31" s="221" t="str">
        <f>VLOOKUP(BRW31,Уч!$A$2:$L$34,2,FALSE)</f>
        <v>Зарипов Раиль</v>
      </c>
      <c r="BRY31" s="222" t="str">
        <f>VLOOKUP(BRW31,Уч!$A$2:$L$34,3,FALSE)</f>
        <v>25.07.1999</v>
      </c>
      <c r="BRZ31" s="223" t="str">
        <f>VLOOKUP(BRW31,Уч!$A$2:$L$34,5,FALSE)</f>
        <v xml:space="preserve">Республика Татарстан  </v>
      </c>
      <c r="BSA31" s="518">
        <f t="shared" si="154"/>
        <v>11.6</v>
      </c>
      <c r="BSB31" s="518" t="str">
        <f t="shared" si="154"/>
        <v>X</v>
      </c>
      <c r="BSC31" s="518" t="str">
        <f t="shared" si="154"/>
        <v>X</v>
      </c>
      <c r="BSD31" s="311">
        <f t="shared" si="155"/>
        <v>11.6</v>
      </c>
      <c r="BSE31" s="247">
        <f t="shared" si="156"/>
        <v>582</v>
      </c>
      <c r="BSF31" s="157"/>
      <c r="BSG31" s="209">
        <v>1160</v>
      </c>
      <c r="BSH31" s="209">
        <v>0</v>
      </c>
      <c r="BSI31" s="209">
        <v>0</v>
      </c>
      <c r="BSJ31" s="229">
        <f t="shared" si="157"/>
        <v>1160</v>
      </c>
      <c r="BSK31" s="41">
        <f t="shared" ca="1" si="153"/>
        <v>2.8893660017385914E-2</v>
      </c>
      <c r="BSL31" s="220">
        <v>9</v>
      </c>
      <c r="BSM31" s="162">
        <v>107</v>
      </c>
      <c r="BSN31" s="221" t="str">
        <f>VLOOKUP(BSM31,Уч!$A$2:$L$34,2,FALSE)</f>
        <v>Зарипов Раиль</v>
      </c>
      <c r="BSO31" s="222" t="str">
        <f>VLOOKUP(BSM31,Уч!$A$2:$L$34,3,FALSE)</f>
        <v>25.07.1999</v>
      </c>
      <c r="BSP31" s="223" t="str">
        <f>VLOOKUP(BSM31,Уч!$A$2:$L$34,5,FALSE)</f>
        <v xml:space="preserve">Республика Татарстан  </v>
      </c>
      <c r="BSQ31" s="518">
        <f t="shared" si="154"/>
        <v>11.6</v>
      </c>
      <c r="BSR31" s="518" t="str">
        <f t="shared" si="154"/>
        <v>X</v>
      </c>
      <c r="BSS31" s="518" t="str">
        <f t="shared" si="154"/>
        <v>X</v>
      </c>
      <c r="BST31" s="311">
        <f t="shared" si="155"/>
        <v>11.6</v>
      </c>
      <c r="BSU31" s="247">
        <f t="shared" si="156"/>
        <v>582</v>
      </c>
      <c r="BSV31" s="157"/>
      <c r="BSW31" s="209">
        <v>1160</v>
      </c>
      <c r="BSX31" s="209">
        <v>0</v>
      </c>
      <c r="BSY31" s="209">
        <v>0</v>
      </c>
      <c r="BSZ31" s="229">
        <f t="shared" si="157"/>
        <v>1160</v>
      </c>
      <c r="BTA31" s="41">
        <f t="shared" ca="1" si="153"/>
        <v>0.36519519514568843</v>
      </c>
      <c r="BTB31" s="220">
        <v>9</v>
      </c>
      <c r="BTC31" s="162">
        <v>107</v>
      </c>
      <c r="BTD31" s="221" t="str">
        <f>VLOOKUP(BTC31,Уч!$A$2:$L$34,2,FALSE)</f>
        <v>Зарипов Раиль</v>
      </c>
      <c r="BTE31" s="222" t="str">
        <f>VLOOKUP(BTC31,Уч!$A$2:$L$34,3,FALSE)</f>
        <v>25.07.1999</v>
      </c>
      <c r="BTF31" s="223" t="str">
        <f>VLOOKUP(BTC31,Уч!$A$2:$L$34,5,FALSE)</f>
        <v xml:space="preserve">Республика Татарстан  </v>
      </c>
      <c r="BTG31" s="518">
        <f t="shared" si="154"/>
        <v>11.6</v>
      </c>
      <c r="BTH31" s="518" t="str">
        <f t="shared" si="154"/>
        <v>X</v>
      </c>
      <c r="BTI31" s="518" t="str">
        <f t="shared" si="154"/>
        <v>X</v>
      </c>
      <c r="BTJ31" s="311">
        <f t="shared" si="155"/>
        <v>11.6</v>
      </c>
      <c r="BTK31" s="247">
        <f t="shared" si="156"/>
        <v>582</v>
      </c>
      <c r="BTL31" s="157"/>
      <c r="BTM31" s="209">
        <v>1160</v>
      </c>
      <c r="BTN31" s="209">
        <v>0</v>
      </c>
      <c r="BTO31" s="209">
        <v>0</v>
      </c>
      <c r="BTP31" s="229">
        <f t="shared" si="157"/>
        <v>1160</v>
      </c>
      <c r="BTQ31" s="41">
        <f t="shared" ref="BTQ31:BVM31" ca="1" si="158">RAND()</f>
        <v>0.70532622876112783</v>
      </c>
      <c r="BTR31" s="220">
        <v>9</v>
      </c>
      <c r="BTS31" s="162">
        <v>107</v>
      </c>
      <c r="BTT31" s="221" t="str">
        <f>VLOOKUP(BTS31,Уч!$A$2:$L$34,2,FALSE)</f>
        <v>Зарипов Раиль</v>
      </c>
      <c r="BTU31" s="222" t="str">
        <f>VLOOKUP(BTS31,Уч!$A$2:$L$34,3,FALSE)</f>
        <v>25.07.1999</v>
      </c>
      <c r="BTV31" s="223" t="str">
        <f>VLOOKUP(BTS31,Уч!$A$2:$L$34,5,FALSE)</f>
        <v xml:space="preserve">Республика Татарстан  </v>
      </c>
      <c r="BTW31" s="518">
        <f t="shared" ref="BTW31:BVU31" si="159">IF(BUC31=0,"X",BUC31/100)</f>
        <v>11.6</v>
      </c>
      <c r="BTX31" s="518" t="str">
        <f t="shared" si="159"/>
        <v>X</v>
      </c>
      <c r="BTY31" s="518" t="str">
        <f t="shared" si="159"/>
        <v>X</v>
      </c>
      <c r="BTZ31" s="311">
        <f t="shared" ref="BTZ31:BVV31" si="160">MAX(BUC31,BUD31,BUE31)/100</f>
        <v>11.6</v>
      </c>
      <c r="BUA31" s="247">
        <f t="shared" ref="BUA31:BVW31" si="161">IF(BUF31&lt;153,0,IF(BUF31=0,0,ROUNDDOWN(51.39*(BUF31/100-1.5)^1.05,0)))</f>
        <v>582</v>
      </c>
      <c r="BUB31" s="157"/>
      <c r="BUC31" s="209">
        <v>1160</v>
      </c>
      <c r="BUD31" s="209">
        <v>0</v>
      </c>
      <c r="BUE31" s="209">
        <v>0</v>
      </c>
      <c r="BUF31" s="229">
        <f t="shared" ref="BUF31:BWB31" si="162">MAX(BUC31,BUD31,BUE31)</f>
        <v>1160</v>
      </c>
      <c r="BUG31" s="41">
        <f t="shared" ca="1" si="158"/>
        <v>0.81930037238132059</v>
      </c>
      <c r="BUH31" s="220">
        <v>9</v>
      </c>
      <c r="BUI31" s="162">
        <v>107</v>
      </c>
      <c r="BUJ31" s="221" t="str">
        <f>VLOOKUP(BUI31,Уч!$A$2:$L$34,2,FALSE)</f>
        <v>Зарипов Раиль</v>
      </c>
      <c r="BUK31" s="222" t="str">
        <f>VLOOKUP(BUI31,Уч!$A$2:$L$34,3,FALSE)</f>
        <v>25.07.1999</v>
      </c>
      <c r="BUL31" s="223" t="str">
        <f>VLOOKUP(BUI31,Уч!$A$2:$L$34,5,FALSE)</f>
        <v xml:space="preserve">Республика Татарстан  </v>
      </c>
      <c r="BUM31" s="518">
        <f t="shared" si="159"/>
        <v>11.6</v>
      </c>
      <c r="BUN31" s="518" t="str">
        <f t="shared" si="159"/>
        <v>X</v>
      </c>
      <c r="BUO31" s="518" t="str">
        <f t="shared" si="159"/>
        <v>X</v>
      </c>
      <c r="BUP31" s="311">
        <f t="shared" si="160"/>
        <v>11.6</v>
      </c>
      <c r="BUQ31" s="247">
        <f t="shared" si="161"/>
        <v>582</v>
      </c>
      <c r="BUR31" s="157"/>
      <c r="BUS31" s="209">
        <v>1160</v>
      </c>
      <c r="BUT31" s="209">
        <v>0</v>
      </c>
      <c r="BUU31" s="209">
        <v>0</v>
      </c>
      <c r="BUV31" s="229">
        <f t="shared" si="162"/>
        <v>1160</v>
      </c>
      <c r="BUW31" s="41">
        <f t="shared" ca="1" si="158"/>
        <v>0.46804746578555367</v>
      </c>
      <c r="BUX31" s="220">
        <v>9</v>
      </c>
      <c r="BUY31" s="162">
        <v>107</v>
      </c>
      <c r="BUZ31" s="221" t="str">
        <f>VLOOKUP(BUY31,Уч!$A$2:$L$34,2,FALSE)</f>
        <v>Зарипов Раиль</v>
      </c>
      <c r="BVA31" s="222" t="str">
        <f>VLOOKUP(BUY31,Уч!$A$2:$L$34,3,FALSE)</f>
        <v>25.07.1999</v>
      </c>
      <c r="BVB31" s="223" t="str">
        <f>VLOOKUP(BUY31,Уч!$A$2:$L$34,5,FALSE)</f>
        <v xml:space="preserve">Республика Татарстан  </v>
      </c>
      <c r="BVC31" s="518">
        <f t="shared" si="159"/>
        <v>11.6</v>
      </c>
      <c r="BVD31" s="518" t="str">
        <f t="shared" si="159"/>
        <v>X</v>
      </c>
      <c r="BVE31" s="518" t="str">
        <f t="shared" si="159"/>
        <v>X</v>
      </c>
      <c r="BVF31" s="311">
        <f t="shared" si="160"/>
        <v>11.6</v>
      </c>
      <c r="BVG31" s="247">
        <f t="shared" si="161"/>
        <v>582</v>
      </c>
      <c r="BVH31" s="157"/>
      <c r="BVI31" s="209">
        <v>1160</v>
      </c>
      <c r="BVJ31" s="209">
        <v>0</v>
      </c>
      <c r="BVK31" s="209">
        <v>0</v>
      </c>
      <c r="BVL31" s="229">
        <f t="shared" si="162"/>
        <v>1160</v>
      </c>
      <c r="BVM31" s="41">
        <f t="shared" ca="1" si="158"/>
        <v>0.34306898968853539</v>
      </c>
      <c r="BVN31" s="220">
        <v>9</v>
      </c>
      <c r="BVO31" s="162">
        <v>107</v>
      </c>
      <c r="BVP31" s="221" t="str">
        <f>VLOOKUP(BVO31,Уч!$A$2:$L$34,2,FALSE)</f>
        <v>Зарипов Раиль</v>
      </c>
      <c r="BVQ31" s="222" t="str">
        <f>VLOOKUP(BVO31,Уч!$A$2:$L$34,3,FALSE)</f>
        <v>25.07.1999</v>
      </c>
      <c r="BVR31" s="223" t="str">
        <f>VLOOKUP(BVO31,Уч!$A$2:$L$34,5,FALSE)</f>
        <v xml:space="preserve">Республика Татарстан  </v>
      </c>
      <c r="BVS31" s="518">
        <f t="shared" si="159"/>
        <v>11.6</v>
      </c>
      <c r="BVT31" s="518" t="str">
        <f t="shared" si="159"/>
        <v>X</v>
      </c>
      <c r="BVU31" s="518" t="str">
        <f t="shared" si="159"/>
        <v>X</v>
      </c>
      <c r="BVV31" s="311">
        <f t="shared" si="160"/>
        <v>11.6</v>
      </c>
      <c r="BVW31" s="247">
        <f t="shared" si="161"/>
        <v>582</v>
      </c>
      <c r="BVX31" s="157"/>
      <c r="BVY31" s="209">
        <v>1160</v>
      </c>
      <c r="BVZ31" s="209">
        <v>0</v>
      </c>
      <c r="BWA31" s="209">
        <v>0</v>
      </c>
      <c r="BWB31" s="229">
        <f t="shared" si="162"/>
        <v>1160</v>
      </c>
      <c r="BWC31" s="41">
        <f t="shared" ref="BWC31:BXY31" ca="1" si="163">RAND()</f>
        <v>0.23623308760264827</v>
      </c>
      <c r="BWD31" s="220">
        <v>9</v>
      </c>
      <c r="BWE31" s="162">
        <v>107</v>
      </c>
      <c r="BWF31" s="221" t="str">
        <f>VLOOKUP(BWE31,Уч!$A$2:$L$34,2,FALSE)</f>
        <v>Зарипов Раиль</v>
      </c>
      <c r="BWG31" s="222" t="str">
        <f>VLOOKUP(BWE31,Уч!$A$2:$L$34,3,FALSE)</f>
        <v>25.07.1999</v>
      </c>
      <c r="BWH31" s="223" t="str">
        <f>VLOOKUP(BWE31,Уч!$A$2:$L$34,5,FALSE)</f>
        <v xml:space="preserve">Республика Татарстан  </v>
      </c>
      <c r="BWI31" s="518">
        <f t="shared" ref="BWI31:BYG31" si="164">IF(BWO31=0,"X",BWO31/100)</f>
        <v>11.6</v>
      </c>
      <c r="BWJ31" s="518" t="str">
        <f t="shared" si="164"/>
        <v>X</v>
      </c>
      <c r="BWK31" s="518" t="str">
        <f t="shared" si="164"/>
        <v>X</v>
      </c>
      <c r="BWL31" s="311">
        <f t="shared" ref="BWL31:BYH31" si="165">MAX(BWO31,BWP31,BWQ31)/100</f>
        <v>11.6</v>
      </c>
      <c r="BWM31" s="247">
        <f t="shared" ref="BWM31:BYI31" si="166">IF(BWR31&lt;153,0,IF(BWR31=0,0,ROUNDDOWN(51.39*(BWR31/100-1.5)^1.05,0)))</f>
        <v>582</v>
      </c>
      <c r="BWN31" s="157"/>
      <c r="BWO31" s="209">
        <v>1160</v>
      </c>
      <c r="BWP31" s="209">
        <v>0</v>
      </c>
      <c r="BWQ31" s="209">
        <v>0</v>
      </c>
      <c r="BWR31" s="229">
        <f t="shared" ref="BWR31:BYN31" si="167">MAX(BWO31,BWP31,BWQ31)</f>
        <v>1160</v>
      </c>
      <c r="BWS31" s="41">
        <f t="shared" ca="1" si="163"/>
        <v>0.22467270433860242</v>
      </c>
      <c r="BWT31" s="220">
        <v>9</v>
      </c>
      <c r="BWU31" s="162">
        <v>107</v>
      </c>
      <c r="BWV31" s="221" t="str">
        <f>VLOOKUP(BWU31,Уч!$A$2:$L$34,2,FALSE)</f>
        <v>Зарипов Раиль</v>
      </c>
      <c r="BWW31" s="222" t="str">
        <f>VLOOKUP(BWU31,Уч!$A$2:$L$34,3,FALSE)</f>
        <v>25.07.1999</v>
      </c>
      <c r="BWX31" s="223" t="str">
        <f>VLOOKUP(BWU31,Уч!$A$2:$L$34,5,FALSE)</f>
        <v xml:space="preserve">Республика Татарстан  </v>
      </c>
      <c r="BWY31" s="518">
        <f t="shared" si="164"/>
        <v>11.6</v>
      </c>
      <c r="BWZ31" s="518" t="str">
        <f t="shared" si="164"/>
        <v>X</v>
      </c>
      <c r="BXA31" s="518" t="str">
        <f t="shared" si="164"/>
        <v>X</v>
      </c>
      <c r="BXB31" s="311">
        <f t="shared" si="165"/>
        <v>11.6</v>
      </c>
      <c r="BXC31" s="247">
        <f t="shared" si="166"/>
        <v>582</v>
      </c>
      <c r="BXD31" s="157"/>
      <c r="BXE31" s="209">
        <v>1160</v>
      </c>
      <c r="BXF31" s="209">
        <v>0</v>
      </c>
      <c r="BXG31" s="209">
        <v>0</v>
      </c>
      <c r="BXH31" s="229">
        <f t="shared" si="167"/>
        <v>1160</v>
      </c>
      <c r="BXI31" s="41">
        <f t="shared" ca="1" si="163"/>
        <v>0.44611351216098627</v>
      </c>
      <c r="BXJ31" s="220">
        <v>9</v>
      </c>
      <c r="BXK31" s="162">
        <v>107</v>
      </c>
      <c r="BXL31" s="221" t="str">
        <f>VLOOKUP(BXK31,Уч!$A$2:$L$34,2,FALSE)</f>
        <v>Зарипов Раиль</v>
      </c>
      <c r="BXM31" s="222" t="str">
        <f>VLOOKUP(BXK31,Уч!$A$2:$L$34,3,FALSE)</f>
        <v>25.07.1999</v>
      </c>
      <c r="BXN31" s="223" t="str">
        <f>VLOOKUP(BXK31,Уч!$A$2:$L$34,5,FALSE)</f>
        <v xml:space="preserve">Республика Татарстан  </v>
      </c>
      <c r="BXO31" s="518">
        <f t="shared" si="164"/>
        <v>11.6</v>
      </c>
      <c r="BXP31" s="518" t="str">
        <f t="shared" si="164"/>
        <v>X</v>
      </c>
      <c r="BXQ31" s="518" t="str">
        <f t="shared" si="164"/>
        <v>X</v>
      </c>
      <c r="BXR31" s="311">
        <f t="shared" si="165"/>
        <v>11.6</v>
      </c>
      <c r="BXS31" s="247">
        <f t="shared" si="166"/>
        <v>582</v>
      </c>
      <c r="BXT31" s="157"/>
      <c r="BXU31" s="209">
        <v>1160</v>
      </c>
      <c r="BXV31" s="209">
        <v>0</v>
      </c>
      <c r="BXW31" s="209">
        <v>0</v>
      </c>
      <c r="BXX31" s="229">
        <f t="shared" si="167"/>
        <v>1160</v>
      </c>
      <c r="BXY31" s="41">
        <f t="shared" ca="1" si="163"/>
        <v>0.64811366270256243</v>
      </c>
      <c r="BXZ31" s="220">
        <v>9</v>
      </c>
      <c r="BYA31" s="162">
        <v>107</v>
      </c>
      <c r="BYB31" s="221" t="str">
        <f>VLOOKUP(BYA31,Уч!$A$2:$L$34,2,FALSE)</f>
        <v>Зарипов Раиль</v>
      </c>
      <c r="BYC31" s="222" t="str">
        <f>VLOOKUP(BYA31,Уч!$A$2:$L$34,3,FALSE)</f>
        <v>25.07.1999</v>
      </c>
      <c r="BYD31" s="223" t="str">
        <f>VLOOKUP(BYA31,Уч!$A$2:$L$34,5,FALSE)</f>
        <v xml:space="preserve">Республика Татарстан  </v>
      </c>
      <c r="BYE31" s="518">
        <f t="shared" si="164"/>
        <v>11.6</v>
      </c>
      <c r="BYF31" s="518" t="str">
        <f t="shared" si="164"/>
        <v>X</v>
      </c>
      <c r="BYG31" s="518" t="str">
        <f t="shared" si="164"/>
        <v>X</v>
      </c>
      <c r="BYH31" s="311">
        <f t="shared" si="165"/>
        <v>11.6</v>
      </c>
      <c r="BYI31" s="247">
        <f t="shared" si="166"/>
        <v>582</v>
      </c>
      <c r="BYJ31" s="157"/>
      <c r="BYK31" s="209">
        <v>1160</v>
      </c>
      <c r="BYL31" s="209">
        <v>0</v>
      </c>
      <c r="BYM31" s="209">
        <v>0</v>
      </c>
      <c r="BYN31" s="229">
        <f t="shared" si="167"/>
        <v>1160</v>
      </c>
      <c r="BYO31" s="41">
        <f t="shared" ref="BYO31:CAK31" ca="1" si="168">RAND()</f>
        <v>0.14283698048530158</v>
      </c>
      <c r="BYP31" s="220">
        <v>9</v>
      </c>
      <c r="BYQ31" s="162">
        <v>107</v>
      </c>
      <c r="BYR31" s="221" t="str">
        <f>VLOOKUP(BYQ31,Уч!$A$2:$L$34,2,FALSE)</f>
        <v>Зарипов Раиль</v>
      </c>
      <c r="BYS31" s="222" t="str">
        <f>VLOOKUP(BYQ31,Уч!$A$2:$L$34,3,FALSE)</f>
        <v>25.07.1999</v>
      </c>
      <c r="BYT31" s="223" t="str">
        <f>VLOOKUP(BYQ31,Уч!$A$2:$L$34,5,FALSE)</f>
        <v xml:space="preserve">Республика Татарстан  </v>
      </c>
      <c r="BYU31" s="518">
        <f t="shared" ref="BYU31:CAS31" si="169">IF(BZA31=0,"X",BZA31/100)</f>
        <v>11.6</v>
      </c>
      <c r="BYV31" s="518" t="str">
        <f t="shared" si="169"/>
        <v>X</v>
      </c>
      <c r="BYW31" s="518" t="str">
        <f t="shared" si="169"/>
        <v>X</v>
      </c>
      <c r="BYX31" s="311">
        <f t="shared" ref="BYX31:CAT31" si="170">MAX(BZA31,BZB31,BZC31)/100</f>
        <v>11.6</v>
      </c>
      <c r="BYY31" s="247">
        <f t="shared" ref="BYY31:CAU31" si="171">IF(BZD31&lt;153,0,IF(BZD31=0,0,ROUNDDOWN(51.39*(BZD31/100-1.5)^1.05,0)))</f>
        <v>582</v>
      </c>
      <c r="BYZ31" s="157"/>
      <c r="BZA31" s="209">
        <v>1160</v>
      </c>
      <c r="BZB31" s="209">
        <v>0</v>
      </c>
      <c r="BZC31" s="209">
        <v>0</v>
      </c>
      <c r="BZD31" s="229">
        <f t="shared" ref="BZD31:CAZ31" si="172">MAX(BZA31,BZB31,BZC31)</f>
        <v>1160</v>
      </c>
      <c r="BZE31" s="41">
        <f t="shared" ca="1" si="168"/>
        <v>0.37734564297300277</v>
      </c>
      <c r="BZF31" s="220">
        <v>9</v>
      </c>
      <c r="BZG31" s="162">
        <v>107</v>
      </c>
      <c r="BZH31" s="221" t="str">
        <f>VLOOKUP(BZG31,Уч!$A$2:$L$34,2,FALSE)</f>
        <v>Зарипов Раиль</v>
      </c>
      <c r="BZI31" s="222" t="str">
        <f>VLOOKUP(BZG31,Уч!$A$2:$L$34,3,FALSE)</f>
        <v>25.07.1999</v>
      </c>
      <c r="BZJ31" s="223" t="str">
        <f>VLOOKUP(BZG31,Уч!$A$2:$L$34,5,FALSE)</f>
        <v xml:space="preserve">Республика Татарстан  </v>
      </c>
      <c r="BZK31" s="518">
        <f t="shared" si="169"/>
        <v>11.6</v>
      </c>
      <c r="BZL31" s="518" t="str">
        <f t="shared" si="169"/>
        <v>X</v>
      </c>
      <c r="BZM31" s="518" t="str">
        <f t="shared" si="169"/>
        <v>X</v>
      </c>
      <c r="BZN31" s="311">
        <f t="shared" si="170"/>
        <v>11.6</v>
      </c>
      <c r="BZO31" s="247">
        <f t="shared" si="171"/>
        <v>582</v>
      </c>
      <c r="BZP31" s="157"/>
      <c r="BZQ31" s="209">
        <v>1160</v>
      </c>
      <c r="BZR31" s="209">
        <v>0</v>
      </c>
      <c r="BZS31" s="209">
        <v>0</v>
      </c>
      <c r="BZT31" s="229">
        <f t="shared" si="172"/>
        <v>1160</v>
      </c>
      <c r="BZU31" s="41">
        <f t="shared" ca="1" si="168"/>
        <v>0.63368336227173283</v>
      </c>
      <c r="BZV31" s="220">
        <v>9</v>
      </c>
      <c r="BZW31" s="162">
        <v>107</v>
      </c>
      <c r="BZX31" s="221" t="str">
        <f>VLOOKUP(BZW31,Уч!$A$2:$L$34,2,FALSE)</f>
        <v>Зарипов Раиль</v>
      </c>
      <c r="BZY31" s="222" t="str">
        <f>VLOOKUP(BZW31,Уч!$A$2:$L$34,3,FALSE)</f>
        <v>25.07.1999</v>
      </c>
      <c r="BZZ31" s="223" t="str">
        <f>VLOOKUP(BZW31,Уч!$A$2:$L$34,5,FALSE)</f>
        <v xml:space="preserve">Республика Татарстан  </v>
      </c>
      <c r="CAA31" s="518">
        <f t="shared" si="169"/>
        <v>11.6</v>
      </c>
      <c r="CAB31" s="518" t="str">
        <f t="shared" si="169"/>
        <v>X</v>
      </c>
      <c r="CAC31" s="518" t="str">
        <f t="shared" si="169"/>
        <v>X</v>
      </c>
      <c r="CAD31" s="311">
        <f t="shared" si="170"/>
        <v>11.6</v>
      </c>
      <c r="CAE31" s="247">
        <f t="shared" si="171"/>
        <v>582</v>
      </c>
      <c r="CAF31" s="157"/>
      <c r="CAG31" s="209">
        <v>1160</v>
      </c>
      <c r="CAH31" s="209">
        <v>0</v>
      </c>
      <c r="CAI31" s="209">
        <v>0</v>
      </c>
      <c r="CAJ31" s="229">
        <f t="shared" si="172"/>
        <v>1160</v>
      </c>
      <c r="CAK31" s="41">
        <f t="shared" ca="1" si="168"/>
        <v>0.79429766878741714</v>
      </c>
      <c r="CAL31" s="220">
        <v>9</v>
      </c>
      <c r="CAM31" s="162">
        <v>107</v>
      </c>
      <c r="CAN31" s="221" t="str">
        <f>VLOOKUP(CAM31,Уч!$A$2:$L$34,2,FALSE)</f>
        <v>Зарипов Раиль</v>
      </c>
      <c r="CAO31" s="222" t="str">
        <f>VLOOKUP(CAM31,Уч!$A$2:$L$34,3,FALSE)</f>
        <v>25.07.1999</v>
      </c>
      <c r="CAP31" s="223" t="str">
        <f>VLOOKUP(CAM31,Уч!$A$2:$L$34,5,FALSE)</f>
        <v xml:space="preserve">Республика Татарстан  </v>
      </c>
      <c r="CAQ31" s="518">
        <f t="shared" si="169"/>
        <v>11.6</v>
      </c>
      <c r="CAR31" s="518" t="str">
        <f t="shared" si="169"/>
        <v>X</v>
      </c>
      <c r="CAS31" s="518" t="str">
        <f t="shared" si="169"/>
        <v>X</v>
      </c>
      <c r="CAT31" s="311">
        <f t="shared" si="170"/>
        <v>11.6</v>
      </c>
      <c r="CAU31" s="247">
        <f t="shared" si="171"/>
        <v>582</v>
      </c>
      <c r="CAV31" s="157"/>
      <c r="CAW31" s="209">
        <v>1160</v>
      </c>
      <c r="CAX31" s="209">
        <v>0</v>
      </c>
      <c r="CAY31" s="209">
        <v>0</v>
      </c>
      <c r="CAZ31" s="229">
        <f t="shared" si="172"/>
        <v>1160</v>
      </c>
      <c r="CBA31" s="41">
        <f t="shared" ref="CBA31:CCW31" ca="1" si="173">RAND()</f>
        <v>0.17113820258679435</v>
      </c>
      <c r="CBB31" s="220">
        <v>9</v>
      </c>
      <c r="CBC31" s="162">
        <v>107</v>
      </c>
      <c r="CBD31" s="221" t="str">
        <f>VLOOKUP(CBC31,Уч!$A$2:$L$34,2,FALSE)</f>
        <v>Зарипов Раиль</v>
      </c>
      <c r="CBE31" s="222" t="str">
        <f>VLOOKUP(CBC31,Уч!$A$2:$L$34,3,FALSE)</f>
        <v>25.07.1999</v>
      </c>
      <c r="CBF31" s="223" t="str">
        <f>VLOOKUP(CBC31,Уч!$A$2:$L$34,5,FALSE)</f>
        <v xml:space="preserve">Республика Татарстан  </v>
      </c>
      <c r="CBG31" s="518">
        <f t="shared" ref="CBG31:CDE31" si="174">IF(CBM31=0,"X",CBM31/100)</f>
        <v>11.6</v>
      </c>
      <c r="CBH31" s="518" t="str">
        <f t="shared" si="174"/>
        <v>X</v>
      </c>
      <c r="CBI31" s="518" t="str">
        <f t="shared" si="174"/>
        <v>X</v>
      </c>
      <c r="CBJ31" s="311">
        <f t="shared" ref="CBJ31:CDF31" si="175">MAX(CBM31,CBN31,CBO31)/100</f>
        <v>11.6</v>
      </c>
      <c r="CBK31" s="247">
        <f t="shared" ref="CBK31:CDG31" si="176">IF(CBP31&lt;153,0,IF(CBP31=0,0,ROUNDDOWN(51.39*(CBP31/100-1.5)^1.05,0)))</f>
        <v>582</v>
      </c>
      <c r="CBL31" s="157"/>
      <c r="CBM31" s="209">
        <v>1160</v>
      </c>
      <c r="CBN31" s="209">
        <v>0</v>
      </c>
      <c r="CBO31" s="209">
        <v>0</v>
      </c>
      <c r="CBP31" s="229">
        <f t="shared" ref="CBP31:CDL31" si="177">MAX(CBM31,CBN31,CBO31)</f>
        <v>1160</v>
      </c>
      <c r="CBQ31" s="41">
        <f t="shared" ca="1" si="173"/>
        <v>0.91600749487204414</v>
      </c>
      <c r="CBR31" s="220">
        <v>9</v>
      </c>
      <c r="CBS31" s="162">
        <v>107</v>
      </c>
      <c r="CBT31" s="221" t="str">
        <f>VLOOKUP(CBS31,Уч!$A$2:$L$34,2,FALSE)</f>
        <v>Зарипов Раиль</v>
      </c>
      <c r="CBU31" s="222" t="str">
        <f>VLOOKUP(CBS31,Уч!$A$2:$L$34,3,FALSE)</f>
        <v>25.07.1999</v>
      </c>
      <c r="CBV31" s="223" t="str">
        <f>VLOOKUP(CBS31,Уч!$A$2:$L$34,5,FALSE)</f>
        <v xml:space="preserve">Республика Татарстан  </v>
      </c>
      <c r="CBW31" s="518">
        <f t="shared" si="174"/>
        <v>11.6</v>
      </c>
      <c r="CBX31" s="518" t="str">
        <f t="shared" si="174"/>
        <v>X</v>
      </c>
      <c r="CBY31" s="518" t="str">
        <f t="shared" si="174"/>
        <v>X</v>
      </c>
      <c r="CBZ31" s="311">
        <f t="shared" si="175"/>
        <v>11.6</v>
      </c>
      <c r="CCA31" s="247">
        <f t="shared" si="176"/>
        <v>582</v>
      </c>
      <c r="CCB31" s="157"/>
      <c r="CCC31" s="209">
        <v>1160</v>
      </c>
      <c r="CCD31" s="209">
        <v>0</v>
      </c>
      <c r="CCE31" s="209">
        <v>0</v>
      </c>
      <c r="CCF31" s="229">
        <f t="shared" si="177"/>
        <v>1160</v>
      </c>
      <c r="CCG31" s="41">
        <f t="shared" ca="1" si="173"/>
        <v>0.34228895509646662</v>
      </c>
      <c r="CCH31" s="220">
        <v>9</v>
      </c>
      <c r="CCI31" s="162">
        <v>107</v>
      </c>
      <c r="CCJ31" s="221" t="str">
        <f>VLOOKUP(CCI31,Уч!$A$2:$L$34,2,FALSE)</f>
        <v>Зарипов Раиль</v>
      </c>
      <c r="CCK31" s="222" t="str">
        <f>VLOOKUP(CCI31,Уч!$A$2:$L$34,3,FALSE)</f>
        <v>25.07.1999</v>
      </c>
      <c r="CCL31" s="223" t="str">
        <f>VLOOKUP(CCI31,Уч!$A$2:$L$34,5,FALSE)</f>
        <v xml:space="preserve">Республика Татарстан  </v>
      </c>
      <c r="CCM31" s="518">
        <f t="shared" si="174"/>
        <v>11.6</v>
      </c>
      <c r="CCN31" s="518" t="str">
        <f t="shared" si="174"/>
        <v>X</v>
      </c>
      <c r="CCO31" s="518" t="str">
        <f t="shared" si="174"/>
        <v>X</v>
      </c>
      <c r="CCP31" s="311">
        <f t="shared" si="175"/>
        <v>11.6</v>
      </c>
      <c r="CCQ31" s="247">
        <f t="shared" si="176"/>
        <v>582</v>
      </c>
      <c r="CCR31" s="157"/>
      <c r="CCS31" s="209">
        <v>1160</v>
      </c>
      <c r="CCT31" s="209">
        <v>0</v>
      </c>
      <c r="CCU31" s="209">
        <v>0</v>
      </c>
      <c r="CCV31" s="229">
        <f t="shared" si="177"/>
        <v>1160</v>
      </c>
      <c r="CCW31" s="41">
        <f t="shared" ca="1" si="173"/>
        <v>0.79091502843055195</v>
      </c>
      <c r="CCX31" s="220">
        <v>9</v>
      </c>
      <c r="CCY31" s="162">
        <v>107</v>
      </c>
      <c r="CCZ31" s="221" t="str">
        <f>VLOOKUP(CCY31,Уч!$A$2:$L$34,2,FALSE)</f>
        <v>Зарипов Раиль</v>
      </c>
      <c r="CDA31" s="222" t="str">
        <f>VLOOKUP(CCY31,Уч!$A$2:$L$34,3,FALSE)</f>
        <v>25.07.1999</v>
      </c>
      <c r="CDB31" s="223" t="str">
        <f>VLOOKUP(CCY31,Уч!$A$2:$L$34,5,FALSE)</f>
        <v xml:space="preserve">Республика Татарстан  </v>
      </c>
      <c r="CDC31" s="518">
        <f t="shared" si="174"/>
        <v>11.6</v>
      </c>
      <c r="CDD31" s="518" t="str">
        <f t="shared" si="174"/>
        <v>X</v>
      </c>
      <c r="CDE31" s="518" t="str">
        <f t="shared" si="174"/>
        <v>X</v>
      </c>
      <c r="CDF31" s="311">
        <f t="shared" si="175"/>
        <v>11.6</v>
      </c>
      <c r="CDG31" s="247">
        <f t="shared" si="176"/>
        <v>582</v>
      </c>
      <c r="CDH31" s="157"/>
      <c r="CDI31" s="209">
        <v>1160</v>
      </c>
      <c r="CDJ31" s="209">
        <v>0</v>
      </c>
      <c r="CDK31" s="209">
        <v>0</v>
      </c>
      <c r="CDL31" s="229">
        <f t="shared" si="177"/>
        <v>1160</v>
      </c>
      <c r="CDM31" s="41">
        <f t="shared" ref="CDM31:CFI31" ca="1" si="178">RAND()</f>
        <v>0.35228258932492396</v>
      </c>
      <c r="CDN31" s="220">
        <v>9</v>
      </c>
      <c r="CDO31" s="162">
        <v>107</v>
      </c>
      <c r="CDP31" s="221" t="str">
        <f>VLOOKUP(CDO31,Уч!$A$2:$L$34,2,FALSE)</f>
        <v>Зарипов Раиль</v>
      </c>
      <c r="CDQ31" s="222" t="str">
        <f>VLOOKUP(CDO31,Уч!$A$2:$L$34,3,FALSE)</f>
        <v>25.07.1999</v>
      </c>
      <c r="CDR31" s="223" t="str">
        <f>VLOOKUP(CDO31,Уч!$A$2:$L$34,5,FALSE)</f>
        <v xml:space="preserve">Республика Татарстан  </v>
      </c>
      <c r="CDS31" s="518">
        <f t="shared" ref="CDS31:CFQ31" si="179">IF(CDY31=0,"X",CDY31/100)</f>
        <v>11.6</v>
      </c>
      <c r="CDT31" s="518" t="str">
        <f t="shared" si="179"/>
        <v>X</v>
      </c>
      <c r="CDU31" s="518" t="str">
        <f t="shared" si="179"/>
        <v>X</v>
      </c>
      <c r="CDV31" s="311">
        <f t="shared" ref="CDV31:CFR31" si="180">MAX(CDY31,CDZ31,CEA31)/100</f>
        <v>11.6</v>
      </c>
      <c r="CDW31" s="247">
        <f t="shared" ref="CDW31:CFS31" si="181">IF(CEB31&lt;153,0,IF(CEB31=0,0,ROUNDDOWN(51.39*(CEB31/100-1.5)^1.05,0)))</f>
        <v>582</v>
      </c>
      <c r="CDX31" s="157"/>
      <c r="CDY31" s="209">
        <v>1160</v>
      </c>
      <c r="CDZ31" s="209">
        <v>0</v>
      </c>
      <c r="CEA31" s="209">
        <v>0</v>
      </c>
      <c r="CEB31" s="229">
        <f t="shared" ref="CEB31:CFX31" si="182">MAX(CDY31,CDZ31,CEA31)</f>
        <v>1160</v>
      </c>
      <c r="CEC31" s="41">
        <f t="shared" ca="1" si="178"/>
        <v>0.45634442371207007</v>
      </c>
      <c r="CED31" s="220">
        <v>9</v>
      </c>
      <c r="CEE31" s="162">
        <v>107</v>
      </c>
      <c r="CEF31" s="221" t="str">
        <f>VLOOKUP(CEE31,Уч!$A$2:$L$34,2,FALSE)</f>
        <v>Зарипов Раиль</v>
      </c>
      <c r="CEG31" s="222" t="str">
        <f>VLOOKUP(CEE31,Уч!$A$2:$L$34,3,FALSE)</f>
        <v>25.07.1999</v>
      </c>
      <c r="CEH31" s="223" t="str">
        <f>VLOOKUP(CEE31,Уч!$A$2:$L$34,5,FALSE)</f>
        <v xml:space="preserve">Республика Татарстан  </v>
      </c>
      <c r="CEI31" s="518">
        <f t="shared" si="179"/>
        <v>11.6</v>
      </c>
      <c r="CEJ31" s="518" t="str">
        <f t="shared" si="179"/>
        <v>X</v>
      </c>
      <c r="CEK31" s="518" t="str">
        <f t="shared" si="179"/>
        <v>X</v>
      </c>
      <c r="CEL31" s="311">
        <f t="shared" si="180"/>
        <v>11.6</v>
      </c>
      <c r="CEM31" s="247">
        <f t="shared" si="181"/>
        <v>582</v>
      </c>
      <c r="CEN31" s="157"/>
      <c r="CEO31" s="209">
        <v>1160</v>
      </c>
      <c r="CEP31" s="209">
        <v>0</v>
      </c>
      <c r="CEQ31" s="209">
        <v>0</v>
      </c>
      <c r="CER31" s="229">
        <f t="shared" si="182"/>
        <v>1160</v>
      </c>
      <c r="CES31" s="41">
        <f t="shared" ca="1" si="178"/>
        <v>0.10763598751327508</v>
      </c>
      <c r="CET31" s="220">
        <v>9</v>
      </c>
      <c r="CEU31" s="162">
        <v>107</v>
      </c>
      <c r="CEV31" s="221" t="str">
        <f>VLOOKUP(CEU31,Уч!$A$2:$L$34,2,FALSE)</f>
        <v>Зарипов Раиль</v>
      </c>
      <c r="CEW31" s="222" t="str">
        <f>VLOOKUP(CEU31,Уч!$A$2:$L$34,3,FALSE)</f>
        <v>25.07.1999</v>
      </c>
      <c r="CEX31" s="223" t="str">
        <f>VLOOKUP(CEU31,Уч!$A$2:$L$34,5,FALSE)</f>
        <v xml:space="preserve">Республика Татарстан  </v>
      </c>
      <c r="CEY31" s="518">
        <f t="shared" si="179"/>
        <v>11.6</v>
      </c>
      <c r="CEZ31" s="518" t="str">
        <f t="shared" si="179"/>
        <v>X</v>
      </c>
      <c r="CFA31" s="518" t="str">
        <f t="shared" si="179"/>
        <v>X</v>
      </c>
      <c r="CFB31" s="311">
        <f t="shared" si="180"/>
        <v>11.6</v>
      </c>
      <c r="CFC31" s="247">
        <f t="shared" si="181"/>
        <v>582</v>
      </c>
      <c r="CFD31" s="157"/>
      <c r="CFE31" s="209">
        <v>1160</v>
      </c>
      <c r="CFF31" s="209">
        <v>0</v>
      </c>
      <c r="CFG31" s="209">
        <v>0</v>
      </c>
      <c r="CFH31" s="229">
        <f t="shared" si="182"/>
        <v>1160</v>
      </c>
      <c r="CFI31" s="41">
        <f t="shared" ca="1" si="178"/>
        <v>0.10980938176211674</v>
      </c>
      <c r="CFJ31" s="220">
        <v>9</v>
      </c>
      <c r="CFK31" s="162">
        <v>107</v>
      </c>
      <c r="CFL31" s="221" t="str">
        <f>VLOOKUP(CFK31,Уч!$A$2:$L$34,2,FALSE)</f>
        <v>Зарипов Раиль</v>
      </c>
      <c r="CFM31" s="222" t="str">
        <f>VLOOKUP(CFK31,Уч!$A$2:$L$34,3,FALSE)</f>
        <v>25.07.1999</v>
      </c>
      <c r="CFN31" s="223" t="str">
        <f>VLOOKUP(CFK31,Уч!$A$2:$L$34,5,FALSE)</f>
        <v xml:space="preserve">Республика Татарстан  </v>
      </c>
      <c r="CFO31" s="518">
        <f t="shared" si="179"/>
        <v>11.6</v>
      </c>
      <c r="CFP31" s="518" t="str">
        <f t="shared" si="179"/>
        <v>X</v>
      </c>
      <c r="CFQ31" s="518" t="str">
        <f t="shared" si="179"/>
        <v>X</v>
      </c>
      <c r="CFR31" s="311">
        <f t="shared" si="180"/>
        <v>11.6</v>
      </c>
      <c r="CFS31" s="247">
        <f t="shared" si="181"/>
        <v>582</v>
      </c>
      <c r="CFT31" s="157"/>
      <c r="CFU31" s="209">
        <v>1160</v>
      </c>
      <c r="CFV31" s="209">
        <v>0</v>
      </c>
      <c r="CFW31" s="209">
        <v>0</v>
      </c>
      <c r="CFX31" s="229">
        <f t="shared" si="182"/>
        <v>1160</v>
      </c>
      <c r="CFY31" s="41">
        <f t="shared" ref="CFY31:CHU31" ca="1" si="183">RAND()</f>
        <v>0.10023277157236532</v>
      </c>
      <c r="CFZ31" s="220">
        <v>9</v>
      </c>
      <c r="CGA31" s="162">
        <v>107</v>
      </c>
      <c r="CGB31" s="221" t="str">
        <f>VLOOKUP(CGA31,Уч!$A$2:$L$34,2,FALSE)</f>
        <v>Зарипов Раиль</v>
      </c>
      <c r="CGC31" s="222" t="str">
        <f>VLOOKUP(CGA31,Уч!$A$2:$L$34,3,FALSE)</f>
        <v>25.07.1999</v>
      </c>
      <c r="CGD31" s="223" t="str">
        <f>VLOOKUP(CGA31,Уч!$A$2:$L$34,5,FALSE)</f>
        <v xml:space="preserve">Республика Татарстан  </v>
      </c>
      <c r="CGE31" s="518">
        <f t="shared" ref="CGE31:CIC31" si="184">IF(CGK31=0,"X",CGK31/100)</f>
        <v>11.6</v>
      </c>
      <c r="CGF31" s="518" t="str">
        <f t="shared" si="184"/>
        <v>X</v>
      </c>
      <c r="CGG31" s="518" t="str">
        <f t="shared" si="184"/>
        <v>X</v>
      </c>
      <c r="CGH31" s="311">
        <f t="shared" ref="CGH31:CID31" si="185">MAX(CGK31,CGL31,CGM31)/100</f>
        <v>11.6</v>
      </c>
      <c r="CGI31" s="247">
        <f t="shared" ref="CGI31:CIE31" si="186">IF(CGN31&lt;153,0,IF(CGN31=0,0,ROUNDDOWN(51.39*(CGN31/100-1.5)^1.05,0)))</f>
        <v>582</v>
      </c>
      <c r="CGJ31" s="157"/>
      <c r="CGK31" s="209">
        <v>1160</v>
      </c>
      <c r="CGL31" s="209">
        <v>0</v>
      </c>
      <c r="CGM31" s="209">
        <v>0</v>
      </c>
      <c r="CGN31" s="229">
        <f t="shared" ref="CGN31:CIJ31" si="187">MAX(CGK31,CGL31,CGM31)</f>
        <v>1160</v>
      </c>
      <c r="CGO31" s="41">
        <f t="shared" ca="1" si="183"/>
        <v>0.83601003471649593</v>
      </c>
      <c r="CGP31" s="220">
        <v>9</v>
      </c>
      <c r="CGQ31" s="162">
        <v>107</v>
      </c>
      <c r="CGR31" s="221" t="str">
        <f>VLOOKUP(CGQ31,Уч!$A$2:$L$34,2,FALSE)</f>
        <v>Зарипов Раиль</v>
      </c>
      <c r="CGS31" s="222" t="str">
        <f>VLOOKUP(CGQ31,Уч!$A$2:$L$34,3,FALSE)</f>
        <v>25.07.1999</v>
      </c>
      <c r="CGT31" s="223" t="str">
        <f>VLOOKUP(CGQ31,Уч!$A$2:$L$34,5,FALSE)</f>
        <v xml:space="preserve">Республика Татарстан  </v>
      </c>
      <c r="CGU31" s="518">
        <f t="shared" si="184"/>
        <v>11.6</v>
      </c>
      <c r="CGV31" s="518" t="str">
        <f t="shared" si="184"/>
        <v>X</v>
      </c>
      <c r="CGW31" s="518" t="str">
        <f t="shared" si="184"/>
        <v>X</v>
      </c>
      <c r="CGX31" s="311">
        <f t="shared" si="185"/>
        <v>11.6</v>
      </c>
      <c r="CGY31" s="247">
        <f t="shared" si="186"/>
        <v>582</v>
      </c>
      <c r="CGZ31" s="157"/>
      <c r="CHA31" s="209">
        <v>1160</v>
      </c>
      <c r="CHB31" s="209">
        <v>0</v>
      </c>
      <c r="CHC31" s="209">
        <v>0</v>
      </c>
      <c r="CHD31" s="229">
        <f t="shared" si="187"/>
        <v>1160</v>
      </c>
      <c r="CHE31" s="41">
        <f t="shared" ca="1" si="183"/>
        <v>0.36256479275941089</v>
      </c>
      <c r="CHF31" s="220">
        <v>9</v>
      </c>
      <c r="CHG31" s="162">
        <v>107</v>
      </c>
      <c r="CHH31" s="221" t="str">
        <f>VLOOKUP(CHG31,Уч!$A$2:$L$34,2,FALSE)</f>
        <v>Зарипов Раиль</v>
      </c>
      <c r="CHI31" s="222" t="str">
        <f>VLOOKUP(CHG31,Уч!$A$2:$L$34,3,FALSE)</f>
        <v>25.07.1999</v>
      </c>
      <c r="CHJ31" s="223" t="str">
        <f>VLOOKUP(CHG31,Уч!$A$2:$L$34,5,FALSE)</f>
        <v xml:space="preserve">Республика Татарстан  </v>
      </c>
      <c r="CHK31" s="518">
        <f t="shared" si="184"/>
        <v>11.6</v>
      </c>
      <c r="CHL31" s="518" t="str">
        <f t="shared" si="184"/>
        <v>X</v>
      </c>
      <c r="CHM31" s="518" t="str">
        <f t="shared" si="184"/>
        <v>X</v>
      </c>
      <c r="CHN31" s="311">
        <f t="shared" si="185"/>
        <v>11.6</v>
      </c>
      <c r="CHO31" s="247">
        <f t="shared" si="186"/>
        <v>582</v>
      </c>
      <c r="CHP31" s="157"/>
      <c r="CHQ31" s="209">
        <v>1160</v>
      </c>
      <c r="CHR31" s="209">
        <v>0</v>
      </c>
      <c r="CHS31" s="209">
        <v>0</v>
      </c>
      <c r="CHT31" s="229">
        <f t="shared" si="187"/>
        <v>1160</v>
      </c>
      <c r="CHU31" s="41">
        <f t="shared" ca="1" si="183"/>
        <v>0.79778062292627361</v>
      </c>
      <c r="CHV31" s="220">
        <v>9</v>
      </c>
      <c r="CHW31" s="162">
        <v>107</v>
      </c>
      <c r="CHX31" s="221" t="str">
        <f>VLOOKUP(CHW31,Уч!$A$2:$L$34,2,FALSE)</f>
        <v>Зарипов Раиль</v>
      </c>
      <c r="CHY31" s="222" t="str">
        <f>VLOOKUP(CHW31,Уч!$A$2:$L$34,3,FALSE)</f>
        <v>25.07.1999</v>
      </c>
      <c r="CHZ31" s="223" t="str">
        <f>VLOOKUP(CHW31,Уч!$A$2:$L$34,5,FALSE)</f>
        <v xml:space="preserve">Республика Татарстан  </v>
      </c>
      <c r="CIA31" s="518">
        <f t="shared" si="184"/>
        <v>11.6</v>
      </c>
      <c r="CIB31" s="518" t="str">
        <f t="shared" si="184"/>
        <v>X</v>
      </c>
      <c r="CIC31" s="518" t="str">
        <f t="shared" si="184"/>
        <v>X</v>
      </c>
      <c r="CID31" s="311">
        <f t="shared" si="185"/>
        <v>11.6</v>
      </c>
      <c r="CIE31" s="247">
        <f t="shared" si="186"/>
        <v>582</v>
      </c>
      <c r="CIF31" s="157"/>
      <c r="CIG31" s="209">
        <v>1160</v>
      </c>
      <c r="CIH31" s="209">
        <v>0</v>
      </c>
      <c r="CII31" s="209">
        <v>0</v>
      </c>
      <c r="CIJ31" s="229">
        <f t="shared" si="187"/>
        <v>1160</v>
      </c>
      <c r="CIK31" s="41">
        <f t="shared" ref="CIK31:CKG31" ca="1" si="188">RAND()</f>
        <v>0.66318150677454502</v>
      </c>
      <c r="CIL31" s="220">
        <v>9</v>
      </c>
      <c r="CIM31" s="162">
        <v>107</v>
      </c>
      <c r="CIN31" s="221" t="str">
        <f>VLOOKUP(CIM31,Уч!$A$2:$L$34,2,FALSE)</f>
        <v>Зарипов Раиль</v>
      </c>
      <c r="CIO31" s="222" t="str">
        <f>VLOOKUP(CIM31,Уч!$A$2:$L$34,3,FALSE)</f>
        <v>25.07.1999</v>
      </c>
      <c r="CIP31" s="223" t="str">
        <f>VLOOKUP(CIM31,Уч!$A$2:$L$34,5,FALSE)</f>
        <v xml:space="preserve">Республика Татарстан  </v>
      </c>
      <c r="CIQ31" s="518">
        <f t="shared" ref="CIQ31:CKO31" si="189">IF(CIW31=0,"X",CIW31/100)</f>
        <v>11.6</v>
      </c>
      <c r="CIR31" s="518" t="str">
        <f t="shared" si="189"/>
        <v>X</v>
      </c>
      <c r="CIS31" s="518" t="str">
        <f t="shared" si="189"/>
        <v>X</v>
      </c>
      <c r="CIT31" s="311">
        <f t="shared" ref="CIT31:CKP31" si="190">MAX(CIW31,CIX31,CIY31)/100</f>
        <v>11.6</v>
      </c>
      <c r="CIU31" s="247">
        <f t="shared" ref="CIU31:CKQ31" si="191">IF(CIZ31&lt;153,0,IF(CIZ31=0,0,ROUNDDOWN(51.39*(CIZ31/100-1.5)^1.05,0)))</f>
        <v>582</v>
      </c>
      <c r="CIV31" s="157"/>
      <c r="CIW31" s="209">
        <v>1160</v>
      </c>
      <c r="CIX31" s="209">
        <v>0</v>
      </c>
      <c r="CIY31" s="209">
        <v>0</v>
      </c>
      <c r="CIZ31" s="229">
        <f t="shared" ref="CIZ31:CKV31" si="192">MAX(CIW31,CIX31,CIY31)</f>
        <v>1160</v>
      </c>
      <c r="CJA31" s="41">
        <f t="shared" ca="1" si="188"/>
        <v>0.36735549665862544</v>
      </c>
      <c r="CJB31" s="220">
        <v>9</v>
      </c>
      <c r="CJC31" s="162">
        <v>107</v>
      </c>
      <c r="CJD31" s="221" t="str">
        <f>VLOOKUP(CJC31,Уч!$A$2:$L$34,2,FALSE)</f>
        <v>Зарипов Раиль</v>
      </c>
      <c r="CJE31" s="222" t="str">
        <f>VLOOKUP(CJC31,Уч!$A$2:$L$34,3,FALSE)</f>
        <v>25.07.1999</v>
      </c>
      <c r="CJF31" s="223" t="str">
        <f>VLOOKUP(CJC31,Уч!$A$2:$L$34,5,FALSE)</f>
        <v xml:space="preserve">Республика Татарстан  </v>
      </c>
      <c r="CJG31" s="518">
        <f t="shared" si="189"/>
        <v>11.6</v>
      </c>
      <c r="CJH31" s="518" t="str">
        <f t="shared" si="189"/>
        <v>X</v>
      </c>
      <c r="CJI31" s="518" t="str">
        <f t="shared" si="189"/>
        <v>X</v>
      </c>
      <c r="CJJ31" s="311">
        <f t="shared" si="190"/>
        <v>11.6</v>
      </c>
      <c r="CJK31" s="247">
        <f t="shared" si="191"/>
        <v>582</v>
      </c>
      <c r="CJL31" s="157"/>
      <c r="CJM31" s="209">
        <v>1160</v>
      </c>
      <c r="CJN31" s="209">
        <v>0</v>
      </c>
      <c r="CJO31" s="209">
        <v>0</v>
      </c>
      <c r="CJP31" s="229">
        <f t="shared" si="192"/>
        <v>1160</v>
      </c>
      <c r="CJQ31" s="41">
        <f t="shared" ca="1" si="188"/>
        <v>0.35163186099565324</v>
      </c>
      <c r="CJR31" s="220">
        <v>9</v>
      </c>
      <c r="CJS31" s="162">
        <v>107</v>
      </c>
      <c r="CJT31" s="221" t="str">
        <f>VLOOKUP(CJS31,Уч!$A$2:$L$34,2,FALSE)</f>
        <v>Зарипов Раиль</v>
      </c>
      <c r="CJU31" s="222" t="str">
        <f>VLOOKUP(CJS31,Уч!$A$2:$L$34,3,FALSE)</f>
        <v>25.07.1999</v>
      </c>
      <c r="CJV31" s="223" t="str">
        <f>VLOOKUP(CJS31,Уч!$A$2:$L$34,5,FALSE)</f>
        <v xml:space="preserve">Республика Татарстан  </v>
      </c>
      <c r="CJW31" s="518">
        <f t="shared" si="189"/>
        <v>11.6</v>
      </c>
      <c r="CJX31" s="518" t="str">
        <f t="shared" si="189"/>
        <v>X</v>
      </c>
      <c r="CJY31" s="518" t="str">
        <f t="shared" si="189"/>
        <v>X</v>
      </c>
      <c r="CJZ31" s="311">
        <f t="shared" si="190"/>
        <v>11.6</v>
      </c>
      <c r="CKA31" s="247">
        <f t="shared" si="191"/>
        <v>582</v>
      </c>
      <c r="CKB31" s="157"/>
      <c r="CKC31" s="209">
        <v>1160</v>
      </c>
      <c r="CKD31" s="209">
        <v>0</v>
      </c>
      <c r="CKE31" s="209">
        <v>0</v>
      </c>
      <c r="CKF31" s="229">
        <f t="shared" si="192"/>
        <v>1160</v>
      </c>
      <c r="CKG31" s="41">
        <f t="shared" ca="1" si="188"/>
        <v>0.81731670711780657</v>
      </c>
      <c r="CKH31" s="220">
        <v>9</v>
      </c>
      <c r="CKI31" s="162">
        <v>107</v>
      </c>
      <c r="CKJ31" s="221" t="str">
        <f>VLOOKUP(CKI31,Уч!$A$2:$L$34,2,FALSE)</f>
        <v>Зарипов Раиль</v>
      </c>
      <c r="CKK31" s="222" t="str">
        <f>VLOOKUP(CKI31,Уч!$A$2:$L$34,3,FALSE)</f>
        <v>25.07.1999</v>
      </c>
      <c r="CKL31" s="223" t="str">
        <f>VLOOKUP(CKI31,Уч!$A$2:$L$34,5,FALSE)</f>
        <v xml:space="preserve">Республика Татарстан  </v>
      </c>
      <c r="CKM31" s="518">
        <f t="shared" si="189"/>
        <v>11.6</v>
      </c>
      <c r="CKN31" s="518" t="str">
        <f t="shared" si="189"/>
        <v>X</v>
      </c>
      <c r="CKO31" s="518" t="str">
        <f t="shared" si="189"/>
        <v>X</v>
      </c>
      <c r="CKP31" s="311">
        <f t="shared" si="190"/>
        <v>11.6</v>
      </c>
      <c r="CKQ31" s="247">
        <f t="shared" si="191"/>
        <v>582</v>
      </c>
      <c r="CKR31" s="157"/>
      <c r="CKS31" s="209">
        <v>1160</v>
      </c>
      <c r="CKT31" s="209">
        <v>0</v>
      </c>
      <c r="CKU31" s="209">
        <v>0</v>
      </c>
      <c r="CKV31" s="229">
        <f t="shared" si="192"/>
        <v>1160</v>
      </c>
      <c r="CKW31" s="41">
        <f t="shared" ref="CKW31:CMS31" ca="1" si="193">RAND()</f>
        <v>5.3118412902999346E-2</v>
      </c>
      <c r="CKX31" s="220">
        <v>9</v>
      </c>
      <c r="CKY31" s="162">
        <v>107</v>
      </c>
      <c r="CKZ31" s="221" t="str">
        <f>VLOOKUP(CKY31,Уч!$A$2:$L$34,2,FALSE)</f>
        <v>Зарипов Раиль</v>
      </c>
      <c r="CLA31" s="222" t="str">
        <f>VLOOKUP(CKY31,Уч!$A$2:$L$34,3,FALSE)</f>
        <v>25.07.1999</v>
      </c>
      <c r="CLB31" s="223" t="str">
        <f>VLOOKUP(CKY31,Уч!$A$2:$L$34,5,FALSE)</f>
        <v xml:space="preserve">Республика Татарстан  </v>
      </c>
      <c r="CLC31" s="518">
        <f t="shared" ref="CLC31:CNA31" si="194">IF(CLI31=0,"X",CLI31/100)</f>
        <v>11.6</v>
      </c>
      <c r="CLD31" s="518" t="str">
        <f t="shared" si="194"/>
        <v>X</v>
      </c>
      <c r="CLE31" s="518" t="str">
        <f t="shared" si="194"/>
        <v>X</v>
      </c>
      <c r="CLF31" s="311">
        <f t="shared" ref="CLF31:CNB31" si="195">MAX(CLI31,CLJ31,CLK31)/100</f>
        <v>11.6</v>
      </c>
      <c r="CLG31" s="247">
        <f t="shared" ref="CLG31:CNC31" si="196">IF(CLL31&lt;153,0,IF(CLL31=0,0,ROUNDDOWN(51.39*(CLL31/100-1.5)^1.05,0)))</f>
        <v>582</v>
      </c>
      <c r="CLH31" s="157"/>
      <c r="CLI31" s="209">
        <v>1160</v>
      </c>
      <c r="CLJ31" s="209">
        <v>0</v>
      </c>
      <c r="CLK31" s="209">
        <v>0</v>
      </c>
      <c r="CLL31" s="229">
        <f t="shared" ref="CLL31:CNH31" si="197">MAX(CLI31,CLJ31,CLK31)</f>
        <v>1160</v>
      </c>
      <c r="CLM31" s="41">
        <f t="shared" ca="1" si="193"/>
        <v>0.39750554418767037</v>
      </c>
      <c r="CLN31" s="220">
        <v>9</v>
      </c>
      <c r="CLO31" s="162">
        <v>107</v>
      </c>
      <c r="CLP31" s="221" t="str">
        <f>VLOOKUP(CLO31,Уч!$A$2:$L$34,2,FALSE)</f>
        <v>Зарипов Раиль</v>
      </c>
      <c r="CLQ31" s="222" t="str">
        <f>VLOOKUP(CLO31,Уч!$A$2:$L$34,3,FALSE)</f>
        <v>25.07.1999</v>
      </c>
      <c r="CLR31" s="223" t="str">
        <f>VLOOKUP(CLO31,Уч!$A$2:$L$34,5,FALSE)</f>
        <v xml:space="preserve">Республика Татарстан  </v>
      </c>
      <c r="CLS31" s="518">
        <f t="shared" si="194"/>
        <v>11.6</v>
      </c>
      <c r="CLT31" s="518" t="str">
        <f t="shared" si="194"/>
        <v>X</v>
      </c>
      <c r="CLU31" s="518" t="str">
        <f t="shared" si="194"/>
        <v>X</v>
      </c>
      <c r="CLV31" s="311">
        <f t="shared" si="195"/>
        <v>11.6</v>
      </c>
      <c r="CLW31" s="247">
        <f t="shared" si="196"/>
        <v>582</v>
      </c>
      <c r="CLX31" s="157"/>
      <c r="CLY31" s="209">
        <v>1160</v>
      </c>
      <c r="CLZ31" s="209">
        <v>0</v>
      </c>
      <c r="CMA31" s="209">
        <v>0</v>
      </c>
      <c r="CMB31" s="229">
        <f t="shared" si="197"/>
        <v>1160</v>
      </c>
      <c r="CMC31" s="41">
        <f t="shared" ca="1" si="193"/>
        <v>0.30677176781715365</v>
      </c>
      <c r="CMD31" s="220">
        <v>9</v>
      </c>
      <c r="CME31" s="162">
        <v>107</v>
      </c>
      <c r="CMF31" s="221" t="str">
        <f>VLOOKUP(CME31,Уч!$A$2:$L$34,2,FALSE)</f>
        <v>Зарипов Раиль</v>
      </c>
      <c r="CMG31" s="222" t="str">
        <f>VLOOKUP(CME31,Уч!$A$2:$L$34,3,FALSE)</f>
        <v>25.07.1999</v>
      </c>
      <c r="CMH31" s="223" t="str">
        <f>VLOOKUP(CME31,Уч!$A$2:$L$34,5,FALSE)</f>
        <v xml:space="preserve">Республика Татарстан  </v>
      </c>
      <c r="CMI31" s="518">
        <f t="shared" si="194"/>
        <v>11.6</v>
      </c>
      <c r="CMJ31" s="518" t="str">
        <f t="shared" si="194"/>
        <v>X</v>
      </c>
      <c r="CMK31" s="518" t="str">
        <f t="shared" si="194"/>
        <v>X</v>
      </c>
      <c r="CML31" s="311">
        <f t="shared" si="195"/>
        <v>11.6</v>
      </c>
      <c r="CMM31" s="247">
        <f t="shared" si="196"/>
        <v>582</v>
      </c>
      <c r="CMN31" s="157"/>
      <c r="CMO31" s="209">
        <v>1160</v>
      </c>
      <c r="CMP31" s="209">
        <v>0</v>
      </c>
      <c r="CMQ31" s="209">
        <v>0</v>
      </c>
      <c r="CMR31" s="229">
        <f t="shared" si="197"/>
        <v>1160</v>
      </c>
      <c r="CMS31" s="41">
        <f t="shared" ca="1" si="193"/>
        <v>9.1562790053819731E-2</v>
      </c>
      <c r="CMT31" s="220">
        <v>9</v>
      </c>
      <c r="CMU31" s="162">
        <v>107</v>
      </c>
      <c r="CMV31" s="221" t="str">
        <f>VLOOKUP(CMU31,Уч!$A$2:$L$34,2,FALSE)</f>
        <v>Зарипов Раиль</v>
      </c>
      <c r="CMW31" s="222" t="str">
        <f>VLOOKUP(CMU31,Уч!$A$2:$L$34,3,FALSE)</f>
        <v>25.07.1999</v>
      </c>
      <c r="CMX31" s="223" t="str">
        <f>VLOOKUP(CMU31,Уч!$A$2:$L$34,5,FALSE)</f>
        <v xml:space="preserve">Республика Татарстан  </v>
      </c>
      <c r="CMY31" s="518">
        <f t="shared" si="194"/>
        <v>11.6</v>
      </c>
      <c r="CMZ31" s="518" t="str">
        <f t="shared" si="194"/>
        <v>X</v>
      </c>
      <c r="CNA31" s="518" t="str">
        <f t="shared" si="194"/>
        <v>X</v>
      </c>
      <c r="CNB31" s="311">
        <f t="shared" si="195"/>
        <v>11.6</v>
      </c>
      <c r="CNC31" s="247">
        <f t="shared" si="196"/>
        <v>582</v>
      </c>
      <c r="CND31" s="157"/>
      <c r="CNE31" s="209">
        <v>1160</v>
      </c>
      <c r="CNF31" s="209">
        <v>0</v>
      </c>
      <c r="CNG31" s="209">
        <v>0</v>
      </c>
      <c r="CNH31" s="229">
        <f t="shared" si="197"/>
        <v>1160</v>
      </c>
      <c r="CNI31" s="41">
        <f t="shared" ref="CNI31:CPE31" ca="1" si="198">RAND()</f>
        <v>0.29524837427783457</v>
      </c>
      <c r="CNJ31" s="220">
        <v>9</v>
      </c>
      <c r="CNK31" s="162">
        <v>107</v>
      </c>
      <c r="CNL31" s="221" t="str">
        <f>VLOOKUP(CNK31,Уч!$A$2:$L$34,2,FALSE)</f>
        <v>Зарипов Раиль</v>
      </c>
      <c r="CNM31" s="222" t="str">
        <f>VLOOKUP(CNK31,Уч!$A$2:$L$34,3,FALSE)</f>
        <v>25.07.1999</v>
      </c>
      <c r="CNN31" s="223" t="str">
        <f>VLOOKUP(CNK31,Уч!$A$2:$L$34,5,FALSE)</f>
        <v xml:space="preserve">Республика Татарстан  </v>
      </c>
      <c r="CNO31" s="518">
        <f t="shared" ref="CNO31:CPM31" si="199">IF(CNU31=0,"X",CNU31/100)</f>
        <v>11.6</v>
      </c>
      <c r="CNP31" s="518" t="str">
        <f t="shared" si="199"/>
        <v>X</v>
      </c>
      <c r="CNQ31" s="518" t="str">
        <f t="shared" si="199"/>
        <v>X</v>
      </c>
      <c r="CNR31" s="311">
        <f t="shared" ref="CNR31:CPN31" si="200">MAX(CNU31,CNV31,CNW31)/100</f>
        <v>11.6</v>
      </c>
      <c r="CNS31" s="247">
        <f t="shared" ref="CNS31:CPO31" si="201">IF(CNX31&lt;153,0,IF(CNX31=0,0,ROUNDDOWN(51.39*(CNX31/100-1.5)^1.05,0)))</f>
        <v>582</v>
      </c>
      <c r="CNT31" s="157"/>
      <c r="CNU31" s="209">
        <v>1160</v>
      </c>
      <c r="CNV31" s="209">
        <v>0</v>
      </c>
      <c r="CNW31" s="209">
        <v>0</v>
      </c>
      <c r="CNX31" s="229">
        <f t="shared" ref="CNX31:CPT31" si="202">MAX(CNU31,CNV31,CNW31)</f>
        <v>1160</v>
      </c>
      <c r="CNY31" s="41">
        <f t="shared" ca="1" si="198"/>
        <v>0.11050722963445303</v>
      </c>
      <c r="CNZ31" s="220">
        <v>9</v>
      </c>
      <c r="COA31" s="162">
        <v>107</v>
      </c>
      <c r="COB31" s="221" t="str">
        <f>VLOOKUP(COA31,Уч!$A$2:$L$34,2,FALSE)</f>
        <v>Зарипов Раиль</v>
      </c>
      <c r="COC31" s="222" t="str">
        <f>VLOOKUP(COA31,Уч!$A$2:$L$34,3,FALSE)</f>
        <v>25.07.1999</v>
      </c>
      <c r="COD31" s="223" t="str">
        <f>VLOOKUP(COA31,Уч!$A$2:$L$34,5,FALSE)</f>
        <v xml:space="preserve">Республика Татарстан  </v>
      </c>
      <c r="COE31" s="518">
        <f t="shared" si="199"/>
        <v>11.6</v>
      </c>
      <c r="COF31" s="518" t="str">
        <f t="shared" si="199"/>
        <v>X</v>
      </c>
      <c r="COG31" s="518" t="str">
        <f t="shared" si="199"/>
        <v>X</v>
      </c>
      <c r="COH31" s="311">
        <f t="shared" si="200"/>
        <v>11.6</v>
      </c>
      <c r="COI31" s="247">
        <f t="shared" si="201"/>
        <v>582</v>
      </c>
      <c r="COJ31" s="157"/>
      <c r="COK31" s="209">
        <v>1160</v>
      </c>
      <c r="COL31" s="209">
        <v>0</v>
      </c>
      <c r="COM31" s="209">
        <v>0</v>
      </c>
      <c r="CON31" s="229">
        <f t="shared" si="202"/>
        <v>1160</v>
      </c>
      <c r="COO31" s="41">
        <f t="shared" ca="1" si="198"/>
        <v>0.80541375823497019</v>
      </c>
      <c r="COP31" s="220">
        <v>9</v>
      </c>
      <c r="COQ31" s="162">
        <v>107</v>
      </c>
      <c r="COR31" s="221" t="str">
        <f>VLOOKUP(COQ31,Уч!$A$2:$L$34,2,FALSE)</f>
        <v>Зарипов Раиль</v>
      </c>
      <c r="COS31" s="222" t="str">
        <f>VLOOKUP(COQ31,Уч!$A$2:$L$34,3,FALSE)</f>
        <v>25.07.1999</v>
      </c>
      <c r="COT31" s="223" t="str">
        <f>VLOOKUP(COQ31,Уч!$A$2:$L$34,5,FALSE)</f>
        <v xml:space="preserve">Республика Татарстан  </v>
      </c>
      <c r="COU31" s="518">
        <f t="shared" si="199"/>
        <v>11.6</v>
      </c>
      <c r="COV31" s="518" t="str">
        <f t="shared" si="199"/>
        <v>X</v>
      </c>
      <c r="COW31" s="518" t="str">
        <f t="shared" si="199"/>
        <v>X</v>
      </c>
      <c r="COX31" s="311">
        <f t="shared" si="200"/>
        <v>11.6</v>
      </c>
      <c r="COY31" s="247">
        <f t="shared" si="201"/>
        <v>582</v>
      </c>
      <c r="COZ31" s="157"/>
      <c r="CPA31" s="209">
        <v>1160</v>
      </c>
      <c r="CPB31" s="209">
        <v>0</v>
      </c>
      <c r="CPC31" s="209">
        <v>0</v>
      </c>
      <c r="CPD31" s="229">
        <f t="shared" si="202"/>
        <v>1160</v>
      </c>
      <c r="CPE31" s="41">
        <f t="shared" ca="1" si="198"/>
        <v>5.5011338987076663E-2</v>
      </c>
      <c r="CPF31" s="220">
        <v>9</v>
      </c>
      <c r="CPG31" s="162">
        <v>107</v>
      </c>
      <c r="CPH31" s="221" t="str">
        <f>VLOOKUP(CPG31,Уч!$A$2:$L$34,2,FALSE)</f>
        <v>Зарипов Раиль</v>
      </c>
      <c r="CPI31" s="222" t="str">
        <f>VLOOKUP(CPG31,Уч!$A$2:$L$34,3,FALSE)</f>
        <v>25.07.1999</v>
      </c>
      <c r="CPJ31" s="223" t="str">
        <f>VLOOKUP(CPG31,Уч!$A$2:$L$34,5,FALSE)</f>
        <v xml:space="preserve">Республика Татарстан  </v>
      </c>
      <c r="CPK31" s="518">
        <f t="shared" si="199"/>
        <v>11.6</v>
      </c>
      <c r="CPL31" s="518" t="str">
        <f t="shared" si="199"/>
        <v>X</v>
      </c>
      <c r="CPM31" s="518" t="str">
        <f t="shared" si="199"/>
        <v>X</v>
      </c>
      <c r="CPN31" s="311">
        <f t="shared" si="200"/>
        <v>11.6</v>
      </c>
      <c r="CPO31" s="247">
        <f t="shared" si="201"/>
        <v>582</v>
      </c>
      <c r="CPP31" s="157"/>
      <c r="CPQ31" s="209">
        <v>1160</v>
      </c>
      <c r="CPR31" s="209">
        <v>0</v>
      </c>
      <c r="CPS31" s="209">
        <v>0</v>
      </c>
      <c r="CPT31" s="229">
        <f t="shared" si="202"/>
        <v>1160</v>
      </c>
      <c r="CPU31" s="41">
        <f t="shared" ref="CPU31:CRQ31" ca="1" si="203">RAND()</f>
        <v>0.14322688759932289</v>
      </c>
      <c r="CPV31" s="220">
        <v>9</v>
      </c>
      <c r="CPW31" s="162">
        <v>107</v>
      </c>
      <c r="CPX31" s="221" t="str">
        <f>VLOOKUP(CPW31,Уч!$A$2:$L$34,2,FALSE)</f>
        <v>Зарипов Раиль</v>
      </c>
      <c r="CPY31" s="222" t="str">
        <f>VLOOKUP(CPW31,Уч!$A$2:$L$34,3,FALSE)</f>
        <v>25.07.1999</v>
      </c>
      <c r="CPZ31" s="223" t="str">
        <f>VLOOKUP(CPW31,Уч!$A$2:$L$34,5,FALSE)</f>
        <v xml:space="preserve">Республика Татарстан  </v>
      </c>
      <c r="CQA31" s="518">
        <f t="shared" ref="CQA31:CRY31" si="204">IF(CQG31=0,"X",CQG31/100)</f>
        <v>11.6</v>
      </c>
      <c r="CQB31" s="518" t="str">
        <f t="shared" si="204"/>
        <v>X</v>
      </c>
      <c r="CQC31" s="518" t="str">
        <f t="shared" si="204"/>
        <v>X</v>
      </c>
      <c r="CQD31" s="311">
        <f t="shared" ref="CQD31:CRZ31" si="205">MAX(CQG31,CQH31,CQI31)/100</f>
        <v>11.6</v>
      </c>
      <c r="CQE31" s="247">
        <f t="shared" ref="CQE31:CSA31" si="206">IF(CQJ31&lt;153,0,IF(CQJ31=0,0,ROUNDDOWN(51.39*(CQJ31/100-1.5)^1.05,0)))</f>
        <v>582</v>
      </c>
      <c r="CQF31" s="157"/>
      <c r="CQG31" s="209">
        <v>1160</v>
      </c>
      <c r="CQH31" s="209">
        <v>0</v>
      </c>
      <c r="CQI31" s="209">
        <v>0</v>
      </c>
      <c r="CQJ31" s="229">
        <f t="shared" ref="CQJ31:CSF31" si="207">MAX(CQG31,CQH31,CQI31)</f>
        <v>1160</v>
      </c>
      <c r="CQK31" s="41">
        <f t="shared" ca="1" si="203"/>
        <v>0.26966229663516461</v>
      </c>
      <c r="CQL31" s="220">
        <v>9</v>
      </c>
      <c r="CQM31" s="162">
        <v>107</v>
      </c>
      <c r="CQN31" s="221" t="str">
        <f>VLOOKUP(CQM31,Уч!$A$2:$L$34,2,FALSE)</f>
        <v>Зарипов Раиль</v>
      </c>
      <c r="CQO31" s="222" t="str">
        <f>VLOOKUP(CQM31,Уч!$A$2:$L$34,3,FALSE)</f>
        <v>25.07.1999</v>
      </c>
      <c r="CQP31" s="223" t="str">
        <f>VLOOKUP(CQM31,Уч!$A$2:$L$34,5,FALSE)</f>
        <v xml:space="preserve">Республика Татарстан  </v>
      </c>
      <c r="CQQ31" s="518">
        <f t="shared" si="204"/>
        <v>11.6</v>
      </c>
      <c r="CQR31" s="518" t="str">
        <f t="shared" si="204"/>
        <v>X</v>
      </c>
      <c r="CQS31" s="518" t="str">
        <f t="shared" si="204"/>
        <v>X</v>
      </c>
      <c r="CQT31" s="311">
        <f t="shared" si="205"/>
        <v>11.6</v>
      </c>
      <c r="CQU31" s="247">
        <f t="shared" si="206"/>
        <v>582</v>
      </c>
      <c r="CQV31" s="157"/>
      <c r="CQW31" s="209">
        <v>1160</v>
      </c>
      <c r="CQX31" s="209">
        <v>0</v>
      </c>
      <c r="CQY31" s="209">
        <v>0</v>
      </c>
      <c r="CQZ31" s="229">
        <f t="shared" si="207"/>
        <v>1160</v>
      </c>
      <c r="CRA31" s="41">
        <f t="shared" ca="1" si="203"/>
        <v>0.17726232414509235</v>
      </c>
      <c r="CRB31" s="220">
        <v>9</v>
      </c>
      <c r="CRC31" s="162">
        <v>107</v>
      </c>
      <c r="CRD31" s="221" t="str">
        <f>VLOOKUP(CRC31,Уч!$A$2:$L$34,2,FALSE)</f>
        <v>Зарипов Раиль</v>
      </c>
      <c r="CRE31" s="222" t="str">
        <f>VLOOKUP(CRC31,Уч!$A$2:$L$34,3,FALSE)</f>
        <v>25.07.1999</v>
      </c>
      <c r="CRF31" s="223" t="str">
        <f>VLOOKUP(CRC31,Уч!$A$2:$L$34,5,FALSE)</f>
        <v xml:space="preserve">Республика Татарстан  </v>
      </c>
      <c r="CRG31" s="518">
        <f t="shared" si="204"/>
        <v>11.6</v>
      </c>
      <c r="CRH31" s="518" t="str">
        <f t="shared" si="204"/>
        <v>X</v>
      </c>
      <c r="CRI31" s="518" t="str">
        <f t="shared" si="204"/>
        <v>X</v>
      </c>
      <c r="CRJ31" s="311">
        <f t="shared" si="205"/>
        <v>11.6</v>
      </c>
      <c r="CRK31" s="247">
        <f t="shared" si="206"/>
        <v>582</v>
      </c>
      <c r="CRL31" s="157"/>
      <c r="CRM31" s="209">
        <v>1160</v>
      </c>
      <c r="CRN31" s="209">
        <v>0</v>
      </c>
      <c r="CRO31" s="209">
        <v>0</v>
      </c>
      <c r="CRP31" s="229">
        <f t="shared" si="207"/>
        <v>1160</v>
      </c>
      <c r="CRQ31" s="41">
        <f t="shared" ca="1" si="203"/>
        <v>0.96271254373020165</v>
      </c>
      <c r="CRR31" s="220">
        <v>9</v>
      </c>
      <c r="CRS31" s="162">
        <v>107</v>
      </c>
      <c r="CRT31" s="221" t="str">
        <f>VLOOKUP(CRS31,Уч!$A$2:$L$34,2,FALSE)</f>
        <v>Зарипов Раиль</v>
      </c>
      <c r="CRU31" s="222" t="str">
        <f>VLOOKUP(CRS31,Уч!$A$2:$L$34,3,FALSE)</f>
        <v>25.07.1999</v>
      </c>
      <c r="CRV31" s="223" t="str">
        <f>VLOOKUP(CRS31,Уч!$A$2:$L$34,5,FALSE)</f>
        <v xml:space="preserve">Республика Татарстан  </v>
      </c>
      <c r="CRW31" s="518">
        <f t="shared" si="204"/>
        <v>11.6</v>
      </c>
      <c r="CRX31" s="518" t="str">
        <f t="shared" si="204"/>
        <v>X</v>
      </c>
      <c r="CRY31" s="518" t="str">
        <f t="shared" si="204"/>
        <v>X</v>
      </c>
      <c r="CRZ31" s="311">
        <f t="shared" si="205"/>
        <v>11.6</v>
      </c>
      <c r="CSA31" s="247">
        <f t="shared" si="206"/>
        <v>582</v>
      </c>
      <c r="CSB31" s="157"/>
      <c r="CSC31" s="209">
        <v>1160</v>
      </c>
      <c r="CSD31" s="209">
        <v>0</v>
      </c>
      <c r="CSE31" s="209">
        <v>0</v>
      </c>
      <c r="CSF31" s="229">
        <f t="shared" si="207"/>
        <v>1160</v>
      </c>
      <c r="CSG31" s="41">
        <f t="shared" ref="CSG31:CUC31" ca="1" si="208">RAND()</f>
        <v>0.98833462480519785</v>
      </c>
      <c r="CSH31" s="220">
        <v>9</v>
      </c>
      <c r="CSI31" s="162">
        <v>107</v>
      </c>
      <c r="CSJ31" s="221" t="str">
        <f>VLOOKUP(CSI31,Уч!$A$2:$L$34,2,FALSE)</f>
        <v>Зарипов Раиль</v>
      </c>
      <c r="CSK31" s="222" t="str">
        <f>VLOOKUP(CSI31,Уч!$A$2:$L$34,3,FALSE)</f>
        <v>25.07.1999</v>
      </c>
      <c r="CSL31" s="223" t="str">
        <f>VLOOKUP(CSI31,Уч!$A$2:$L$34,5,FALSE)</f>
        <v xml:space="preserve">Республика Татарстан  </v>
      </c>
      <c r="CSM31" s="518">
        <f t="shared" ref="CSM31:CUK31" si="209">IF(CSS31=0,"X",CSS31/100)</f>
        <v>11.6</v>
      </c>
      <c r="CSN31" s="518" t="str">
        <f t="shared" si="209"/>
        <v>X</v>
      </c>
      <c r="CSO31" s="518" t="str">
        <f t="shared" si="209"/>
        <v>X</v>
      </c>
      <c r="CSP31" s="311">
        <f t="shared" ref="CSP31:CUL31" si="210">MAX(CSS31,CST31,CSU31)/100</f>
        <v>11.6</v>
      </c>
      <c r="CSQ31" s="247">
        <f t="shared" ref="CSQ31:CUM31" si="211">IF(CSV31&lt;153,0,IF(CSV31=0,0,ROUNDDOWN(51.39*(CSV31/100-1.5)^1.05,0)))</f>
        <v>582</v>
      </c>
      <c r="CSR31" s="157"/>
      <c r="CSS31" s="209">
        <v>1160</v>
      </c>
      <c r="CST31" s="209">
        <v>0</v>
      </c>
      <c r="CSU31" s="209">
        <v>0</v>
      </c>
      <c r="CSV31" s="229">
        <f t="shared" ref="CSV31:CUR31" si="212">MAX(CSS31,CST31,CSU31)</f>
        <v>1160</v>
      </c>
      <c r="CSW31" s="41">
        <f t="shared" ca="1" si="208"/>
        <v>0.26439038242699386</v>
      </c>
      <c r="CSX31" s="220">
        <v>9</v>
      </c>
      <c r="CSY31" s="162">
        <v>107</v>
      </c>
      <c r="CSZ31" s="221" t="str">
        <f>VLOOKUP(CSY31,Уч!$A$2:$L$34,2,FALSE)</f>
        <v>Зарипов Раиль</v>
      </c>
      <c r="CTA31" s="222" t="str">
        <f>VLOOKUP(CSY31,Уч!$A$2:$L$34,3,FALSE)</f>
        <v>25.07.1999</v>
      </c>
      <c r="CTB31" s="223" t="str">
        <f>VLOOKUP(CSY31,Уч!$A$2:$L$34,5,FALSE)</f>
        <v xml:space="preserve">Республика Татарстан  </v>
      </c>
      <c r="CTC31" s="518">
        <f t="shared" si="209"/>
        <v>11.6</v>
      </c>
      <c r="CTD31" s="518" t="str">
        <f t="shared" si="209"/>
        <v>X</v>
      </c>
      <c r="CTE31" s="518" t="str">
        <f t="shared" si="209"/>
        <v>X</v>
      </c>
      <c r="CTF31" s="311">
        <f t="shared" si="210"/>
        <v>11.6</v>
      </c>
      <c r="CTG31" s="247">
        <f t="shared" si="211"/>
        <v>582</v>
      </c>
      <c r="CTH31" s="157"/>
      <c r="CTI31" s="209">
        <v>1160</v>
      </c>
      <c r="CTJ31" s="209">
        <v>0</v>
      </c>
      <c r="CTK31" s="209">
        <v>0</v>
      </c>
      <c r="CTL31" s="229">
        <f t="shared" si="212"/>
        <v>1160</v>
      </c>
      <c r="CTM31" s="41">
        <f t="shared" ca="1" si="208"/>
        <v>0.47121468927734289</v>
      </c>
      <c r="CTN31" s="220">
        <v>9</v>
      </c>
      <c r="CTO31" s="162">
        <v>107</v>
      </c>
      <c r="CTP31" s="221" t="str">
        <f>VLOOKUP(CTO31,Уч!$A$2:$L$34,2,FALSE)</f>
        <v>Зарипов Раиль</v>
      </c>
      <c r="CTQ31" s="222" t="str">
        <f>VLOOKUP(CTO31,Уч!$A$2:$L$34,3,FALSE)</f>
        <v>25.07.1999</v>
      </c>
      <c r="CTR31" s="223" t="str">
        <f>VLOOKUP(CTO31,Уч!$A$2:$L$34,5,FALSE)</f>
        <v xml:space="preserve">Республика Татарстан  </v>
      </c>
      <c r="CTS31" s="518">
        <f t="shared" si="209"/>
        <v>11.6</v>
      </c>
      <c r="CTT31" s="518" t="str">
        <f t="shared" si="209"/>
        <v>X</v>
      </c>
      <c r="CTU31" s="518" t="str">
        <f t="shared" si="209"/>
        <v>X</v>
      </c>
      <c r="CTV31" s="311">
        <f t="shared" si="210"/>
        <v>11.6</v>
      </c>
      <c r="CTW31" s="247">
        <f t="shared" si="211"/>
        <v>582</v>
      </c>
      <c r="CTX31" s="157"/>
      <c r="CTY31" s="209">
        <v>1160</v>
      </c>
      <c r="CTZ31" s="209">
        <v>0</v>
      </c>
      <c r="CUA31" s="209">
        <v>0</v>
      </c>
      <c r="CUB31" s="229">
        <f t="shared" si="212"/>
        <v>1160</v>
      </c>
      <c r="CUC31" s="41">
        <f t="shared" ca="1" si="208"/>
        <v>0.51422629680942256</v>
      </c>
      <c r="CUD31" s="220">
        <v>9</v>
      </c>
      <c r="CUE31" s="162">
        <v>107</v>
      </c>
      <c r="CUF31" s="221" t="str">
        <f>VLOOKUP(CUE31,Уч!$A$2:$L$34,2,FALSE)</f>
        <v>Зарипов Раиль</v>
      </c>
      <c r="CUG31" s="222" t="str">
        <f>VLOOKUP(CUE31,Уч!$A$2:$L$34,3,FALSE)</f>
        <v>25.07.1999</v>
      </c>
      <c r="CUH31" s="223" t="str">
        <f>VLOOKUP(CUE31,Уч!$A$2:$L$34,5,FALSE)</f>
        <v xml:space="preserve">Республика Татарстан  </v>
      </c>
      <c r="CUI31" s="518">
        <f t="shared" si="209"/>
        <v>11.6</v>
      </c>
      <c r="CUJ31" s="518" t="str">
        <f t="shared" si="209"/>
        <v>X</v>
      </c>
      <c r="CUK31" s="518" t="str">
        <f t="shared" si="209"/>
        <v>X</v>
      </c>
      <c r="CUL31" s="311">
        <f t="shared" si="210"/>
        <v>11.6</v>
      </c>
      <c r="CUM31" s="247">
        <f t="shared" si="211"/>
        <v>582</v>
      </c>
      <c r="CUN31" s="157"/>
      <c r="CUO31" s="209">
        <v>1160</v>
      </c>
      <c r="CUP31" s="209">
        <v>0</v>
      </c>
      <c r="CUQ31" s="209">
        <v>0</v>
      </c>
      <c r="CUR31" s="229">
        <f t="shared" si="212"/>
        <v>1160</v>
      </c>
      <c r="CUS31" s="41">
        <f t="shared" ref="CUS31:CWO31" ca="1" si="213">RAND()</f>
        <v>0.85537036375146547</v>
      </c>
      <c r="CUT31" s="220">
        <v>9</v>
      </c>
      <c r="CUU31" s="162">
        <v>107</v>
      </c>
      <c r="CUV31" s="221" t="str">
        <f>VLOOKUP(CUU31,Уч!$A$2:$L$34,2,FALSE)</f>
        <v>Зарипов Раиль</v>
      </c>
      <c r="CUW31" s="222" t="str">
        <f>VLOOKUP(CUU31,Уч!$A$2:$L$34,3,FALSE)</f>
        <v>25.07.1999</v>
      </c>
      <c r="CUX31" s="223" t="str">
        <f>VLOOKUP(CUU31,Уч!$A$2:$L$34,5,FALSE)</f>
        <v xml:space="preserve">Республика Татарстан  </v>
      </c>
      <c r="CUY31" s="518">
        <f t="shared" ref="CUY31:CWW31" si="214">IF(CVE31=0,"X",CVE31/100)</f>
        <v>11.6</v>
      </c>
      <c r="CUZ31" s="518" t="str">
        <f t="shared" si="214"/>
        <v>X</v>
      </c>
      <c r="CVA31" s="518" t="str">
        <f t="shared" si="214"/>
        <v>X</v>
      </c>
      <c r="CVB31" s="311">
        <f t="shared" ref="CVB31:CWX31" si="215">MAX(CVE31,CVF31,CVG31)/100</f>
        <v>11.6</v>
      </c>
      <c r="CVC31" s="247">
        <f t="shared" ref="CVC31:CWY31" si="216">IF(CVH31&lt;153,0,IF(CVH31=0,0,ROUNDDOWN(51.39*(CVH31/100-1.5)^1.05,0)))</f>
        <v>582</v>
      </c>
      <c r="CVD31" s="157"/>
      <c r="CVE31" s="209">
        <v>1160</v>
      </c>
      <c r="CVF31" s="209">
        <v>0</v>
      </c>
      <c r="CVG31" s="209">
        <v>0</v>
      </c>
      <c r="CVH31" s="229">
        <f t="shared" ref="CVH31:CXD31" si="217">MAX(CVE31,CVF31,CVG31)</f>
        <v>1160</v>
      </c>
      <c r="CVI31" s="41">
        <f t="shared" ca="1" si="213"/>
        <v>0.84396354792636274</v>
      </c>
      <c r="CVJ31" s="220">
        <v>9</v>
      </c>
      <c r="CVK31" s="162">
        <v>107</v>
      </c>
      <c r="CVL31" s="221" t="str">
        <f>VLOOKUP(CVK31,Уч!$A$2:$L$34,2,FALSE)</f>
        <v>Зарипов Раиль</v>
      </c>
      <c r="CVM31" s="222" t="str">
        <f>VLOOKUP(CVK31,Уч!$A$2:$L$34,3,FALSE)</f>
        <v>25.07.1999</v>
      </c>
      <c r="CVN31" s="223" t="str">
        <f>VLOOKUP(CVK31,Уч!$A$2:$L$34,5,FALSE)</f>
        <v xml:space="preserve">Республика Татарстан  </v>
      </c>
      <c r="CVO31" s="518">
        <f t="shared" si="214"/>
        <v>11.6</v>
      </c>
      <c r="CVP31" s="518" t="str">
        <f t="shared" si="214"/>
        <v>X</v>
      </c>
      <c r="CVQ31" s="518" t="str">
        <f t="shared" si="214"/>
        <v>X</v>
      </c>
      <c r="CVR31" s="311">
        <f t="shared" si="215"/>
        <v>11.6</v>
      </c>
      <c r="CVS31" s="247">
        <f t="shared" si="216"/>
        <v>582</v>
      </c>
      <c r="CVT31" s="157"/>
      <c r="CVU31" s="209">
        <v>1160</v>
      </c>
      <c r="CVV31" s="209">
        <v>0</v>
      </c>
      <c r="CVW31" s="209">
        <v>0</v>
      </c>
      <c r="CVX31" s="229">
        <f t="shared" si="217"/>
        <v>1160</v>
      </c>
      <c r="CVY31" s="41">
        <f t="shared" ca="1" si="213"/>
        <v>0.502676194668492</v>
      </c>
      <c r="CVZ31" s="220">
        <v>9</v>
      </c>
      <c r="CWA31" s="162">
        <v>107</v>
      </c>
      <c r="CWB31" s="221" t="str">
        <f>VLOOKUP(CWA31,Уч!$A$2:$L$34,2,FALSE)</f>
        <v>Зарипов Раиль</v>
      </c>
      <c r="CWC31" s="222" t="str">
        <f>VLOOKUP(CWA31,Уч!$A$2:$L$34,3,FALSE)</f>
        <v>25.07.1999</v>
      </c>
      <c r="CWD31" s="223" t="str">
        <f>VLOOKUP(CWA31,Уч!$A$2:$L$34,5,FALSE)</f>
        <v xml:space="preserve">Республика Татарстан  </v>
      </c>
      <c r="CWE31" s="518">
        <f t="shared" si="214"/>
        <v>11.6</v>
      </c>
      <c r="CWF31" s="518" t="str">
        <f t="shared" si="214"/>
        <v>X</v>
      </c>
      <c r="CWG31" s="518" t="str">
        <f t="shared" si="214"/>
        <v>X</v>
      </c>
      <c r="CWH31" s="311">
        <f t="shared" si="215"/>
        <v>11.6</v>
      </c>
      <c r="CWI31" s="247">
        <f t="shared" si="216"/>
        <v>582</v>
      </c>
      <c r="CWJ31" s="157"/>
      <c r="CWK31" s="209">
        <v>1160</v>
      </c>
      <c r="CWL31" s="209">
        <v>0</v>
      </c>
      <c r="CWM31" s="209">
        <v>0</v>
      </c>
      <c r="CWN31" s="229">
        <f t="shared" si="217"/>
        <v>1160</v>
      </c>
      <c r="CWO31" s="41">
        <f t="shared" ca="1" si="213"/>
        <v>0.83881345324517531</v>
      </c>
      <c r="CWP31" s="220">
        <v>9</v>
      </c>
      <c r="CWQ31" s="162">
        <v>107</v>
      </c>
      <c r="CWR31" s="221" t="str">
        <f>VLOOKUP(CWQ31,Уч!$A$2:$L$34,2,FALSE)</f>
        <v>Зарипов Раиль</v>
      </c>
      <c r="CWS31" s="222" t="str">
        <f>VLOOKUP(CWQ31,Уч!$A$2:$L$34,3,FALSE)</f>
        <v>25.07.1999</v>
      </c>
      <c r="CWT31" s="223" t="str">
        <f>VLOOKUP(CWQ31,Уч!$A$2:$L$34,5,FALSE)</f>
        <v xml:space="preserve">Республика Татарстан  </v>
      </c>
      <c r="CWU31" s="518">
        <f t="shared" si="214"/>
        <v>11.6</v>
      </c>
      <c r="CWV31" s="518" t="str">
        <f t="shared" si="214"/>
        <v>X</v>
      </c>
      <c r="CWW31" s="518" t="str">
        <f t="shared" si="214"/>
        <v>X</v>
      </c>
      <c r="CWX31" s="311">
        <f t="shared" si="215"/>
        <v>11.6</v>
      </c>
      <c r="CWY31" s="247">
        <f t="shared" si="216"/>
        <v>582</v>
      </c>
      <c r="CWZ31" s="157"/>
      <c r="CXA31" s="209">
        <v>1160</v>
      </c>
      <c r="CXB31" s="209">
        <v>0</v>
      </c>
      <c r="CXC31" s="209">
        <v>0</v>
      </c>
      <c r="CXD31" s="229">
        <f t="shared" si="217"/>
        <v>1160</v>
      </c>
      <c r="CXE31" s="41">
        <f t="shared" ref="CXE31:CZA31" ca="1" si="218">RAND()</f>
        <v>0.33096676998529317</v>
      </c>
      <c r="CXF31" s="220">
        <v>9</v>
      </c>
      <c r="CXG31" s="162">
        <v>107</v>
      </c>
      <c r="CXH31" s="221" t="str">
        <f>VLOOKUP(CXG31,Уч!$A$2:$L$34,2,FALSE)</f>
        <v>Зарипов Раиль</v>
      </c>
      <c r="CXI31" s="222" t="str">
        <f>VLOOKUP(CXG31,Уч!$A$2:$L$34,3,FALSE)</f>
        <v>25.07.1999</v>
      </c>
      <c r="CXJ31" s="223" t="str">
        <f>VLOOKUP(CXG31,Уч!$A$2:$L$34,5,FALSE)</f>
        <v xml:space="preserve">Республика Татарстан  </v>
      </c>
      <c r="CXK31" s="518">
        <f t="shared" ref="CXK31:CZI31" si="219">IF(CXQ31=0,"X",CXQ31/100)</f>
        <v>11.6</v>
      </c>
      <c r="CXL31" s="518" t="str">
        <f t="shared" si="219"/>
        <v>X</v>
      </c>
      <c r="CXM31" s="518" t="str">
        <f t="shared" si="219"/>
        <v>X</v>
      </c>
      <c r="CXN31" s="311">
        <f t="shared" ref="CXN31:CZJ31" si="220">MAX(CXQ31,CXR31,CXS31)/100</f>
        <v>11.6</v>
      </c>
      <c r="CXO31" s="247">
        <f t="shared" ref="CXO31:CZK31" si="221">IF(CXT31&lt;153,0,IF(CXT31=0,0,ROUNDDOWN(51.39*(CXT31/100-1.5)^1.05,0)))</f>
        <v>582</v>
      </c>
      <c r="CXP31" s="157"/>
      <c r="CXQ31" s="209">
        <v>1160</v>
      </c>
      <c r="CXR31" s="209">
        <v>0</v>
      </c>
      <c r="CXS31" s="209">
        <v>0</v>
      </c>
      <c r="CXT31" s="229">
        <f t="shared" ref="CXT31:CZP31" si="222">MAX(CXQ31,CXR31,CXS31)</f>
        <v>1160</v>
      </c>
      <c r="CXU31" s="41">
        <f t="shared" ca="1" si="218"/>
        <v>0.1929413677048657</v>
      </c>
      <c r="CXV31" s="220">
        <v>9</v>
      </c>
      <c r="CXW31" s="162">
        <v>107</v>
      </c>
      <c r="CXX31" s="221" t="str">
        <f>VLOOKUP(CXW31,Уч!$A$2:$L$34,2,FALSE)</f>
        <v>Зарипов Раиль</v>
      </c>
      <c r="CXY31" s="222" t="str">
        <f>VLOOKUP(CXW31,Уч!$A$2:$L$34,3,FALSE)</f>
        <v>25.07.1999</v>
      </c>
      <c r="CXZ31" s="223" t="str">
        <f>VLOOKUP(CXW31,Уч!$A$2:$L$34,5,FALSE)</f>
        <v xml:space="preserve">Республика Татарстан  </v>
      </c>
      <c r="CYA31" s="518">
        <f t="shared" si="219"/>
        <v>11.6</v>
      </c>
      <c r="CYB31" s="518" t="str">
        <f t="shared" si="219"/>
        <v>X</v>
      </c>
      <c r="CYC31" s="518" t="str">
        <f t="shared" si="219"/>
        <v>X</v>
      </c>
      <c r="CYD31" s="311">
        <f t="shared" si="220"/>
        <v>11.6</v>
      </c>
      <c r="CYE31" s="247">
        <f t="shared" si="221"/>
        <v>582</v>
      </c>
      <c r="CYF31" s="157"/>
      <c r="CYG31" s="209">
        <v>1160</v>
      </c>
      <c r="CYH31" s="209">
        <v>0</v>
      </c>
      <c r="CYI31" s="209">
        <v>0</v>
      </c>
      <c r="CYJ31" s="229">
        <f t="shared" si="222"/>
        <v>1160</v>
      </c>
      <c r="CYK31" s="41">
        <f t="shared" ca="1" si="218"/>
        <v>0.61771192469167424</v>
      </c>
      <c r="CYL31" s="220">
        <v>9</v>
      </c>
      <c r="CYM31" s="162">
        <v>107</v>
      </c>
      <c r="CYN31" s="221" t="str">
        <f>VLOOKUP(CYM31,Уч!$A$2:$L$34,2,FALSE)</f>
        <v>Зарипов Раиль</v>
      </c>
      <c r="CYO31" s="222" t="str">
        <f>VLOOKUP(CYM31,Уч!$A$2:$L$34,3,FALSE)</f>
        <v>25.07.1999</v>
      </c>
      <c r="CYP31" s="223" t="str">
        <f>VLOOKUP(CYM31,Уч!$A$2:$L$34,5,FALSE)</f>
        <v xml:space="preserve">Республика Татарстан  </v>
      </c>
      <c r="CYQ31" s="518">
        <f t="shared" si="219"/>
        <v>11.6</v>
      </c>
      <c r="CYR31" s="518" t="str">
        <f t="shared" si="219"/>
        <v>X</v>
      </c>
      <c r="CYS31" s="518" t="str">
        <f t="shared" si="219"/>
        <v>X</v>
      </c>
      <c r="CYT31" s="311">
        <f t="shared" si="220"/>
        <v>11.6</v>
      </c>
      <c r="CYU31" s="247">
        <f t="shared" si="221"/>
        <v>582</v>
      </c>
      <c r="CYV31" s="157"/>
      <c r="CYW31" s="209">
        <v>1160</v>
      </c>
      <c r="CYX31" s="209">
        <v>0</v>
      </c>
      <c r="CYY31" s="209">
        <v>0</v>
      </c>
      <c r="CYZ31" s="229">
        <f t="shared" si="222"/>
        <v>1160</v>
      </c>
      <c r="CZA31" s="41">
        <f t="shared" ca="1" si="218"/>
        <v>0.18710348886029937</v>
      </c>
      <c r="CZB31" s="220">
        <v>9</v>
      </c>
      <c r="CZC31" s="162">
        <v>107</v>
      </c>
      <c r="CZD31" s="221" t="str">
        <f>VLOOKUP(CZC31,Уч!$A$2:$L$34,2,FALSE)</f>
        <v>Зарипов Раиль</v>
      </c>
      <c r="CZE31" s="222" t="str">
        <f>VLOOKUP(CZC31,Уч!$A$2:$L$34,3,FALSE)</f>
        <v>25.07.1999</v>
      </c>
      <c r="CZF31" s="223" t="str">
        <f>VLOOKUP(CZC31,Уч!$A$2:$L$34,5,FALSE)</f>
        <v xml:space="preserve">Республика Татарстан  </v>
      </c>
      <c r="CZG31" s="518">
        <f t="shared" si="219"/>
        <v>11.6</v>
      </c>
      <c r="CZH31" s="518" t="str">
        <f t="shared" si="219"/>
        <v>X</v>
      </c>
      <c r="CZI31" s="518" t="str">
        <f t="shared" si="219"/>
        <v>X</v>
      </c>
      <c r="CZJ31" s="311">
        <f t="shared" si="220"/>
        <v>11.6</v>
      </c>
      <c r="CZK31" s="247">
        <f t="shared" si="221"/>
        <v>582</v>
      </c>
      <c r="CZL31" s="157"/>
      <c r="CZM31" s="209">
        <v>1160</v>
      </c>
      <c r="CZN31" s="209">
        <v>0</v>
      </c>
      <c r="CZO31" s="209">
        <v>0</v>
      </c>
      <c r="CZP31" s="229">
        <f t="shared" si="222"/>
        <v>1160</v>
      </c>
      <c r="CZQ31" s="41">
        <f t="shared" ref="CZQ31:DBM31" ca="1" si="223">RAND()</f>
        <v>0.56628416137292681</v>
      </c>
      <c r="CZR31" s="220">
        <v>9</v>
      </c>
      <c r="CZS31" s="162">
        <v>107</v>
      </c>
      <c r="CZT31" s="221" t="str">
        <f>VLOOKUP(CZS31,Уч!$A$2:$L$34,2,FALSE)</f>
        <v>Зарипов Раиль</v>
      </c>
      <c r="CZU31" s="222" t="str">
        <f>VLOOKUP(CZS31,Уч!$A$2:$L$34,3,FALSE)</f>
        <v>25.07.1999</v>
      </c>
      <c r="CZV31" s="223" t="str">
        <f>VLOOKUP(CZS31,Уч!$A$2:$L$34,5,FALSE)</f>
        <v xml:space="preserve">Республика Татарстан  </v>
      </c>
      <c r="CZW31" s="518">
        <f t="shared" ref="CZW31:DBU31" si="224">IF(DAC31=0,"X",DAC31/100)</f>
        <v>11.6</v>
      </c>
      <c r="CZX31" s="518" t="str">
        <f t="shared" si="224"/>
        <v>X</v>
      </c>
      <c r="CZY31" s="518" t="str">
        <f t="shared" si="224"/>
        <v>X</v>
      </c>
      <c r="CZZ31" s="311">
        <f t="shared" ref="CZZ31:DBV31" si="225">MAX(DAC31,DAD31,DAE31)/100</f>
        <v>11.6</v>
      </c>
      <c r="DAA31" s="247">
        <f t="shared" ref="DAA31:DBW31" si="226">IF(DAF31&lt;153,0,IF(DAF31=0,0,ROUNDDOWN(51.39*(DAF31/100-1.5)^1.05,0)))</f>
        <v>582</v>
      </c>
      <c r="DAB31" s="157"/>
      <c r="DAC31" s="209">
        <v>1160</v>
      </c>
      <c r="DAD31" s="209">
        <v>0</v>
      </c>
      <c r="DAE31" s="209">
        <v>0</v>
      </c>
      <c r="DAF31" s="229">
        <f t="shared" ref="DAF31:DCB31" si="227">MAX(DAC31,DAD31,DAE31)</f>
        <v>1160</v>
      </c>
      <c r="DAG31" s="41">
        <f t="shared" ca="1" si="223"/>
        <v>0.63710955530799962</v>
      </c>
      <c r="DAH31" s="220">
        <v>9</v>
      </c>
      <c r="DAI31" s="162">
        <v>107</v>
      </c>
      <c r="DAJ31" s="221" t="str">
        <f>VLOOKUP(DAI31,Уч!$A$2:$L$34,2,FALSE)</f>
        <v>Зарипов Раиль</v>
      </c>
      <c r="DAK31" s="222" t="str">
        <f>VLOOKUP(DAI31,Уч!$A$2:$L$34,3,FALSE)</f>
        <v>25.07.1999</v>
      </c>
      <c r="DAL31" s="223" t="str">
        <f>VLOOKUP(DAI31,Уч!$A$2:$L$34,5,FALSE)</f>
        <v xml:space="preserve">Республика Татарстан  </v>
      </c>
      <c r="DAM31" s="518">
        <f t="shared" si="224"/>
        <v>11.6</v>
      </c>
      <c r="DAN31" s="518" t="str">
        <f t="shared" si="224"/>
        <v>X</v>
      </c>
      <c r="DAO31" s="518" t="str">
        <f t="shared" si="224"/>
        <v>X</v>
      </c>
      <c r="DAP31" s="311">
        <f t="shared" si="225"/>
        <v>11.6</v>
      </c>
      <c r="DAQ31" s="247">
        <f t="shared" si="226"/>
        <v>582</v>
      </c>
      <c r="DAR31" s="157"/>
      <c r="DAS31" s="209">
        <v>1160</v>
      </c>
      <c r="DAT31" s="209">
        <v>0</v>
      </c>
      <c r="DAU31" s="209">
        <v>0</v>
      </c>
      <c r="DAV31" s="229">
        <f t="shared" si="227"/>
        <v>1160</v>
      </c>
      <c r="DAW31" s="41">
        <f t="shared" ca="1" si="223"/>
        <v>0.6447156988363214</v>
      </c>
      <c r="DAX31" s="220">
        <v>9</v>
      </c>
      <c r="DAY31" s="162">
        <v>107</v>
      </c>
      <c r="DAZ31" s="221" t="str">
        <f>VLOOKUP(DAY31,Уч!$A$2:$L$34,2,FALSE)</f>
        <v>Зарипов Раиль</v>
      </c>
      <c r="DBA31" s="222" t="str">
        <f>VLOOKUP(DAY31,Уч!$A$2:$L$34,3,FALSE)</f>
        <v>25.07.1999</v>
      </c>
      <c r="DBB31" s="223" t="str">
        <f>VLOOKUP(DAY31,Уч!$A$2:$L$34,5,FALSE)</f>
        <v xml:space="preserve">Республика Татарстан  </v>
      </c>
      <c r="DBC31" s="518">
        <f t="shared" si="224"/>
        <v>11.6</v>
      </c>
      <c r="DBD31" s="518" t="str">
        <f t="shared" si="224"/>
        <v>X</v>
      </c>
      <c r="DBE31" s="518" t="str">
        <f t="shared" si="224"/>
        <v>X</v>
      </c>
      <c r="DBF31" s="311">
        <f t="shared" si="225"/>
        <v>11.6</v>
      </c>
      <c r="DBG31" s="247">
        <f t="shared" si="226"/>
        <v>582</v>
      </c>
      <c r="DBH31" s="157"/>
      <c r="DBI31" s="209">
        <v>1160</v>
      </c>
      <c r="DBJ31" s="209">
        <v>0</v>
      </c>
      <c r="DBK31" s="209">
        <v>0</v>
      </c>
      <c r="DBL31" s="229">
        <f t="shared" si="227"/>
        <v>1160</v>
      </c>
      <c r="DBM31" s="41">
        <f t="shared" ca="1" si="223"/>
        <v>0.88289257517428998</v>
      </c>
      <c r="DBN31" s="220">
        <v>9</v>
      </c>
      <c r="DBO31" s="162">
        <v>107</v>
      </c>
      <c r="DBP31" s="221" t="str">
        <f>VLOOKUP(DBO31,Уч!$A$2:$L$34,2,FALSE)</f>
        <v>Зарипов Раиль</v>
      </c>
      <c r="DBQ31" s="222" t="str">
        <f>VLOOKUP(DBO31,Уч!$A$2:$L$34,3,FALSE)</f>
        <v>25.07.1999</v>
      </c>
      <c r="DBR31" s="223" t="str">
        <f>VLOOKUP(DBO31,Уч!$A$2:$L$34,5,FALSE)</f>
        <v xml:space="preserve">Республика Татарстан  </v>
      </c>
      <c r="DBS31" s="518">
        <f t="shared" si="224"/>
        <v>11.6</v>
      </c>
      <c r="DBT31" s="518" t="str">
        <f t="shared" si="224"/>
        <v>X</v>
      </c>
      <c r="DBU31" s="518" t="str">
        <f t="shared" si="224"/>
        <v>X</v>
      </c>
      <c r="DBV31" s="311">
        <f t="shared" si="225"/>
        <v>11.6</v>
      </c>
      <c r="DBW31" s="247">
        <f t="shared" si="226"/>
        <v>582</v>
      </c>
      <c r="DBX31" s="157"/>
      <c r="DBY31" s="209">
        <v>1160</v>
      </c>
      <c r="DBZ31" s="209">
        <v>0</v>
      </c>
      <c r="DCA31" s="209">
        <v>0</v>
      </c>
      <c r="DCB31" s="229">
        <f t="shared" si="227"/>
        <v>1160</v>
      </c>
      <c r="DCC31" s="41">
        <f t="shared" ref="DCC31:DDY31" ca="1" si="228">RAND()</f>
        <v>0.52457952582074641</v>
      </c>
      <c r="DCD31" s="220">
        <v>9</v>
      </c>
      <c r="DCE31" s="162">
        <v>107</v>
      </c>
      <c r="DCF31" s="221" t="str">
        <f>VLOOKUP(DCE31,Уч!$A$2:$L$34,2,FALSE)</f>
        <v>Зарипов Раиль</v>
      </c>
      <c r="DCG31" s="222" t="str">
        <f>VLOOKUP(DCE31,Уч!$A$2:$L$34,3,FALSE)</f>
        <v>25.07.1999</v>
      </c>
      <c r="DCH31" s="223" t="str">
        <f>VLOOKUP(DCE31,Уч!$A$2:$L$34,5,FALSE)</f>
        <v xml:space="preserve">Республика Татарстан  </v>
      </c>
      <c r="DCI31" s="518">
        <f t="shared" ref="DCI31:DEG31" si="229">IF(DCO31=0,"X",DCO31/100)</f>
        <v>11.6</v>
      </c>
      <c r="DCJ31" s="518" t="str">
        <f t="shared" si="229"/>
        <v>X</v>
      </c>
      <c r="DCK31" s="518" t="str">
        <f t="shared" si="229"/>
        <v>X</v>
      </c>
      <c r="DCL31" s="311">
        <f t="shared" ref="DCL31:DEH31" si="230">MAX(DCO31,DCP31,DCQ31)/100</f>
        <v>11.6</v>
      </c>
      <c r="DCM31" s="247">
        <f t="shared" ref="DCM31:DEI31" si="231">IF(DCR31&lt;153,0,IF(DCR31=0,0,ROUNDDOWN(51.39*(DCR31/100-1.5)^1.05,0)))</f>
        <v>582</v>
      </c>
      <c r="DCN31" s="157"/>
      <c r="DCO31" s="209">
        <v>1160</v>
      </c>
      <c r="DCP31" s="209">
        <v>0</v>
      </c>
      <c r="DCQ31" s="209">
        <v>0</v>
      </c>
      <c r="DCR31" s="229">
        <f t="shared" ref="DCR31:DEN31" si="232">MAX(DCO31,DCP31,DCQ31)</f>
        <v>1160</v>
      </c>
      <c r="DCS31" s="41">
        <f t="shared" ca="1" si="228"/>
        <v>0.96486584648499873</v>
      </c>
      <c r="DCT31" s="220">
        <v>9</v>
      </c>
      <c r="DCU31" s="162">
        <v>107</v>
      </c>
      <c r="DCV31" s="221" t="str">
        <f>VLOOKUP(DCU31,Уч!$A$2:$L$34,2,FALSE)</f>
        <v>Зарипов Раиль</v>
      </c>
      <c r="DCW31" s="222" t="str">
        <f>VLOOKUP(DCU31,Уч!$A$2:$L$34,3,FALSE)</f>
        <v>25.07.1999</v>
      </c>
      <c r="DCX31" s="223" t="str">
        <f>VLOOKUP(DCU31,Уч!$A$2:$L$34,5,FALSE)</f>
        <v xml:space="preserve">Республика Татарстан  </v>
      </c>
      <c r="DCY31" s="518">
        <f t="shared" si="229"/>
        <v>11.6</v>
      </c>
      <c r="DCZ31" s="518" t="str">
        <f t="shared" si="229"/>
        <v>X</v>
      </c>
      <c r="DDA31" s="518" t="str">
        <f t="shared" si="229"/>
        <v>X</v>
      </c>
      <c r="DDB31" s="311">
        <f t="shared" si="230"/>
        <v>11.6</v>
      </c>
      <c r="DDC31" s="247">
        <f t="shared" si="231"/>
        <v>582</v>
      </c>
      <c r="DDD31" s="157"/>
      <c r="DDE31" s="209">
        <v>1160</v>
      </c>
      <c r="DDF31" s="209">
        <v>0</v>
      </c>
      <c r="DDG31" s="209">
        <v>0</v>
      </c>
      <c r="DDH31" s="229">
        <f t="shared" si="232"/>
        <v>1160</v>
      </c>
      <c r="DDI31" s="41">
        <f t="shared" ca="1" si="228"/>
        <v>0.37846239127636605</v>
      </c>
      <c r="DDJ31" s="220">
        <v>9</v>
      </c>
      <c r="DDK31" s="162">
        <v>107</v>
      </c>
      <c r="DDL31" s="221" t="str">
        <f>VLOOKUP(DDK31,Уч!$A$2:$L$34,2,FALSE)</f>
        <v>Зарипов Раиль</v>
      </c>
      <c r="DDM31" s="222" t="str">
        <f>VLOOKUP(DDK31,Уч!$A$2:$L$34,3,FALSE)</f>
        <v>25.07.1999</v>
      </c>
      <c r="DDN31" s="223" t="str">
        <f>VLOOKUP(DDK31,Уч!$A$2:$L$34,5,FALSE)</f>
        <v xml:space="preserve">Республика Татарстан  </v>
      </c>
      <c r="DDO31" s="518">
        <f t="shared" si="229"/>
        <v>11.6</v>
      </c>
      <c r="DDP31" s="518" t="str">
        <f t="shared" si="229"/>
        <v>X</v>
      </c>
      <c r="DDQ31" s="518" t="str">
        <f t="shared" si="229"/>
        <v>X</v>
      </c>
      <c r="DDR31" s="311">
        <f t="shared" si="230"/>
        <v>11.6</v>
      </c>
      <c r="DDS31" s="247">
        <f t="shared" si="231"/>
        <v>582</v>
      </c>
      <c r="DDT31" s="157"/>
      <c r="DDU31" s="209">
        <v>1160</v>
      </c>
      <c r="DDV31" s="209">
        <v>0</v>
      </c>
      <c r="DDW31" s="209">
        <v>0</v>
      </c>
      <c r="DDX31" s="229">
        <f t="shared" si="232"/>
        <v>1160</v>
      </c>
      <c r="DDY31" s="41">
        <f t="shared" ca="1" si="228"/>
        <v>0.69854786933335578</v>
      </c>
      <c r="DDZ31" s="220">
        <v>9</v>
      </c>
      <c r="DEA31" s="162">
        <v>107</v>
      </c>
      <c r="DEB31" s="221" t="str">
        <f>VLOOKUP(DEA31,Уч!$A$2:$L$34,2,FALSE)</f>
        <v>Зарипов Раиль</v>
      </c>
      <c r="DEC31" s="222" t="str">
        <f>VLOOKUP(DEA31,Уч!$A$2:$L$34,3,FALSE)</f>
        <v>25.07.1999</v>
      </c>
      <c r="DED31" s="223" t="str">
        <f>VLOOKUP(DEA31,Уч!$A$2:$L$34,5,FALSE)</f>
        <v xml:space="preserve">Республика Татарстан  </v>
      </c>
      <c r="DEE31" s="518">
        <f t="shared" si="229"/>
        <v>11.6</v>
      </c>
      <c r="DEF31" s="518" t="str">
        <f t="shared" si="229"/>
        <v>X</v>
      </c>
      <c r="DEG31" s="518" t="str">
        <f t="shared" si="229"/>
        <v>X</v>
      </c>
      <c r="DEH31" s="311">
        <f t="shared" si="230"/>
        <v>11.6</v>
      </c>
      <c r="DEI31" s="247">
        <f t="shared" si="231"/>
        <v>582</v>
      </c>
      <c r="DEJ31" s="157"/>
      <c r="DEK31" s="209">
        <v>1160</v>
      </c>
      <c r="DEL31" s="209">
        <v>0</v>
      </c>
      <c r="DEM31" s="209">
        <v>0</v>
      </c>
      <c r="DEN31" s="229">
        <f t="shared" si="232"/>
        <v>1160</v>
      </c>
      <c r="DEO31" s="41">
        <f t="shared" ref="DEO31:DGK31" ca="1" si="233">RAND()</f>
        <v>0.29501485446816067</v>
      </c>
      <c r="DEP31" s="220">
        <v>9</v>
      </c>
      <c r="DEQ31" s="162">
        <v>107</v>
      </c>
      <c r="DER31" s="221" t="str">
        <f>VLOOKUP(DEQ31,Уч!$A$2:$L$34,2,FALSE)</f>
        <v>Зарипов Раиль</v>
      </c>
      <c r="DES31" s="222" t="str">
        <f>VLOOKUP(DEQ31,Уч!$A$2:$L$34,3,FALSE)</f>
        <v>25.07.1999</v>
      </c>
      <c r="DET31" s="223" t="str">
        <f>VLOOKUP(DEQ31,Уч!$A$2:$L$34,5,FALSE)</f>
        <v xml:space="preserve">Республика Татарстан  </v>
      </c>
      <c r="DEU31" s="518">
        <f t="shared" ref="DEU31:DGS31" si="234">IF(DFA31=0,"X",DFA31/100)</f>
        <v>11.6</v>
      </c>
      <c r="DEV31" s="518" t="str">
        <f t="shared" si="234"/>
        <v>X</v>
      </c>
      <c r="DEW31" s="518" t="str">
        <f t="shared" si="234"/>
        <v>X</v>
      </c>
      <c r="DEX31" s="311">
        <f t="shared" ref="DEX31:DGT31" si="235">MAX(DFA31,DFB31,DFC31)/100</f>
        <v>11.6</v>
      </c>
      <c r="DEY31" s="247">
        <f t="shared" ref="DEY31:DGU31" si="236">IF(DFD31&lt;153,0,IF(DFD31=0,0,ROUNDDOWN(51.39*(DFD31/100-1.5)^1.05,0)))</f>
        <v>582</v>
      </c>
      <c r="DEZ31" s="157"/>
      <c r="DFA31" s="209">
        <v>1160</v>
      </c>
      <c r="DFB31" s="209">
        <v>0</v>
      </c>
      <c r="DFC31" s="209">
        <v>0</v>
      </c>
      <c r="DFD31" s="229">
        <f t="shared" ref="DFD31:DGZ31" si="237">MAX(DFA31,DFB31,DFC31)</f>
        <v>1160</v>
      </c>
      <c r="DFE31" s="41">
        <f t="shared" ca="1" si="233"/>
        <v>0.45679512568334901</v>
      </c>
      <c r="DFF31" s="220">
        <v>9</v>
      </c>
      <c r="DFG31" s="162">
        <v>107</v>
      </c>
      <c r="DFH31" s="221" t="str">
        <f>VLOOKUP(DFG31,Уч!$A$2:$L$34,2,FALSE)</f>
        <v>Зарипов Раиль</v>
      </c>
      <c r="DFI31" s="222" t="str">
        <f>VLOOKUP(DFG31,Уч!$A$2:$L$34,3,FALSE)</f>
        <v>25.07.1999</v>
      </c>
      <c r="DFJ31" s="223" t="str">
        <f>VLOOKUP(DFG31,Уч!$A$2:$L$34,5,FALSE)</f>
        <v xml:space="preserve">Республика Татарстан  </v>
      </c>
      <c r="DFK31" s="518">
        <f t="shared" si="234"/>
        <v>11.6</v>
      </c>
      <c r="DFL31" s="518" t="str">
        <f t="shared" si="234"/>
        <v>X</v>
      </c>
      <c r="DFM31" s="518" t="str">
        <f t="shared" si="234"/>
        <v>X</v>
      </c>
      <c r="DFN31" s="311">
        <f t="shared" si="235"/>
        <v>11.6</v>
      </c>
      <c r="DFO31" s="247">
        <f t="shared" si="236"/>
        <v>582</v>
      </c>
      <c r="DFP31" s="157"/>
      <c r="DFQ31" s="209">
        <v>1160</v>
      </c>
      <c r="DFR31" s="209">
        <v>0</v>
      </c>
      <c r="DFS31" s="209">
        <v>0</v>
      </c>
      <c r="DFT31" s="229">
        <f t="shared" si="237"/>
        <v>1160</v>
      </c>
      <c r="DFU31" s="41">
        <f t="shared" ca="1" si="233"/>
        <v>0.79651262145020019</v>
      </c>
      <c r="DFV31" s="220">
        <v>9</v>
      </c>
      <c r="DFW31" s="162">
        <v>107</v>
      </c>
      <c r="DFX31" s="221" t="str">
        <f>VLOOKUP(DFW31,Уч!$A$2:$L$34,2,FALSE)</f>
        <v>Зарипов Раиль</v>
      </c>
      <c r="DFY31" s="222" t="str">
        <f>VLOOKUP(DFW31,Уч!$A$2:$L$34,3,FALSE)</f>
        <v>25.07.1999</v>
      </c>
      <c r="DFZ31" s="223" t="str">
        <f>VLOOKUP(DFW31,Уч!$A$2:$L$34,5,FALSE)</f>
        <v xml:space="preserve">Республика Татарстан  </v>
      </c>
      <c r="DGA31" s="518">
        <f t="shared" si="234"/>
        <v>11.6</v>
      </c>
      <c r="DGB31" s="518" t="str">
        <f t="shared" si="234"/>
        <v>X</v>
      </c>
      <c r="DGC31" s="518" t="str">
        <f t="shared" si="234"/>
        <v>X</v>
      </c>
      <c r="DGD31" s="311">
        <f t="shared" si="235"/>
        <v>11.6</v>
      </c>
      <c r="DGE31" s="247">
        <f t="shared" si="236"/>
        <v>582</v>
      </c>
      <c r="DGF31" s="157"/>
      <c r="DGG31" s="209">
        <v>1160</v>
      </c>
      <c r="DGH31" s="209">
        <v>0</v>
      </c>
      <c r="DGI31" s="209">
        <v>0</v>
      </c>
      <c r="DGJ31" s="229">
        <f t="shared" si="237"/>
        <v>1160</v>
      </c>
      <c r="DGK31" s="41">
        <f t="shared" ca="1" si="233"/>
        <v>0.34808240774309562</v>
      </c>
      <c r="DGL31" s="220">
        <v>9</v>
      </c>
      <c r="DGM31" s="162">
        <v>107</v>
      </c>
      <c r="DGN31" s="221" t="str">
        <f>VLOOKUP(DGM31,Уч!$A$2:$L$34,2,FALSE)</f>
        <v>Зарипов Раиль</v>
      </c>
      <c r="DGO31" s="222" t="str">
        <f>VLOOKUP(DGM31,Уч!$A$2:$L$34,3,FALSE)</f>
        <v>25.07.1999</v>
      </c>
      <c r="DGP31" s="223" t="str">
        <f>VLOOKUP(DGM31,Уч!$A$2:$L$34,5,FALSE)</f>
        <v xml:space="preserve">Республика Татарстан  </v>
      </c>
      <c r="DGQ31" s="518">
        <f t="shared" si="234"/>
        <v>11.6</v>
      </c>
      <c r="DGR31" s="518" t="str">
        <f t="shared" si="234"/>
        <v>X</v>
      </c>
      <c r="DGS31" s="518" t="str">
        <f t="shared" si="234"/>
        <v>X</v>
      </c>
      <c r="DGT31" s="311">
        <f t="shared" si="235"/>
        <v>11.6</v>
      </c>
      <c r="DGU31" s="247">
        <f t="shared" si="236"/>
        <v>582</v>
      </c>
      <c r="DGV31" s="157"/>
      <c r="DGW31" s="209">
        <v>1160</v>
      </c>
      <c r="DGX31" s="209">
        <v>0</v>
      </c>
      <c r="DGY31" s="209">
        <v>0</v>
      </c>
      <c r="DGZ31" s="229">
        <f t="shared" si="237"/>
        <v>1160</v>
      </c>
      <c r="DHA31" s="41">
        <f t="shared" ref="DHA31:DIW31" ca="1" si="238">RAND()</f>
        <v>0.99211921515155899</v>
      </c>
      <c r="DHB31" s="220">
        <v>9</v>
      </c>
      <c r="DHC31" s="162">
        <v>107</v>
      </c>
      <c r="DHD31" s="221" t="str">
        <f>VLOOKUP(DHC31,Уч!$A$2:$L$34,2,FALSE)</f>
        <v>Зарипов Раиль</v>
      </c>
      <c r="DHE31" s="222" t="str">
        <f>VLOOKUP(DHC31,Уч!$A$2:$L$34,3,FALSE)</f>
        <v>25.07.1999</v>
      </c>
      <c r="DHF31" s="223" t="str">
        <f>VLOOKUP(DHC31,Уч!$A$2:$L$34,5,FALSE)</f>
        <v xml:space="preserve">Республика Татарстан  </v>
      </c>
      <c r="DHG31" s="518">
        <f t="shared" ref="DHG31:DJE31" si="239">IF(DHM31=0,"X",DHM31/100)</f>
        <v>11.6</v>
      </c>
      <c r="DHH31" s="518" t="str">
        <f t="shared" si="239"/>
        <v>X</v>
      </c>
      <c r="DHI31" s="518" t="str">
        <f t="shared" si="239"/>
        <v>X</v>
      </c>
      <c r="DHJ31" s="311">
        <f t="shared" ref="DHJ31:DJF31" si="240">MAX(DHM31,DHN31,DHO31)/100</f>
        <v>11.6</v>
      </c>
      <c r="DHK31" s="247">
        <f t="shared" ref="DHK31:DJG31" si="241">IF(DHP31&lt;153,0,IF(DHP31=0,0,ROUNDDOWN(51.39*(DHP31/100-1.5)^1.05,0)))</f>
        <v>582</v>
      </c>
      <c r="DHL31" s="157"/>
      <c r="DHM31" s="209">
        <v>1160</v>
      </c>
      <c r="DHN31" s="209">
        <v>0</v>
      </c>
      <c r="DHO31" s="209">
        <v>0</v>
      </c>
      <c r="DHP31" s="229">
        <f t="shared" ref="DHP31:DJL31" si="242">MAX(DHM31,DHN31,DHO31)</f>
        <v>1160</v>
      </c>
      <c r="DHQ31" s="41">
        <f t="shared" ca="1" si="238"/>
        <v>0.86644404153456345</v>
      </c>
      <c r="DHR31" s="220">
        <v>9</v>
      </c>
      <c r="DHS31" s="162">
        <v>107</v>
      </c>
      <c r="DHT31" s="221" t="str">
        <f>VLOOKUP(DHS31,Уч!$A$2:$L$34,2,FALSE)</f>
        <v>Зарипов Раиль</v>
      </c>
      <c r="DHU31" s="222" t="str">
        <f>VLOOKUP(DHS31,Уч!$A$2:$L$34,3,FALSE)</f>
        <v>25.07.1999</v>
      </c>
      <c r="DHV31" s="223" t="str">
        <f>VLOOKUP(DHS31,Уч!$A$2:$L$34,5,FALSE)</f>
        <v xml:space="preserve">Республика Татарстан  </v>
      </c>
      <c r="DHW31" s="518">
        <f t="shared" si="239"/>
        <v>11.6</v>
      </c>
      <c r="DHX31" s="518" t="str">
        <f t="shared" si="239"/>
        <v>X</v>
      </c>
      <c r="DHY31" s="518" t="str">
        <f t="shared" si="239"/>
        <v>X</v>
      </c>
      <c r="DHZ31" s="311">
        <f t="shared" si="240"/>
        <v>11.6</v>
      </c>
      <c r="DIA31" s="247">
        <f t="shared" si="241"/>
        <v>582</v>
      </c>
      <c r="DIB31" s="157"/>
      <c r="DIC31" s="209">
        <v>1160</v>
      </c>
      <c r="DID31" s="209">
        <v>0</v>
      </c>
      <c r="DIE31" s="209">
        <v>0</v>
      </c>
      <c r="DIF31" s="229">
        <f t="shared" si="242"/>
        <v>1160</v>
      </c>
      <c r="DIG31" s="41">
        <f t="shared" ca="1" si="238"/>
        <v>0.22444129465523621</v>
      </c>
      <c r="DIH31" s="220">
        <v>9</v>
      </c>
      <c r="DII31" s="162">
        <v>107</v>
      </c>
      <c r="DIJ31" s="221" t="str">
        <f>VLOOKUP(DII31,Уч!$A$2:$L$34,2,FALSE)</f>
        <v>Зарипов Раиль</v>
      </c>
      <c r="DIK31" s="222" t="str">
        <f>VLOOKUP(DII31,Уч!$A$2:$L$34,3,FALSE)</f>
        <v>25.07.1999</v>
      </c>
      <c r="DIL31" s="223" t="str">
        <f>VLOOKUP(DII31,Уч!$A$2:$L$34,5,FALSE)</f>
        <v xml:space="preserve">Республика Татарстан  </v>
      </c>
      <c r="DIM31" s="518">
        <f t="shared" si="239"/>
        <v>11.6</v>
      </c>
      <c r="DIN31" s="518" t="str">
        <f t="shared" si="239"/>
        <v>X</v>
      </c>
      <c r="DIO31" s="518" t="str">
        <f t="shared" si="239"/>
        <v>X</v>
      </c>
      <c r="DIP31" s="311">
        <f t="shared" si="240"/>
        <v>11.6</v>
      </c>
      <c r="DIQ31" s="247">
        <f t="shared" si="241"/>
        <v>582</v>
      </c>
      <c r="DIR31" s="157"/>
      <c r="DIS31" s="209">
        <v>1160</v>
      </c>
      <c r="DIT31" s="209">
        <v>0</v>
      </c>
      <c r="DIU31" s="209">
        <v>0</v>
      </c>
      <c r="DIV31" s="229">
        <f t="shared" si="242"/>
        <v>1160</v>
      </c>
      <c r="DIW31" s="41">
        <f t="shared" ca="1" si="238"/>
        <v>0.48678236239943973</v>
      </c>
      <c r="DIX31" s="220">
        <v>9</v>
      </c>
      <c r="DIY31" s="162">
        <v>107</v>
      </c>
      <c r="DIZ31" s="221" t="str">
        <f>VLOOKUP(DIY31,Уч!$A$2:$L$34,2,FALSE)</f>
        <v>Зарипов Раиль</v>
      </c>
      <c r="DJA31" s="222" t="str">
        <f>VLOOKUP(DIY31,Уч!$A$2:$L$34,3,FALSE)</f>
        <v>25.07.1999</v>
      </c>
      <c r="DJB31" s="223" t="str">
        <f>VLOOKUP(DIY31,Уч!$A$2:$L$34,5,FALSE)</f>
        <v xml:space="preserve">Республика Татарстан  </v>
      </c>
      <c r="DJC31" s="518">
        <f t="shared" si="239"/>
        <v>11.6</v>
      </c>
      <c r="DJD31" s="518" t="str">
        <f t="shared" si="239"/>
        <v>X</v>
      </c>
      <c r="DJE31" s="518" t="str">
        <f t="shared" si="239"/>
        <v>X</v>
      </c>
      <c r="DJF31" s="311">
        <f t="shared" si="240"/>
        <v>11.6</v>
      </c>
      <c r="DJG31" s="247">
        <f t="shared" si="241"/>
        <v>582</v>
      </c>
      <c r="DJH31" s="157"/>
      <c r="DJI31" s="209">
        <v>1160</v>
      </c>
      <c r="DJJ31" s="209">
        <v>0</v>
      </c>
      <c r="DJK31" s="209">
        <v>0</v>
      </c>
      <c r="DJL31" s="229">
        <f t="shared" si="242"/>
        <v>1160</v>
      </c>
      <c r="DJM31" s="41">
        <f t="shared" ref="DJM31:DLI31" ca="1" si="243">RAND()</f>
        <v>0.34440241509117187</v>
      </c>
      <c r="DJN31" s="220">
        <v>9</v>
      </c>
      <c r="DJO31" s="162">
        <v>107</v>
      </c>
      <c r="DJP31" s="221" t="str">
        <f>VLOOKUP(DJO31,Уч!$A$2:$L$34,2,FALSE)</f>
        <v>Зарипов Раиль</v>
      </c>
      <c r="DJQ31" s="222" t="str">
        <f>VLOOKUP(DJO31,Уч!$A$2:$L$34,3,FALSE)</f>
        <v>25.07.1999</v>
      </c>
      <c r="DJR31" s="223" t="str">
        <f>VLOOKUP(DJO31,Уч!$A$2:$L$34,5,FALSE)</f>
        <v xml:space="preserve">Республика Татарстан  </v>
      </c>
      <c r="DJS31" s="518">
        <f t="shared" ref="DJS31:DLQ31" si="244">IF(DJY31=0,"X",DJY31/100)</f>
        <v>11.6</v>
      </c>
      <c r="DJT31" s="518" t="str">
        <f t="shared" si="244"/>
        <v>X</v>
      </c>
      <c r="DJU31" s="518" t="str">
        <f t="shared" si="244"/>
        <v>X</v>
      </c>
      <c r="DJV31" s="311">
        <f t="shared" ref="DJV31:DLR31" si="245">MAX(DJY31,DJZ31,DKA31)/100</f>
        <v>11.6</v>
      </c>
      <c r="DJW31" s="247">
        <f t="shared" ref="DJW31:DLS31" si="246">IF(DKB31&lt;153,0,IF(DKB31=0,0,ROUNDDOWN(51.39*(DKB31/100-1.5)^1.05,0)))</f>
        <v>582</v>
      </c>
      <c r="DJX31" s="157"/>
      <c r="DJY31" s="209">
        <v>1160</v>
      </c>
      <c r="DJZ31" s="209">
        <v>0</v>
      </c>
      <c r="DKA31" s="209">
        <v>0</v>
      </c>
      <c r="DKB31" s="229">
        <f t="shared" ref="DKB31:DLX31" si="247">MAX(DJY31,DJZ31,DKA31)</f>
        <v>1160</v>
      </c>
      <c r="DKC31" s="41">
        <f t="shared" ca="1" si="243"/>
        <v>0.25111590215780755</v>
      </c>
      <c r="DKD31" s="220">
        <v>9</v>
      </c>
      <c r="DKE31" s="162">
        <v>107</v>
      </c>
      <c r="DKF31" s="221" t="str">
        <f>VLOOKUP(DKE31,Уч!$A$2:$L$34,2,FALSE)</f>
        <v>Зарипов Раиль</v>
      </c>
      <c r="DKG31" s="222" t="str">
        <f>VLOOKUP(DKE31,Уч!$A$2:$L$34,3,FALSE)</f>
        <v>25.07.1999</v>
      </c>
      <c r="DKH31" s="223" t="str">
        <f>VLOOKUP(DKE31,Уч!$A$2:$L$34,5,FALSE)</f>
        <v xml:space="preserve">Республика Татарстан  </v>
      </c>
      <c r="DKI31" s="518">
        <f t="shared" si="244"/>
        <v>11.6</v>
      </c>
      <c r="DKJ31" s="518" t="str">
        <f t="shared" si="244"/>
        <v>X</v>
      </c>
      <c r="DKK31" s="518" t="str">
        <f t="shared" si="244"/>
        <v>X</v>
      </c>
      <c r="DKL31" s="311">
        <f t="shared" si="245"/>
        <v>11.6</v>
      </c>
      <c r="DKM31" s="247">
        <f t="shared" si="246"/>
        <v>582</v>
      </c>
      <c r="DKN31" s="157"/>
      <c r="DKO31" s="209">
        <v>1160</v>
      </c>
      <c r="DKP31" s="209">
        <v>0</v>
      </c>
      <c r="DKQ31" s="209">
        <v>0</v>
      </c>
      <c r="DKR31" s="229">
        <f t="shared" si="247"/>
        <v>1160</v>
      </c>
      <c r="DKS31" s="41">
        <f t="shared" ca="1" si="243"/>
        <v>0.73474592306423969</v>
      </c>
      <c r="DKT31" s="220">
        <v>9</v>
      </c>
      <c r="DKU31" s="162">
        <v>107</v>
      </c>
      <c r="DKV31" s="221" t="str">
        <f>VLOOKUP(DKU31,Уч!$A$2:$L$34,2,FALSE)</f>
        <v>Зарипов Раиль</v>
      </c>
      <c r="DKW31" s="222" t="str">
        <f>VLOOKUP(DKU31,Уч!$A$2:$L$34,3,FALSE)</f>
        <v>25.07.1999</v>
      </c>
      <c r="DKX31" s="223" t="str">
        <f>VLOOKUP(DKU31,Уч!$A$2:$L$34,5,FALSE)</f>
        <v xml:space="preserve">Республика Татарстан  </v>
      </c>
      <c r="DKY31" s="518">
        <f t="shared" si="244"/>
        <v>11.6</v>
      </c>
      <c r="DKZ31" s="518" t="str">
        <f t="shared" si="244"/>
        <v>X</v>
      </c>
      <c r="DLA31" s="518" t="str">
        <f t="shared" si="244"/>
        <v>X</v>
      </c>
      <c r="DLB31" s="311">
        <f t="shared" si="245"/>
        <v>11.6</v>
      </c>
      <c r="DLC31" s="247">
        <f t="shared" si="246"/>
        <v>582</v>
      </c>
      <c r="DLD31" s="157"/>
      <c r="DLE31" s="209">
        <v>1160</v>
      </c>
      <c r="DLF31" s="209">
        <v>0</v>
      </c>
      <c r="DLG31" s="209">
        <v>0</v>
      </c>
      <c r="DLH31" s="229">
        <f t="shared" si="247"/>
        <v>1160</v>
      </c>
      <c r="DLI31" s="41">
        <f t="shared" ca="1" si="243"/>
        <v>0.36534809176398697</v>
      </c>
      <c r="DLJ31" s="220">
        <v>9</v>
      </c>
      <c r="DLK31" s="162">
        <v>107</v>
      </c>
      <c r="DLL31" s="221" t="str">
        <f>VLOOKUP(DLK31,Уч!$A$2:$L$34,2,FALSE)</f>
        <v>Зарипов Раиль</v>
      </c>
      <c r="DLM31" s="222" t="str">
        <f>VLOOKUP(DLK31,Уч!$A$2:$L$34,3,FALSE)</f>
        <v>25.07.1999</v>
      </c>
      <c r="DLN31" s="223" t="str">
        <f>VLOOKUP(DLK31,Уч!$A$2:$L$34,5,FALSE)</f>
        <v xml:space="preserve">Республика Татарстан  </v>
      </c>
      <c r="DLO31" s="518">
        <f t="shared" si="244"/>
        <v>11.6</v>
      </c>
      <c r="DLP31" s="518" t="str">
        <f t="shared" si="244"/>
        <v>X</v>
      </c>
      <c r="DLQ31" s="518" t="str">
        <f t="shared" si="244"/>
        <v>X</v>
      </c>
      <c r="DLR31" s="311">
        <f t="shared" si="245"/>
        <v>11.6</v>
      </c>
      <c r="DLS31" s="247">
        <f t="shared" si="246"/>
        <v>582</v>
      </c>
      <c r="DLT31" s="157"/>
      <c r="DLU31" s="209">
        <v>1160</v>
      </c>
      <c r="DLV31" s="209">
        <v>0</v>
      </c>
      <c r="DLW31" s="209">
        <v>0</v>
      </c>
      <c r="DLX31" s="229">
        <f t="shared" si="247"/>
        <v>1160</v>
      </c>
      <c r="DLY31" s="41">
        <f t="shared" ref="DLY31:DNU31" ca="1" si="248">RAND()</f>
        <v>0.86584618958962212</v>
      </c>
      <c r="DLZ31" s="220">
        <v>9</v>
      </c>
      <c r="DMA31" s="162">
        <v>107</v>
      </c>
      <c r="DMB31" s="221" t="str">
        <f>VLOOKUP(DMA31,Уч!$A$2:$L$34,2,FALSE)</f>
        <v>Зарипов Раиль</v>
      </c>
      <c r="DMC31" s="222" t="str">
        <f>VLOOKUP(DMA31,Уч!$A$2:$L$34,3,FALSE)</f>
        <v>25.07.1999</v>
      </c>
      <c r="DMD31" s="223" t="str">
        <f>VLOOKUP(DMA31,Уч!$A$2:$L$34,5,FALSE)</f>
        <v xml:space="preserve">Республика Татарстан  </v>
      </c>
      <c r="DME31" s="518">
        <f t="shared" ref="DME31:DOC31" si="249">IF(DMK31=0,"X",DMK31/100)</f>
        <v>11.6</v>
      </c>
      <c r="DMF31" s="518" t="str">
        <f t="shared" si="249"/>
        <v>X</v>
      </c>
      <c r="DMG31" s="518" t="str">
        <f t="shared" si="249"/>
        <v>X</v>
      </c>
      <c r="DMH31" s="311">
        <f t="shared" ref="DMH31:DOD31" si="250">MAX(DMK31,DML31,DMM31)/100</f>
        <v>11.6</v>
      </c>
      <c r="DMI31" s="247">
        <f t="shared" ref="DMI31:DOE31" si="251">IF(DMN31&lt;153,0,IF(DMN31=0,0,ROUNDDOWN(51.39*(DMN31/100-1.5)^1.05,0)))</f>
        <v>582</v>
      </c>
      <c r="DMJ31" s="157"/>
      <c r="DMK31" s="209">
        <v>1160</v>
      </c>
      <c r="DML31" s="209">
        <v>0</v>
      </c>
      <c r="DMM31" s="209">
        <v>0</v>
      </c>
      <c r="DMN31" s="229">
        <f t="shared" ref="DMN31:DOJ31" si="252">MAX(DMK31,DML31,DMM31)</f>
        <v>1160</v>
      </c>
      <c r="DMO31" s="41">
        <f t="shared" ca="1" si="248"/>
        <v>0.33141049923120525</v>
      </c>
      <c r="DMP31" s="220">
        <v>9</v>
      </c>
      <c r="DMQ31" s="162">
        <v>107</v>
      </c>
      <c r="DMR31" s="221" t="str">
        <f>VLOOKUP(DMQ31,Уч!$A$2:$L$34,2,FALSE)</f>
        <v>Зарипов Раиль</v>
      </c>
      <c r="DMS31" s="222" t="str">
        <f>VLOOKUP(DMQ31,Уч!$A$2:$L$34,3,FALSE)</f>
        <v>25.07.1999</v>
      </c>
      <c r="DMT31" s="223" t="str">
        <f>VLOOKUP(DMQ31,Уч!$A$2:$L$34,5,FALSE)</f>
        <v xml:space="preserve">Республика Татарстан  </v>
      </c>
      <c r="DMU31" s="518">
        <f t="shared" si="249"/>
        <v>11.6</v>
      </c>
      <c r="DMV31" s="518" t="str">
        <f t="shared" si="249"/>
        <v>X</v>
      </c>
      <c r="DMW31" s="518" t="str">
        <f t="shared" si="249"/>
        <v>X</v>
      </c>
      <c r="DMX31" s="311">
        <f t="shared" si="250"/>
        <v>11.6</v>
      </c>
      <c r="DMY31" s="247">
        <f t="shared" si="251"/>
        <v>582</v>
      </c>
      <c r="DMZ31" s="157"/>
      <c r="DNA31" s="209">
        <v>1160</v>
      </c>
      <c r="DNB31" s="209">
        <v>0</v>
      </c>
      <c r="DNC31" s="209">
        <v>0</v>
      </c>
      <c r="DND31" s="229">
        <f t="shared" si="252"/>
        <v>1160</v>
      </c>
      <c r="DNE31" s="41">
        <f t="shared" ca="1" si="248"/>
        <v>0.24515921505720339</v>
      </c>
      <c r="DNF31" s="220">
        <v>9</v>
      </c>
      <c r="DNG31" s="162">
        <v>107</v>
      </c>
      <c r="DNH31" s="221" t="str">
        <f>VLOOKUP(DNG31,Уч!$A$2:$L$34,2,FALSE)</f>
        <v>Зарипов Раиль</v>
      </c>
      <c r="DNI31" s="222" t="str">
        <f>VLOOKUP(DNG31,Уч!$A$2:$L$34,3,FALSE)</f>
        <v>25.07.1999</v>
      </c>
      <c r="DNJ31" s="223" t="str">
        <f>VLOOKUP(DNG31,Уч!$A$2:$L$34,5,FALSE)</f>
        <v xml:space="preserve">Республика Татарстан  </v>
      </c>
      <c r="DNK31" s="518">
        <f t="shared" si="249"/>
        <v>11.6</v>
      </c>
      <c r="DNL31" s="518" t="str">
        <f t="shared" si="249"/>
        <v>X</v>
      </c>
      <c r="DNM31" s="518" t="str">
        <f t="shared" si="249"/>
        <v>X</v>
      </c>
      <c r="DNN31" s="311">
        <f t="shared" si="250"/>
        <v>11.6</v>
      </c>
      <c r="DNO31" s="247">
        <f t="shared" si="251"/>
        <v>582</v>
      </c>
      <c r="DNP31" s="157"/>
      <c r="DNQ31" s="209">
        <v>1160</v>
      </c>
      <c r="DNR31" s="209">
        <v>0</v>
      </c>
      <c r="DNS31" s="209">
        <v>0</v>
      </c>
      <c r="DNT31" s="229">
        <f t="shared" si="252"/>
        <v>1160</v>
      </c>
      <c r="DNU31" s="41">
        <f t="shared" ca="1" si="248"/>
        <v>0.25259310286795988</v>
      </c>
      <c r="DNV31" s="220">
        <v>9</v>
      </c>
      <c r="DNW31" s="162">
        <v>107</v>
      </c>
      <c r="DNX31" s="221" t="str">
        <f>VLOOKUP(DNW31,Уч!$A$2:$L$34,2,FALSE)</f>
        <v>Зарипов Раиль</v>
      </c>
      <c r="DNY31" s="222" t="str">
        <f>VLOOKUP(DNW31,Уч!$A$2:$L$34,3,FALSE)</f>
        <v>25.07.1999</v>
      </c>
      <c r="DNZ31" s="223" t="str">
        <f>VLOOKUP(DNW31,Уч!$A$2:$L$34,5,FALSE)</f>
        <v xml:space="preserve">Республика Татарстан  </v>
      </c>
      <c r="DOA31" s="518">
        <f t="shared" si="249"/>
        <v>11.6</v>
      </c>
      <c r="DOB31" s="518" t="str">
        <f t="shared" si="249"/>
        <v>X</v>
      </c>
      <c r="DOC31" s="518" t="str">
        <f t="shared" si="249"/>
        <v>X</v>
      </c>
      <c r="DOD31" s="311">
        <f t="shared" si="250"/>
        <v>11.6</v>
      </c>
      <c r="DOE31" s="247">
        <f t="shared" si="251"/>
        <v>582</v>
      </c>
      <c r="DOF31" s="157"/>
      <c r="DOG31" s="209">
        <v>1160</v>
      </c>
      <c r="DOH31" s="209">
        <v>0</v>
      </c>
      <c r="DOI31" s="209">
        <v>0</v>
      </c>
      <c r="DOJ31" s="229">
        <f t="shared" si="252"/>
        <v>1160</v>
      </c>
      <c r="DOK31" s="41">
        <f t="shared" ref="DOK31:DQG31" ca="1" si="253">RAND()</f>
        <v>0.16544981072048903</v>
      </c>
      <c r="DOL31" s="220">
        <v>9</v>
      </c>
      <c r="DOM31" s="162">
        <v>107</v>
      </c>
      <c r="DON31" s="221" t="str">
        <f>VLOOKUP(DOM31,Уч!$A$2:$L$34,2,FALSE)</f>
        <v>Зарипов Раиль</v>
      </c>
      <c r="DOO31" s="222" t="str">
        <f>VLOOKUP(DOM31,Уч!$A$2:$L$34,3,FALSE)</f>
        <v>25.07.1999</v>
      </c>
      <c r="DOP31" s="223" t="str">
        <f>VLOOKUP(DOM31,Уч!$A$2:$L$34,5,FALSE)</f>
        <v xml:space="preserve">Республика Татарстан  </v>
      </c>
      <c r="DOQ31" s="518">
        <f t="shared" ref="DOQ31:DQO31" si="254">IF(DOW31=0,"X",DOW31/100)</f>
        <v>11.6</v>
      </c>
      <c r="DOR31" s="518" t="str">
        <f t="shared" si="254"/>
        <v>X</v>
      </c>
      <c r="DOS31" s="518" t="str">
        <f t="shared" si="254"/>
        <v>X</v>
      </c>
      <c r="DOT31" s="311">
        <f t="shared" ref="DOT31:DQP31" si="255">MAX(DOW31,DOX31,DOY31)/100</f>
        <v>11.6</v>
      </c>
      <c r="DOU31" s="247">
        <f t="shared" ref="DOU31:DQQ31" si="256">IF(DOZ31&lt;153,0,IF(DOZ31=0,0,ROUNDDOWN(51.39*(DOZ31/100-1.5)^1.05,0)))</f>
        <v>582</v>
      </c>
      <c r="DOV31" s="157"/>
      <c r="DOW31" s="209">
        <v>1160</v>
      </c>
      <c r="DOX31" s="209">
        <v>0</v>
      </c>
      <c r="DOY31" s="209">
        <v>0</v>
      </c>
      <c r="DOZ31" s="229">
        <f t="shared" ref="DOZ31:DQV31" si="257">MAX(DOW31,DOX31,DOY31)</f>
        <v>1160</v>
      </c>
      <c r="DPA31" s="41">
        <f t="shared" ca="1" si="253"/>
        <v>4.7208283889962788E-2</v>
      </c>
      <c r="DPB31" s="220">
        <v>9</v>
      </c>
      <c r="DPC31" s="162">
        <v>107</v>
      </c>
      <c r="DPD31" s="221" t="str">
        <f>VLOOKUP(DPC31,Уч!$A$2:$L$34,2,FALSE)</f>
        <v>Зарипов Раиль</v>
      </c>
      <c r="DPE31" s="222" t="str">
        <f>VLOOKUP(DPC31,Уч!$A$2:$L$34,3,FALSE)</f>
        <v>25.07.1999</v>
      </c>
      <c r="DPF31" s="223" t="str">
        <f>VLOOKUP(DPC31,Уч!$A$2:$L$34,5,FALSE)</f>
        <v xml:space="preserve">Республика Татарстан  </v>
      </c>
      <c r="DPG31" s="518">
        <f t="shared" si="254"/>
        <v>11.6</v>
      </c>
      <c r="DPH31" s="518" t="str">
        <f t="shared" si="254"/>
        <v>X</v>
      </c>
      <c r="DPI31" s="518" t="str">
        <f t="shared" si="254"/>
        <v>X</v>
      </c>
      <c r="DPJ31" s="311">
        <f t="shared" si="255"/>
        <v>11.6</v>
      </c>
      <c r="DPK31" s="247">
        <f t="shared" si="256"/>
        <v>582</v>
      </c>
      <c r="DPL31" s="157"/>
      <c r="DPM31" s="209">
        <v>1160</v>
      </c>
      <c r="DPN31" s="209">
        <v>0</v>
      </c>
      <c r="DPO31" s="209">
        <v>0</v>
      </c>
      <c r="DPP31" s="229">
        <f t="shared" si="257"/>
        <v>1160</v>
      </c>
      <c r="DPQ31" s="41">
        <f t="shared" ca="1" si="253"/>
        <v>0.69779717988066148</v>
      </c>
      <c r="DPR31" s="220">
        <v>9</v>
      </c>
      <c r="DPS31" s="162">
        <v>107</v>
      </c>
      <c r="DPT31" s="221" t="str">
        <f>VLOOKUP(DPS31,Уч!$A$2:$L$34,2,FALSE)</f>
        <v>Зарипов Раиль</v>
      </c>
      <c r="DPU31" s="222" t="str">
        <f>VLOOKUP(DPS31,Уч!$A$2:$L$34,3,FALSE)</f>
        <v>25.07.1999</v>
      </c>
      <c r="DPV31" s="223" t="str">
        <f>VLOOKUP(DPS31,Уч!$A$2:$L$34,5,FALSE)</f>
        <v xml:space="preserve">Республика Татарстан  </v>
      </c>
      <c r="DPW31" s="518">
        <f t="shared" si="254"/>
        <v>11.6</v>
      </c>
      <c r="DPX31" s="518" t="str">
        <f t="shared" si="254"/>
        <v>X</v>
      </c>
      <c r="DPY31" s="518" t="str">
        <f t="shared" si="254"/>
        <v>X</v>
      </c>
      <c r="DPZ31" s="311">
        <f t="shared" si="255"/>
        <v>11.6</v>
      </c>
      <c r="DQA31" s="247">
        <f t="shared" si="256"/>
        <v>582</v>
      </c>
      <c r="DQB31" s="157"/>
      <c r="DQC31" s="209">
        <v>1160</v>
      </c>
      <c r="DQD31" s="209">
        <v>0</v>
      </c>
      <c r="DQE31" s="209">
        <v>0</v>
      </c>
      <c r="DQF31" s="229">
        <f t="shared" si="257"/>
        <v>1160</v>
      </c>
      <c r="DQG31" s="41">
        <f t="shared" ca="1" si="253"/>
        <v>0.66690740792458247</v>
      </c>
      <c r="DQH31" s="220">
        <v>9</v>
      </c>
      <c r="DQI31" s="162">
        <v>107</v>
      </c>
      <c r="DQJ31" s="221" t="str">
        <f>VLOOKUP(DQI31,Уч!$A$2:$L$34,2,FALSE)</f>
        <v>Зарипов Раиль</v>
      </c>
      <c r="DQK31" s="222" t="str">
        <f>VLOOKUP(DQI31,Уч!$A$2:$L$34,3,FALSE)</f>
        <v>25.07.1999</v>
      </c>
      <c r="DQL31" s="223" t="str">
        <f>VLOOKUP(DQI31,Уч!$A$2:$L$34,5,FALSE)</f>
        <v xml:space="preserve">Республика Татарстан  </v>
      </c>
      <c r="DQM31" s="518">
        <f t="shared" si="254"/>
        <v>11.6</v>
      </c>
      <c r="DQN31" s="518" t="str">
        <f t="shared" si="254"/>
        <v>X</v>
      </c>
      <c r="DQO31" s="518" t="str">
        <f t="shared" si="254"/>
        <v>X</v>
      </c>
      <c r="DQP31" s="311">
        <f t="shared" si="255"/>
        <v>11.6</v>
      </c>
      <c r="DQQ31" s="247">
        <f t="shared" si="256"/>
        <v>582</v>
      </c>
      <c r="DQR31" s="157"/>
      <c r="DQS31" s="209">
        <v>1160</v>
      </c>
      <c r="DQT31" s="209">
        <v>0</v>
      </c>
      <c r="DQU31" s="209">
        <v>0</v>
      </c>
      <c r="DQV31" s="229">
        <f t="shared" si="257"/>
        <v>1160</v>
      </c>
      <c r="DQW31" s="41">
        <f t="shared" ref="DQW31:DSS31" ca="1" si="258">RAND()</f>
        <v>0.73463044909008779</v>
      </c>
      <c r="DQX31" s="220">
        <v>9</v>
      </c>
      <c r="DQY31" s="162">
        <v>107</v>
      </c>
      <c r="DQZ31" s="221" t="str">
        <f>VLOOKUP(DQY31,Уч!$A$2:$L$34,2,FALSE)</f>
        <v>Зарипов Раиль</v>
      </c>
      <c r="DRA31" s="222" t="str">
        <f>VLOOKUP(DQY31,Уч!$A$2:$L$34,3,FALSE)</f>
        <v>25.07.1999</v>
      </c>
      <c r="DRB31" s="223" t="str">
        <f>VLOOKUP(DQY31,Уч!$A$2:$L$34,5,FALSE)</f>
        <v xml:space="preserve">Республика Татарстан  </v>
      </c>
      <c r="DRC31" s="518">
        <f t="shared" ref="DRC31:DTA31" si="259">IF(DRI31=0,"X",DRI31/100)</f>
        <v>11.6</v>
      </c>
      <c r="DRD31" s="518" t="str">
        <f t="shared" si="259"/>
        <v>X</v>
      </c>
      <c r="DRE31" s="518" t="str">
        <f t="shared" si="259"/>
        <v>X</v>
      </c>
      <c r="DRF31" s="311">
        <f t="shared" ref="DRF31:DTB31" si="260">MAX(DRI31,DRJ31,DRK31)/100</f>
        <v>11.6</v>
      </c>
      <c r="DRG31" s="247">
        <f t="shared" ref="DRG31:DTC31" si="261">IF(DRL31&lt;153,0,IF(DRL31=0,0,ROUNDDOWN(51.39*(DRL31/100-1.5)^1.05,0)))</f>
        <v>582</v>
      </c>
      <c r="DRH31" s="157"/>
      <c r="DRI31" s="209">
        <v>1160</v>
      </c>
      <c r="DRJ31" s="209">
        <v>0</v>
      </c>
      <c r="DRK31" s="209">
        <v>0</v>
      </c>
      <c r="DRL31" s="229">
        <f t="shared" ref="DRL31:DTH31" si="262">MAX(DRI31,DRJ31,DRK31)</f>
        <v>1160</v>
      </c>
      <c r="DRM31" s="41">
        <f t="shared" ca="1" si="258"/>
        <v>0.55926326328342624</v>
      </c>
      <c r="DRN31" s="220">
        <v>9</v>
      </c>
      <c r="DRO31" s="162">
        <v>107</v>
      </c>
      <c r="DRP31" s="221" t="str">
        <f>VLOOKUP(DRO31,Уч!$A$2:$L$34,2,FALSE)</f>
        <v>Зарипов Раиль</v>
      </c>
      <c r="DRQ31" s="222" t="str">
        <f>VLOOKUP(DRO31,Уч!$A$2:$L$34,3,FALSE)</f>
        <v>25.07.1999</v>
      </c>
      <c r="DRR31" s="223" t="str">
        <f>VLOOKUP(DRO31,Уч!$A$2:$L$34,5,FALSE)</f>
        <v xml:space="preserve">Республика Татарстан  </v>
      </c>
      <c r="DRS31" s="518">
        <f t="shared" si="259"/>
        <v>11.6</v>
      </c>
      <c r="DRT31" s="518" t="str">
        <f t="shared" si="259"/>
        <v>X</v>
      </c>
      <c r="DRU31" s="518" t="str">
        <f t="shared" si="259"/>
        <v>X</v>
      </c>
      <c r="DRV31" s="311">
        <f t="shared" si="260"/>
        <v>11.6</v>
      </c>
      <c r="DRW31" s="247">
        <f t="shared" si="261"/>
        <v>582</v>
      </c>
      <c r="DRX31" s="157"/>
      <c r="DRY31" s="209">
        <v>1160</v>
      </c>
      <c r="DRZ31" s="209">
        <v>0</v>
      </c>
      <c r="DSA31" s="209">
        <v>0</v>
      </c>
      <c r="DSB31" s="229">
        <f t="shared" si="262"/>
        <v>1160</v>
      </c>
      <c r="DSC31" s="41">
        <f t="shared" ca="1" si="258"/>
        <v>0.59983567754358802</v>
      </c>
      <c r="DSD31" s="220">
        <v>9</v>
      </c>
      <c r="DSE31" s="162">
        <v>107</v>
      </c>
      <c r="DSF31" s="221" t="str">
        <f>VLOOKUP(DSE31,Уч!$A$2:$L$34,2,FALSE)</f>
        <v>Зарипов Раиль</v>
      </c>
      <c r="DSG31" s="222" t="str">
        <f>VLOOKUP(DSE31,Уч!$A$2:$L$34,3,FALSE)</f>
        <v>25.07.1999</v>
      </c>
      <c r="DSH31" s="223" t="str">
        <f>VLOOKUP(DSE31,Уч!$A$2:$L$34,5,FALSE)</f>
        <v xml:space="preserve">Республика Татарстан  </v>
      </c>
      <c r="DSI31" s="518">
        <f t="shared" si="259"/>
        <v>11.6</v>
      </c>
      <c r="DSJ31" s="518" t="str">
        <f t="shared" si="259"/>
        <v>X</v>
      </c>
      <c r="DSK31" s="518" t="str">
        <f t="shared" si="259"/>
        <v>X</v>
      </c>
      <c r="DSL31" s="311">
        <f t="shared" si="260"/>
        <v>11.6</v>
      </c>
      <c r="DSM31" s="247">
        <f t="shared" si="261"/>
        <v>582</v>
      </c>
      <c r="DSN31" s="157"/>
      <c r="DSO31" s="209">
        <v>1160</v>
      </c>
      <c r="DSP31" s="209">
        <v>0</v>
      </c>
      <c r="DSQ31" s="209">
        <v>0</v>
      </c>
      <c r="DSR31" s="229">
        <f t="shared" si="262"/>
        <v>1160</v>
      </c>
      <c r="DSS31" s="41">
        <f t="shared" ca="1" si="258"/>
        <v>0.67184295065799915</v>
      </c>
      <c r="DST31" s="220">
        <v>9</v>
      </c>
      <c r="DSU31" s="162">
        <v>107</v>
      </c>
      <c r="DSV31" s="221" t="str">
        <f>VLOOKUP(DSU31,Уч!$A$2:$L$34,2,FALSE)</f>
        <v>Зарипов Раиль</v>
      </c>
      <c r="DSW31" s="222" t="str">
        <f>VLOOKUP(DSU31,Уч!$A$2:$L$34,3,FALSE)</f>
        <v>25.07.1999</v>
      </c>
      <c r="DSX31" s="223" t="str">
        <f>VLOOKUP(DSU31,Уч!$A$2:$L$34,5,FALSE)</f>
        <v xml:space="preserve">Республика Татарстан  </v>
      </c>
      <c r="DSY31" s="518">
        <f t="shared" si="259"/>
        <v>11.6</v>
      </c>
      <c r="DSZ31" s="518" t="str">
        <f t="shared" si="259"/>
        <v>X</v>
      </c>
      <c r="DTA31" s="518" t="str">
        <f t="shared" si="259"/>
        <v>X</v>
      </c>
      <c r="DTB31" s="311">
        <f t="shared" si="260"/>
        <v>11.6</v>
      </c>
      <c r="DTC31" s="247">
        <f t="shared" si="261"/>
        <v>582</v>
      </c>
      <c r="DTD31" s="157"/>
      <c r="DTE31" s="209">
        <v>1160</v>
      </c>
      <c r="DTF31" s="209">
        <v>0</v>
      </c>
      <c r="DTG31" s="209">
        <v>0</v>
      </c>
      <c r="DTH31" s="229">
        <f t="shared" si="262"/>
        <v>1160</v>
      </c>
      <c r="DTI31" s="41">
        <f t="shared" ref="DTI31:DVE31" ca="1" si="263">RAND()</f>
        <v>0.78041550384990266</v>
      </c>
      <c r="DTJ31" s="220">
        <v>9</v>
      </c>
      <c r="DTK31" s="162">
        <v>107</v>
      </c>
      <c r="DTL31" s="221" t="str">
        <f>VLOOKUP(DTK31,Уч!$A$2:$L$34,2,FALSE)</f>
        <v>Зарипов Раиль</v>
      </c>
      <c r="DTM31" s="222" t="str">
        <f>VLOOKUP(DTK31,Уч!$A$2:$L$34,3,FALSE)</f>
        <v>25.07.1999</v>
      </c>
      <c r="DTN31" s="223" t="str">
        <f>VLOOKUP(DTK31,Уч!$A$2:$L$34,5,FALSE)</f>
        <v xml:space="preserve">Республика Татарстан  </v>
      </c>
      <c r="DTO31" s="518">
        <f t="shared" ref="DTO31:DVM31" si="264">IF(DTU31=0,"X",DTU31/100)</f>
        <v>11.6</v>
      </c>
      <c r="DTP31" s="518" t="str">
        <f t="shared" si="264"/>
        <v>X</v>
      </c>
      <c r="DTQ31" s="518" t="str">
        <f t="shared" si="264"/>
        <v>X</v>
      </c>
      <c r="DTR31" s="311">
        <f t="shared" ref="DTR31:DVN31" si="265">MAX(DTU31,DTV31,DTW31)/100</f>
        <v>11.6</v>
      </c>
      <c r="DTS31" s="247">
        <f t="shared" ref="DTS31:DVO31" si="266">IF(DTX31&lt;153,0,IF(DTX31=0,0,ROUNDDOWN(51.39*(DTX31/100-1.5)^1.05,0)))</f>
        <v>582</v>
      </c>
      <c r="DTT31" s="157"/>
      <c r="DTU31" s="209">
        <v>1160</v>
      </c>
      <c r="DTV31" s="209">
        <v>0</v>
      </c>
      <c r="DTW31" s="209">
        <v>0</v>
      </c>
      <c r="DTX31" s="229">
        <f t="shared" ref="DTX31:DVT31" si="267">MAX(DTU31,DTV31,DTW31)</f>
        <v>1160</v>
      </c>
      <c r="DTY31" s="41">
        <f t="shared" ca="1" si="263"/>
        <v>0.67533220615840717</v>
      </c>
      <c r="DTZ31" s="220">
        <v>9</v>
      </c>
      <c r="DUA31" s="162">
        <v>107</v>
      </c>
      <c r="DUB31" s="221" t="str">
        <f>VLOOKUP(DUA31,Уч!$A$2:$L$34,2,FALSE)</f>
        <v>Зарипов Раиль</v>
      </c>
      <c r="DUC31" s="222" t="str">
        <f>VLOOKUP(DUA31,Уч!$A$2:$L$34,3,FALSE)</f>
        <v>25.07.1999</v>
      </c>
      <c r="DUD31" s="223" t="str">
        <f>VLOOKUP(DUA31,Уч!$A$2:$L$34,5,FALSE)</f>
        <v xml:space="preserve">Республика Татарстан  </v>
      </c>
      <c r="DUE31" s="518">
        <f t="shared" si="264"/>
        <v>11.6</v>
      </c>
      <c r="DUF31" s="518" t="str">
        <f t="shared" si="264"/>
        <v>X</v>
      </c>
      <c r="DUG31" s="518" t="str">
        <f t="shared" si="264"/>
        <v>X</v>
      </c>
      <c r="DUH31" s="311">
        <f t="shared" si="265"/>
        <v>11.6</v>
      </c>
      <c r="DUI31" s="247">
        <f t="shared" si="266"/>
        <v>582</v>
      </c>
      <c r="DUJ31" s="157"/>
      <c r="DUK31" s="209">
        <v>1160</v>
      </c>
      <c r="DUL31" s="209">
        <v>0</v>
      </c>
      <c r="DUM31" s="209">
        <v>0</v>
      </c>
      <c r="DUN31" s="229">
        <f t="shared" si="267"/>
        <v>1160</v>
      </c>
      <c r="DUO31" s="41">
        <f t="shared" ca="1" si="263"/>
        <v>0.46280610383859033</v>
      </c>
      <c r="DUP31" s="220">
        <v>9</v>
      </c>
      <c r="DUQ31" s="162">
        <v>107</v>
      </c>
      <c r="DUR31" s="221" t="str">
        <f>VLOOKUP(DUQ31,Уч!$A$2:$L$34,2,FALSE)</f>
        <v>Зарипов Раиль</v>
      </c>
      <c r="DUS31" s="222" t="str">
        <f>VLOOKUP(DUQ31,Уч!$A$2:$L$34,3,FALSE)</f>
        <v>25.07.1999</v>
      </c>
      <c r="DUT31" s="223" t="str">
        <f>VLOOKUP(DUQ31,Уч!$A$2:$L$34,5,FALSE)</f>
        <v xml:space="preserve">Республика Татарстан  </v>
      </c>
      <c r="DUU31" s="518">
        <f t="shared" si="264"/>
        <v>11.6</v>
      </c>
      <c r="DUV31" s="518" t="str">
        <f t="shared" si="264"/>
        <v>X</v>
      </c>
      <c r="DUW31" s="518" t="str">
        <f t="shared" si="264"/>
        <v>X</v>
      </c>
      <c r="DUX31" s="311">
        <f t="shared" si="265"/>
        <v>11.6</v>
      </c>
      <c r="DUY31" s="247">
        <f t="shared" si="266"/>
        <v>582</v>
      </c>
      <c r="DUZ31" s="157"/>
      <c r="DVA31" s="209">
        <v>1160</v>
      </c>
      <c r="DVB31" s="209">
        <v>0</v>
      </c>
      <c r="DVC31" s="209">
        <v>0</v>
      </c>
      <c r="DVD31" s="229">
        <f t="shared" si="267"/>
        <v>1160</v>
      </c>
      <c r="DVE31" s="41">
        <f t="shared" ca="1" si="263"/>
        <v>0.26729315148408517</v>
      </c>
      <c r="DVF31" s="220">
        <v>9</v>
      </c>
      <c r="DVG31" s="162">
        <v>107</v>
      </c>
      <c r="DVH31" s="221" t="str">
        <f>VLOOKUP(DVG31,Уч!$A$2:$L$34,2,FALSE)</f>
        <v>Зарипов Раиль</v>
      </c>
      <c r="DVI31" s="222" t="str">
        <f>VLOOKUP(DVG31,Уч!$A$2:$L$34,3,FALSE)</f>
        <v>25.07.1999</v>
      </c>
      <c r="DVJ31" s="223" t="str">
        <f>VLOOKUP(DVG31,Уч!$A$2:$L$34,5,FALSE)</f>
        <v xml:space="preserve">Республика Татарстан  </v>
      </c>
      <c r="DVK31" s="518">
        <f t="shared" si="264"/>
        <v>11.6</v>
      </c>
      <c r="DVL31" s="518" t="str">
        <f t="shared" si="264"/>
        <v>X</v>
      </c>
      <c r="DVM31" s="518" t="str">
        <f t="shared" si="264"/>
        <v>X</v>
      </c>
      <c r="DVN31" s="311">
        <f t="shared" si="265"/>
        <v>11.6</v>
      </c>
      <c r="DVO31" s="247">
        <f t="shared" si="266"/>
        <v>582</v>
      </c>
      <c r="DVP31" s="157"/>
      <c r="DVQ31" s="209">
        <v>1160</v>
      </c>
      <c r="DVR31" s="209">
        <v>0</v>
      </c>
      <c r="DVS31" s="209">
        <v>0</v>
      </c>
      <c r="DVT31" s="229">
        <f t="shared" si="267"/>
        <v>1160</v>
      </c>
      <c r="DVU31" s="41">
        <f t="shared" ref="DVU31:DXQ31" ca="1" si="268">RAND()</f>
        <v>0.21965663699279225</v>
      </c>
      <c r="DVV31" s="220">
        <v>9</v>
      </c>
      <c r="DVW31" s="162">
        <v>107</v>
      </c>
      <c r="DVX31" s="221" t="str">
        <f>VLOOKUP(DVW31,Уч!$A$2:$L$34,2,FALSE)</f>
        <v>Зарипов Раиль</v>
      </c>
      <c r="DVY31" s="222" t="str">
        <f>VLOOKUP(DVW31,Уч!$A$2:$L$34,3,FALSE)</f>
        <v>25.07.1999</v>
      </c>
      <c r="DVZ31" s="223" t="str">
        <f>VLOOKUP(DVW31,Уч!$A$2:$L$34,5,FALSE)</f>
        <v xml:space="preserve">Республика Татарстан  </v>
      </c>
      <c r="DWA31" s="518">
        <f t="shared" ref="DWA31:DXY31" si="269">IF(DWG31=0,"X",DWG31/100)</f>
        <v>11.6</v>
      </c>
      <c r="DWB31" s="518" t="str">
        <f t="shared" si="269"/>
        <v>X</v>
      </c>
      <c r="DWC31" s="518" t="str">
        <f t="shared" si="269"/>
        <v>X</v>
      </c>
      <c r="DWD31" s="311">
        <f t="shared" ref="DWD31:DXZ31" si="270">MAX(DWG31,DWH31,DWI31)/100</f>
        <v>11.6</v>
      </c>
      <c r="DWE31" s="247">
        <f t="shared" ref="DWE31:DYA31" si="271">IF(DWJ31&lt;153,0,IF(DWJ31=0,0,ROUNDDOWN(51.39*(DWJ31/100-1.5)^1.05,0)))</f>
        <v>582</v>
      </c>
      <c r="DWF31" s="157"/>
      <c r="DWG31" s="209">
        <v>1160</v>
      </c>
      <c r="DWH31" s="209">
        <v>0</v>
      </c>
      <c r="DWI31" s="209">
        <v>0</v>
      </c>
      <c r="DWJ31" s="229">
        <f t="shared" ref="DWJ31:DYF31" si="272">MAX(DWG31,DWH31,DWI31)</f>
        <v>1160</v>
      </c>
      <c r="DWK31" s="41">
        <f t="shared" ca="1" si="268"/>
        <v>0.98763554558751399</v>
      </c>
      <c r="DWL31" s="220">
        <v>9</v>
      </c>
      <c r="DWM31" s="162">
        <v>107</v>
      </c>
      <c r="DWN31" s="221" t="str">
        <f>VLOOKUP(DWM31,Уч!$A$2:$L$34,2,FALSE)</f>
        <v>Зарипов Раиль</v>
      </c>
      <c r="DWO31" s="222" t="str">
        <f>VLOOKUP(DWM31,Уч!$A$2:$L$34,3,FALSE)</f>
        <v>25.07.1999</v>
      </c>
      <c r="DWP31" s="223" t="str">
        <f>VLOOKUP(DWM31,Уч!$A$2:$L$34,5,FALSE)</f>
        <v xml:space="preserve">Республика Татарстан  </v>
      </c>
      <c r="DWQ31" s="518">
        <f t="shared" si="269"/>
        <v>11.6</v>
      </c>
      <c r="DWR31" s="518" t="str">
        <f t="shared" si="269"/>
        <v>X</v>
      </c>
      <c r="DWS31" s="518" t="str">
        <f t="shared" si="269"/>
        <v>X</v>
      </c>
      <c r="DWT31" s="311">
        <f t="shared" si="270"/>
        <v>11.6</v>
      </c>
      <c r="DWU31" s="247">
        <f t="shared" si="271"/>
        <v>582</v>
      </c>
      <c r="DWV31" s="157"/>
      <c r="DWW31" s="209">
        <v>1160</v>
      </c>
      <c r="DWX31" s="209">
        <v>0</v>
      </c>
      <c r="DWY31" s="209">
        <v>0</v>
      </c>
      <c r="DWZ31" s="229">
        <f t="shared" si="272"/>
        <v>1160</v>
      </c>
      <c r="DXA31" s="41">
        <f t="shared" ca="1" si="268"/>
        <v>0.23292053301883675</v>
      </c>
      <c r="DXB31" s="220">
        <v>9</v>
      </c>
      <c r="DXC31" s="162">
        <v>107</v>
      </c>
      <c r="DXD31" s="221" t="str">
        <f>VLOOKUP(DXC31,Уч!$A$2:$L$34,2,FALSE)</f>
        <v>Зарипов Раиль</v>
      </c>
      <c r="DXE31" s="222" t="str">
        <f>VLOOKUP(DXC31,Уч!$A$2:$L$34,3,FALSE)</f>
        <v>25.07.1999</v>
      </c>
      <c r="DXF31" s="223" t="str">
        <f>VLOOKUP(DXC31,Уч!$A$2:$L$34,5,FALSE)</f>
        <v xml:space="preserve">Республика Татарстан  </v>
      </c>
      <c r="DXG31" s="518">
        <f t="shared" si="269"/>
        <v>11.6</v>
      </c>
      <c r="DXH31" s="518" t="str">
        <f t="shared" si="269"/>
        <v>X</v>
      </c>
      <c r="DXI31" s="518" t="str">
        <f t="shared" si="269"/>
        <v>X</v>
      </c>
      <c r="DXJ31" s="311">
        <f t="shared" si="270"/>
        <v>11.6</v>
      </c>
      <c r="DXK31" s="247">
        <f t="shared" si="271"/>
        <v>582</v>
      </c>
      <c r="DXL31" s="157"/>
      <c r="DXM31" s="209">
        <v>1160</v>
      </c>
      <c r="DXN31" s="209">
        <v>0</v>
      </c>
      <c r="DXO31" s="209">
        <v>0</v>
      </c>
      <c r="DXP31" s="229">
        <f t="shared" si="272"/>
        <v>1160</v>
      </c>
      <c r="DXQ31" s="41">
        <f t="shared" ca="1" si="268"/>
        <v>0.80728450191528434</v>
      </c>
      <c r="DXR31" s="220">
        <v>9</v>
      </c>
      <c r="DXS31" s="162">
        <v>107</v>
      </c>
      <c r="DXT31" s="221" t="str">
        <f>VLOOKUP(DXS31,Уч!$A$2:$L$34,2,FALSE)</f>
        <v>Зарипов Раиль</v>
      </c>
      <c r="DXU31" s="222" t="str">
        <f>VLOOKUP(DXS31,Уч!$A$2:$L$34,3,FALSE)</f>
        <v>25.07.1999</v>
      </c>
      <c r="DXV31" s="223" t="str">
        <f>VLOOKUP(DXS31,Уч!$A$2:$L$34,5,FALSE)</f>
        <v xml:space="preserve">Республика Татарстан  </v>
      </c>
      <c r="DXW31" s="518">
        <f t="shared" si="269"/>
        <v>11.6</v>
      </c>
      <c r="DXX31" s="518" t="str">
        <f t="shared" si="269"/>
        <v>X</v>
      </c>
      <c r="DXY31" s="518" t="str">
        <f t="shared" si="269"/>
        <v>X</v>
      </c>
      <c r="DXZ31" s="311">
        <f t="shared" si="270"/>
        <v>11.6</v>
      </c>
      <c r="DYA31" s="247">
        <f t="shared" si="271"/>
        <v>582</v>
      </c>
      <c r="DYB31" s="157"/>
      <c r="DYC31" s="209">
        <v>1160</v>
      </c>
      <c r="DYD31" s="209">
        <v>0</v>
      </c>
      <c r="DYE31" s="209">
        <v>0</v>
      </c>
      <c r="DYF31" s="229">
        <f t="shared" si="272"/>
        <v>1160</v>
      </c>
      <c r="DYG31" s="41">
        <f t="shared" ref="DYG31:EAC31" ca="1" si="273">RAND()</f>
        <v>0.22338436987277477</v>
      </c>
      <c r="DYH31" s="220">
        <v>9</v>
      </c>
      <c r="DYI31" s="162">
        <v>107</v>
      </c>
      <c r="DYJ31" s="221" t="str">
        <f>VLOOKUP(DYI31,Уч!$A$2:$L$34,2,FALSE)</f>
        <v>Зарипов Раиль</v>
      </c>
      <c r="DYK31" s="222" t="str">
        <f>VLOOKUP(DYI31,Уч!$A$2:$L$34,3,FALSE)</f>
        <v>25.07.1999</v>
      </c>
      <c r="DYL31" s="223" t="str">
        <f>VLOOKUP(DYI31,Уч!$A$2:$L$34,5,FALSE)</f>
        <v xml:space="preserve">Республика Татарстан  </v>
      </c>
      <c r="DYM31" s="518">
        <f t="shared" ref="DYM31:EAK31" si="274">IF(DYS31=0,"X",DYS31/100)</f>
        <v>11.6</v>
      </c>
      <c r="DYN31" s="518" t="str">
        <f t="shared" si="274"/>
        <v>X</v>
      </c>
      <c r="DYO31" s="518" t="str">
        <f t="shared" si="274"/>
        <v>X</v>
      </c>
      <c r="DYP31" s="311">
        <f t="shared" ref="DYP31:EAL31" si="275">MAX(DYS31,DYT31,DYU31)/100</f>
        <v>11.6</v>
      </c>
      <c r="DYQ31" s="247">
        <f t="shared" ref="DYQ31:EAM31" si="276">IF(DYV31&lt;153,0,IF(DYV31=0,0,ROUNDDOWN(51.39*(DYV31/100-1.5)^1.05,0)))</f>
        <v>582</v>
      </c>
      <c r="DYR31" s="157"/>
      <c r="DYS31" s="209">
        <v>1160</v>
      </c>
      <c r="DYT31" s="209">
        <v>0</v>
      </c>
      <c r="DYU31" s="209">
        <v>0</v>
      </c>
      <c r="DYV31" s="229">
        <f t="shared" ref="DYV31:EAR31" si="277">MAX(DYS31,DYT31,DYU31)</f>
        <v>1160</v>
      </c>
      <c r="DYW31" s="41">
        <f t="shared" ca="1" si="273"/>
        <v>0.1303024030583797</v>
      </c>
      <c r="DYX31" s="220">
        <v>9</v>
      </c>
      <c r="DYY31" s="162">
        <v>107</v>
      </c>
      <c r="DYZ31" s="221" t="str">
        <f>VLOOKUP(DYY31,Уч!$A$2:$L$34,2,FALSE)</f>
        <v>Зарипов Раиль</v>
      </c>
      <c r="DZA31" s="222" t="str">
        <f>VLOOKUP(DYY31,Уч!$A$2:$L$34,3,FALSE)</f>
        <v>25.07.1999</v>
      </c>
      <c r="DZB31" s="223" t="str">
        <f>VLOOKUP(DYY31,Уч!$A$2:$L$34,5,FALSE)</f>
        <v xml:space="preserve">Республика Татарстан  </v>
      </c>
      <c r="DZC31" s="518">
        <f t="shared" si="274"/>
        <v>11.6</v>
      </c>
      <c r="DZD31" s="518" t="str">
        <f t="shared" si="274"/>
        <v>X</v>
      </c>
      <c r="DZE31" s="518" t="str">
        <f t="shared" si="274"/>
        <v>X</v>
      </c>
      <c r="DZF31" s="311">
        <f t="shared" si="275"/>
        <v>11.6</v>
      </c>
      <c r="DZG31" s="247">
        <f t="shared" si="276"/>
        <v>582</v>
      </c>
      <c r="DZH31" s="157"/>
      <c r="DZI31" s="209">
        <v>1160</v>
      </c>
      <c r="DZJ31" s="209">
        <v>0</v>
      </c>
      <c r="DZK31" s="209">
        <v>0</v>
      </c>
      <c r="DZL31" s="229">
        <f t="shared" si="277"/>
        <v>1160</v>
      </c>
      <c r="DZM31" s="41">
        <f t="shared" ca="1" si="273"/>
        <v>0.48400507210322519</v>
      </c>
      <c r="DZN31" s="220">
        <v>9</v>
      </c>
      <c r="DZO31" s="162">
        <v>107</v>
      </c>
      <c r="DZP31" s="221" t="str">
        <f>VLOOKUP(DZO31,Уч!$A$2:$L$34,2,FALSE)</f>
        <v>Зарипов Раиль</v>
      </c>
      <c r="DZQ31" s="222" t="str">
        <f>VLOOKUP(DZO31,Уч!$A$2:$L$34,3,FALSE)</f>
        <v>25.07.1999</v>
      </c>
      <c r="DZR31" s="223" t="str">
        <f>VLOOKUP(DZO31,Уч!$A$2:$L$34,5,FALSE)</f>
        <v xml:space="preserve">Республика Татарстан  </v>
      </c>
      <c r="DZS31" s="518">
        <f t="shared" si="274"/>
        <v>11.6</v>
      </c>
      <c r="DZT31" s="518" t="str">
        <f t="shared" si="274"/>
        <v>X</v>
      </c>
      <c r="DZU31" s="518" t="str">
        <f t="shared" si="274"/>
        <v>X</v>
      </c>
      <c r="DZV31" s="311">
        <f t="shared" si="275"/>
        <v>11.6</v>
      </c>
      <c r="DZW31" s="247">
        <f t="shared" si="276"/>
        <v>582</v>
      </c>
      <c r="DZX31" s="157"/>
      <c r="DZY31" s="209">
        <v>1160</v>
      </c>
      <c r="DZZ31" s="209">
        <v>0</v>
      </c>
      <c r="EAA31" s="209">
        <v>0</v>
      </c>
      <c r="EAB31" s="229">
        <f t="shared" si="277"/>
        <v>1160</v>
      </c>
      <c r="EAC31" s="41">
        <f t="shared" ca="1" si="273"/>
        <v>0.4969634453281897</v>
      </c>
      <c r="EAD31" s="220">
        <v>9</v>
      </c>
      <c r="EAE31" s="162">
        <v>107</v>
      </c>
      <c r="EAF31" s="221" t="str">
        <f>VLOOKUP(EAE31,Уч!$A$2:$L$34,2,FALSE)</f>
        <v>Зарипов Раиль</v>
      </c>
      <c r="EAG31" s="222" t="str">
        <f>VLOOKUP(EAE31,Уч!$A$2:$L$34,3,FALSE)</f>
        <v>25.07.1999</v>
      </c>
      <c r="EAH31" s="223" t="str">
        <f>VLOOKUP(EAE31,Уч!$A$2:$L$34,5,FALSE)</f>
        <v xml:space="preserve">Республика Татарстан  </v>
      </c>
      <c r="EAI31" s="518">
        <f t="shared" si="274"/>
        <v>11.6</v>
      </c>
      <c r="EAJ31" s="518" t="str">
        <f t="shared" si="274"/>
        <v>X</v>
      </c>
      <c r="EAK31" s="518" t="str">
        <f t="shared" si="274"/>
        <v>X</v>
      </c>
      <c r="EAL31" s="311">
        <f t="shared" si="275"/>
        <v>11.6</v>
      </c>
      <c r="EAM31" s="247">
        <f t="shared" si="276"/>
        <v>582</v>
      </c>
      <c r="EAN31" s="157"/>
      <c r="EAO31" s="209">
        <v>1160</v>
      </c>
      <c r="EAP31" s="209">
        <v>0</v>
      </c>
      <c r="EAQ31" s="209">
        <v>0</v>
      </c>
      <c r="EAR31" s="229">
        <f t="shared" si="277"/>
        <v>1160</v>
      </c>
      <c r="EAS31" s="41">
        <f t="shared" ref="EAS31:ECO31" ca="1" si="278">RAND()</f>
        <v>0.702369492624492</v>
      </c>
      <c r="EAT31" s="220">
        <v>9</v>
      </c>
      <c r="EAU31" s="162">
        <v>107</v>
      </c>
      <c r="EAV31" s="221" t="str">
        <f>VLOOKUP(EAU31,Уч!$A$2:$L$34,2,FALSE)</f>
        <v>Зарипов Раиль</v>
      </c>
      <c r="EAW31" s="222" t="str">
        <f>VLOOKUP(EAU31,Уч!$A$2:$L$34,3,FALSE)</f>
        <v>25.07.1999</v>
      </c>
      <c r="EAX31" s="223" t="str">
        <f>VLOOKUP(EAU31,Уч!$A$2:$L$34,5,FALSE)</f>
        <v xml:space="preserve">Республика Татарстан  </v>
      </c>
      <c r="EAY31" s="518">
        <f t="shared" ref="EAY31:ECW31" si="279">IF(EBE31=0,"X",EBE31/100)</f>
        <v>11.6</v>
      </c>
      <c r="EAZ31" s="518" t="str">
        <f t="shared" si="279"/>
        <v>X</v>
      </c>
      <c r="EBA31" s="518" t="str">
        <f t="shared" si="279"/>
        <v>X</v>
      </c>
      <c r="EBB31" s="311">
        <f t="shared" ref="EBB31:ECX31" si="280">MAX(EBE31,EBF31,EBG31)/100</f>
        <v>11.6</v>
      </c>
      <c r="EBC31" s="247">
        <f t="shared" ref="EBC31:ECY31" si="281">IF(EBH31&lt;153,0,IF(EBH31=0,0,ROUNDDOWN(51.39*(EBH31/100-1.5)^1.05,0)))</f>
        <v>582</v>
      </c>
      <c r="EBD31" s="157"/>
      <c r="EBE31" s="209">
        <v>1160</v>
      </c>
      <c r="EBF31" s="209">
        <v>0</v>
      </c>
      <c r="EBG31" s="209">
        <v>0</v>
      </c>
      <c r="EBH31" s="229">
        <f t="shared" ref="EBH31:EDD31" si="282">MAX(EBE31,EBF31,EBG31)</f>
        <v>1160</v>
      </c>
      <c r="EBI31" s="41">
        <f t="shared" ca="1" si="278"/>
        <v>0.53699507951575842</v>
      </c>
      <c r="EBJ31" s="220">
        <v>9</v>
      </c>
      <c r="EBK31" s="162">
        <v>107</v>
      </c>
      <c r="EBL31" s="221" t="str">
        <f>VLOOKUP(EBK31,Уч!$A$2:$L$34,2,FALSE)</f>
        <v>Зарипов Раиль</v>
      </c>
      <c r="EBM31" s="222" t="str">
        <f>VLOOKUP(EBK31,Уч!$A$2:$L$34,3,FALSE)</f>
        <v>25.07.1999</v>
      </c>
      <c r="EBN31" s="223" t="str">
        <f>VLOOKUP(EBK31,Уч!$A$2:$L$34,5,FALSE)</f>
        <v xml:space="preserve">Республика Татарстан  </v>
      </c>
      <c r="EBO31" s="518">
        <f t="shared" si="279"/>
        <v>11.6</v>
      </c>
      <c r="EBP31" s="518" t="str">
        <f t="shared" si="279"/>
        <v>X</v>
      </c>
      <c r="EBQ31" s="518" t="str">
        <f t="shared" si="279"/>
        <v>X</v>
      </c>
      <c r="EBR31" s="311">
        <f t="shared" si="280"/>
        <v>11.6</v>
      </c>
      <c r="EBS31" s="247">
        <f t="shared" si="281"/>
        <v>582</v>
      </c>
      <c r="EBT31" s="157"/>
      <c r="EBU31" s="209">
        <v>1160</v>
      </c>
      <c r="EBV31" s="209">
        <v>0</v>
      </c>
      <c r="EBW31" s="209">
        <v>0</v>
      </c>
      <c r="EBX31" s="229">
        <f t="shared" si="282"/>
        <v>1160</v>
      </c>
      <c r="EBY31" s="41">
        <f t="shared" ca="1" si="278"/>
        <v>0.2520521556378692</v>
      </c>
      <c r="EBZ31" s="220">
        <v>9</v>
      </c>
      <c r="ECA31" s="162">
        <v>107</v>
      </c>
      <c r="ECB31" s="221" t="str">
        <f>VLOOKUP(ECA31,Уч!$A$2:$L$34,2,FALSE)</f>
        <v>Зарипов Раиль</v>
      </c>
      <c r="ECC31" s="222" t="str">
        <f>VLOOKUP(ECA31,Уч!$A$2:$L$34,3,FALSE)</f>
        <v>25.07.1999</v>
      </c>
      <c r="ECD31" s="223" t="str">
        <f>VLOOKUP(ECA31,Уч!$A$2:$L$34,5,FALSE)</f>
        <v xml:space="preserve">Республика Татарстан  </v>
      </c>
      <c r="ECE31" s="518">
        <f t="shared" si="279"/>
        <v>11.6</v>
      </c>
      <c r="ECF31" s="518" t="str">
        <f t="shared" si="279"/>
        <v>X</v>
      </c>
      <c r="ECG31" s="518" t="str">
        <f t="shared" si="279"/>
        <v>X</v>
      </c>
      <c r="ECH31" s="311">
        <f t="shared" si="280"/>
        <v>11.6</v>
      </c>
      <c r="ECI31" s="247">
        <f t="shared" si="281"/>
        <v>582</v>
      </c>
      <c r="ECJ31" s="157"/>
      <c r="ECK31" s="209">
        <v>1160</v>
      </c>
      <c r="ECL31" s="209">
        <v>0</v>
      </c>
      <c r="ECM31" s="209">
        <v>0</v>
      </c>
      <c r="ECN31" s="229">
        <f t="shared" si="282"/>
        <v>1160</v>
      </c>
      <c r="ECO31" s="41">
        <f t="shared" ca="1" si="278"/>
        <v>0.95636621390595555</v>
      </c>
      <c r="ECP31" s="220">
        <v>9</v>
      </c>
      <c r="ECQ31" s="162">
        <v>107</v>
      </c>
      <c r="ECR31" s="221" t="str">
        <f>VLOOKUP(ECQ31,Уч!$A$2:$L$34,2,FALSE)</f>
        <v>Зарипов Раиль</v>
      </c>
      <c r="ECS31" s="222" t="str">
        <f>VLOOKUP(ECQ31,Уч!$A$2:$L$34,3,FALSE)</f>
        <v>25.07.1999</v>
      </c>
      <c r="ECT31" s="223" t="str">
        <f>VLOOKUP(ECQ31,Уч!$A$2:$L$34,5,FALSE)</f>
        <v xml:space="preserve">Республика Татарстан  </v>
      </c>
      <c r="ECU31" s="518">
        <f t="shared" si="279"/>
        <v>11.6</v>
      </c>
      <c r="ECV31" s="518" t="str">
        <f t="shared" si="279"/>
        <v>X</v>
      </c>
      <c r="ECW31" s="518" t="str">
        <f t="shared" si="279"/>
        <v>X</v>
      </c>
      <c r="ECX31" s="311">
        <f t="shared" si="280"/>
        <v>11.6</v>
      </c>
      <c r="ECY31" s="247">
        <f t="shared" si="281"/>
        <v>582</v>
      </c>
      <c r="ECZ31" s="157"/>
      <c r="EDA31" s="209">
        <v>1160</v>
      </c>
      <c r="EDB31" s="209">
        <v>0</v>
      </c>
      <c r="EDC31" s="209">
        <v>0</v>
      </c>
      <c r="EDD31" s="229">
        <f t="shared" si="282"/>
        <v>1160</v>
      </c>
      <c r="EDE31" s="41">
        <f t="shared" ref="EDE31:EFA31" ca="1" si="283">RAND()</f>
        <v>0.96309272386481226</v>
      </c>
      <c r="EDF31" s="220">
        <v>9</v>
      </c>
      <c r="EDG31" s="162">
        <v>107</v>
      </c>
      <c r="EDH31" s="221" t="str">
        <f>VLOOKUP(EDG31,Уч!$A$2:$L$34,2,FALSE)</f>
        <v>Зарипов Раиль</v>
      </c>
      <c r="EDI31" s="222" t="str">
        <f>VLOOKUP(EDG31,Уч!$A$2:$L$34,3,FALSE)</f>
        <v>25.07.1999</v>
      </c>
      <c r="EDJ31" s="223" t="str">
        <f>VLOOKUP(EDG31,Уч!$A$2:$L$34,5,FALSE)</f>
        <v xml:space="preserve">Республика Татарстан  </v>
      </c>
      <c r="EDK31" s="518">
        <f t="shared" ref="EDK31:EFI31" si="284">IF(EDQ31=0,"X",EDQ31/100)</f>
        <v>11.6</v>
      </c>
      <c r="EDL31" s="518" t="str">
        <f t="shared" si="284"/>
        <v>X</v>
      </c>
      <c r="EDM31" s="518" t="str">
        <f t="shared" si="284"/>
        <v>X</v>
      </c>
      <c r="EDN31" s="311">
        <f t="shared" ref="EDN31:EFJ31" si="285">MAX(EDQ31,EDR31,EDS31)/100</f>
        <v>11.6</v>
      </c>
      <c r="EDO31" s="247">
        <f t="shared" ref="EDO31:EFK31" si="286">IF(EDT31&lt;153,0,IF(EDT31=0,0,ROUNDDOWN(51.39*(EDT31/100-1.5)^1.05,0)))</f>
        <v>582</v>
      </c>
      <c r="EDP31" s="157"/>
      <c r="EDQ31" s="209">
        <v>1160</v>
      </c>
      <c r="EDR31" s="209">
        <v>0</v>
      </c>
      <c r="EDS31" s="209">
        <v>0</v>
      </c>
      <c r="EDT31" s="229">
        <f t="shared" ref="EDT31:EFP31" si="287">MAX(EDQ31,EDR31,EDS31)</f>
        <v>1160</v>
      </c>
      <c r="EDU31" s="41">
        <f t="shared" ca="1" si="283"/>
        <v>0.51124615593966072</v>
      </c>
      <c r="EDV31" s="220">
        <v>9</v>
      </c>
      <c r="EDW31" s="162">
        <v>107</v>
      </c>
      <c r="EDX31" s="221" t="str">
        <f>VLOOKUP(EDW31,Уч!$A$2:$L$34,2,FALSE)</f>
        <v>Зарипов Раиль</v>
      </c>
      <c r="EDY31" s="222" t="str">
        <f>VLOOKUP(EDW31,Уч!$A$2:$L$34,3,FALSE)</f>
        <v>25.07.1999</v>
      </c>
      <c r="EDZ31" s="223" t="str">
        <f>VLOOKUP(EDW31,Уч!$A$2:$L$34,5,FALSE)</f>
        <v xml:space="preserve">Республика Татарстан  </v>
      </c>
      <c r="EEA31" s="518">
        <f t="shared" si="284"/>
        <v>11.6</v>
      </c>
      <c r="EEB31" s="518" t="str">
        <f t="shared" si="284"/>
        <v>X</v>
      </c>
      <c r="EEC31" s="518" t="str">
        <f t="shared" si="284"/>
        <v>X</v>
      </c>
      <c r="EED31" s="311">
        <f t="shared" si="285"/>
        <v>11.6</v>
      </c>
      <c r="EEE31" s="247">
        <f t="shared" si="286"/>
        <v>582</v>
      </c>
      <c r="EEF31" s="157"/>
      <c r="EEG31" s="209">
        <v>1160</v>
      </c>
      <c r="EEH31" s="209">
        <v>0</v>
      </c>
      <c r="EEI31" s="209">
        <v>0</v>
      </c>
      <c r="EEJ31" s="229">
        <f t="shared" si="287"/>
        <v>1160</v>
      </c>
      <c r="EEK31" s="41">
        <f t="shared" ca="1" si="283"/>
        <v>0.36957548079727431</v>
      </c>
      <c r="EEL31" s="220">
        <v>9</v>
      </c>
      <c r="EEM31" s="162">
        <v>107</v>
      </c>
      <c r="EEN31" s="221" t="str">
        <f>VLOOKUP(EEM31,Уч!$A$2:$L$34,2,FALSE)</f>
        <v>Зарипов Раиль</v>
      </c>
      <c r="EEO31" s="222" t="str">
        <f>VLOOKUP(EEM31,Уч!$A$2:$L$34,3,FALSE)</f>
        <v>25.07.1999</v>
      </c>
      <c r="EEP31" s="223" t="str">
        <f>VLOOKUP(EEM31,Уч!$A$2:$L$34,5,FALSE)</f>
        <v xml:space="preserve">Республика Татарстан  </v>
      </c>
      <c r="EEQ31" s="518">
        <f t="shared" si="284"/>
        <v>11.6</v>
      </c>
      <c r="EER31" s="518" t="str">
        <f t="shared" si="284"/>
        <v>X</v>
      </c>
      <c r="EES31" s="518" t="str">
        <f t="shared" si="284"/>
        <v>X</v>
      </c>
      <c r="EET31" s="311">
        <f t="shared" si="285"/>
        <v>11.6</v>
      </c>
      <c r="EEU31" s="247">
        <f t="shared" si="286"/>
        <v>582</v>
      </c>
      <c r="EEV31" s="157"/>
      <c r="EEW31" s="209">
        <v>1160</v>
      </c>
      <c r="EEX31" s="209">
        <v>0</v>
      </c>
      <c r="EEY31" s="209">
        <v>0</v>
      </c>
      <c r="EEZ31" s="229">
        <f t="shared" si="287"/>
        <v>1160</v>
      </c>
      <c r="EFA31" s="41">
        <f t="shared" ca="1" si="283"/>
        <v>0.54869339615060742</v>
      </c>
      <c r="EFB31" s="220">
        <v>9</v>
      </c>
      <c r="EFC31" s="162">
        <v>107</v>
      </c>
      <c r="EFD31" s="221" t="str">
        <f>VLOOKUP(EFC31,Уч!$A$2:$L$34,2,FALSE)</f>
        <v>Зарипов Раиль</v>
      </c>
      <c r="EFE31" s="222" t="str">
        <f>VLOOKUP(EFC31,Уч!$A$2:$L$34,3,FALSE)</f>
        <v>25.07.1999</v>
      </c>
      <c r="EFF31" s="223" t="str">
        <f>VLOOKUP(EFC31,Уч!$A$2:$L$34,5,FALSE)</f>
        <v xml:space="preserve">Республика Татарстан  </v>
      </c>
      <c r="EFG31" s="518">
        <f t="shared" si="284"/>
        <v>11.6</v>
      </c>
      <c r="EFH31" s="518" t="str">
        <f t="shared" si="284"/>
        <v>X</v>
      </c>
      <c r="EFI31" s="518" t="str">
        <f t="shared" si="284"/>
        <v>X</v>
      </c>
      <c r="EFJ31" s="311">
        <f t="shared" si="285"/>
        <v>11.6</v>
      </c>
      <c r="EFK31" s="247">
        <f t="shared" si="286"/>
        <v>582</v>
      </c>
      <c r="EFL31" s="157"/>
      <c r="EFM31" s="209">
        <v>1160</v>
      </c>
      <c r="EFN31" s="209">
        <v>0</v>
      </c>
      <c r="EFO31" s="209">
        <v>0</v>
      </c>
      <c r="EFP31" s="229">
        <f t="shared" si="287"/>
        <v>1160</v>
      </c>
      <c r="EFQ31" s="41">
        <f t="shared" ref="EFQ31:EHM31" ca="1" si="288">RAND()</f>
        <v>0.98849716879199545</v>
      </c>
      <c r="EFR31" s="220">
        <v>9</v>
      </c>
      <c r="EFS31" s="162">
        <v>107</v>
      </c>
      <c r="EFT31" s="221" t="str">
        <f>VLOOKUP(EFS31,Уч!$A$2:$L$34,2,FALSE)</f>
        <v>Зарипов Раиль</v>
      </c>
      <c r="EFU31" s="222" t="str">
        <f>VLOOKUP(EFS31,Уч!$A$2:$L$34,3,FALSE)</f>
        <v>25.07.1999</v>
      </c>
      <c r="EFV31" s="223" t="str">
        <f>VLOOKUP(EFS31,Уч!$A$2:$L$34,5,FALSE)</f>
        <v xml:space="preserve">Республика Татарстан  </v>
      </c>
      <c r="EFW31" s="518">
        <f t="shared" ref="EFW31:EHU31" si="289">IF(EGC31=0,"X",EGC31/100)</f>
        <v>11.6</v>
      </c>
      <c r="EFX31" s="518" t="str">
        <f t="shared" si="289"/>
        <v>X</v>
      </c>
      <c r="EFY31" s="518" t="str">
        <f t="shared" si="289"/>
        <v>X</v>
      </c>
      <c r="EFZ31" s="311">
        <f t="shared" ref="EFZ31:EHV31" si="290">MAX(EGC31,EGD31,EGE31)/100</f>
        <v>11.6</v>
      </c>
      <c r="EGA31" s="247">
        <f t="shared" ref="EGA31:EHW31" si="291">IF(EGF31&lt;153,0,IF(EGF31=0,0,ROUNDDOWN(51.39*(EGF31/100-1.5)^1.05,0)))</f>
        <v>582</v>
      </c>
      <c r="EGB31" s="157"/>
      <c r="EGC31" s="209">
        <v>1160</v>
      </c>
      <c r="EGD31" s="209">
        <v>0</v>
      </c>
      <c r="EGE31" s="209">
        <v>0</v>
      </c>
      <c r="EGF31" s="229">
        <f t="shared" ref="EGF31:EIB31" si="292">MAX(EGC31,EGD31,EGE31)</f>
        <v>1160</v>
      </c>
      <c r="EGG31" s="41">
        <f t="shared" ca="1" si="288"/>
        <v>0.91353457732659271</v>
      </c>
      <c r="EGH31" s="220">
        <v>9</v>
      </c>
      <c r="EGI31" s="162">
        <v>107</v>
      </c>
      <c r="EGJ31" s="221" t="str">
        <f>VLOOKUP(EGI31,Уч!$A$2:$L$34,2,FALSE)</f>
        <v>Зарипов Раиль</v>
      </c>
      <c r="EGK31" s="222" t="str">
        <f>VLOOKUP(EGI31,Уч!$A$2:$L$34,3,FALSE)</f>
        <v>25.07.1999</v>
      </c>
      <c r="EGL31" s="223" t="str">
        <f>VLOOKUP(EGI31,Уч!$A$2:$L$34,5,FALSE)</f>
        <v xml:space="preserve">Республика Татарстан  </v>
      </c>
      <c r="EGM31" s="518">
        <f t="shared" si="289"/>
        <v>11.6</v>
      </c>
      <c r="EGN31" s="518" t="str">
        <f t="shared" si="289"/>
        <v>X</v>
      </c>
      <c r="EGO31" s="518" t="str">
        <f t="shared" si="289"/>
        <v>X</v>
      </c>
      <c r="EGP31" s="311">
        <f t="shared" si="290"/>
        <v>11.6</v>
      </c>
      <c r="EGQ31" s="247">
        <f t="shared" si="291"/>
        <v>582</v>
      </c>
      <c r="EGR31" s="157"/>
      <c r="EGS31" s="209">
        <v>1160</v>
      </c>
      <c r="EGT31" s="209">
        <v>0</v>
      </c>
      <c r="EGU31" s="209">
        <v>0</v>
      </c>
      <c r="EGV31" s="229">
        <f t="shared" si="292"/>
        <v>1160</v>
      </c>
      <c r="EGW31" s="41">
        <f t="shared" ca="1" si="288"/>
        <v>9.792419939130137E-2</v>
      </c>
      <c r="EGX31" s="220">
        <v>9</v>
      </c>
      <c r="EGY31" s="162">
        <v>107</v>
      </c>
      <c r="EGZ31" s="221" t="str">
        <f>VLOOKUP(EGY31,Уч!$A$2:$L$34,2,FALSE)</f>
        <v>Зарипов Раиль</v>
      </c>
      <c r="EHA31" s="222" t="str">
        <f>VLOOKUP(EGY31,Уч!$A$2:$L$34,3,FALSE)</f>
        <v>25.07.1999</v>
      </c>
      <c r="EHB31" s="223" t="str">
        <f>VLOOKUP(EGY31,Уч!$A$2:$L$34,5,FALSE)</f>
        <v xml:space="preserve">Республика Татарстан  </v>
      </c>
      <c r="EHC31" s="518">
        <f t="shared" si="289"/>
        <v>11.6</v>
      </c>
      <c r="EHD31" s="518" t="str">
        <f t="shared" si="289"/>
        <v>X</v>
      </c>
      <c r="EHE31" s="518" t="str">
        <f t="shared" si="289"/>
        <v>X</v>
      </c>
      <c r="EHF31" s="311">
        <f t="shared" si="290"/>
        <v>11.6</v>
      </c>
      <c r="EHG31" s="247">
        <f t="shared" si="291"/>
        <v>582</v>
      </c>
      <c r="EHH31" s="157"/>
      <c r="EHI31" s="209">
        <v>1160</v>
      </c>
      <c r="EHJ31" s="209">
        <v>0</v>
      </c>
      <c r="EHK31" s="209">
        <v>0</v>
      </c>
      <c r="EHL31" s="229">
        <f t="shared" si="292"/>
        <v>1160</v>
      </c>
      <c r="EHM31" s="41">
        <f t="shared" ca="1" si="288"/>
        <v>0.57110031389011129</v>
      </c>
      <c r="EHN31" s="220">
        <v>9</v>
      </c>
      <c r="EHO31" s="162">
        <v>107</v>
      </c>
      <c r="EHP31" s="221" t="str">
        <f>VLOOKUP(EHO31,Уч!$A$2:$L$34,2,FALSE)</f>
        <v>Зарипов Раиль</v>
      </c>
      <c r="EHQ31" s="222" t="str">
        <f>VLOOKUP(EHO31,Уч!$A$2:$L$34,3,FALSE)</f>
        <v>25.07.1999</v>
      </c>
      <c r="EHR31" s="223" t="str">
        <f>VLOOKUP(EHO31,Уч!$A$2:$L$34,5,FALSE)</f>
        <v xml:space="preserve">Республика Татарстан  </v>
      </c>
      <c r="EHS31" s="518">
        <f t="shared" si="289"/>
        <v>11.6</v>
      </c>
      <c r="EHT31" s="518" t="str">
        <f t="shared" si="289"/>
        <v>X</v>
      </c>
      <c r="EHU31" s="518" t="str">
        <f t="shared" si="289"/>
        <v>X</v>
      </c>
      <c r="EHV31" s="311">
        <f t="shared" si="290"/>
        <v>11.6</v>
      </c>
      <c r="EHW31" s="247">
        <f t="shared" si="291"/>
        <v>582</v>
      </c>
      <c r="EHX31" s="157"/>
      <c r="EHY31" s="209">
        <v>1160</v>
      </c>
      <c r="EHZ31" s="209">
        <v>0</v>
      </c>
      <c r="EIA31" s="209">
        <v>0</v>
      </c>
      <c r="EIB31" s="229">
        <f t="shared" si="292"/>
        <v>1160</v>
      </c>
      <c r="EIC31" s="41">
        <f t="shared" ref="EIC31:EJY31" ca="1" si="293">RAND()</f>
        <v>0.76194866377765647</v>
      </c>
      <c r="EID31" s="220">
        <v>9</v>
      </c>
      <c r="EIE31" s="162">
        <v>107</v>
      </c>
      <c r="EIF31" s="221" t="str">
        <f>VLOOKUP(EIE31,Уч!$A$2:$L$34,2,FALSE)</f>
        <v>Зарипов Раиль</v>
      </c>
      <c r="EIG31" s="222" t="str">
        <f>VLOOKUP(EIE31,Уч!$A$2:$L$34,3,FALSE)</f>
        <v>25.07.1999</v>
      </c>
      <c r="EIH31" s="223" t="str">
        <f>VLOOKUP(EIE31,Уч!$A$2:$L$34,5,FALSE)</f>
        <v xml:space="preserve">Республика Татарстан  </v>
      </c>
      <c r="EII31" s="518">
        <f t="shared" ref="EII31:EKG31" si="294">IF(EIO31=0,"X",EIO31/100)</f>
        <v>11.6</v>
      </c>
      <c r="EIJ31" s="518" t="str">
        <f t="shared" si="294"/>
        <v>X</v>
      </c>
      <c r="EIK31" s="518" t="str">
        <f t="shared" si="294"/>
        <v>X</v>
      </c>
      <c r="EIL31" s="311">
        <f t="shared" ref="EIL31:EKH31" si="295">MAX(EIO31,EIP31,EIQ31)/100</f>
        <v>11.6</v>
      </c>
      <c r="EIM31" s="247">
        <f t="shared" ref="EIM31:EKI31" si="296">IF(EIR31&lt;153,0,IF(EIR31=0,0,ROUNDDOWN(51.39*(EIR31/100-1.5)^1.05,0)))</f>
        <v>582</v>
      </c>
      <c r="EIN31" s="157"/>
      <c r="EIO31" s="209">
        <v>1160</v>
      </c>
      <c r="EIP31" s="209">
        <v>0</v>
      </c>
      <c r="EIQ31" s="209">
        <v>0</v>
      </c>
      <c r="EIR31" s="229">
        <f t="shared" ref="EIR31:EKN31" si="297">MAX(EIO31,EIP31,EIQ31)</f>
        <v>1160</v>
      </c>
      <c r="EIS31" s="41">
        <f t="shared" ca="1" si="293"/>
        <v>0.97408899199745558</v>
      </c>
      <c r="EIT31" s="220">
        <v>9</v>
      </c>
      <c r="EIU31" s="162">
        <v>107</v>
      </c>
      <c r="EIV31" s="221" t="str">
        <f>VLOOKUP(EIU31,Уч!$A$2:$L$34,2,FALSE)</f>
        <v>Зарипов Раиль</v>
      </c>
      <c r="EIW31" s="222" t="str">
        <f>VLOOKUP(EIU31,Уч!$A$2:$L$34,3,FALSE)</f>
        <v>25.07.1999</v>
      </c>
      <c r="EIX31" s="223" t="str">
        <f>VLOOKUP(EIU31,Уч!$A$2:$L$34,5,FALSE)</f>
        <v xml:space="preserve">Республика Татарстан  </v>
      </c>
      <c r="EIY31" s="518">
        <f t="shared" si="294"/>
        <v>11.6</v>
      </c>
      <c r="EIZ31" s="518" t="str">
        <f t="shared" si="294"/>
        <v>X</v>
      </c>
      <c r="EJA31" s="518" t="str">
        <f t="shared" si="294"/>
        <v>X</v>
      </c>
      <c r="EJB31" s="311">
        <f t="shared" si="295"/>
        <v>11.6</v>
      </c>
      <c r="EJC31" s="247">
        <f t="shared" si="296"/>
        <v>582</v>
      </c>
      <c r="EJD31" s="157"/>
      <c r="EJE31" s="209">
        <v>1160</v>
      </c>
      <c r="EJF31" s="209">
        <v>0</v>
      </c>
      <c r="EJG31" s="209">
        <v>0</v>
      </c>
      <c r="EJH31" s="229">
        <f t="shared" si="297"/>
        <v>1160</v>
      </c>
      <c r="EJI31" s="41">
        <f t="shared" ca="1" si="293"/>
        <v>9.2153424747383306E-2</v>
      </c>
      <c r="EJJ31" s="220">
        <v>9</v>
      </c>
      <c r="EJK31" s="162">
        <v>107</v>
      </c>
      <c r="EJL31" s="221" t="str">
        <f>VLOOKUP(EJK31,Уч!$A$2:$L$34,2,FALSE)</f>
        <v>Зарипов Раиль</v>
      </c>
      <c r="EJM31" s="222" t="str">
        <f>VLOOKUP(EJK31,Уч!$A$2:$L$34,3,FALSE)</f>
        <v>25.07.1999</v>
      </c>
      <c r="EJN31" s="223" t="str">
        <f>VLOOKUP(EJK31,Уч!$A$2:$L$34,5,FALSE)</f>
        <v xml:space="preserve">Республика Татарстан  </v>
      </c>
      <c r="EJO31" s="518">
        <f t="shared" si="294"/>
        <v>11.6</v>
      </c>
      <c r="EJP31" s="518" t="str">
        <f t="shared" si="294"/>
        <v>X</v>
      </c>
      <c r="EJQ31" s="518" t="str">
        <f t="shared" si="294"/>
        <v>X</v>
      </c>
      <c r="EJR31" s="311">
        <f t="shared" si="295"/>
        <v>11.6</v>
      </c>
      <c r="EJS31" s="247">
        <f t="shared" si="296"/>
        <v>582</v>
      </c>
      <c r="EJT31" s="157"/>
      <c r="EJU31" s="209">
        <v>1160</v>
      </c>
      <c r="EJV31" s="209">
        <v>0</v>
      </c>
      <c r="EJW31" s="209">
        <v>0</v>
      </c>
      <c r="EJX31" s="229">
        <f t="shared" si="297"/>
        <v>1160</v>
      </c>
      <c r="EJY31" s="41">
        <f t="shared" ca="1" si="293"/>
        <v>7.2321042327259E-2</v>
      </c>
      <c r="EJZ31" s="220">
        <v>9</v>
      </c>
      <c r="EKA31" s="162">
        <v>107</v>
      </c>
      <c r="EKB31" s="221" t="str">
        <f>VLOOKUP(EKA31,Уч!$A$2:$L$34,2,FALSE)</f>
        <v>Зарипов Раиль</v>
      </c>
      <c r="EKC31" s="222" t="str">
        <f>VLOOKUP(EKA31,Уч!$A$2:$L$34,3,FALSE)</f>
        <v>25.07.1999</v>
      </c>
      <c r="EKD31" s="223" t="str">
        <f>VLOOKUP(EKA31,Уч!$A$2:$L$34,5,FALSE)</f>
        <v xml:space="preserve">Республика Татарстан  </v>
      </c>
      <c r="EKE31" s="518">
        <f t="shared" si="294"/>
        <v>11.6</v>
      </c>
      <c r="EKF31" s="518" t="str">
        <f t="shared" si="294"/>
        <v>X</v>
      </c>
      <c r="EKG31" s="518" t="str">
        <f t="shared" si="294"/>
        <v>X</v>
      </c>
      <c r="EKH31" s="311">
        <f t="shared" si="295"/>
        <v>11.6</v>
      </c>
      <c r="EKI31" s="247">
        <f t="shared" si="296"/>
        <v>582</v>
      </c>
      <c r="EKJ31" s="157"/>
      <c r="EKK31" s="209">
        <v>1160</v>
      </c>
      <c r="EKL31" s="209">
        <v>0</v>
      </c>
      <c r="EKM31" s="209">
        <v>0</v>
      </c>
      <c r="EKN31" s="229">
        <f t="shared" si="297"/>
        <v>1160</v>
      </c>
      <c r="EKO31" s="41">
        <f t="shared" ref="EKO31:EMK31" ca="1" si="298">RAND()</f>
        <v>0.84837908802962136</v>
      </c>
      <c r="EKP31" s="220">
        <v>9</v>
      </c>
      <c r="EKQ31" s="162">
        <v>107</v>
      </c>
      <c r="EKR31" s="221" t="str">
        <f>VLOOKUP(EKQ31,Уч!$A$2:$L$34,2,FALSE)</f>
        <v>Зарипов Раиль</v>
      </c>
      <c r="EKS31" s="222" t="str">
        <f>VLOOKUP(EKQ31,Уч!$A$2:$L$34,3,FALSE)</f>
        <v>25.07.1999</v>
      </c>
      <c r="EKT31" s="223" t="str">
        <f>VLOOKUP(EKQ31,Уч!$A$2:$L$34,5,FALSE)</f>
        <v xml:space="preserve">Республика Татарстан  </v>
      </c>
      <c r="EKU31" s="518">
        <f t="shared" ref="EKU31:EMS31" si="299">IF(ELA31=0,"X",ELA31/100)</f>
        <v>11.6</v>
      </c>
      <c r="EKV31" s="518" t="str">
        <f t="shared" si="299"/>
        <v>X</v>
      </c>
      <c r="EKW31" s="518" t="str">
        <f t="shared" si="299"/>
        <v>X</v>
      </c>
      <c r="EKX31" s="311">
        <f t="shared" ref="EKX31:EMT31" si="300">MAX(ELA31,ELB31,ELC31)/100</f>
        <v>11.6</v>
      </c>
      <c r="EKY31" s="247">
        <f t="shared" ref="EKY31:EMU31" si="301">IF(ELD31&lt;153,0,IF(ELD31=0,0,ROUNDDOWN(51.39*(ELD31/100-1.5)^1.05,0)))</f>
        <v>582</v>
      </c>
      <c r="EKZ31" s="157"/>
      <c r="ELA31" s="209">
        <v>1160</v>
      </c>
      <c r="ELB31" s="209">
        <v>0</v>
      </c>
      <c r="ELC31" s="209">
        <v>0</v>
      </c>
      <c r="ELD31" s="229">
        <f t="shared" ref="ELD31:EMZ31" si="302">MAX(ELA31,ELB31,ELC31)</f>
        <v>1160</v>
      </c>
      <c r="ELE31" s="41">
        <f t="shared" ca="1" si="298"/>
        <v>0.33725456633505702</v>
      </c>
      <c r="ELF31" s="220">
        <v>9</v>
      </c>
      <c r="ELG31" s="162">
        <v>107</v>
      </c>
      <c r="ELH31" s="221" t="str">
        <f>VLOOKUP(ELG31,Уч!$A$2:$L$34,2,FALSE)</f>
        <v>Зарипов Раиль</v>
      </c>
      <c r="ELI31" s="222" t="str">
        <f>VLOOKUP(ELG31,Уч!$A$2:$L$34,3,FALSE)</f>
        <v>25.07.1999</v>
      </c>
      <c r="ELJ31" s="223" t="str">
        <f>VLOOKUP(ELG31,Уч!$A$2:$L$34,5,FALSE)</f>
        <v xml:space="preserve">Республика Татарстан  </v>
      </c>
      <c r="ELK31" s="518">
        <f t="shared" si="299"/>
        <v>11.6</v>
      </c>
      <c r="ELL31" s="518" t="str">
        <f t="shared" si="299"/>
        <v>X</v>
      </c>
      <c r="ELM31" s="518" t="str">
        <f t="shared" si="299"/>
        <v>X</v>
      </c>
      <c r="ELN31" s="311">
        <f t="shared" si="300"/>
        <v>11.6</v>
      </c>
      <c r="ELO31" s="247">
        <f t="shared" si="301"/>
        <v>582</v>
      </c>
      <c r="ELP31" s="157"/>
      <c r="ELQ31" s="209">
        <v>1160</v>
      </c>
      <c r="ELR31" s="209">
        <v>0</v>
      </c>
      <c r="ELS31" s="209">
        <v>0</v>
      </c>
      <c r="ELT31" s="229">
        <f t="shared" si="302"/>
        <v>1160</v>
      </c>
      <c r="ELU31" s="41">
        <f t="shared" ca="1" si="298"/>
        <v>0.70896450350455276</v>
      </c>
      <c r="ELV31" s="220">
        <v>9</v>
      </c>
      <c r="ELW31" s="162">
        <v>107</v>
      </c>
      <c r="ELX31" s="221" t="str">
        <f>VLOOKUP(ELW31,Уч!$A$2:$L$34,2,FALSE)</f>
        <v>Зарипов Раиль</v>
      </c>
      <c r="ELY31" s="222" t="str">
        <f>VLOOKUP(ELW31,Уч!$A$2:$L$34,3,FALSE)</f>
        <v>25.07.1999</v>
      </c>
      <c r="ELZ31" s="223" t="str">
        <f>VLOOKUP(ELW31,Уч!$A$2:$L$34,5,FALSE)</f>
        <v xml:space="preserve">Республика Татарстан  </v>
      </c>
      <c r="EMA31" s="518">
        <f t="shared" si="299"/>
        <v>11.6</v>
      </c>
      <c r="EMB31" s="518" t="str">
        <f t="shared" si="299"/>
        <v>X</v>
      </c>
      <c r="EMC31" s="518" t="str">
        <f t="shared" si="299"/>
        <v>X</v>
      </c>
      <c r="EMD31" s="311">
        <f t="shared" si="300"/>
        <v>11.6</v>
      </c>
      <c r="EME31" s="247">
        <f t="shared" si="301"/>
        <v>582</v>
      </c>
      <c r="EMF31" s="157"/>
      <c r="EMG31" s="209">
        <v>1160</v>
      </c>
      <c r="EMH31" s="209">
        <v>0</v>
      </c>
      <c r="EMI31" s="209">
        <v>0</v>
      </c>
      <c r="EMJ31" s="229">
        <f t="shared" si="302"/>
        <v>1160</v>
      </c>
      <c r="EMK31" s="41">
        <f t="shared" ca="1" si="298"/>
        <v>0.25568236646677422</v>
      </c>
      <c r="EML31" s="220">
        <v>9</v>
      </c>
      <c r="EMM31" s="162">
        <v>107</v>
      </c>
      <c r="EMN31" s="221" t="str">
        <f>VLOOKUP(EMM31,Уч!$A$2:$L$34,2,FALSE)</f>
        <v>Зарипов Раиль</v>
      </c>
      <c r="EMO31" s="222" t="str">
        <f>VLOOKUP(EMM31,Уч!$A$2:$L$34,3,FALSE)</f>
        <v>25.07.1999</v>
      </c>
      <c r="EMP31" s="223" t="str">
        <f>VLOOKUP(EMM31,Уч!$A$2:$L$34,5,FALSE)</f>
        <v xml:space="preserve">Республика Татарстан  </v>
      </c>
      <c r="EMQ31" s="518">
        <f t="shared" si="299"/>
        <v>11.6</v>
      </c>
      <c r="EMR31" s="518" t="str">
        <f t="shared" si="299"/>
        <v>X</v>
      </c>
      <c r="EMS31" s="518" t="str">
        <f t="shared" si="299"/>
        <v>X</v>
      </c>
      <c r="EMT31" s="311">
        <f t="shared" si="300"/>
        <v>11.6</v>
      </c>
      <c r="EMU31" s="247">
        <f t="shared" si="301"/>
        <v>582</v>
      </c>
      <c r="EMV31" s="157"/>
      <c r="EMW31" s="209">
        <v>1160</v>
      </c>
      <c r="EMX31" s="209">
        <v>0</v>
      </c>
      <c r="EMY31" s="209">
        <v>0</v>
      </c>
      <c r="EMZ31" s="229">
        <f t="shared" si="302"/>
        <v>1160</v>
      </c>
      <c r="ENA31" s="41">
        <f t="shared" ref="ENA31:EOW31" ca="1" si="303">RAND()</f>
        <v>0.58756844141093079</v>
      </c>
      <c r="ENB31" s="220">
        <v>9</v>
      </c>
      <c r="ENC31" s="162">
        <v>107</v>
      </c>
      <c r="END31" s="221" t="str">
        <f>VLOOKUP(ENC31,Уч!$A$2:$L$34,2,FALSE)</f>
        <v>Зарипов Раиль</v>
      </c>
      <c r="ENE31" s="222" t="str">
        <f>VLOOKUP(ENC31,Уч!$A$2:$L$34,3,FALSE)</f>
        <v>25.07.1999</v>
      </c>
      <c r="ENF31" s="223" t="str">
        <f>VLOOKUP(ENC31,Уч!$A$2:$L$34,5,FALSE)</f>
        <v xml:space="preserve">Республика Татарстан  </v>
      </c>
      <c r="ENG31" s="518">
        <f t="shared" ref="ENG31:EPE31" si="304">IF(ENM31=0,"X",ENM31/100)</f>
        <v>11.6</v>
      </c>
      <c r="ENH31" s="518" t="str">
        <f t="shared" si="304"/>
        <v>X</v>
      </c>
      <c r="ENI31" s="518" t="str">
        <f t="shared" si="304"/>
        <v>X</v>
      </c>
      <c r="ENJ31" s="311">
        <f t="shared" ref="ENJ31:EPF31" si="305">MAX(ENM31,ENN31,ENO31)/100</f>
        <v>11.6</v>
      </c>
      <c r="ENK31" s="247">
        <f t="shared" ref="ENK31:EPG31" si="306">IF(ENP31&lt;153,0,IF(ENP31=0,0,ROUNDDOWN(51.39*(ENP31/100-1.5)^1.05,0)))</f>
        <v>582</v>
      </c>
      <c r="ENL31" s="157"/>
      <c r="ENM31" s="209">
        <v>1160</v>
      </c>
      <c r="ENN31" s="209">
        <v>0</v>
      </c>
      <c r="ENO31" s="209">
        <v>0</v>
      </c>
      <c r="ENP31" s="229">
        <f t="shared" ref="ENP31:EPL31" si="307">MAX(ENM31,ENN31,ENO31)</f>
        <v>1160</v>
      </c>
      <c r="ENQ31" s="41">
        <f t="shared" ca="1" si="303"/>
        <v>0.9502886024972933</v>
      </c>
      <c r="ENR31" s="220">
        <v>9</v>
      </c>
      <c r="ENS31" s="162">
        <v>107</v>
      </c>
      <c r="ENT31" s="221" t="str">
        <f>VLOOKUP(ENS31,Уч!$A$2:$L$34,2,FALSE)</f>
        <v>Зарипов Раиль</v>
      </c>
      <c r="ENU31" s="222" t="str">
        <f>VLOOKUP(ENS31,Уч!$A$2:$L$34,3,FALSE)</f>
        <v>25.07.1999</v>
      </c>
      <c r="ENV31" s="223" t="str">
        <f>VLOOKUP(ENS31,Уч!$A$2:$L$34,5,FALSE)</f>
        <v xml:space="preserve">Республика Татарстан  </v>
      </c>
      <c r="ENW31" s="518">
        <f t="shared" si="304"/>
        <v>11.6</v>
      </c>
      <c r="ENX31" s="518" t="str">
        <f t="shared" si="304"/>
        <v>X</v>
      </c>
      <c r="ENY31" s="518" t="str">
        <f t="shared" si="304"/>
        <v>X</v>
      </c>
      <c r="ENZ31" s="311">
        <f t="shared" si="305"/>
        <v>11.6</v>
      </c>
      <c r="EOA31" s="247">
        <f t="shared" si="306"/>
        <v>582</v>
      </c>
      <c r="EOB31" s="157"/>
      <c r="EOC31" s="209">
        <v>1160</v>
      </c>
      <c r="EOD31" s="209">
        <v>0</v>
      </c>
      <c r="EOE31" s="209">
        <v>0</v>
      </c>
      <c r="EOF31" s="229">
        <f t="shared" si="307"/>
        <v>1160</v>
      </c>
      <c r="EOG31" s="41">
        <f t="shared" ca="1" si="303"/>
        <v>0.7420046090915462</v>
      </c>
      <c r="EOH31" s="220">
        <v>9</v>
      </c>
      <c r="EOI31" s="162">
        <v>107</v>
      </c>
      <c r="EOJ31" s="221" t="str">
        <f>VLOOKUP(EOI31,Уч!$A$2:$L$34,2,FALSE)</f>
        <v>Зарипов Раиль</v>
      </c>
      <c r="EOK31" s="222" t="str">
        <f>VLOOKUP(EOI31,Уч!$A$2:$L$34,3,FALSE)</f>
        <v>25.07.1999</v>
      </c>
      <c r="EOL31" s="223" t="str">
        <f>VLOOKUP(EOI31,Уч!$A$2:$L$34,5,FALSE)</f>
        <v xml:space="preserve">Республика Татарстан  </v>
      </c>
      <c r="EOM31" s="518">
        <f t="shared" si="304"/>
        <v>11.6</v>
      </c>
      <c r="EON31" s="518" t="str">
        <f t="shared" si="304"/>
        <v>X</v>
      </c>
      <c r="EOO31" s="518" t="str">
        <f t="shared" si="304"/>
        <v>X</v>
      </c>
      <c r="EOP31" s="311">
        <f t="shared" si="305"/>
        <v>11.6</v>
      </c>
      <c r="EOQ31" s="247">
        <f t="shared" si="306"/>
        <v>582</v>
      </c>
      <c r="EOR31" s="157"/>
      <c r="EOS31" s="209">
        <v>1160</v>
      </c>
      <c r="EOT31" s="209">
        <v>0</v>
      </c>
      <c r="EOU31" s="209">
        <v>0</v>
      </c>
      <c r="EOV31" s="229">
        <f t="shared" si="307"/>
        <v>1160</v>
      </c>
      <c r="EOW31" s="41">
        <f t="shared" ca="1" si="303"/>
        <v>6.2770811454517572E-2</v>
      </c>
      <c r="EOX31" s="220">
        <v>9</v>
      </c>
      <c r="EOY31" s="162">
        <v>107</v>
      </c>
      <c r="EOZ31" s="221" t="str">
        <f>VLOOKUP(EOY31,Уч!$A$2:$L$34,2,FALSE)</f>
        <v>Зарипов Раиль</v>
      </c>
      <c r="EPA31" s="222" t="str">
        <f>VLOOKUP(EOY31,Уч!$A$2:$L$34,3,FALSE)</f>
        <v>25.07.1999</v>
      </c>
      <c r="EPB31" s="223" t="str">
        <f>VLOOKUP(EOY31,Уч!$A$2:$L$34,5,FALSE)</f>
        <v xml:space="preserve">Республика Татарстан  </v>
      </c>
      <c r="EPC31" s="518">
        <f t="shared" si="304"/>
        <v>11.6</v>
      </c>
      <c r="EPD31" s="518" t="str">
        <f t="shared" si="304"/>
        <v>X</v>
      </c>
      <c r="EPE31" s="518" t="str">
        <f t="shared" si="304"/>
        <v>X</v>
      </c>
      <c r="EPF31" s="311">
        <f t="shared" si="305"/>
        <v>11.6</v>
      </c>
      <c r="EPG31" s="247">
        <f t="shared" si="306"/>
        <v>582</v>
      </c>
      <c r="EPH31" s="157"/>
      <c r="EPI31" s="209">
        <v>1160</v>
      </c>
      <c r="EPJ31" s="209">
        <v>0</v>
      </c>
      <c r="EPK31" s="209">
        <v>0</v>
      </c>
      <c r="EPL31" s="229">
        <f t="shared" si="307"/>
        <v>1160</v>
      </c>
      <c r="EPM31" s="41">
        <f t="shared" ref="EPM31:ERI31" ca="1" si="308">RAND()</f>
        <v>0.35989771416527372</v>
      </c>
      <c r="EPN31" s="220">
        <v>9</v>
      </c>
      <c r="EPO31" s="162">
        <v>107</v>
      </c>
      <c r="EPP31" s="221" t="str">
        <f>VLOOKUP(EPO31,Уч!$A$2:$L$34,2,FALSE)</f>
        <v>Зарипов Раиль</v>
      </c>
      <c r="EPQ31" s="222" t="str">
        <f>VLOOKUP(EPO31,Уч!$A$2:$L$34,3,FALSE)</f>
        <v>25.07.1999</v>
      </c>
      <c r="EPR31" s="223" t="str">
        <f>VLOOKUP(EPO31,Уч!$A$2:$L$34,5,FALSE)</f>
        <v xml:space="preserve">Республика Татарстан  </v>
      </c>
      <c r="EPS31" s="518">
        <f t="shared" ref="EPS31:ERQ31" si="309">IF(EPY31=0,"X",EPY31/100)</f>
        <v>11.6</v>
      </c>
      <c r="EPT31" s="518" t="str">
        <f t="shared" si="309"/>
        <v>X</v>
      </c>
      <c r="EPU31" s="518" t="str">
        <f t="shared" si="309"/>
        <v>X</v>
      </c>
      <c r="EPV31" s="311">
        <f t="shared" ref="EPV31:ERR31" si="310">MAX(EPY31,EPZ31,EQA31)/100</f>
        <v>11.6</v>
      </c>
      <c r="EPW31" s="247">
        <f t="shared" ref="EPW31:ERS31" si="311">IF(EQB31&lt;153,0,IF(EQB31=0,0,ROUNDDOWN(51.39*(EQB31/100-1.5)^1.05,0)))</f>
        <v>582</v>
      </c>
      <c r="EPX31" s="157"/>
      <c r="EPY31" s="209">
        <v>1160</v>
      </c>
      <c r="EPZ31" s="209">
        <v>0</v>
      </c>
      <c r="EQA31" s="209">
        <v>0</v>
      </c>
      <c r="EQB31" s="229">
        <f t="shared" ref="EQB31:ERX31" si="312">MAX(EPY31,EPZ31,EQA31)</f>
        <v>1160</v>
      </c>
      <c r="EQC31" s="41">
        <f t="shared" ca="1" si="308"/>
        <v>0.14739903774252305</v>
      </c>
      <c r="EQD31" s="220">
        <v>9</v>
      </c>
      <c r="EQE31" s="162">
        <v>107</v>
      </c>
      <c r="EQF31" s="221" t="str">
        <f>VLOOKUP(EQE31,Уч!$A$2:$L$34,2,FALSE)</f>
        <v>Зарипов Раиль</v>
      </c>
      <c r="EQG31" s="222" t="str">
        <f>VLOOKUP(EQE31,Уч!$A$2:$L$34,3,FALSE)</f>
        <v>25.07.1999</v>
      </c>
      <c r="EQH31" s="223" t="str">
        <f>VLOOKUP(EQE31,Уч!$A$2:$L$34,5,FALSE)</f>
        <v xml:space="preserve">Республика Татарстан  </v>
      </c>
      <c r="EQI31" s="518">
        <f t="shared" si="309"/>
        <v>11.6</v>
      </c>
      <c r="EQJ31" s="518" t="str">
        <f t="shared" si="309"/>
        <v>X</v>
      </c>
      <c r="EQK31" s="518" t="str">
        <f t="shared" si="309"/>
        <v>X</v>
      </c>
      <c r="EQL31" s="311">
        <f t="shared" si="310"/>
        <v>11.6</v>
      </c>
      <c r="EQM31" s="247">
        <f t="shared" si="311"/>
        <v>582</v>
      </c>
      <c r="EQN31" s="157"/>
      <c r="EQO31" s="209">
        <v>1160</v>
      </c>
      <c r="EQP31" s="209">
        <v>0</v>
      </c>
      <c r="EQQ31" s="209">
        <v>0</v>
      </c>
      <c r="EQR31" s="229">
        <f t="shared" si="312"/>
        <v>1160</v>
      </c>
      <c r="EQS31" s="41">
        <f t="shared" ca="1" si="308"/>
        <v>0.45957329126980406</v>
      </c>
      <c r="EQT31" s="220">
        <v>9</v>
      </c>
      <c r="EQU31" s="162">
        <v>107</v>
      </c>
      <c r="EQV31" s="221" t="str">
        <f>VLOOKUP(EQU31,Уч!$A$2:$L$34,2,FALSE)</f>
        <v>Зарипов Раиль</v>
      </c>
      <c r="EQW31" s="222" t="str">
        <f>VLOOKUP(EQU31,Уч!$A$2:$L$34,3,FALSE)</f>
        <v>25.07.1999</v>
      </c>
      <c r="EQX31" s="223" t="str">
        <f>VLOOKUP(EQU31,Уч!$A$2:$L$34,5,FALSE)</f>
        <v xml:space="preserve">Республика Татарстан  </v>
      </c>
      <c r="EQY31" s="518">
        <f t="shared" si="309"/>
        <v>11.6</v>
      </c>
      <c r="EQZ31" s="518" t="str">
        <f t="shared" si="309"/>
        <v>X</v>
      </c>
      <c r="ERA31" s="518" t="str">
        <f t="shared" si="309"/>
        <v>X</v>
      </c>
      <c r="ERB31" s="311">
        <f t="shared" si="310"/>
        <v>11.6</v>
      </c>
      <c r="ERC31" s="247">
        <f t="shared" si="311"/>
        <v>582</v>
      </c>
      <c r="ERD31" s="157"/>
      <c r="ERE31" s="209">
        <v>1160</v>
      </c>
      <c r="ERF31" s="209">
        <v>0</v>
      </c>
      <c r="ERG31" s="209">
        <v>0</v>
      </c>
      <c r="ERH31" s="229">
        <f t="shared" si="312"/>
        <v>1160</v>
      </c>
      <c r="ERI31" s="41">
        <f t="shared" ca="1" si="308"/>
        <v>0.42641769459609635</v>
      </c>
      <c r="ERJ31" s="220">
        <v>9</v>
      </c>
      <c r="ERK31" s="162">
        <v>107</v>
      </c>
      <c r="ERL31" s="221" t="str">
        <f>VLOOKUP(ERK31,Уч!$A$2:$L$34,2,FALSE)</f>
        <v>Зарипов Раиль</v>
      </c>
      <c r="ERM31" s="222" t="str">
        <f>VLOOKUP(ERK31,Уч!$A$2:$L$34,3,FALSE)</f>
        <v>25.07.1999</v>
      </c>
      <c r="ERN31" s="223" t="str">
        <f>VLOOKUP(ERK31,Уч!$A$2:$L$34,5,FALSE)</f>
        <v xml:space="preserve">Республика Татарстан  </v>
      </c>
      <c r="ERO31" s="518">
        <f t="shared" si="309"/>
        <v>11.6</v>
      </c>
      <c r="ERP31" s="518" t="str">
        <f t="shared" si="309"/>
        <v>X</v>
      </c>
      <c r="ERQ31" s="518" t="str">
        <f t="shared" si="309"/>
        <v>X</v>
      </c>
      <c r="ERR31" s="311">
        <f t="shared" si="310"/>
        <v>11.6</v>
      </c>
      <c r="ERS31" s="247">
        <f t="shared" si="311"/>
        <v>582</v>
      </c>
      <c r="ERT31" s="157"/>
      <c r="ERU31" s="209">
        <v>1160</v>
      </c>
      <c r="ERV31" s="209">
        <v>0</v>
      </c>
      <c r="ERW31" s="209">
        <v>0</v>
      </c>
      <c r="ERX31" s="229">
        <f t="shared" si="312"/>
        <v>1160</v>
      </c>
      <c r="ERY31" s="41">
        <f t="shared" ref="ERY31:ETU31" ca="1" si="313">RAND()</f>
        <v>0.73952433062180611</v>
      </c>
      <c r="ERZ31" s="220">
        <v>9</v>
      </c>
      <c r="ESA31" s="162">
        <v>107</v>
      </c>
      <c r="ESB31" s="221" t="str">
        <f>VLOOKUP(ESA31,Уч!$A$2:$L$34,2,FALSE)</f>
        <v>Зарипов Раиль</v>
      </c>
      <c r="ESC31" s="222" t="str">
        <f>VLOOKUP(ESA31,Уч!$A$2:$L$34,3,FALSE)</f>
        <v>25.07.1999</v>
      </c>
      <c r="ESD31" s="223" t="str">
        <f>VLOOKUP(ESA31,Уч!$A$2:$L$34,5,FALSE)</f>
        <v xml:space="preserve">Республика Татарстан  </v>
      </c>
      <c r="ESE31" s="518">
        <f t="shared" ref="ESE31:EUC31" si="314">IF(ESK31=0,"X",ESK31/100)</f>
        <v>11.6</v>
      </c>
      <c r="ESF31" s="518" t="str">
        <f t="shared" si="314"/>
        <v>X</v>
      </c>
      <c r="ESG31" s="518" t="str">
        <f t="shared" si="314"/>
        <v>X</v>
      </c>
      <c r="ESH31" s="311">
        <f t="shared" ref="ESH31:EUD31" si="315">MAX(ESK31,ESL31,ESM31)/100</f>
        <v>11.6</v>
      </c>
      <c r="ESI31" s="247">
        <f t="shared" ref="ESI31:EUE31" si="316">IF(ESN31&lt;153,0,IF(ESN31=0,0,ROUNDDOWN(51.39*(ESN31/100-1.5)^1.05,0)))</f>
        <v>582</v>
      </c>
      <c r="ESJ31" s="157"/>
      <c r="ESK31" s="209">
        <v>1160</v>
      </c>
      <c r="ESL31" s="209">
        <v>0</v>
      </c>
      <c r="ESM31" s="209">
        <v>0</v>
      </c>
      <c r="ESN31" s="229">
        <f t="shared" ref="ESN31:EUJ31" si="317">MAX(ESK31,ESL31,ESM31)</f>
        <v>1160</v>
      </c>
      <c r="ESO31" s="41">
        <f t="shared" ca="1" si="313"/>
        <v>0.44327266986588187</v>
      </c>
      <c r="ESP31" s="220">
        <v>9</v>
      </c>
      <c r="ESQ31" s="162">
        <v>107</v>
      </c>
      <c r="ESR31" s="221" t="str">
        <f>VLOOKUP(ESQ31,Уч!$A$2:$L$34,2,FALSE)</f>
        <v>Зарипов Раиль</v>
      </c>
      <c r="ESS31" s="222" t="str">
        <f>VLOOKUP(ESQ31,Уч!$A$2:$L$34,3,FALSE)</f>
        <v>25.07.1999</v>
      </c>
      <c r="EST31" s="223" t="str">
        <f>VLOOKUP(ESQ31,Уч!$A$2:$L$34,5,FALSE)</f>
        <v xml:space="preserve">Республика Татарстан  </v>
      </c>
      <c r="ESU31" s="518">
        <f t="shared" si="314"/>
        <v>11.6</v>
      </c>
      <c r="ESV31" s="518" t="str">
        <f t="shared" si="314"/>
        <v>X</v>
      </c>
      <c r="ESW31" s="518" t="str">
        <f t="shared" si="314"/>
        <v>X</v>
      </c>
      <c r="ESX31" s="311">
        <f t="shared" si="315"/>
        <v>11.6</v>
      </c>
      <c r="ESY31" s="247">
        <f t="shared" si="316"/>
        <v>582</v>
      </c>
      <c r="ESZ31" s="157"/>
      <c r="ETA31" s="209">
        <v>1160</v>
      </c>
      <c r="ETB31" s="209">
        <v>0</v>
      </c>
      <c r="ETC31" s="209">
        <v>0</v>
      </c>
      <c r="ETD31" s="229">
        <f t="shared" si="317"/>
        <v>1160</v>
      </c>
      <c r="ETE31" s="41">
        <f t="shared" ca="1" si="313"/>
        <v>0.75943055733686782</v>
      </c>
      <c r="ETF31" s="220">
        <v>9</v>
      </c>
      <c r="ETG31" s="162">
        <v>107</v>
      </c>
      <c r="ETH31" s="221" t="str">
        <f>VLOOKUP(ETG31,Уч!$A$2:$L$34,2,FALSE)</f>
        <v>Зарипов Раиль</v>
      </c>
      <c r="ETI31" s="222" t="str">
        <f>VLOOKUP(ETG31,Уч!$A$2:$L$34,3,FALSE)</f>
        <v>25.07.1999</v>
      </c>
      <c r="ETJ31" s="223" t="str">
        <f>VLOOKUP(ETG31,Уч!$A$2:$L$34,5,FALSE)</f>
        <v xml:space="preserve">Республика Татарстан  </v>
      </c>
      <c r="ETK31" s="518">
        <f t="shared" si="314"/>
        <v>11.6</v>
      </c>
      <c r="ETL31" s="518" t="str">
        <f t="shared" si="314"/>
        <v>X</v>
      </c>
      <c r="ETM31" s="518" t="str">
        <f t="shared" si="314"/>
        <v>X</v>
      </c>
      <c r="ETN31" s="311">
        <f t="shared" si="315"/>
        <v>11.6</v>
      </c>
      <c r="ETO31" s="247">
        <f t="shared" si="316"/>
        <v>582</v>
      </c>
      <c r="ETP31" s="157"/>
      <c r="ETQ31" s="209">
        <v>1160</v>
      </c>
      <c r="ETR31" s="209">
        <v>0</v>
      </c>
      <c r="ETS31" s="209">
        <v>0</v>
      </c>
      <c r="ETT31" s="229">
        <f t="shared" si="317"/>
        <v>1160</v>
      </c>
      <c r="ETU31" s="41">
        <f t="shared" ca="1" si="313"/>
        <v>0.91704532022298635</v>
      </c>
      <c r="ETV31" s="220">
        <v>9</v>
      </c>
      <c r="ETW31" s="162">
        <v>107</v>
      </c>
      <c r="ETX31" s="221" t="str">
        <f>VLOOKUP(ETW31,Уч!$A$2:$L$34,2,FALSE)</f>
        <v>Зарипов Раиль</v>
      </c>
      <c r="ETY31" s="222" t="str">
        <f>VLOOKUP(ETW31,Уч!$A$2:$L$34,3,FALSE)</f>
        <v>25.07.1999</v>
      </c>
      <c r="ETZ31" s="223" t="str">
        <f>VLOOKUP(ETW31,Уч!$A$2:$L$34,5,FALSE)</f>
        <v xml:space="preserve">Республика Татарстан  </v>
      </c>
      <c r="EUA31" s="518">
        <f t="shared" si="314"/>
        <v>11.6</v>
      </c>
      <c r="EUB31" s="518" t="str">
        <f t="shared" si="314"/>
        <v>X</v>
      </c>
      <c r="EUC31" s="518" t="str">
        <f t="shared" si="314"/>
        <v>X</v>
      </c>
      <c r="EUD31" s="311">
        <f t="shared" si="315"/>
        <v>11.6</v>
      </c>
      <c r="EUE31" s="247">
        <f t="shared" si="316"/>
        <v>582</v>
      </c>
      <c r="EUF31" s="157"/>
      <c r="EUG31" s="209">
        <v>1160</v>
      </c>
      <c r="EUH31" s="209">
        <v>0</v>
      </c>
      <c r="EUI31" s="209">
        <v>0</v>
      </c>
      <c r="EUJ31" s="229">
        <f t="shared" si="317"/>
        <v>1160</v>
      </c>
      <c r="EUK31" s="41">
        <f t="shared" ref="EUK31:EWG31" ca="1" si="318">RAND()</f>
        <v>0.89327750621285373</v>
      </c>
      <c r="EUL31" s="220">
        <v>9</v>
      </c>
      <c r="EUM31" s="162">
        <v>107</v>
      </c>
      <c r="EUN31" s="221" t="str">
        <f>VLOOKUP(EUM31,Уч!$A$2:$L$34,2,FALSE)</f>
        <v>Зарипов Раиль</v>
      </c>
      <c r="EUO31" s="222" t="str">
        <f>VLOOKUP(EUM31,Уч!$A$2:$L$34,3,FALSE)</f>
        <v>25.07.1999</v>
      </c>
      <c r="EUP31" s="223" t="str">
        <f>VLOOKUP(EUM31,Уч!$A$2:$L$34,5,FALSE)</f>
        <v xml:space="preserve">Республика Татарстан  </v>
      </c>
      <c r="EUQ31" s="518">
        <f t="shared" ref="EUQ31:EWO31" si="319">IF(EUW31=0,"X",EUW31/100)</f>
        <v>11.6</v>
      </c>
      <c r="EUR31" s="518" t="str">
        <f t="shared" si="319"/>
        <v>X</v>
      </c>
      <c r="EUS31" s="518" t="str">
        <f t="shared" si="319"/>
        <v>X</v>
      </c>
      <c r="EUT31" s="311">
        <f t="shared" ref="EUT31:EWP31" si="320">MAX(EUW31,EUX31,EUY31)/100</f>
        <v>11.6</v>
      </c>
      <c r="EUU31" s="247">
        <f t="shared" ref="EUU31:EWQ31" si="321">IF(EUZ31&lt;153,0,IF(EUZ31=0,0,ROUNDDOWN(51.39*(EUZ31/100-1.5)^1.05,0)))</f>
        <v>582</v>
      </c>
      <c r="EUV31" s="157"/>
      <c r="EUW31" s="209">
        <v>1160</v>
      </c>
      <c r="EUX31" s="209">
        <v>0</v>
      </c>
      <c r="EUY31" s="209">
        <v>0</v>
      </c>
      <c r="EUZ31" s="229">
        <f t="shared" ref="EUZ31:EWV31" si="322">MAX(EUW31,EUX31,EUY31)</f>
        <v>1160</v>
      </c>
      <c r="EVA31" s="41">
        <f t="shared" ca="1" si="318"/>
        <v>0.82301169979184552</v>
      </c>
      <c r="EVB31" s="220">
        <v>9</v>
      </c>
      <c r="EVC31" s="162">
        <v>107</v>
      </c>
      <c r="EVD31" s="221" t="str">
        <f>VLOOKUP(EVC31,Уч!$A$2:$L$34,2,FALSE)</f>
        <v>Зарипов Раиль</v>
      </c>
      <c r="EVE31" s="222" t="str">
        <f>VLOOKUP(EVC31,Уч!$A$2:$L$34,3,FALSE)</f>
        <v>25.07.1999</v>
      </c>
      <c r="EVF31" s="223" t="str">
        <f>VLOOKUP(EVC31,Уч!$A$2:$L$34,5,FALSE)</f>
        <v xml:space="preserve">Республика Татарстан  </v>
      </c>
      <c r="EVG31" s="518">
        <f t="shared" si="319"/>
        <v>11.6</v>
      </c>
      <c r="EVH31" s="518" t="str">
        <f t="shared" si="319"/>
        <v>X</v>
      </c>
      <c r="EVI31" s="518" t="str">
        <f t="shared" si="319"/>
        <v>X</v>
      </c>
      <c r="EVJ31" s="311">
        <f t="shared" si="320"/>
        <v>11.6</v>
      </c>
      <c r="EVK31" s="247">
        <f t="shared" si="321"/>
        <v>582</v>
      </c>
      <c r="EVL31" s="157"/>
      <c r="EVM31" s="209">
        <v>1160</v>
      </c>
      <c r="EVN31" s="209">
        <v>0</v>
      </c>
      <c r="EVO31" s="209">
        <v>0</v>
      </c>
      <c r="EVP31" s="229">
        <f t="shared" si="322"/>
        <v>1160</v>
      </c>
      <c r="EVQ31" s="41">
        <f t="shared" ca="1" si="318"/>
        <v>0.29809337417378368</v>
      </c>
      <c r="EVR31" s="220">
        <v>9</v>
      </c>
      <c r="EVS31" s="162">
        <v>107</v>
      </c>
      <c r="EVT31" s="221" t="str">
        <f>VLOOKUP(EVS31,Уч!$A$2:$L$34,2,FALSE)</f>
        <v>Зарипов Раиль</v>
      </c>
      <c r="EVU31" s="222" t="str">
        <f>VLOOKUP(EVS31,Уч!$A$2:$L$34,3,FALSE)</f>
        <v>25.07.1999</v>
      </c>
      <c r="EVV31" s="223" t="str">
        <f>VLOOKUP(EVS31,Уч!$A$2:$L$34,5,FALSE)</f>
        <v xml:space="preserve">Республика Татарстан  </v>
      </c>
      <c r="EVW31" s="518">
        <f t="shared" si="319"/>
        <v>11.6</v>
      </c>
      <c r="EVX31" s="518" t="str">
        <f t="shared" si="319"/>
        <v>X</v>
      </c>
      <c r="EVY31" s="518" t="str">
        <f t="shared" si="319"/>
        <v>X</v>
      </c>
      <c r="EVZ31" s="311">
        <f t="shared" si="320"/>
        <v>11.6</v>
      </c>
      <c r="EWA31" s="247">
        <f t="shared" si="321"/>
        <v>582</v>
      </c>
      <c r="EWB31" s="157"/>
      <c r="EWC31" s="209">
        <v>1160</v>
      </c>
      <c r="EWD31" s="209">
        <v>0</v>
      </c>
      <c r="EWE31" s="209">
        <v>0</v>
      </c>
      <c r="EWF31" s="229">
        <f t="shared" si="322"/>
        <v>1160</v>
      </c>
      <c r="EWG31" s="41">
        <f t="shared" ca="1" si="318"/>
        <v>0.1117565993065881</v>
      </c>
      <c r="EWH31" s="220">
        <v>9</v>
      </c>
      <c r="EWI31" s="162">
        <v>107</v>
      </c>
      <c r="EWJ31" s="221" t="str">
        <f>VLOOKUP(EWI31,Уч!$A$2:$L$34,2,FALSE)</f>
        <v>Зарипов Раиль</v>
      </c>
      <c r="EWK31" s="222" t="str">
        <f>VLOOKUP(EWI31,Уч!$A$2:$L$34,3,FALSE)</f>
        <v>25.07.1999</v>
      </c>
      <c r="EWL31" s="223" t="str">
        <f>VLOOKUP(EWI31,Уч!$A$2:$L$34,5,FALSE)</f>
        <v xml:space="preserve">Республика Татарстан  </v>
      </c>
      <c r="EWM31" s="518">
        <f t="shared" si="319"/>
        <v>11.6</v>
      </c>
      <c r="EWN31" s="518" t="str">
        <f t="shared" si="319"/>
        <v>X</v>
      </c>
      <c r="EWO31" s="518" t="str">
        <f t="shared" si="319"/>
        <v>X</v>
      </c>
      <c r="EWP31" s="311">
        <f t="shared" si="320"/>
        <v>11.6</v>
      </c>
      <c r="EWQ31" s="247">
        <f t="shared" si="321"/>
        <v>582</v>
      </c>
      <c r="EWR31" s="157"/>
      <c r="EWS31" s="209">
        <v>1160</v>
      </c>
      <c r="EWT31" s="209">
        <v>0</v>
      </c>
      <c r="EWU31" s="209">
        <v>0</v>
      </c>
      <c r="EWV31" s="229">
        <f t="shared" si="322"/>
        <v>1160</v>
      </c>
      <c r="EWW31" s="41">
        <f t="shared" ref="EWW31:EYS31" ca="1" si="323">RAND()</f>
        <v>0.96596921062922225</v>
      </c>
      <c r="EWX31" s="220">
        <v>9</v>
      </c>
      <c r="EWY31" s="162">
        <v>107</v>
      </c>
      <c r="EWZ31" s="221" t="str">
        <f>VLOOKUP(EWY31,Уч!$A$2:$L$34,2,FALSE)</f>
        <v>Зарипов Раиль</v>
      </c>
      <c r="EXA31" s="222" t="str">
        <f>VLOOKUP(EWY31,Уч!$A$2:$L$34,3,FALSE)</f>
        <v>25.07.1999</v>
      </c>
      <c r="EXB31" s="223" t="str">
        <f>VLOOKUP(EWY31,Уч!$A$2:$L$34,5,FALSE)</f>
        <v xml:space="preserve">Республика Татарстан  </v>
      </c>
      <c r="EXC31" s="518">
        <f t="shared" ref="EXC31:EZA31" si="324">IF(EXI31=0,"X",EXI31/100)</f>
        <v>11.6</v>
      </c>
      <c r="EXD31" s="518" t="str">
        <f t="shared" si="324"/>
        <v>X</v>
      </c>
      <c r="EXE31" s="518" t="str">
        <f t="shared" si="324"/>
        <v>X</v>
      </c>
      <c r="EXF31" s="311">
        <f t="shared" ref="EXF31:EZB31" si="325">MAX(EXI31,EXJ31,EXK31)/100</f>
        <v>11.6</v>
      </c>
      <c r="EXG31" s="247">
        <f t="shared" ref="EXG31:EZC31" si="326">IF(EXL31&lt;153,0,IF(EXL31=0,0,ROUNDDOWN(51.39*(EXL31/100-1.5)^1.05,0)))</f>
        <v>582</v>
      </c>
      <c r="EXH31" s="157"/>
      <c r="EXI31" s="209">
        <v>1160</v>
      </c>
      <c r="EXJ31" s="209">
        <v>0</v>
      </c>
      <c r="EXK31" s="209">
        <v>0</v>
      </c>
      <c r="EXL31" s="229">
        <f t="shared" ref="EXL31:EZH31" si="327">MAX(EXI31,EXJ31,EXK31)</f>
        <v>1160</v>
      </c>
      <c r="EXM31" s="41">
        <f t="shared" ca="1" si="323"/>
        <v>0.25705407217894105</v>
      </c>
      <c r="EXN31" s="220">
        <v>9</v>
      </c>
      <c r="EXO31" s="162">
        <v>107</v>
      </c>
      <c r="EXP31" s="221" t="str">
        <f>VLOOKUP(EXO31,Уч!$A$2:$L$34,2,FALSE)</f>
        <v>Зарипов Раиль</v>
      </c>
      <c r="EXQ31" s="222" t="str">
        <f>VLOOKUP(EXO31,Уч!$A$2:$L$34,3,FALSE)</f>
        <v>25.07.1999</v>
      </c>
      <c r="EXR31" s="223" t="str">
        <f>VLOOKUP(EXO31,Уч!$A$2:$L$34,5,FALSE)</f>
        <v xml:space="preserve">Республика Татарстан  </v>
      </c>
      <c r="EXS31" s="518">
        <f t="shared" si="324"/>
        <v>11.6</v>
      </c>
      <c r="EXT31" s="518" t="str">
        <f t="shared" si="324"/>
        <v>X</v>
      </c>
      <c r="EXU31" s="518" t="str">
        <f t="shared" si="324"/>
        <v>X</v>
      </c>
      <c r="EXV31" s="311">
        <f t="shared" si="325"/>
        <v>11.6</v>
      </c>
      <c r="EXW31" s="247">
        <f t="shared" si="326"/>
        <v>582</v>
      </c>
      <c r="EXX31" s="157"/>
      <c r="EXY31" s="209">
        <v>1160</v>
      </c>
      <c r="EXZ31" s="209">
        <v>0</v>
      </c>
      <c r="EYA31" s="209">
        <v>0</v>
      </c>
      <c r="EYB31" s="229">
        <f t="shared" si="327"/>
        <v>1160</v>
      </c>
      <c r="EYC31" s="41">
        <f t="shared" ca="1" si="323"/>
        <v>0.17249846002379221</v>
      </c>
      <c r="EYD31" s="220">
        <v>9</v>
      </c>
      <c r="EYE31" s="162">
        <v>107</v>
      </c>
      <c r="EYF31" s="221" t="str">
        <f>VLOOKUP(EYE31,Уч!$A$2:$L$34,2,FALSE)</f>
        <v>Зарипов Раиль</v>
      </c>
      <c r="EYG31" s="222" t="str">
        <f>VLOOKUP(EYE31,Уч!$A$2:$L$34,3,FALSE)</f>
        <v>25.07.1999</v>
      </c>
      <c r="EYH31" s="223" t="str">
        <f>VLOOKUP(EYE31,Уч!$A$2:$L$34,5,FALSE)</f>
        <v xml:space="preserve">Республика Татарстан  </v>
      </c>
      <c r="EYI31" s="518">
        <f t="shared" si="324"/>
        <v>11.6</v>
      </c>
      <c r="EYJ31" s="518" t="str">
        <f t="shared" si="324"/>
        <v>X</v>
      </c>
      <c r="EYK31" s="518" t="str">
        <f t="shared" si="324"/>
        <v>X</v>
      </c>
      <c r="EYL31" s="311">
        <f t="shared" si="325"/>
        <v>11.6</v>
      </c>
      <c r="EYM31" s="247">
        <f t="shared" si="326"/>
        <v>582</v>
      </c>
      <c r="EYN31" s="157"/>
      <c r="EYO31" s="209">
        <v>1160</v>
      </c>
      <c r="EYP31" s="209">
        <v>0</v>
      </c>
      <c r="EYQ31" s="209">
        <v>0</v>
      </c>
      <c r="EYR31" s="229">
        <f t="shared" si="327"/>
        <v>1160</v>
      </c>
      <c r="EYS31" s="41">
        <f t="shared" ca="1" si="323"/>
        <v>0.35694522430475573</v>
      </c>
      <c r="EYT31" s="220">
        <v>9</v>
      </c>
      <c r="EYU31" s="162">
        <v>107</v>
      </c>
      <c r="EYV31" s="221" t="str">
        <f>VLOOKUP(EYU31,Уч!$A$2:$L$34,2,FALSE)</f>
        <v>Зарипов Раиль</v>
      </c>
      <c r="EYW31" s="222" t="str">
        <f>VLOOKUP(EYU31,Уч!$A$2:$L$34,3,FALSE)</f>
        <v>25.07.1999</v>
      </c>
      <c r="EYX31" s="223" t="str">
        <f>VLOOKUP(EYU31,Уч!$A$2:$L$34,5,FALSE)</f>
        <v xml:space="preserve">Республика Татарстан  </v>
      </c>
      <c r="EYY31" s="518">
        <f t="shared" si="324"/>
        <v>11.6</v>
      </c>
      <c r="EYZ31" s="518" t="str">
        <f t="shared" si="324"/>
        <v>X</v>
      </c>
      <c r="EZA31" s="518" t="str">
        <f t="shared" si="324"/>
        <v>X</v>
      </c>
      <c r="EZB31" s="311">
        <f t="shared" si="325"/>
        <v>11.6</v>
      </c>
      <c r="EZC31" s="247">
        <f t="shared" si="326"/>
        <v>582</v>
      </c>
      <c r="EZD31" s="157"/>
      <c r="EZE31" s="209">
        <v>1160</v>
      </c>
      <c r="EZF31" s="209">
        <v>0</v>
      </c>
      <c r="EZG31" s="209">
        <v>0</v>
      </c>
      <c r="EZH31" s="229">
        <f t="shared" si="327"/>
        <v>1160</v>
      </c>
      <c r="EZI31" s="41">
        <f t="shared" ref="EZI31:FBE31" ca="1" si="328">RAND()</f>
        <v>0.24112591995579524</v>
      </c>
      <c r="EZJ31" s="220">
        <v>9</v>
      </c>
      <c r="EZK31" s="162">
        <v>107</v>
      </c>
      <c r="EZL31" s="221" t="str">
        <f>VLOOKUP(EZK31,Уч!$A$2:$L$34,2,FALSE)</f>
        <v>Зарипов Раиль</v>
      </c>
      <c r="EZM31" s="222" t="str">
        <f>VLOOKUP(EZK31,Уч!$A$2:$L$34,3,FALSE)</f>
        <v>25.07.1999</v>
      </c>
      <c r="EZN31" s="223" t="str">
        <f>VLOOKUP(EZK31,Уч!$A$2:$L$34,5,FALSE)</f>
        <v xml:space="preserve">Республика Татарстан  </v>
      </c>
      <c r="EZO31" s="518">
        <f t="shared" ref="EZO31:FBM31" si="329">IF(EZU31=0,"X",EZU31/100)</f>
        <v>11.6</v>
      </c>
      <c r="EZP31" s="518" t="str">
        <f t="shared" si="329"/>
        <v>X</v>
      </c>
      <c r="EZQ31" s="518" t="str">
        <f t="shared" si="329"/>
        <v>X</v>
      </c>
      <c r="EZR31" s="311">
        <f t="shared" ref="EZR31:FBN31" si="330">MAX(EZU31,EZV31,EZW31)/100</f>
        <v>11.6</v>
      </c>
      <c r="EZS31" s="247">
        <f t="shared" ref="EZS31:FBO31" si="331">IF(EZX31&lt;153,0,IF(EZX31=0,0,ROUNDDOWN(51.39*(EZX31/100-1.5)^1.05,0)))</f>
        <v>582</v>
      </c>
      <c r="EZT31" s="157"/>
      <c r="EZU31" s="209">
        <v>1160</v>
      </c>
      <c r="EZV31" s="209">
        <v>0</v>
      </c>
      <c r="EZW31" s="209">
        <v>0</v>
      </c>
      <c r="EZX31" s="229">
        <f t="shared" ref="EZX31:FBT31" si="332">MAX(EZU31,EZV31,EZW31)</f>
        <v>1160</v>
      </c>
      <c r="EZY31" s="41">
        <f t="shared" ca="1" si="328"/>
        <v>0.7608355272825934</v>
      </c>
      <c r="EZZ31" s="220">
        <v>9</v>
      </c>
      <c r="FAA31" s="162">
        <v>107</v>
      </c>
      <c r="FAB31" s="221" t="str">
        <f>VLOOKUP(FAA31,Уч!$A$2:$L$34,2,FALSE)</f>
        <v>Зарипов Раиль</v>
      </c>
      <c r="FAC31" s="222" t="str">
        <f>VLOOKUP(FAA31,Уч!$A$2:$L$34,3,FALSE)</f>
        <v>25.07.1999</v>
      </c>
      <c r="FAD31" s="223" t="str">
        <f>VLOOKUP(FAA31,Уч!$A$2:$L$34,5,FALSE)</f>
        <v xml:space="preserve">Республика Татарстан  </v>
      </c>
      <c r="FAE31" s="518">
        <f t="shared" si="329"/>
        <v>11.6</v>
      </c>
      <c r="FAF31" s="518" t="str">
        <f t="shared" si="329"/>
        <v>X</v>
      </c>
      <c r="FAG31" s="518" t="str">
        <f t="shared" si="329"/>
        <v>X</v>
      </c>
      <c r="FAH31" s="311">
        <f t="shared" si="330"/>
        <v>11.6</v>
      </c>
      <c r="FAI31" s="247">
        <f t="shared" si="331"/>
        <v>582</v>
      </c>
      <c r="FAJ31" s="157"/>
      <c r="FAK31" s="209">
        <v>1160</v>
      </c>
      <c r="FAL31" s="209">
        <v>0</v>
      </c>
      <c r="FAM31" s="209">
        <v>0</v>
      </c>
      <c r="FAN31" s="229">
        <f t="shared" si="332"/>
        <v>1160</v>
      </c>
      <c r="FAO31" s="41">
        <f t="shared" ca="1" si="328"/>
        <v>3.232940752122182E-2</v>
      </c>
      <c r="FAP31" s="220">
        <v>9</v>
      </c>
      <c r="FAQ31" s="162">
        <v>107</v>
      </c>
      <c r="FAR31" s="221" t="str">
        <f>VLOOKUP(FAQ31,Уч!$A$2:$L$34,2,FALSE)</f>
        <v>Зарипов Раиль</v>
      </c>
      <c r="FAS31" s="222" t="str">
        <f>VLOOKUP(FAQ31,Уч!$A$2:$L$34,3,FALSE)</f>
        <v>25.07.1999</v>
      </c>
      <c r="FAT31" s="223" t="str">
        <f>VLOOKUP(FAQ31,Уч!$A$2:$L$34,5,FALSE)</f>
        <v xml:space="preserve">Республика Татарстан  </v>
      </c>
      <c r="FAU31" s="518">
        <f t="shared" si="329"/>
        <v>11.6</v>
      </c>
      <c r="FAV31" s="518" t="str">
        <f t="shared" si="329"/>
        <v>X</v>
      </c>
      <c r="FAW31" s="518" t="str">
        <f t="shared" si="329"/>
        <v>X</v>
      </c>
      <c r="FAX31" s="311">
        <f t="shared" si="330"/>
        <v>11.6</v>
      </c>
      <c r="FAY31" s="247">
        <f t="shared" si="331"/>
        <v>582</v>
      </c>
      <c r="FAZ31" s="157"/>
      <c r="FBA31" s="209">
        <v>1160</v>
      </c>
      <c r="FBB31" s="209">
        <v>0</v>
      </c>
      <c r="FBC31" s="209">
        <v>0</v>
      </c>
      <c r="FBD31" s="229">
        <f t="shared" si="332"/>
        <v>1160</v>
      </c>
      <c r="FBE31" s="41">
        <f t="shared" ca="1" si="328"/>
        <v>0.87960294244483694</v>
      </c>
      <c r="FBF31" s="220">
        <v>9</v>
      </c>
      <c r="FBG31" s="162">
        <v>107</v>
      </c>
      <c r="FBH31" s="221" t="str">
        <f>VLOOKUP(FBG31,Уч!$A$2:$L$34,2,FALSE)</f>
        <v>Зарипов Раиль</v>
      </c>
      <c r="FBI31" s="222" t="str">
        <f>VLOOKUP(FBG31,Уч!$A$2:$L$34,3,FALSE)</f>
        <v>25.07.1999</v>
      </c>
      <c r="FBJ31" s="223" t="str">
        <f>VLOOKUP(FBG31,Уч!$A$2:$L$34,5,FALSE)</f>
        <v xml:space="preserve">Республика Татарстан  </v>
      </c>
      <c r="FBK31" s="518">
        <f t="shared" si="329"/>
        <v>11.6</v>
      </c>
      <c r="FBL31" s="518" t="str">
        <f t="shared" si="329"/>
        <v>X</v>
      </c>
      <c r="FBM31" s="518" t="str">
        <f t="shared" si="329"/>
        <v>X</v>
      </c>
      <c r="FBN31" s="311">
        <f t="shared" si="330"/>
        <v>11.6</v>
      </c>
      <c r="FBO31" s="247">
        <f t="shared" si="331"/>
        <v>582</v>
      </c>
      <c r="FBP31" s="157"/>
      <c r="FBQ31" s="209">
        <v>1160</v>
      </c>
      <c r="FBR31" s="209">
        <v>0</v>
      </c>
      <c r="FBS31" s="209">
        <v>0</v>
      </c>
      <c r="FBT31" s="229">
        <f t="shared" si="332"/>
        <v>1160</v>
      </c>
      <c r="FBU31" s="41">
        <f t="shared" ref="FBU31:FDQ31" ca="1" si="333">RAND()</f>
        <v>0.79367228807776835</v>
      </c>
      <c r="FBV31" s="220">
        <v>9</v>
      </c>
      <c r="FBW31" s="162">
        <v>107</v>
      </c>
      <c r="FBX31" s="221" t="str">
        <f>VLOOKUP(FBW31,Уч!$A$2:$L$34,2,FALSE)</f>
        <v>Зарипов Раиль</v>
      </c>
      <c r="FBY31" s="222" t="str">
        <f>VLOOKUP(FBW31,Уч!$A$2:$L$34,3,FALSE)</f>
        <v>25.07.1999</v>
      </c>
      <c r="FBZ31" s="223" t="str">
        <f>VLOOKUP(FBW31,Уч!$A$2:$L$34,5,FALSE)</f>
        <v xml:space="preserve">Республика Татарстан  </v>
      </c>
      <c r="FCA31" s="518">
        <f t="shared" ref="FCA31:FDY31" si="334">IF(FCG31=0,"X",FCG31/100)</f>
        <v>11.6</v>
      </c>
      <c r="FCB31" s="518" t="str">
        <f t="shared" si="334"/>
        <v>X</v>
      </c>
      <c r="FCC31" s="518" t="str">
        <f t="shared" si="334"/>
        <v>X</v>
      </c>
      <c r="FCD31" s="311">
        <f t="shared" ref="FCD31:FDZ31" si="335">MAX(FCG31,FCH31,FCI31)/100</f>
        <v>11.6</v>
      </c>
      <c r="FCE31" s="247">
        <f t="shared" ref="FCE31:FEA31" si="336">IF(FCJ31&lt;153,0,IF(FCJ31=0,0,ROUNDDOWN(51.39*(FCJ31/100-1.5)^1.05,0)))</f>
        <v>582</v>
      </c>
      <c r="FCF31" s="157"/>
      <c r="FCG31" s="209">
        <v>1160</v>
      </c>
      <c r="FCH31" s="209">
        <v>0</v>
      </c>
      <c r="FCI31" s="209">
        <v>0</v>
      </c>
      <c r="FCJ31" s="229">
        <f t="shared" ref="FCJ31:FEF31" si="337">MAX(FCG31,FCH31,FCI31)</f>
        <v>1160</v>
      </c>
      <c r="FCK31" s="41">
        <f t="shared" ca="1" si="333"/>
        <v>0.48835870820151572</v>
      </c>
      <c r="FCL31" s="220">
        <v>9</v>
      </c>
      <c r="FCM31" s="162">
        <v>107</v>
      </c>
      <c r="FCN31" s="221" t="str">
        <f>VLOOKUP(FCM31,Уч!$A$2:$L$34,2,FALSE)</f>
        <v>Зарипов Раиль</v>
      </c>
      <c r="FCO31" s="222" t="str">
        <f>VLOOKUP(FCM31,Уч!$A$2:$L$34,3,FALSE)</f>
        <v>25.07.1999</v>
      </c>
      <c r="FCP31" s="223" t="str">
        <f>VLOOKUP(FCM31,Уч!$A$2:$L$34,5,FALSE)</f>
        <v xml:space="preserve">Республика Татарстан  </v>
      </c>
      <c r="FCQ31" s="518">
        <f t="shared" si="334"/>
        <v>11.6</v>
      </c>
      <c r="FCR31" s="518" t="str">
        <f t="shared" si="334"/>
        <v>X</v>
      </c>
      <c r="FCS31" s="518" t="str">
        <f t="shared" si="334"/>
        <v>X</v>
      </c>
      <c r="FCT31" s="311">
        <f t="shared" si="335"/>
        <v>11.6</v>
      </c>
      <c r="FCU31" s="247">
        <f t="shared" si="336"/>
        <v>582</v>
      </c>
      <c r="FCV31" s="157"/>
      <c r="FCW31" s="209">
        <v>1160</v>
      </c>
      <c r="FCX31" s="209">
        <v>0</v>
      </c>
      <c r="FCY31" s="209">
        <v>0</v>
      </c>
      <c r="FCZ31" s="229">
        <f t="shared" si="337"/>
        <v>1160</v>
      </c>
      <c r="FDA31" s="41">
        <f t="shared" ca="1" si="333"/>
        <v>0.1549928395957656</v>
      </c>
      <c r="FDB31" s="220">
        <v>9</v>
      </c>
      <c r="FDC31" s="162">
        <v>107</v>
      </c>
      <c r="FDD31" s="221" t="str">
        <f>VLOOKUP(FDC31,Уч!$A$2:$L$34,2,FALSE)</f>
        <v>Зарипов Раиль</v>
      </c>
      <c r="FDE31" s="222" t="str">
        <f>VLOOKUP(FDC31,Уч!$A$2:$L$34,3,FALSE)</f>
        <v>25.07.1999</v>
      </c>
      <c r="FDF31" s="223" t="str">
        <f>VLOOKUP(FDC31,Уч!$A$2:$L$34,5,FALSE)</f>
        <v xml:space="preserve">Республика Татарстан  </v>
      </c>
      <c r="FDG31" s="518">
        <f t="shared" si="334"/>
        <v>11.6</v>
      </c>
      <c r="FDH31" s="518" t="str">
        <f t="shared" si="334"/>
        <v>X</v>
      </c>
      <c r="FDI31" s="518" t="str">
        <f t="shared" si="334"/>
        <v>X</v>
      </c>
      <c r="FDJ31" s="311">
        <f t="shared" si="335"/>
        <v>11.6</v>
      </c>
      <c r="FDK31" s="247">
        <f t="shared" si="336"/>
        <v>582</v>
      </c>
      <c r="FDL31" s="157"/>
      <c r="FDM31" s="209">
        <v>1160</v>
      </c>
      <c r="FDN31" s="209">
        <v>0</v>
      </c>
      <c r="FDO31" s="209">
        <v>0</v>
      </c>
      <c r="FDP31" s="229">
        <f t="shared" si="337"/>
        <v>1160</v>
      </c>
      <c r="FDQ31" s="41">
        <f t="shared" ca="1" si="333"/>
        <v>0.98398026515013293</v>
      </c>
      <c r="FDR31" s="220">
        <v>9</v>
      </c>
      <c r="FDS31" s="162">
        <v>107</v>
      </c>
      <c r="FDT31" s="221" t="str">
        <f>VLOOKUP(FDS31,Уч!$A$2:$L$34,2,FALSE)</f>
        <v>Зарипов Раиль</v>
      </c>
      <c r="FDU31" s="222" t="str">
        <f>VLOOKUP(FDS31,Уч!$A$2:$L$34,3,FALSE)</f>
        <v>25.07.1999</v>
      </c>
      <c r="FDV31" s="223" t="str">
        <f>VLOOKUP(FDS31,Уч!$A$2:$L$34,5,FALSE)</f>
        <v xml:space="preserve">Республика Татарстан  </v>
      </c>
      <c r="FDW31" s="518">
        <f t="shared" si="334"/>
        <v>11.6</v>
      </c>
      <c r="FDX31" s="518" t="str">
        <f t="shared" si="334"/>
        <v>X</v>
      </c>
      <c r="FDY31" s="518" t="str">
        <f t="shared" si="334"/>
        <v>X</v>
      </c>
      <c r="FDZ31" s="311">
        <f t="shared" si="335"/>
        <v>11.6</v>
      </c>
      <c r="FEA31" s="247">
        <f t="shared" si="336"/>
        <v>582</v>
      </c>
      <c r="FEB31" s="157"/>
      <c r="FEC31" s="209">
        <v>1160</v>
      </c>
      <c r="FED31" s="209">
        <v>0</v>
      </c>
      <c r="FEE31" s="209">
        <v>0</v>
      </c>
      <c r="FEF31" s="229">
        <f t="shared" si="337"/>
        <v>1160</v>
      </c>
      <c r="FEG31" s="41">
        <f t="shared" ref="FEG31:FGC31" ca="1" si="338">RAND()</f>
        <v>9.8885016640977486E-2</v>
      </c>
      <c r="FEH31" s="220">
        <v>9</v>
      </c>
      <c r="FEI31" s="162">
        <v>107</v>
      </c>
      <c r="FEJ31" s="221" t="str">
        <f>VLOOKUP(FEI31,Уч!$A$2:$L$34,2,FALSE)</f>
        <v>Зарипов Раиль</v>
      </c>
      <c r="FEK31" s="222" t="str">
        <f>VLOOKUP(FEI31,Уч!$A$2:$L$34,3,FALSE)</f>
        <v>25.07.1999</v>
      </c>
      <c r="FEL31" s="223" t="str">
        <f>VLOOKUP(FEI31,Уч!$A$2:$L$34,5,FALSE)</f>
        <v xml:space="preserve">Республика Татарстан  </v>
      </c>
      <c r="FEM31" s="518">
        <f t="shared" ref="FEM31:FGK31" si="339">IF(FES31=0,"X",FES31/100)</f>
        <v>11.6</v>
      </c>
      <c r="FEN31" s="518" t="str">
        <f t="shared" si="339"/>
        <v>X</v>
      </c>
      <c r="FEO31" s="518" t="str">
        <f t="shared" si="339"/>
        <v>X</v>
      </c>
      <c r="FEP31" s="311">
        <f t="shared" ref="FEP31:FGL31" si="340">MAX(FES31,FET31,FEU31)/100</f>
        <v>11.6</v>
      </c>
      <c r="FEQ31" s="247">
        <f t="shared" ref="FEQ31:FGM31" si="341">IF(FEV31&lt;153,0,IF(FEV31=0,0,ROUNDDOWN(51.39*(FEV31/100-1.5)^1.05,0)))</f>
        <v>582</v>
      </c>
      <c r="FER31" s="157"/>
      <c r="FES31" s="209">
        <v>1160</v>
      </c>
      <c r="FET31" s="209">
        <v>0</v>
      </c>
      <c r="FEU31" s="209">
        <v>0</v>
      </c>
      <c r="FEV31" s="229">
        <f t="shared" ref="FEV31:FGR31" si="342">MAX(FES31,FET31,FEU31)</f>
        <v>1160</v>
      </c>
      <c r="FEW31" s="41">
        <f t="shared" ca="1" si="338"/>
        <v>0.68907019007971759</v>
      </c>
      <c r="FEX31" s="220">
        <v>9</v>
      </c>
      <c r="FEY31" s="162">
        <v>107</v>
      </c>
      <c r="FEZ31" s="221" t="str">
        <f>VLOOKUP(FEY31,Уч!$A$2:$L$34,2,FALSE)</f>
        <v>Зарипов Раиль</v>
      </c>
      <c r="FFA31" s="222" t="str">
        <f>VLOOKUP(FEY31,Уч!$A$2:$L$34,3,FALSE)</f>
        <v>25.07.1999</v>
      </c>
      <c r="FFB31" s="223" t="str">
        <f>VLOOKUP(FEY31,Уч!$A$2:$L$34,5,FALSE)</f>
        <v xml:space="preserve">Республика Татарстан  </v>
      </c>
      <c r="FFC31" s="518">
        <f t="shared" si="339"/>
        <v>11.6</v>
      </c>
      <c r="FFD31" s="518" t="str">
        <f t="shared" si="339"/>
        <v>X</v>
      </c>
      <c r="FFE31" s="518" t="str">
        <f t="shared" si="339"/>
        <v>X</v>
      </c>
      <c r="FFF31" s="311">
        <f t="shared" si="340"/>
        <v>11.6</v>
      </c>
      <c r="FFG31" s="247">
        <f t="shared" si="341"/>
        <v>582</v>
      </c>
      <c r="FFH31" s="157"/>
      <c r="FFI31" s="209">
        <v>1160</v>
      </c>
      <c r="FFJ31" s="209">
        <v>0</v>
      </c>
      <c r="FFK31" s="209">
        <v>0</v>
      </c>
      <c r="FFL31" s="229">
        <f t="shared" si="342"/>
        <v>1160</v>
      </c>
      <c r="FFM31" s="41">
        <f t="shared" ca="1" si="338"/>
        <v>3.0780335327630359E-2</v>
      </c>
      <c r="FFN31" s="220">
        <v>9</v>
      </c>
      <c r="FFO31" s="162">
        <v>107</v>
      </c>
      <c r="FFP31" s="221" t="str">
        <f>VLOOKUP(FFO31,Уч!$A$2:$L$34,2,FALSE)</f>
        <v>Зарипов Раиль</v>
      </c>
      <c r="FFQ31" s="222" t="str">
        <f>VLOOKUP(FFO31,Уч!$A$2:$L$34,3,FALSE)</f>
        <v>25.07.1999</v>
      </c>
      <c r="FFR31" s="223" t="str">
        <f>VLOOKUP(FFO31,Уч!$A$2:$L$34,5,FALSE)</f>
        <v xml:space="preserve">Республика Татарстан  </v>
      </c>
      <c r="FFS31" s="518">
        <f t="shared" si="339"/>
        <v>11.6</v>
      </c>
      <c r="FFT31" s="518" t="str">
        <f t="shared" si="339"/>
        <v>X</v>
      </c>
      <c r="FFU31" s="518" t="str">
        <f t="shared" si="339"/>
        <v>X</v>
      </c>
      <c r="FFV31" s="311">
        <f t="shared" si="340"/>
        <v>11.6</v>
      </c>
      <c r="FFW31" s="247">
        <f t="shared" si="341"/>
        <v>582</v>
      </c>
      <c r="FFX31" s="157"/>
      <c r="FFY31" s="209">
        <v>1160</v>
      </c>
      <c r="FFZ31" s="209">
        <v>0</v>
      </c>
      <c r="FGA31" s="209">
        <v>0</v>
      </c>
      <c r="FGB31" s="229">
        <f t="shared" si="342"/>
        <v>1160</v>
      </c>
      <c r="FGC31" s="41">
        <f t="shared" ca="1" si="338"/>
        <v>0.47290639639223586</v>
      </c>
      <c r="FGD31" s="220">
        <v>9</v>
      </c>
      <c r="FGE31" s="162">
        <v>107</v>
      </c>
      <c r="FGF31" s="221" t="str">
        <f>VLOOKUP(FGE31,Уч!$A$2:$L$34,2,FALSE)</f>
        <v>Зарипов Раиль</v>
      </c>
      <c r="FGG31" s="222" t="str">
        <f>VLOOKUP(FGE31,Уч!$A$2:$L$34,3,FALSE)</f>
        <v>25.07.1999</v>
      </c>
      <c r="FGH31" s="223" t="str">
        <f>VLOOKUP(FGE31,Уч!$A$2:$L$34,5,FALSE)</f>
        <v xml:space="preserve">Республика Татарстан  </v>
      </c>
      <c r="FGI31" s="518">
        <f t="shared" si="339"/>
        <v>11.6</v>
      </c>
      <c r="FGJ31" s="518" t="str">
        <f t="shared" si="339"/>
        <v>X</v>
      </c>
      <c r="FGK31" s="518" t="str">
        <f t="shared" si="339"/>
        <v>X</v>
      </c>
      <c r="FGL31" s="311">
        <f t="shared" si="340"/>
        <v>11.6</v>
      </c>
      <c r="FGM31" s="247">
        <f t="shared" si="341"/>
        <v>582</v>
      </c>
      <c r="FGN31" s="157"/>
      <c r="FGO31" s="209">
        <v>1160</v>
      </c>
      <c r="FGP31" s="209">
        <v>0</v>
      </c>
      <c r="FGQ31" s="209">
        <v>0</v>
      </c>
      <c r="FGR31" s="229">
        <f t="shared" si="342"/>
        <v>1160</v>
      </c>
      <c r="FGS31" s="41">
        <f t="shared" ref="FGS31:FIO31" ca="1" si="343">RAND()</f>
        <v>0.27875027139753772</v>
      </c>
      <c r="FGT31" s="220">
        <v>9</v>
      </c>
      <c r="FGU31" s="162">
        <v>107</v>
      </c>
      <c r="FGV31" s="221" t="str">
        <f>VLOOKUP(FGU31,Уч!$A$2:$L$34,2,FALSE)</f>
        <v>Зарипов Раиль</v>
      </c>
      <c r="FGW31" s="222" t="str">
        <f>VLOOKUP(FGU31,Уч!$A$2:$L$34,3,FALSE)</f>
        <v>25.07.1999</v>
      </c>
      <c r="FGX31" s="223" t="str">
        <f>VLOOKUP(FGU31,Уч!$A$2:$L$34,5,FALSE)</f>
        <v xml:space="preserve">Республика Татарстан  </v>
      </c>
      <c r="FGY31" s="518">
        <f t="shared" ref="FGY31:FIW31" si="344">IF(FHE31=0,"X",FHE31/100)</f>
        <v>11.6</v>
      </c>
      <c r="FGZ31" s="518" t="str">
        <f t="shared" si="344"/>
        <v>X</v>
      </c>
      <c r="FHA31" s="518" t="str">
        <f t="shared" si="344"/>
        <v>X</v>
      </c>
      <c r="FHB31" s="311">
        <f t="shared" ref="FHB31:FIX31" si="345">MAX(FHE31,FHF31,FHG31)/100</f>
        <v>11.6</v>
      </c>
      <c r="FHC31" s="247">
        <f t="shared" ref="FHC31:FIY31" si="346">IF(FHH31&lt;153,0,IF(FHH31=0,0,ROUNDDOWN(51.39*(FHH31/100-1.5)^1.05,0)))</f>
        <v>582</v>
      </c>
      <c r="FHD31" s="157"/>
      <c r="FHE31" s="209">
        <v>1160</v>
      </c>
      <c r="FHF31" s="209">
        <v>0</v>
      </c>
      <c r="FHG31" s="209">
        <v>0</v>
      </c>
      <c r="FHH31" s="229">
        <f t="shared" ref="FHH31:FJD31" si="347">MAX(FHE31,FHF31,FHG31)</f>
        <v>1160</v>
      </c>
      <c r="FHI31" s="41">
        <f t="shared" ca="1" si="343"/>
        <v>0.33448447917217516</v>
      </c>
      <c r="FHJ31" s="220">
        <v>9</v>
      </c>
      <c r="FHK31" s="162">
        <v>107</v>
      </c>
      <c r="FHL31" s="221" t="str">
        <f>VLOOKUP(FHK31,Уч!$A$2:$L$34,2,FALSE)</f>
        <v>Зарипов Раиль</v>
      </c>
      <c r="FHM31" s="222" t="str">
        <f>VLOOKUP(FHK31,Уч!$A$2:$L$34,3,FALSE)</f>
        <v>25.07.1999</v>
      </c>
      <c r="FHN31" s="223" t="str">
        <f>VLOOKUP(FHK31,Уч!$A$2:$L$34,5,FALSE)</f>
        <v xml:space="preserve">Республика Татарстан  </v>
      </c>
      <c r="FHO31" s="518">
        <f t="shared" si="344"/>
        <v>11.6</v>
      </c>
      <c r="FHP31" s="518" t="str">
        <f t="shared" si="344"/>
        <v>X</v>
      </c>
      <c r="FHQ31" s="518" t="str">
        <f t="shared" si="344"/>
        <v>X</v>
      </c>
      <c r="FHR31" s="311">
        <f t="shared" si="345"/>
        <v>11.6</v>
      </c>
      <c r="FHS31" s="247">
        <f t="shared" si="346"/>
        <v>582</v>
      </c>
      <c r="FHT31" s="157"/>
      <c r="FHU31" s="209">
        <v>1160</v>
      </c>
      <c r="FHV31" s="209">
        <v>0</v>
      </c>
      <c r="FHW31" s="209">
        <v>0</v>
      </c>
      <c r="FHX31" s="229">
        <f t="shared" si="347"/>
        <v>1160</v>
      </c>
      <c r="FHY31" s="41">
        <f t="shared" ca="1" si="343"/>
        <v>0.5688347011679683</v>
      </c>
      <c r="FHZ31" s="220">
        <v>9</v>
      </c>
      <c r="FIA31" s="162">
        <v>107</v>
      </c>
      <c r="FIB31" s="221" t="str">
        <f>VLOOKUP(FIA31,Уч!$A$2:$L$34,2,FALSE)</f>
        <v>Зарипов Раиль</v>
      </c>
      <c r="FIC31" s="222" t="str">
        <f>VLOOKUP(FIA31,Уч!$A$2:$L$34,3,FALSE)</f>
        <v>25.07.1999</v>
      </c>
      <c r="FID31" s="223" t="str">
        <f>VLOOKUP(FIA31,Уч!$A$2:$L$34,5,FALSE)</f>
        <v xml:space="preserve">Республика Татарстан  </v>
      </c>
      <c r="FIE31" s="518">
        <f t="shared" si="344"/>
        <v>11.6</v>
      </c>
      <c r="FIF31" s="518" t="str">
        <f t="shared" si="344"/>
        <v>X</v>
      </c>
      <c r="FIG31" s="518" t="str">
        <f t="shared" si="344"/>
        <v>X</v>
      </c>
      <c r="FIH31" s="311">
        <f t="shared" si="345"/>
        <v>11.6</v>
      </c>
      <c r="FII31" s="247">
        <f t="shared" si="346"/>
        <v>582</v>
      </c>
      <c r="FIJ31" s="157"/>
      <c r="FIK31" s="209">
        <v>1160</v>
      </c>
      <c r="FIL31" s="209">
        <v>0</v>
      </c>
      <c r="FIM31" s="209">
        <v>0</v>
      </c>
      <c r="FIN31" s="229">
        <f t="shared" si="347"/>
        <v>1160</v>
      </c>
      <c r="FIO31" s="41">
        <f t="shared" ca="1" si="343"/>
        <v>0.38445187914014967</v>
      </c>
      <c r="FIP31" s="220">
        <v>9</v>
      </c>
      <c r="FIQ31" s="162">
        <v>107</v>
      </c>
      <c r="FIR31" s="221" t="str">
        <f>VLOOKUP(FIQ31,Уч!$A$2:$L$34,2,FALSE)</f>
        <v>Зарипов Раиль</v>
      </c>
      <c r="FIS31" s="222" t="str">
        <f>VLOOKUP(FIQ31,Уч!$A$2:$L$34,3,FALSE)</f>
        <v>25.07.1999</v>
      </c>
      <c r="FIT31" s="223" t="str">
        <f>VLOOKUP(FIQ31,Уч!$A$2:$L$34,5,FALSE)</f>
        <v xml:space="preserve">Республика Татарстан  </v>
      </c>
      <c r="FIU31" s="518">
        <f t="shared" si="344"/>
        <v>11.6</v>
      </c>
      <c r="FIV31" s="518" t="str">
        <f t="shared" si="344"/>
        <v>X</v>
      </c>
      <c r="FIW31" s="518" t="str">
        <f t="shared" si="344"/>
        <v>X</v>
      </c>
      <c r="FIX31" s="311">
        <f t="shared" si="345"/>
        <v>11.6</v>
      </c>
      <c r="FIY31" s="247">
        <f t="shared" si="346"/>
        <v>582</v>
      </c>
      <c r="FIZ31" s="157"/>
      <c r="FJA31" s="209">
        <v>1160</v>
      </c>
      <c r="FJB31" s="209">
        <v>0</v>
      </c>
      <c r="FJC31" s="209">
        <v>0</v>
      </c>
      <c r="FJD31" s="229">
        <f t="shared" si="347"/>
        <v>1160</v>
      </c>
      <c r="FJE31" s="41">
        <f t="shared" ref="FJE31:FLA31" ca="1" si="348">RAND()</f>
        <v>0.33414398990917327</v>
      </c>
      <c r="FJF31" s="220">
        <v>9</v>
      </c>
      <c r="FJG31" s="162">
        <v>107</v>
      </c>
      <c r="FJH31" s="221" t="str">
        <f>VLOOKUP(FJG31,Уч!$A$2:$L$34,2,FALSE)</f>
        <v>Зарипов Раиль</v>
      </c>
      <c r="FJI31" s="222" t="str">
        <f>VLOOKUP(FJG31,Уч!$A$2:$L$34,3,FALSE)</f>
        <v>25.07.1999</v>
      </c>
      <c r="FJJ31" s="223" t="str">
        <f>VLOOKUP(FJG31,Уч!$A$2:$L$34,5,FALSE)</f>
        <v xml:space="preserve">Республика Татарстан  </v>
      </c>
      <c r="FJK31" s="518">
        <f t="shared" ref="FJK31:FLI31" si="349">IF(FJQ31=0,"X",FJQ31/100)</f>
        <v>11.6</v>
      </c>
      <c r="FJL31" s="518" t="str">
        <f t="shared" si="349"/>
        <v>X</v>
      </c>
      <c r="FJM31" s="518" t="str">
        <f t="shared" si="349"/>
        <v>X</v>
      </c>
      <c r="FJN31" s="311">
        <f t="shared" ref="FJN31:FLJ31" si="350">MAX(FJQ31,FJR31,FJS31)/100</f>
        <v>11.6</v>
      </c>
      <c r="FJO31" s="247">
        <f t="shared" ref="FJO31:FLK31" si="351">IF(FJT31&lt;153,0,IF(FJT31=0,0,ROUNDDOWN(51.39*(FJT31/100-1.5)^1.05,0)))</f>
        <v>582</v>
      </c>
      <c r="FJP31" s="157"/>
      <c r="FJQ31" s="209">
        <v>1160</v>
      </c>
      <c r="FJR31" s="209">
        <v>0</v>
      </c>
      <c r="FJS31" s="209">
        <v>0</v>
      </c>
      <c r="FJT31" s="229">
        <f t="shared" ref="FJT31:FLP31" si="352">MAX(FJQ31,FJR31,FJS31)</f>
        <v>1160</v>
      </c>
      <c r="FJU31" s="41">
        <f t="shared" ca="1" si="348"/>
        <v>4.0464046622612382E-2</v>
      </c>
      <c r="FJV31" s="220">
        <v>9</v>
      </c>
      <c r="FJW31" s="162">
        <v>107</v>
      </c>
      <c r="FJX31" s="221" t="str">
        <f>VLOOKUP(FJW31,Уч!$A$2:$L$34,2,FALSE)</f>
        <v>Зарипов Раиль</v>
      </c>
      <c r="FJY31" s="222" t="str">
        <f>VLOOKUP(FJW31,Уч!$A$2:$L$34,3,FALSE)</f>
        <v>25.07.1999</v>
      </c>
      <c r="FJZ31" s="223" t="str">
        <f>VLOOKUP(FJW31,Уч!$A$2:$L$34,5,FALSE)</f>
        <v xml:space="preserve">Республика Татарстан  </v>
      </c>
      <c r="FKA31" s="518">
        <f t="shared" si="349"/>
        <v>11.6</v>
      </c>
      <c r="FKB31" s="518" t="str">
        <f t="shared" si="349"/>
        <v>X</v>
      </c>
      <c r="FKC31" s="518" t="str">
        <f t="shared" si="349"/>
        <v>X</v>
      </c>
      <c r="FKD31" s="311">
        <f t="shared" si="350"/>
        <v>11.6</v>
      </c>
      <c r="FKE31" s="247">
        <f t="shared" si="351"/>
        <v>582</v>
      </c>
      <c r="FKF31" s="157"/>
      <c r="FKG31" s="209">
        <v>1160</v>
      </c>
      <c r="FKH31" s="209">
        <v>0</v>
      </c>
      <c r="FKI31" s="209">
        <v>0</v>
      </c>
      <c r="FKJ31" s="229">
        <f t="shared" si="352"/>
        <v>1160</v>
      </c>
      <c r="FKK31" s="41">
        <f t="shared" ca="1" si="348"/>
        <v>0.29355781298531702</v>
      </c>
      <c r="FKL31" s="220">
        <v>9</v>
      </c>
      <c r="FKM31" s="162">
        <v>107</v>
      </c>
      <c r="FKN31" s="221" t="str">
        <f>VLOOKUP(FKM31,Уч!$A$2:$L$34,2,FALSE)</f>
        <v>Зарипов Раиль</v>
      </c>
      <c r="FKO31" s="222" t="str">
        <f>VLOOKUP(FKM31,Уч!$A$2:$L$34,3,FALSE)</f>
        <v>25.07.1999</v>
      </c>
      <c r="FKP31" s="223" t="str">
        <f>VLOOKUP(FKM31,Уч!$A$2:$L$34,5,FALSE)</f>
        <v xml:space="preserve">Республика Татарстан  </v>
      </c>
      <c r="FKQ31" s="518">
        <f t="shared" si="349"/>
        <v>11.6</v>
      </c>
      <c r="FKR31" s="518" t="str">
        <f t="shared" si="349"/>
        <v>X</v>
      </c>
      <c r="FKS31" s="518" t="str">
        <f t="shared" si="349"/>
        <v>X</v>
      </c>
      <c r="FKT31" s="311">
        <f t="shared" si="350"/>
        <v>11.6</v>
      </c>
      <c r="FKU31" s="247">
        <f t="shared" si="351"/>
        <v>582</v>
      </c>
      <c r="FKV31" s="157"/>
      <c r="FKW31" s="209">
        <v>1160</v>
      </c>
      <c r="FKX31" s="209">
        <v>0</v>
      </c>
      <c r="FKY31" s="209">
        <v>0</v>
      </c>
      <c r="FKZ31" s="229">
        <f t="shared" si="352"/>
        <v>1160</v>
      </c>
      <c r="FLA31" s="41">
        <f t="shared" ca="1" si="348"/>
        <v>0.33172422682119873</v>
      </c>
      <c r="FLB31" s="220">
        <v>9</v>
      </c>
      <c r="FLC31" s="162">
        <v>107</v>
      </c>
      <c r="FLD31" s="221" t="str">
        <f>VLOOKUP(FLC31,Уч!$A$2:$L$34,2,FALSE)</f>
        <v>Зарипов Раиль</v>
      </c>
      <c r="FLE31" s="222" t="str">
        <f>VLOOKUP(FLC31,Уч!$A$2:$L$34,3,FALSE)</f>
        <v>25.07.1999</v>
      </c>
      <c r="FLF31" s="223" t="str">
        <f>VLOOKUP(FLC31,Уч!$A$2:$L$34,5,FALSE)</f>
        <v xml:space="preserve">Республика Татарстан  </v>
      </c>
      <c r="FLG31" s="518">
        <f t="shared" si="349"/>
        <v>11.6</v>
      </c>
      <c r="FLH31" s="518" t="str">
        <f t="shared" si="349"/>
        <v>X</v>
      </c>
      <c r="FLI31" s="518" t="str">
        <f t="shared" si="349"/>
        <v>X</v>
      </c>
      <c r="FLJ31" s="311">
        <f t="shared" si="350"/>
        <v>11.6</v>
      </c>
      <c r="FLK31" s="247">
        <f t="shared" si="351"/>
        <v>582</v>
      </c>
      <c r="FLL31" s="157"/>
      <c r="FLM31" s="209">
        <v>1160</v>
      </c>
      <c r="FLN31" s="209">
        <v>0</v>
      </c>
      <c r="FLO31" s="209">
        <v>0</v>
      </c>
      <c r="FLP31" s="229">
        <f t="shared" si="352"/>
        <v>1160</v>
      </c>
      <c r="FLQ31" s="41">
        <f t="shared" ref="FLQ31:FNM31" ca="1" si="353">RAND()</f>
        <v>0.95498594281367455</v>
      </c>
      <c r="FLR31" s="220">
        <v>9</v>
      </c>
      <c r="FLS31" s="162">
        <v>107</v>
      </c>
      <c r="FLT31" s="221" t="str">
        <f>VLOOKUP(FLS31,Уч!$A$2:$L$34,2,FALSE)</f>
        <v>Зарипов Раиль</v>
      </c>
      <c r="FLU31" s="222" t="str">
        <f>VLOOKUP(FLS31,Уч!$A$2:$L$34,3,FALSE)</f>
        <v>25.07.1999</v>
      </c>
      <c r="FLV31" s="223" t="str">
        <f>VLOOKUP(FLS31,Уч!$A$2:$L$34,5,FALSE)</f>
        <v xml:space="preserve">Республика Татарстан  </v>
      </c>
      <c r="FLW31" s="518">
        <f t="shared" ref="FLW31:FNU31" si="354">IF(FMC31=0,"X",FMC31/100)</f>
        <v>11.6</v>
      </c>
      <c r="FLX31" s="518" t="str">
        <f t="shared" si="354"/>
        <v>X</v>
      </c>
      <c r="FLY31" s="518" t="str">
        <f t="shared" si="354"/>
        <v>X</v>
      </c>
      <c r="FLZ31" s="311">
        <f t="shared" ref="FLZ31:FNV31" si="355">MAX(FMC31,FMD31,FME31)/100</f>
        <v>11.6</v>
      </c>
      <c r="FMA31" s="247">
        <f t="shared" ref="FMA31:FNW31" si="356">IF(FMF31&lt;153,0,IF(FMF31=0,0,ROUNDDOWN(51.39*(FMF31/100-1.5)^1.05,0)))</f>
        <v>582</v>
      </c>
      <c r="FMB31" s="157"/>
      <c r="FMC31" s="209">
        <v>1160</v>
      </c>
      <c r="FMD31" s="209">
        <v>0</v>
      </c>
      <c r="FME31" s="209">
        <v>0</v>
      </c>
      <c r="FMF31" s="229">
        <f t="shared" ref="FMF31:FOB31" si="357">MAX(FMC31,FMD31,FME31)</f>
        <v>1160</v>
      </c>
      <c r="FMG31" s="41">
        <f t="shared" ca="1" si="353"/>
        <v>0.61625515675071862</v>
      </c>
      <c r="FMH31" s="220">
        <v>9</v>
      </c>
      <c r="FMI31" s="162">
        <v>107</v>
      </c>
      <c r="FMJ31" s="221" t="str">
        <f>VLOOKUP(FMI31,Уч!$A$2:$L$34,2,FALSE)</f>
        <v>Зарипов Раиль</v>
      </c>
      <c r="FMK31" s="222" t="str">
        <f>VLOOKUP(FMI31,Уч!$A$2:$L$34,3,FALSE)</f>
        <v>25.07.1999</v>
      </c>
      <c r="FML31" s="223" t="str">
        <f>VLOOKUP(FMI31,Уч!$A$2:$L$34,5,FALSE)</f>
        <v xml:space="preserve">Республика Татарстан  </v>
      </c>
      <c r="FMM31" s="518">
        <f t="shared" si="354"/>
        <v>11.6</v>
      </c>
      <c r="FMN31" s="518" t="str">
        <f t="shared" si="354"/>
        <v>X</v>
      </c>
      <c r="FMO31" s="518" t="str">
        <f t="shared" si="354"/>
        <v>X</v>
      </c>
      <c r="FMP31" s="311">
        <f t="shared" si="355"/>
        <v>11.6</v>
      </c>
      <c r="FMQ31" s="247">
        <f t="shared" si="356"/>
        <v>582</v>
      </c>
      <c r="FMR31" s="157"/>
      <c r="FMS31" s="209">
        <v>1160</v>
      </c>
      <c r="FMT31" s="209">
        <v>0</v>
      </c>
      <c r="FMU31" s="209">
        <v>0</v>
      </c>
      <c r="FMV31" s="229">
        <f t="shared" si="357"/>
        <v>1160</v>
      </c>
      <c r="FMW31" s="41">
        <f t="shared" ca="1" si="353"/>
        <v>0.83404993734169797</v>
      </c>
      <c r="FMX31" s="220">
        <v>9</v>
      </c>
      <c r="FMY31" s="162">
        <v>107</v>
      </c>
      <c r="FMZ31" s="221" t="str">
        <f>VLOOKUP(FMY31,Уч!$A$2:$L$34,2,FALSE)</f>
        <v>Зарипов Раиль</v>
      </c>
      <c r="FNA31" s="222" t="str">
        <f>VLOOKUP(FMY31,Уч!$A$2:$L$34,3,FALSE)</f>
        <v>25.07.1999</v>
      </c>
      <c r="FNB31" s="223" t="str">
        <f>VLOOKUP(FMY31,Уч!$A$2:$L$34,5,FALSE)</f>
        <v xml:space="preserve">Республика Татарстан  </v>
      </c>
      <c r="FNC31" s="518">
        <f t="shared" si="354"/>
        <v>11.6</v>
      </c>
      <c r="FND31" s="518" t="str">
        <f t="shared" si="354"/>
        <v>X</v>
      </c>
      <c r="FNE31" s="518" t="str">
        <f t="shared" si="354"/>
        <v>X</v>
      </c>
      <c r="FNF31" s="311">
        <f t="shared" si="355"/>
        <v>11.6</v>
      </c>
      <c r="FNG31" s="247">
        <f t="shared" si="356"/>
        <v>582</v>
      </c>
      <c r="FNH31" s="157"/>
      <c r="FNI31" s="209">
        <v>1160</v>
      </c>
      <c r="FNJ31" s="209">
        <v>0</v>
      </c>
      <c r="FNK31" s="209">
        <v>0</v>
      </c>
      <c r="FNL31" s="229">
        <f t="shared" si="357"/>
        <v>1160</v>
      </c>
      <c r="FNM31" s="41">
        <f t="shared" ca="1" si="353"/>
        <v>0.20841716822952538</v>
      </c>
      <c r="FNN31" s="220">
        <v>9</v>
      </c>
      <c r="FNO31" s="162">
        <v>107</v>
      </c>
      <c r="FNP31" s="221" t="str">
        <f>VLOOKUP(FNO31,Уч!$A$2:$L$34,2,FALSE)</f>
        <v>Зарипов Раиль</v>
      </c>
      <c r="FNQ31" s="222" t="str">
        <f>VLOOKUP(FNO31,Уч!$A$2:$L$34,3,FALSE)</f>
        <v>25.07.1999</v>
      </c>
      <c r="FNR31" s="223" t="str">
        <f>VLOOKUP(FNO31,Уч!$A$2:$L$34,5,FALSE)</f>
        <v xml:space="preserve">Республика Татарстан  </v>
      </c>
      <c r="FNS31" s="518">
        <f t="shared" si="354"/>
        <v>11.6</v>
      </c>
      <c r="FNT31" s="518" t="str">
        <f t="shared" si="354"/>
        <v>X</v>
      </c>
      <c r="FNU31" s="518" t="str">
        <f t="shared" si="354"/>
        <v>X</v>
      </c>
      <c r="FNV31" s="311">
        <f t="shared" si="355"/>
        <v>11.6</v>
      </c>
      <c r="FNW31" s="247">
        <f t="shared" si="356"/>
        <v>582</v>
      </c>
      <c r="FNX31" s="157"/>
      <c r="FNY31" s="209">
        <v>1160</v>
      </c>
      <c r="FNZ31" s="209">
        <v>0</v>
      </c>
      <c r="FOA31" s="209">
        <v>0</v>
      </c>
      <c r="FOB31" s="229">
        <f t="shared" si="357"/>
        <v>1160</v>
      </c>
      <c r="FOC31" s="41">
        <f t="shared" ref="FOC31:FPY31" ca="1" si="358">RAND()</f>
        <v>0.94357401289901743</v>
      </c>
      <c r="FOD31" s="220">
        <v>9</v>
      </c>
      <c r="FOE31" s="162">
        <v>107</v>
      </c>
      <c r="FOF31" s="221" t="str">
        <f>VLOOKUP(FOE31,Уч!$A$2:$L$34,2,FALSE)</f>
        <v>Зарипов Раиль</v>
      </c>
      <c r="FOG31" s="222" t="str">
        <f>VLOOKUP(FOE31,Уч!$A$2:$L$34,3,FALSE)</f>
        <v>25.07.1999</v>
      </c>
      <c r="FOH31" s="223" t="str">
        <f>VLOOKUP(FOE31,Уч!$A$2:$L$34,5,FALSE)</f>
        <v xml:space="preserve">Республика Татарстан  </v>
      </c>
      <c r="FOI31" s="518">
        <f t="shared" ref="FOI31:FQG31" si="359">IF(FOO31=0,"X",FOO31/100)</f>
        <v>11.6</v>
      </c>
      <c r="FOJ31" s="518" t="str">
        <f t="shared" si="359"/>
        <v>X</v>
      </c>
      <c r="FOK31" s="518" t="str">
        <f t="shared" si="359"/>
        <v>X</v>
      </c>
      <c r="FOL31" s="311">
        <f t="shared" ref="FOL31:FQH31" si="360">MAX(FOO31,FOP31,FOQ31)/100</f>
        <v>11.6</v>
      </c>
      <c r="FOM31" s="247">
        <f t="shared" ref="FOM31:FQI31" si="361">IF(FOR31&lt;153,0,IF(FOR31=0,0,ROUNDDOWN(51.39*(FOR31/100-1.5)^1.05,0)))</f>
        <v>582</v>
      </c>
      <c r="FON31" s="157"/>
      <c r="FOO31" s="209">
        <v>1160</v>
      </c>
      <c r="FOP31" s="209">
        <v>0</v>
      </c>
      <c r="FOQ31" s="209">
        <v>0</v>
      </c>
      <c r="FOR31" s="229">
        <f t="shared" ref="FOR31:FQN31" si="362">MAX(FOO31,FOP31,FOQ31)</f>
        <v>1160</v>
      </c>
      <c r="FOS31" s="41">
        <f t="shared" ca="1" si="358"/>
        <v>0.37458315332388215</v>
      </c>
      <c r="FOT31" s="220">
        <v>9</v>
      </c>
      <c r="FOU31" s="162">
        <v>107</v>
      </c>
      <c r="FOV31" s="221" t="str">
        <f>VLOOKUP(FOU31,Уч!$A$2:$L$34,2,FALSE)</f>
        <v>Зарипов Раиль</v>
      </c>
      <c r="FOW31" s="222" t="str">
        <f>VLOOKUP(FOU31,Уч!$A$2:$L$34,3,FALSE)</f>
        <v>25.07.1999</v>
      </c>
      <c r="FOX31" s="223" t="str">
        <f>VLOOKUP(FOU31,Уч!$A$2:$L$34,5,FALSE)</f>
        <v xml:space="preserve">Республика Татарстан  </v>
      </c>
      <c r="FOY31" s="518">
        <f t="shared" si="359"/>
        <v>11.6</v>
      </c>
      <c r="FOZ31" s="518" t="str">
        <f t="shared" si="359"/>
        <v>X</v>
      </c>
      <c r="FPA31" s="518" t="str">
        <f t="shared" si="359"/>
        <v>X</v>
      </c>
      <c r="FPB31" s="311">
        <f t="shared" si="360"/>
        <v>11.6</v>
      </c>
      <c r="FPC31" s="247">
        <f t="shared" si="361"/>
        <v>582</v>
      </c>
      <c r="FPD31" s="157"/>
      <c r="FPE31" s="209">
        <v>1160</v>
      </c>
      <c r="FPF31" s="209">
        <v>0</v>
      </c>
      <c r="FPG31" s="209">
        <v>0</v>
      </c>
      <c r="FPH31" s="229">
        <f t="shared" si="362"/>
        <v>1160</v>
      </c>
      <c r="FPI31" s="41">
        <f t="shared" ca="1" si="358"/>
        <v>4.8745016601008273E-2</v>
      </c>
      <c r="FPJ31" s="220">
        <v>9</v>
      </c>
      <c r="FPK31" s="162">
        <v>107</v>
      </c>
      <c r="FPL31" s="221" t="str">
        <f>VLOOKUP(FPK31,Уч!$A$2:$L$34,2,FALSE)</f>
        <v>Зарипов Раиль</v>
      </c>
      <c r="FPM31" s="222" t="str">
        <f>VLOOKUP(FPK31,Уч!$A$2:$L$34,3,FALSE)</f>
        <v>25.07.1999</v>
      </c>
      <c r="FPN31" s="223" t="str">
        <f>VLOOKUP(FPK31,Уч!$A$2:$L$34,5,FALSE)</f>
        <v xml:space="preserve">Республика Татарстан  </v>
      </c>
      <c r="FPO31" s="518">
        <f t="shared" si="359"/>
        <v>11.6</v>
      </c>
      <c r="FPP31" s="518" t="str">
        <f t="shared" si="359"/>
        <v>X</v>
      </c>
      <c r="FPQ31" s="518" t="str">
        <f t="shared" si="359"/>
        <v>X</v>
      </c>
      <c r="FPR31" s="311">
        <f t="shared" si="360"/>
        <v>11.6</v>
      </c>
      <c r="FPS31" s="247">
        <f t="shared" si="361"/>
        <v>582</v>
      </c>
      <c r="FPT31" s="157"/>
      <c r="FPU31" s="209">
        <v>1160</v>
      </c>
      <c r="FPV31" s="209">
        <v>0</v>
      </c>
      <c r="FPW31" s="209">
        <v>0</v>
      </c>
      <c r="FPX31" s="229">
        <f t="shared" si="362"/>
        <v>1160</v>
      </c>
      <c r="FPY31" s="41">
        <f t="shared" ca="1" si="358"/>
        <v>0.56969040882317923</v>
      </c>
      <c r="FPZ31" s="220">
        <v>9</v>
      </c>
      <c r="FQA31" s="162">
        <v>107</v>
      </c>
      <c r="FQB31" s="221" t="str">
        <f>VLOOKUP(FQA31,Уч!$A$2:$L$34,2,FALSE)</f>
        <v>Зарипов Раиль</v>
      </c>
      <c r="FQC31" s="222" t="str">
        <f>VLOOKUP(FQA31,Уч!$A$2:$L$34,3,FALSE)</f>
        <v>25.07.1999</v>
      </c>
      <c r="FQD31" s="223" t="str">
        <f>VLOOKUP(FQA31,Уч!$A$2:$L$34,5,FALSE)</f>
        <v xml:space="preserve">Республика Татарстан  </v>
      </c>
      <c r="FQE31" s="518">
        <f t="shared" si="359"/>
        <v>11.6</v>
      </c>
      <c r="FQF31" s="518" t="str">
        <f t="shared" si="359"/>
        <v>X</v>
      </c>
      <c r="FQG31" s="518" t="str">
        <f t="shared" si="359"/>
        <v>X</v>
      </c>
      <c r="FQH31" s="311">
        <f t="shared" si="360"/>
        <v>11.6</v>
      </c>
      <c r="FQI31" s="247">
        <f t="shared" si="361"/>
        <v>582</v>
      </c>
      <c r="FQJ31" s="157"/>
      <c r="FQK31" s="209">
        <v>1160</v>
      </c>
      <c r="FQL31" s="209">
        <v>0</v>
      </c>
      <c r="FQM31" s="209">
        <v>0</v>
      </c>
      <c r="FQN31" s="229">
        <f t="shared" si="362"/>
        <v>1160</v>
      </c>
      <c r="FQO31" s="41">
        <f t="shared" ref="FQO31:FSK31" ca="1" si="363">RAND()</f>
        <v>0.66337281520188551</v>
      </c>
      <c r="FQP31" s="220">
        <v>9</v>
      </c>
      <c r="FQQ31" s="162">
        <v>107</v>
      </c>
      <c r="FQR31" s="221" t="str">
        <f>VLOOKUP(FQQ31,Уч!$A$2:$L$34,2,FALSE)</f>
        <v>Зарипов Раиль</v>
      </c>
      <c r="FQS31" s="222" t="str">
        <f>VLOOKUP(FQQ31,Уч!$A$2:$L$34,3,FALSE)</f>
        <v>25.07.1999</v>
      </c>
      <c r="FQT31" s="223" t="str">
        <f>VLOOKUP(FQQ31,Уч!$A$2:$L$34,5,FALSE)</f>
        <v xml:space="preserve">Республика Татарстан  </v>
      </c>
      <c r="FQU31" s="518">
        <f t="shared" ref="FQU31:FSS31" si="364">IF(FRA31=0,"X",FRA31/100)</f>
        <v>11.6</v>
      </c>
      <c r="FQV31" s="518" t="str">
        <f t="shared" si="364"/>
        <v>X</v>
      </c>
      <c r="FQW31" s="518" t="str">
        <f t="shared" si="364"/>
        <v>X</v>
      </c>
      <c r="FQX31" s="311">
        <f t="shared" ref="FQX31:FST31" si="365">MAX(FRA31,FRB31,FRC31)/100</f>
        <v>11.6</v>
      </c>
      <c r="FQY31" s="247">
        <f t="shared" ref="FQY31:FSU31" si="366">IF(FRD31&lt;153,0,IF(FRD31=0,0,ROUNDDOWN(51.39*(FRD31/100-1.5)^1.05,0)))</f>
        <v>582</v>
      </c>
      <c r="FQZ31" s="157"/>
      <c r="FRA31" s="209">
        <v>1160</v>
      </c>
      <c r="FRB31" s="209">
        <v>0</v>
      </c>
      <c r="FRC31" s="209">
        <v>0</v>
      </c>
      <c r="FRD31" s="229">
        <f t="shared" ref="FRD31:FSZ31" si="367">MAX(FRA31,FRB31,FRC31)</f>
        <v>1160</v>
      </c>
      <c r="FRE31" s="41">
        <f t="shared" ca="1" si="363"/>
        <v>0.71035511902782944</v>
      </c>
      <c r="FRF31" s="220">
        <v>9</v>
      </c>
      <c r="FRG31" s="162">
        <v>107</v>
      </c>
      <c r="FRH31" s="221" t="str">
        <f>VLOOKUP(FRG31,Уч!$A$2:$L$34,2,FALSE)</f>
        <v>Зарипов Раиль</v>
      </c>
      <c r="FRI31" s="222" t="str">
        <f>VLOOKUP(FRG31,Уч!$A$2:$L$34,3,FALSE)</f>
        <v>25.07.1999</v>
      </c>
      <c r="FRJ31" s="223" t="str">
        <f>VLOOKUP(FRG31,Уч!$A$2:$L$34,5,FALSE)</f>
        <v xml:space="preserve">Республика Татарстан  </v>
      </c>
      <c r="FRK31" s="518">
        <f t="shared" si="364"/>
        <v>11.6</v>
      </c>
      <c r="FRL31" s="518" t="str">
        <f t="shared" si="364"/>
        <v>X</v>
      </c>
      <c r="FRM31" s="518" t="str">
        <f t="shared" si="364"/>
        <v>X</v>
      </c>
      <c r="FRN31" s="311">
        <f t="shared" si="365"/>
        <v>11.6</v>
      </c>
      <c r="FRO31" s="247">
        <f t="shared" si="366"/>
        <v>582</v>
      </c>
      <c r="FRP31" s="157"/>
      <c r="FRQ31" s="209">
        <v>1160</v>
      </c>
      <c r="FRR31" s="209">
        <v>0</v>
      </c>
      <c r="FRS31" s="209">
        <v>0</v>
      </c>
      <c r="FRT31" s="229">
        <f t="shared" si="367"/>
        <v>1160</v>
      </c>
      <c r="FRU31" s="41">
        <f t="shared" ca="1" si="363"/>
        <v>0.23563567110983041</v>
      </c>
      <c r="FRV31" s="220">
        <v>9</v>
      </c>
      <c r="FRW31" s="162">
        <v>107</v>
      </c>
      <c r="FRX31" s="221" t="str">
        <f>VLOOKUP(FRW31,Уч!$A$2:$L$34,2,FALSE)</f>
        <v>Зарипов Раиль</v>
      </c>
      <c r="FRY31" s="222" t="str">
        <f>VLOOKUP(FRW31,Уч!$A$2:$L$34,3,FALSE)</f>
        <v>25.07.1999</v>
      </c>
      <c r="FRZ31" s="223" t="str">
        <f>VLOOKUP(FRW31,Уч!$A$2:$L$34,5,FALSE)</f>
        <v xml:space="preserve">Республика Татарстан  </v>
      </c>
      <c r="FSA31" s="518">
        <f t="shared" si="364"/>
        <v>11.6</v>
      </c>
      <c r="FSB31" s="518" t="str">
        <f t="shared" si="364"/>
        <v>X</v>
      </c>
      <c r="FSC31" s="518" t="str">
        <f t="shared" si="364"/>
        <v>X</v>
      </c>
      <c r="FSD31" s="311">
        <f t="shared" si="365"/>
        <v>11.6</v>
      </c>
      <c r="FSE31" s="247">
        <f t="shared" si="366"/>
        <v>582</v>
      </c>
      <c r="FSF31" s="157"/>
      <c r="FSG31" s="209">
        <v>1160</v>
      </c>
      <c r="FSH31" s="209">
        <v>0</v>
      </c>
      <c r="FSI31" s="209">
        <v>0</v>
      </c>
      <c r="FSJ31" s="229">
        <f t="shared" si="367"/>
        <v>1160</v>
      </c>
      <c r="FSK31" s="41">
        <f t="shared" ca="1" si="363"/>
        <v>0.93209447452543925</v>
      </c>
      <c r="FSL31" s="220">
        <v>9</v>
      </c>
      <c r="FSM31" s="162">
        <v>107</v>
      </c>
      <c r="FSN31" s="221" t="str">
        <f>VLOOKUP(FSM31,Уч!$A$2:$L$34,2,FALSE)</f>
        <v>Зарипов Раиль</v>
      </c>
      <c r="FSO31" s="222" t="str">
        <f>VLOOKUP(FSM31,Уч!$A$2:$L$34,3,FALSE)</f>
        <v>25.07.1999</v>
      </c>
      <c r="FSP31" s="223" t="str">
        <f>VLOOKUP(FSM31,Уч!$A$2:$L$34,5,FALSE)</f>
        <v xml:space="preserve">Республика Татарстан  </v>
      </c>
      <c r="FSQ31" s="518">
        <f t="shared" si="364"/>
        <v>11.6</v>
      </c>
      <c r="FSR31" s="518" t="str">
        <f t="shared" si="364"/>
        <v>X</v>
      </c>
      <c r="FSS31" s="518" t="str">
        <f t="shared" si="364"/>
        <v>X</v>
      </c>
      <c r="FST31" s="311">
        <f t="shared" si="365"/>
        <v>11.6</v>
      </c>
      <c r="FSU31" s="247">
        <f t="shared" si="366"/>
        <v>582</v>
      </c>
      <c r="FSV31" s="157"/>
      <c r="FSW31" s="209">
        <v>1160</v>
      </c>
      <c r="FSX31" s="209">
        <v>0</v>
      </c>
      <c r="FSY31" s="209">
        <v>0</v>
      </c>
      <c r="FSZ31" s="229">
        <f t="shared" si="367"/>
        <v>1160</v>
      </c>
      <c r="FTA31" s="41">
        <f t="shared" ref="FTA31:FUW31" ca="1" si="368">RAND()</f>
        <v>0.80211050015136143</v>
      </c>
      <c r="FTB31" s="220">
        <v>9</v>
      </c>
      <c r="FTC31" s="162">
        <v>107</v>
      </c>
      <c r="FTD31" s="221" t="str">
        <f>VLOOKUP(FTC31,Уч!$A$2:$L$34,2,FALSE)</f>
        <v>Зарипов Раиль</v>
      </c>
      <c r="FTE31" s="222" t="str">
        <f>VLOOKUP(FTC31,Уч!$A$2:$L$34,3,FALSE)</f>
        <v>25.07.1999</v>
      </c>
      <c r="FTF31" s="223" t="str">
        <f>VLOOKUP(FTC31,Уч!$A$2:$L$34,5,FALSE)</f>
        <v xml:space="preserve">Республика Татарстан  </v>
      </c>
      <c r="FTG31" s="518">
        <f t="shared" ref="FTG31:FVE31" si="369">IF(FTM31=0,"X",FTM31/100)</f>
        <v>11.6</v>
      </c>
      <c r="FTH31" s="518" t="str">
        <f t="shared" si="369"/>
        <v>X</v>
      </c>
      <c r="FTI31" s="518" t="str">
        <f t="shared" si="369"/>
        <v>X</v>
      </c>
      <c r="FTJ31" s="311">
        <f t="shared" ref="FTJ31:FVF31" si="370">MAX(FTM31,FTN31,FTO31)/100</f>
        <v>11.6</v>
      </c>
      <c r="FTK31" s="247">
        <f t="shared" ref="FTK31:FVG31" si="371">IF(FTP31&lt;153,0,IF(FTP31=0,0,ROUNDDOWN(51.39*(FTP31/100-1.5)^1.05,0)))</f>
        <v>582</v>
      </c>
      <c r="FTL31" s="157"/>
      <c r="FTM31" s="209">
        <v>1160</v>
      </c>
      <c r="FTN31" s="209">
        <v>0</v>
      </c>
      <c r="FTO31" s="209">
        <v>0</v>
      </c>
      <c r="FTP31" s="229">
        <f t="shared" ref="FTP31:FVL31" si="372">MAX(FTM31,FTN31,FTO31)</f>
        <v>1160</v>
      </c>
      <c r="FTQ31" s="41">
        <f t="shared" ca="1" si="368"/>
        <v>0.69226386151870145</v>
      </c>
      <c r="FTR31" s="220">
        <v>9</v>
      </c>
      <c r="FTS31" s="162">
        <v>107</v>
      </c>
      <c r="FTT31" s="221" t="str">
        <f>VLOOKUP(FTS31,Уч!$A$2:$L$34,2,FALSE)</f>
        <v>Зарипов Раиль</v>
      </c>
      <c r="FTU31" s="222" t="str">
        <f>VLOOKUP(FTS31,Уч!$A$2:$L$34,3,FALSE)</f>
        <v>25.07.1999</v>
      </c>
      <c r="FTV31" s="223" t="str">
        <f>VLOOKUP(FTS31,Уч!$A$2:$L$34,5,FALSE)</f>
        <v xml:space="preserve">Республика Татарстан  </v>
      </c>
      <c r="FTW31" s="518">
        <f t="shared" si="369"/>
        <v>11.6</v>
      </c>
      <c r="FTX31" s="518" t="str">
        <f t="shared" si="369"/>
        <v>X</v>
      </c>
      <c r="FTY31" s="518" t="str">
        <f t="shared" si="369"/>
        <v>X</v>
      </c>
      <c r="FTZ31" s="311">
        <f t="shared" si="370"/>
        <v>11.6</v>
      </c>
      <c r="FUA31" s="247">
        <f t="shared" si="371"/>
        <v>582</v>
      </c>
      <c r="FUB31" s="157"/>
      <c r="FUC31" s="209">
        <v>1160</v>
      </c>
      <c r="FUD31" s="209">
        <v>0</v>
      </c>
      <c r="FUE31" s="209">
        <v>0</v>
      </c>
      <c r="FUF31" s="229">
        <f t="shared" si="372"/>
        <v>1160</v>
      </c>
      <c r="FUG31" s="41">
        <f t="shared" ca="1" si="368"/>
        <v>0.27077374359247641</v>
      </c>
      <c r="FUH31" s="220">
        <v>9</v>
      </c>
      <c r="FUI31" s="162">
        <v>107</v>
      </c>
      <c r="FUJ31" s="221" t="str">
        <f>VLOOKUP(FUI31,Уч!$A$2:$L$34,2,FALSE)</f>
        <v>Зарипов Раиль</v>
      </c>
      <c r="FUK31" s="222" t="str">
        <f>VLOOKUP(FUI31,Уч!$A$2:$L$34,3,FALSE)</f>
        <v>25.07.1999</v>
      </c>
      <c r="FUL31" s="223" t="str">
        <f>VLOOKUP(FUI31,Уч!$A$2:$L$34,5,FALSE)</f>
        <v xml:space="preserve">Республика Татарстан  </v>
      </c>
      <c r="FUM31" s="518">
        <f t="shared" si="369"/>
        <v>11.6</v>
      </c>
      <c r="FUN31" s="518" t="str">
        <f t="shared" si="369"/>
        <v>X</v>
      </c>
      <c r="FUO31" s="518" t="str">
        <f t="shared" si="369"/>
        <v>X</v>
      </c>
      <c r="FUP31" s="311">
        <f t="shared" si="370"/>
        <v>11.6</v>
      </c>
      <c r="FUQ31" s="247">
        <f t="shared" si="371"/>
        <v>582</v>
      </c>
      <c r="FUR31" s="157"/>
      <c r="FUS31" s="209">
        <v>1160</v>
      </c>
      <c r="FUT31" s="209">
        <v>0</v>
      </c>
      <c r="FUU31" s="209">
        <v>0</v>
      </c>
      <c r="FUV31" s="229">
        <f t="shared" si="372"/>
        <v>1160</v>
      </c>
      <c r="FUW31" s="41">
        <f t="shared" ca="1" si="368"/>
        <v>0.64199850706470718</v>
      </c>
      <c r="FUX31" s="220">
        <v>9</v>
      </c>
      <c r="FUY31" s="162">
        <v>107</v>
      </c>
      <c r="FUZ31" s="221" t="str">
        <f>VLOOKUP(FUY31,Уч!$A$2:$L$34,2,FALSE)</f>
        <v>Зарипов Раиль</v>
      </c>
      <c r="FVA31" s="222" t="str">
        <f>VLOOKUP(FUY31,Уч!$A$2:$L$34,3,FALSE)</f>
        <v>25.07.1999</v>
      </c>
      <c r="FVB31" s="223" t="str">
        <f>VLOOKUP(FUY31,Уч!$A$2:$L$34,5,FALSE)</f>
        <v xml:space="preserve">Республика Татарстан  </v>
      </c>
      <c r="FVC31" s="518">
        <f t="shared" si="369"/>
        <v>11.6</v>
      </c>
      <c r="FVD31" s="518" t="str">
        <f t="shared" si="369"/>
        <v>X</v>
      </c>
      <c r="FVE31" s="518" t="str">
        <f t="shared" si="369"/>
        <v>X</v>
      </c>
      <c r="FVF31" s="311">
        <f t="shared" si="370"/>
        <v>11.6</v>
      </c>
      <c r="FVG31" s="247">
        <f t="shared" si="371"/>
        <v>582</v>
      </c>
      <c r="FVH31" s="157"/>
      <c r="FVI31" s="209">
        <v>1160</v>
      </c>
      <c r="FVJ31" s="209">
        <v>0</v>
      </c>
      <c r="FVK31" s="209">
        <v>0</v>
      </c>
      <c r="FVL31" s="229">
        <f t="shared" si="372"/>
        <v>1160</v>
      </c>
      <c r="FVM31" s="41">
        <f t="shared" ref="FVM31:FXI31" ca="1" si="373">RAND()</f>
        <v>0.11508641081486004</v>
      </c>
      <c r="FVN31" s="220">
        <v>9</v>
      </c>
      <c r="FVO31" s="162">
        <v>107</v>
      </c>
      <c r="FVP31" s="221" t="str">
        <f>VLOOKUP(FVO31,Уч!$A$2:$L$34,2,FALSE)</f>
        <v>Зарипов Раиль</v>
      </c>
      <c r="FVQ31" s="222" t="str">
        <f>VLOOKUP(FVO31,Уч!$A$2:$L$34,3,FALSE)</f>
        <v>25.07.1999</v>
      </c>
      <c r="FVR31" s="223" t="str">
        <f>VLOOKUP(FVO31,Уч!$A$2:$L$34,5,FALSE)</f>
        <v xml:space="preserve">Республика Татарстан  </v>
      </c>
      <c r="FVS31" s="518">
        <f t="shared" ref="FVS31:FXQ31" si="374">IF(FVY31=0,"X",FVY31/100)</f>
        <v>11.6</v>
      </c>
      <c r="FVT31" s="518" t="str">
        <f t="shared" si="374"/>
        <v>X</v>
      </c>
      <c r="FVU31" s="518" t="str">
        <f t="shared" si="374"/>
        <v>X</v>
      </c>
      <c r="FVV31" s="311">
        <f t="shared" ref="FVV31:FXR31" si="375">MAX(FVY31,FVZ31,FWA31)/100</f>
        <v>11.6</v>
      </c>
      <c r="FVW31" s="247">
        <f t="shared" ref="FVW31:FXS31" si="376">IF(FWB31&lt;153,0,IF(FWB31=0,0,ROUNDDOWN(51.39*(FWB31/100-1.5)^1.05,0)))</f>
        <v>582</v>
      </c>
      <c r="FVX31" s="157"/>
      <c r="FVY31" s="209">
        <v>1160</v>
      </c>
      <c r="FVZ31" s="209">
        <v>0</v>
      </c>
      <c r="FWA31" s="209">
        <v>0</v>
      </c>
      <c r="FWB31" s="229">
        <f t="shared" ref="FWB31:FXX31" si="377">MAX(FVY31,FVZ31,FWA31)</f>
        <v>1160</v>
      </c>
      <c r="FWC31" s="41">
        <f t="shared" ca="1" si="373"/>
        <v>2.0297730277901604E-2</v>
      </c>
      <c r="FWD31" s="220">
        <v>9</v>
      </c>
      <c r="FWE31" s="162">
        <v>107</v>
      </c>
      <c r="FWF31" s="221" t="str">
        <f>VLOOKUP(FWE31,Уч!$A$2:$L$34,2,FALSE)</f>
        <v>Зарипов Раиль</v>
      </c>
      <c r="FWG31" s="222" t="str">
        <f>VLOOKUP(FWE31,Уч!$A$2:$L$34,3,FALSE)</f>
        <v>25.07.1999</v>
      </c>
      <c r="FWH31" s="223" t="str">
        <f>VLOOKUP(FWE31,Уч!$A$2:$L$34,5,FALSE)</f>
        <v xml:space="preserve">Республика Татарстан  </v>
      </c>
      <c r="FWI31" s="518">
        <f t="shared" si="374"/>
        <v>11.6</v>
      </c>
      <c r="FWJ31" s="518" t="str">
        <f t="shared" si="374"/>
        <v>X</v>
      </c>
      <c r="FWK31" s="518" t="str">
        <f t="shared" si="374"/>
        <v>X</v>
      </c>
      <c r="FWL31" s="311">
        <f t="shared" si="375"/>
        <v>11.6</v>
      </c>
      <c r="FWM31" s="247">
        <f t="shared" si="376"/>
        <v>582</v>
      </c>
      <c r="FWN31" s="157"/>
      <c r="FWO31" s="209">
        <v>1160</v>
      </c>
      <c r="FWP31" s="209">
        <v>0</v>
      </c>
      <c r="FWQ31" s="209">
        <v>0</v>
      </c>
      <c r="FWR31" s="229">
        <f t="shared" si="377"/>
        <v>1160</v>
      </c>
      <c r="FWS31" s="41">
        <f t="shared" ca="1" si="373"/>
        <v>0.73151202687641081</v>
      </c>
      <c r="FWT31" s="220">
        <v>9</v>
      </c>
      <c r="FWU31" s="162">
        <v>107</v>
      </c>
      <c r="FWV31" s="221" t="str">
        <f>VLOOKUP(FWU31,Уч!$A$2:$L$34,2,FALSE)</f>
        <v>Зарипов Раиль</v>
      </c>
      <c r="FWW31" s="222" t="str">
        <f>VLOOKUP(FWU31,Уч!$A$2:$L$34,3,FALSE)</f>
        <v>25.07.1999</v>
      </c>
      <c r="FWX31" s="223" t="str">
        <f>VLOOKUP(FWU31,Уч!$A$2:$L$34,5,FALSE)</f>
        <v xml:space="preserve">Республика Татарстан  </v>
      </c>
      <c r="FWY31" s="518">
        <f t="shared" si="374"/>
        <v>11.6</v>
      </c>
      <c r="FWZ31" s="518" t="str">
        <f t="shared" si="374"/>
        <v>X</v>
      </c>
      <c r="FXA31" s="518" t="str">
        <f t="shared" si="374"/>
        <v>X</v>
      </c>
      <c r="FXB31" s="311">
        <f t="shared" si="375"/>
        <v>11.6</v>
      </c>
      <c r="FXC31" s="247">
        <f t="shared" si="376"/>
        <v>582</v>
      </c>
      <c r="FXD31" s="157"/>
      <c r="FXE31" s="209">
        <v>1160</v>
      </c>
      <c r="FXF31" s="209">
        <v>0</v>
      </c>
      <c r="FXG31" s="209">
        <v>0</v>
      </c>
      <c r="FXH31" s="229">
        <f t="shared" si="377"/>
        <v>1160</v>
      </c>
      <c r="FXI31" s="41">
        <f t="shared" ca="1" si="373"/>
        <v>0.9768414491924946</v>
      </c>
      <c r="FXJ31" s="220">
        <v>9</v>
      </c>
      <c r="FXK31" s="162">
        <v>107</v>
      </c>
      <c r="FXL31" s="221" t="str">
        <f>VLOOKUP(FXK31,Уч!$A$2:$L$34,2,FALSE)</f>
        <v>Зарипов Раиль</v>
      </c>
      <c r="FXM31" s="222" t="str">
        <f>VLOOKUP(FXK31,Уч!$A$2:$L$34,3,FALSE)</f>
        <v>25.07.1999</v>
      </c>
      <c r="FXN31" s="223" t="str">
        <f>VLOOKUP(FXK31,Уч!$A$2:$L$34,5,FALSE)</f>
        <v xml:space="preserve">Республика Татарстан  </v>
      </c>
      <c r="FXO31" s="518">
        <f t="shared" si="374"/>
        <v>11.6</v>
      </c>
      <c r="FXP31" s="518" t="str">
        <f t="shared" si="374"/>
        <v>X</v>
      </c>
      <c r="FXQ31" s="518" t="str">
        <f t="shared" si="374"/>
        <v>X</v>
      </c>
      <c r="FXR31" s="311">
        <f t="shared" si="375"/>
        <v>11.6</v>
      </c>
      <c r="FXS31" s="247">
        <f t="shared" si="376"/>
        <v>582</v>
      </c>
      <c r="FXT31" s="157"/>
      <c r="FXU31" s="209">
        <v>1160</v>
      </c>
      <c r="FXV31" s="209">
        <v>0</v>
      </c>
      <c r="FXW31" s="209">
        <v>0</v>
      </c>
      <c r="FXX31" s="229">
        <f t="shared" si="377"/>
        <v>1160</v>
      </c>
      <c r="FXY31" s="41">
        <f t="shared" ref="FXY31:FZU31" ca="1" si="378">RAND()</f>
        <v>0.85195400099902463</v>
      </c>
      <c r="FXZ31" s="220">
        <v>9</v>
      </c>
      <c r="FYA31" s="162">
        <v>107</v>
      </c>
      <c r="FYB31" s="221" t="str">
        <f>VLOOKUP(FYA31,Уч!$A$2:$L$34,2,FALSE)</f>
        <v>Зарипов Раиль</v>
      </c>
      <c r="FYC31" s="222" t="str">
        <f>VLOOKUP(FYA31,Уч!$A$2:$L$34,3,FALSE)</f>
        <v>25.07.1999</v>
      </c>
      <c r="FYD31" s="223" t="str">
        <f>VLOOKUP(FYA31,Уч!$A$2:$L$34,5,FALSE)</f>
        <v xml:space="preserve">Республика Татарстан  </v>
      </c>
      <c r="FYE31" s="518">
        <f t="shared" ref="FYE31:GAC31" si="379">IF(FYK31=0,"X",FYK31/100)</f>
        <v>11.6</v>
      </c>
      <c r="FYF31" s="518" t="str">
        <f t="shared" si="379"/>
        <v>X</v>
      </c>
      <c r="FYG31" s="518" t="str">
        <f t="shared" si="379"/>
        <v>X</v>
      </c>
      <c r="FYH31" s="311">
        <f t="shared" ref="FYH31:GAD31" si="380">MAX(FYK31,FYL31,FYM31)/100</f>
        <v>11.6</v>
      </c>
      <c r="FYI31" s="247">
        <f t="shared" ref="FYI31:GAE31" si="381">IF(FYN31&lt;153,0,IF(FYN31=0,0,ROUNDDOWN(51.39*(FYN31/100-1.5)^1.05,0)))</f>
        <v>582</v>
      </c>
      <c r="FYJ31" s="157"/>
      <c r="FYK31" s="209">
        <v>1160</v>
      </c>
      <c r="FYL31" s="209">
        <v>0</v>
      </c>
      <c r="FYM31" s="209">
        <v>0</v>
      </c>
      <c r="FYN31" s="229">
        <f t="shared" ref="FYN31:GAJ31" si="382">MAX(FYK31,FYL31,FYM31)</f>
        <v>1160</v>
      </c>
      <c r="FYO31" s="41">
        <f t="shared" ca="1" si="378"/>
        <v>0.50349284300087482</v>
      </c>
      <c r="FYP31" s="220">
        <v>9</v>
      </c>
      <c r="FYQ31" s="162">
        <v>107</v>
      </c>
      <c r="FYR31" s="221" t="str">
        <f>VLOOKUP(FYQ31,Уч!$A$2:$L$34,2,FALSE)</f>
        <v>Зарипов Раиль</v>
      </c>
      <c r="FYS31" s="222" t="str">
        <f>VLOOKUP(FYQ31,Уч!$A$2:$L$34,3,FALSE)</f>
        <v>25.07.1999</v>
      </c>
      <c r="FYT31" s="223" t="str">
        <f>VLOOKUP(FYQ31,Уч!$A$2:$L$34,5,FALSE)</f>
        <v xml:space="preserve">Республика Татарстан  </v>
      </c>
      <c r="FYU31" s="518">
        <f t="shared" si="379"/>
        <v>11.6</v>
      </c>
      <c r="FYV31" s="518" t="str">
        <f t="shared" si="379"/>
        <v>X</v>
      </c>
      <c r="FYW31" s="518" t="str">
        <f t="shared" si="379"/>
        <v>X</v>
      </c>
      <c r="FYX31" s="311">
        <f t="shared" si="380"/>
        <v>11.6</v>
      </c>
      <c r="FYY31" s="247">
        <f t="shared" si="381"/>
        <v>582</v>
      </c>
      <c r="FYZ31" s="157"/>
      <c r="FZA31" s="209">
        <v>1160</v>
      </c>
      <c r="FZB31" s="209">
        <v>0</v>
      </c>
      <c r="FZC31" s="209">
        <v>0</v>
      </c>
      <c r="FZD31" s="229">
        <f t="shared" si="382"/>
        <v>1160</v>
      </c>
      <c r="FZE31" s="41">
        <f t="shared" ca="1" si="378"/>
        <v>0.61073946735967188</v>
      </c>
      <c r="FZF31" s="220">
        <v>9</v>
      </c>
      <c r="FZG31" s="162">
        <v>107</v>
      </c>
      <c r="FZH31" s="221" t="str">
        <f>VLOOKUP(FZG31,Уч!$A$2:$L$34,2,FALSE)</f>
        <v>Зарипов Раиль</v>
      </c>
      <c r="FZI31" s="222" t="str">
        <f>VLOOKUP(FZG31,Уч!$A$2:$L$34,3,FALSE)</f>
        <v>25.07.1999</v>
      </c>
      <c r="FZJ31" s="223" t="str">
        <f>VLOOKUP(FZG31,Уч!$A$2:$L$34,5,FALSE)</f>
        <v xml:space="preserve">Республика Татарстан  </v>
      </c>
      <c r="FZK31" s="518">
        <f t="shared" si="379"/>
        <v>11.6</v>
      </c>
      <c r="FZL31" s="518" t="str">
        <f t="shared" si="379"/>
        <v>X</v>
      </c>
      <c r="FZM31" s="518" t="str">
        <f t="shared" si="379"/>
        <v>X</v>
      </c>
      <c r="FZN31" s="311">
        <f t="shared" si="380"/>
        <v>11.6</v>
      </c>
      <c r="FZO31" s="247">
        <f t="shared" si="381"/>
        <v>582</v>
      </c>
      <c r="FZP31" s="157"/>
      <c r="FZQ31" s="209">
        <v>1160</v>
      </c>
      <c r="FZR31" s="209">
        <v>0</v>
      </c>
      <c r="FZS31" s="209">
        <v>0</v>
      </c>
      <c r="FZT31" s="229">
        <f t="shared" si="382"/>
        <v>1160</v>
      </c>
      <c r="FZU31" s="41">
        <f t="shared" ca="1" si="378"/>
        <v>0.9904577366069659</v>
      </c>
      <c r="FZV31" s="220">
        <v>9</v>
      </c>
      <c r="FZW31" s="162">
        <v>107</v>
      </c>
      <c r="FZX31" s="221" t="str">
        <f>VLOOKUP(FZW31,Уч!$A$2:$L$34,2,FALSE)</f>
        <v>Зарипов Раиль</v>
      </c>
      <c r="FZY31" s="222" t="str">
        <f>VLOOKUP(FZW31,Уч!$A$2:$L$34,3,FALSE)</f>
        <v>25.07.1999</v>
      </c>
      <c r="FZZ31" s="223" t="str">
        <f>VLOOKUP(FZW31,Уч!$A$2:$L$34,5,FALSE)</f>
        <v xml:space="preserve">Республика Татарстан  </v>
      </c>
      <c r="GAA31" s="518">
        <f t="shared" si="379"/>
        <v>11.6</v>
      </c>
      <c r="GAB31" s="518" t="str">
        <f t="shared" si="379"/>
        <v>X</v>
      </c>
      <c r="GAC31" s="518" t="str">
        <f t="shared" si="379"/>
        <v>X</v>
      </c>
      <c r="GAD31" s="311">
        <f t="shared" si="380"/>
        <v>11.6</v>
      </c>
      <c r="GAE31" s="247">
        <f t="shared" si="381"/>
        <v>582</v>
      </c>
      <c r="GAF31" s="157"/>
      <c r="GAG31" s="209">
        <v>1160</v>
      </c>
      <c r="GAH31" s="209">
        <v>0</v>
      </c>
      <c r="GAI31" s="209">
        <v>0</v>
      </c>
      <c r="GAJ31" s="229">
        <f t="shared" si="382"/>
        <v>1160</v>
      </c>
      <c r="GAK31" s="41">
        <f t="shared" ref="GAK31:GCG31" ca="1" si="383">RAND()</f>
        <v>0.26801320636924919</v>
      </c>
      <c r="GAL31" s="220">
        <v>9</v>
      </c>
      <c r="GAM31" s="162">
        <v>107</v>
      </c>
      <c r="GAN31" s="221" t="str">
        <f>VLOOKUP(GAM31,Уч!$A$2:$L$34,2,FALSE)</f>
        <v>Зарипов Раиль</v>
      </c>
      <c r="GAO31" s="222" t="str">
        <f>VLOOKUP(GAM31,Уч!$A$2:$L$34,3,FALSE)</f>
        <v>25.07.1999</v>
      </c>
      <c r="GAP31" s="223" t="str">
        <f>VLOOKUP(GAM31,Уч!$A$2:$L$34,5,FALSE)</f>
        <v xml:space="preserve">Республика Татарстан  </v>
      </c>
      <c r="GAQ31" s="518">
        <f t="shared" ref="GAQ31:GCO31" si="384">IF(GAW31=0,"X",GAW31/100)</f>
        <v>11.6</v>
      </c>
      <c r="GAR31" s="518" t="str">
        <f t="shared" si="384"/>
        <v>X</v>
      </c>
      <c r="GAS31" s="518" t="str">
        <f t="shared" si="384"/>
        <v>X</v>
      </c>
      <c r="GAT31" s="311">
        <f t="shared" ref="GAT31:GCP31" si="385">MAX(GAW31,GAX31,GAY31)/100</f>
        <v>11.6</v>
      </c>
      <c r="GAU31" s="247">
        <f t="shared" ref="GAU31:GCQ31" si="386">IF(GAZ31&lt;153,0,IF(GAZ31=0,0,ROUNDDOWN(51.39*(GAZ31/100-1.5)^1.05,0)))</f>
        <v>582</v>
      </c>
      <c r="GAV31" s="157"/>
      <c r="GAW31" s="209">
        <v>1160</v>
      </c>
      <c r="GAX31" s="209">
        <v>0</v>
      </c>
      <c r="GAY31" s="209">
        <v>0</v>
      </c>
      <c r="GAZ31" s="229">
        <f t="shared" ref="GAZ31:GCV31" si="387">MAX(GAW31,GAX31,GAY31)</f>
        <v>1160</v>
      </c>
      <c r="GBA31" s="41">
        <f t="shared" ca="1" si="383"/>
        <v>4.1977877242879935E-2</v>
      </c>
      <c r="GBB31" s="220">
        <v>9</v>
      </c>
      <c r="GBC31" s="162">
        <v>107</v>
      </c>
      <c r="GBD31" s="221" t="str">
        <f>VLOOKUP(GBC31,Уч!$A$2:$L$34,2,FALSE)</f>
        <v>Зарипов Раиль</v>
      </c>
      <c r="GBE31" s="222" t="str">
        <f>VLOOKUP(GBC31,Уч!$A$2:$L$34,3,FALSE)</f>
        <v>25.07.1999</v>
      </c>
      <c r="GBF31" s="223" t="str">
        <f>VLOOKUP(GBC31,Уч!$A$2:$L$34,5,FALSE)</f>
        <v xml:space="preserve">Республика Татарстан  </v>
      </c>
      <c r="GBG31" s="518">
        <f t="shared" si="384"/>
        <v>11.6</v>
      </c>
      <c r="GBH31" s="518" t="str">
        <f t="shared" si="384"/>
        <v>X</v>
      </c>
      <c r="GBI31" s="518" t="str">
        <f t="shared" si="384"/>
        <v>X</v>
      </c>
      <c r="GBJ31" s="311">
        <f t="shared" si="385"/>
        <v>11.6</v>
      </c>
      <c r="GBK31" s="247">
        <f t="shared" si="386"/>
        <v>582</v>
      </c>
      <c r="GBL31" s="157"/>
      <c r="GBM31" s="209">
        <v>1160</v>
      </c>
      <c r="GBN31" s="209">
        <v>0</v>
      </c>
      <c r="GBO31" s="209">
        <v>0</v>
      </c>
      <c r="GBP31" s="229">
        <f t="shared" si="387"/>
        <v>1160</v>
      </c>
      <c r="GBQ31" s="41">
        <f t="shared" ca="1" si="383"/>
        <v>0.61920559362592831</v>
      </c>
      <c r="GBR31" s="220">
        <v>9</v>
      </c>
      <c r="GBS31" s="162">
        <v>107</v>
      </c>
      <c r="GBT31" s="221" t="str">
        <f>VLOOKUP(GBS31,Уч!$A$2:$L$34,2,FALSE)</f>
        <v>Зарипов Раиль</v>
      </c>
      <c r="GBU31" s="222" t="str">
        <f>VLOOKUP(GBS31,Уч!$A$2:$L$34,3,FALSE)</f>
        <v>25.07.1999</v>
      </c>
      <c r="GBV31" s="223" t="str">
        <f>VLOOKUP(GBS31,Уч!$A$2:$L$34,5,FALSE)</f>
        <v xml:space="preserve">Республика Татарстан  </v>
      </c>
      <c r="GBW31" s="518">
        <f t="shared" si="384"/>
        <v>11.6</v>
      </c>
      <c r="GBX31" s="518" t="str">
        <f t="shared" si="384"/>
        <v>X</v>
      </c>
      <c r="GBY31" s="518" t="str">
        <f t="shared" si="384"/>
        <v>X</v>
      </c>
      <c r="GBZ31" s="311">
        <f t="shared" si="385"/>
        <v>11.6</v>
      </c>
      <c r="GCA31" s="247">
        <f t="shared" si="386"/>
        <v>582</v>
      </c>
      <c r="GCB31" s="157"/>
      <c r="GCC31" s="209">
        <v>1160</v>
      </c>
      <c r="GCD31" s="209">
        <v>0</v>
      </c>
      <c r="GCE31" s="209">
        <v>0</v>
      </c>
      <c r="GCF31" s="229">
        <f t="shared" si="387"/>
        <v>1160</v>
      </c>
      <c r="GCG31" s="41">
        <f t="shared" ca="1" si="383"/>
        <v>0.72650927076377858</v>
      </c>
      <c r="GCH31" s="220">
        <v>9</v>
      </c>
      <c r="GCI31" s="162">
        <v>107</v>
      </c>
      <c r="GCJ31" s="221" t="str">
        <f>VLOOKUP(GCI31,Уч!$A$2:$L$34,2,FALSE)</f>
        <v>Зарипов Раиль</v>
      </c>
      <c r="GCK31" s="222" t="str">
        <f>VLOOKUP(GCI31,Уч!$A$2:$L$34,3,FALSE)</f>
        <v>25.07.1999</v>
      </c>
      <c r="GCL31" s="223" t="str">
        <f>VLOOKUP(GCI31,Уч!$A$2:$L$34,5,FALSE)</f>
        <v xml:space="preserve">Республика Татарстан  </v>
      </c>
      <c r="GCM31" s="518">
        <f t="shared" si="384"/>
        <v>11.6</v>
      </c>
      <c r="GCN31" s="518" t="str">
        <f t="shared" si="384"/>
        <v>X</v>
      </c>
      <c r="GCO31" s="518" t="str">
        <f t="shared" si="384"/>
        <v>X</v>
      </c>
      <c r="GCP31" s="311">
        <f t="shared" si="385"/>
        <v>11.6</v>
      </c>
      <c r="GCQ31" s="247">
        <f t="shared" si="386"/>
        <v>582</v>
      </c>
      <c r="GCR31" s="157"/>
      <c r="GCS31" s="209">
        <v>1160</v>
      </c>
      <c r="GCT31" s="209">
        <v>0</v>
      </c>
      <c r="GCU31" s="209">
        <v>0</v>
      </c>
      <c r="GCV31" s="229">
        <f t="shared" si="387"/>
        <v>1160</v>
      </c>
      <c r="GCW31" s="41">
        <f t="shared" ref="GCW31:GES31" ca="1" si="388">RAND()</f>
        <v>0.2097748443941666</v>
      </c>
      <c r="GCX31" s="220">
        <v>9</v>
      </c>
      <c r="GCY31" s="162">
        <v>107</v>
      </c>
      <c r="GCZ31" s="221" t="str">
        <f>VLOOKUP(GCY31,Уч!$A$2:$L$34,2,FALSE)</f>
        <v>Зарипов Раиль</v>
      </c>
      <c r="GDA31" s="222" t="str">
        <f>VLOOKUP(GCY31,Уч!$A$2:$L$34,3,FALSE)</f>
        <v>25.07.1999</v>
      </c>
      <c r="GDB31" s="223" t="str">
        <f>VLOOKUP(GCY31,Уч!$A$2:$L$34,5,FALSE)</f>
        <v xml:space="preserve">Республика Татарстан  </v>
      </c>
      <c r="GDC31" s="518">
        <f t="shared" ref="GDC31:GFA31" si="389">IF(GDI31=0,"X",GDI31/100)</f>
        <v>11.6</v>
      </c>
      <c r="GDD31" s="518" t="str">
        <f t="shared" si="389"/>
        <v>X</v>
      </c>
      <c r="GDE31" s="518" t="str">
        <f t="shared" si="389"/>
        <v>X</v>
      </c>
      <c r="GDF31" s="311">
        <f t="shared" ref="GDF31:GFB31" si="390">MAX(GDI31,GDJ31,GDK31)/100</f>
        <v>11.6</v>
      </c>
      <c r="GDG31" s="247">
        <f t="shared" ref="GDG31:GFC31" si="391">IF(GDL31&lt;153,0,IF(GDL31=0,0,ROUNDDOWN(51.39*(GDL31/100-1.5)^1.05,0)))</f>
        <v>582</v>
      </c>
      <c r="GDH31" s="157"/>
      <c r="GDI31" s="209">
        <v>1160</v>
      </c>
      <c r="GDJ31" s="209">
        <v>0</v>
      </c>
      <c r="GDK31" s="209">
        <v>0</v>
      </c>
      <c r="GDL31" s="229">
        <f t="shared" ref="GDL31:GFH31" si="392">MAX(GDI31,GDJ31,GDK31)</f>
        <v>1160</v>
      </c>
      <c r="GDM31" s="41">
        <f t="shared" ca="1" si="388"/>
        <v>0.99168148724303407</v>
      </c>
      <c r="GDN31" s="220">
        <v>9</v>
      </c>
      <c r="GDO31" s="162">
        <v>107</v>
      </c>
      <c r="GDP31" s="221" t="str">
        <f>VLOOKUP(GDO31,Уч!$A$2:$L$34,2,FALSE)</f>
        <v>Зарипов Раиль</v>
      </c>
      <c r="GDQ31" s="222" t="str">
        <f>VLOOKUP(GDO31,Уч!$A$2:$L$34,3,FALSE)</f>
        <v>25.07.1999</v>
      </c>
      <c r="GDR31" s="223" t="str">
        <f>VLOOKUP(GDO31,Уч!$A$2:$L$34,5,FALSE)</f>
        <v xml:space="preserve">Республика Татарстан  </v>
      </c>
      <c r="GDS31" s="518">
        <f t="shared" si="389"/>
        <v>11.6</v>
      </c>
      <c r="GDT31" s="518" t="str">
        <f t="shared" si="389"/>
        <v>X</v>
      </c>
      <c r="GDU31" s="518" t="str">
        <f t="shared" si="389"/>
        <v>X</v>
      </c>
      <c r="GDV31" s="311">
        <f t="shared" si="390"/>
        <v>11.6</v>
      </c>
      <c r="GDW31" s="247">
        <f t="shared" si="391"/>
        <v>582</v>
      </c>
      <c r="GDX31" s="157"/>
      <c r="GDY31" s="209">
        <v>1160</v>
      </c>
      <c r="GDZ31" s="209">
        <v>0</v>
      </c>
      <c r="GEA31" s="209">
        <v>0</v>
      </c>
      <c r="GEB31" s="229">
        <f t="shared" si="392"/>
        <v>1160</v>
      </c>
      <c r="GEC31" s="41">
        <f t="shared" ca="1" si="388"/>
        <v>0.3410812870968698</v>
      </c>
      <c r="GED31" s="220">
        <v>9</v>
      </c>
      <c r="GEE31" s="162">
        <v>107</v>
      </c>
      <c r="GEF31" s="221" t="str">
        <f>VLOOKUP(GEE31,Уч!$A$2:$L$34,2,FALSE)</f>
        <v>Зарипов Раиль</v>
      </c>
      <c r="GEG31" s="222" t="str">
        <f>VLOOKUP(GEE31,Уч!$A$2:$L$34,3,FALSE)</f>
        <v>25.07.1999</v>
      </c>
      <c r="GEH31" s="223" t="str">
        <f>VLOOKUP(GEE31,Уч!$A$2:$L$34,5,FALSE)</f>
        <v xml:space="preserve">Республика Татарстан  </v>
      </c>
      <c r="GEI31" s="518">
        <f t="shared" si="389"/>
        <v>11.6</v>
      </c>
      <c r="GEJ31" s="518" t="str">
        <f t="shared" si="389"/>
        <v>X</v>
      </c>
      <c r="GEK31" s="518" t="str">
        <f t="shared" si="389"/>
        <v>X</v>
      </c>
      <c r="GEL31" s="311">
        <f t="shared" si="390"/>
        <v>11.6</v>
      </c>
      <c r="GEM31" s="247">
        <f t="shared" si="391"/>
        <v>582</v>
      </c>
      <c r="GEN31" s="157"/>
      <c r="GEO31" s="209">
        <v>1160</v>
      </c>
      <c r="GEP31" s="209">
        <v>0</v>
      </c>
      <c r="GEQ31" s="209">
        <v>0</v>
      </c>
      <c r="GER31" s="229">
        <f t="shared" si="392"/>
        <v>1160</v>
      </c>
      <c r="GES31" s="41">
        <f t="shared" ca="1" si="388"/>
        <v>0.29188298638791199</v>
      </c>
      <c r="GET31" s="220">
        <v>9</v>
      </c>
      <c r="GEU31" s="162">
        <v>107</v>
      </c>
      <c r="GEV31" s="221" t="str">
        <f>VLOOKUP(GEU31,Уч!$A$2:$L$34,2,FALSE)</f>
        <v>Зарипов Раиль</v>
      </c>
      <c r="GEW31" s="222" t="str">
        <f>VLOOKUP(GEU31,Уч!$A$2:$L$34,3,FALSE)</f>
        <v>25.07.1999</v>
      </c>
      <c r="GEX31" s="223" t="str">
        <f>VLOOKUP(GEU31,Уч!$A$2:$L$34,5,FALSE)</f>
        <v xml:space="preserve">Республика Татарстан  </v>
      </c>
      <c r="GEY31" s="518">
        <f t="shared" si="389"/>
        <v>11.6</v>
      </c>
      <c r="GEZ31" s="518" t="str">
        <f t="shared" si="389"/>
        <v>X</v>
      </c>
      <c r="GFA31" s="518" t="str">
        <f t="shared" si="389"/>
        <v>X</v>
      </c>
      <c r="GFB31" s="311">
        <f t="shared" si="390"/>
        <v>11.6</v>
      </c>
      <c r="GFC31" s="247">
        <f t="shared" si="391"/>
        <v>582</v>
      </c>
      <c r="GFD31" s="157"/>
      <c r="GFE31" s="209">
        <v>1160</v>
      </c>
      <c r="GFF31" s="209">
        <v>0</v>
      </c>
      <c r="GFG31" s="209">
        <v>0</v>
      </c>
      <c r="GFH31" s="229">
        <f t="shared" si="392"/>
        <v>1160</v>
      </c>
      <c r="GFI31" s="41">
        <f t="shared" ref="GFI31:GHE31" ca="1" si="393">RAND()</f>
        <v>8.6917957248954902E-2</v>
      </c>
      <c r="GFJ31" s="220">
        <v>9</v>
      </c>
      <c r="GFK31" s="162">
        <v>107</v>
      </c>
      <c r="GFL31" s="221" t="str">
        <f>VLOOKUP(GFK31,Уч!$A$2:$L$34,2,FALSE)</f>
        <v>Зарипов Раиль</v>
      </c>
      <c r="GFM31" s="222" t="str">
        <f>VLOOKUP(GFK31,Уч!$A$2:$L$34,3,FALSE)</f>
        <v>25.07.1999</v>
      </c>
      <c r="GFN31" s="223" t="str">
        <f>VLOOKUP(GFK31,Уч!$A$2:$L$34,5,FALSE)</f>
        <v xml:space="preserve">Республика Татарстан  </v>
      </c>
      <c r="GFO31" s="518">
        <f t="shared" ref="GFO31:GHM31" si="394">IF(GFU31=0,"X",GFU31/100)</f>
        <v>11.6</v>
      </c>
      <c r="GFP31" s="518" t="str">
        <f t="shared" si="394"/>
        <v>X</v>
      </c>
      <c r="GFQ31" s="518" t="str">
        <f t="shared" si="394"/>
        <v>X</v>
      </c>
      <c r="GFR31" s="311">
        <f t="shared" ref="GFR31:GHN31" si="395">MAX(GFU31,GFV31,GFW31)/100</f>
        <v>11.6</v>
      </c>
      <c r="GFS31" s="247">
        <f t="shared" ref="GFS31:GHO31" si="396">IF(GFX31&lt;153,0,IF(GFX31=0,0,ROUNDDOWN(51.39*(GFX31/100-1.5)^1.05,0)))</f>
        <v>582</v>
      </c>
      <c r="GFT31" s="157"/>
      <c r="GFU31" s="209">
        <v>1160</v>
      </c>
      <c r="GFV31" s="209">
        <v>0</v>
      </c>
      <c r="GFW31" s="209">
        <v>0</v>
      </c>
      <c r="GFX31" s="229">
        <f t="shared" ref="GFX31:GHT31" si="397">MAX(GFU31,GFV31,GFW31)</f>
        <v>1160</v>
      </c>
      <c r="GFY31" s="41">
        <f t="shared" ca="1" si="393"/>
        <v>0.35685713837843569</v>
      </c>
      <c r="GFZ31" s="220">
        <v>9</v>
      </c>
      <c r="GGA31" s="162">
        <v>107</v>
      </c>
      <c r="GGB31" s="221" t="str">
        <f>VLOOKUP(GGA31,Уч!$A$2:$L$34,2,FALSE)</f>
        <v>Зарипов Раиль</v>
      </c>
      <c r="GGC31" s="222" t="str">
        <f>VLOOKUP(GGA31,Уч!$A$2:$L$34,3,FALSE)</f>
        <v>25.07.1999</v>
      </c>
      <c r="GGD31" s="223" t="str">
        <f>VLOOKUP(GGA31,Уч!$A$2:$L$34,5,FALSE)</f>
        <v xml:space="preserve">Республика Татарстан  </v>
      </c>
      <c r="GGE31" s="518">
        <f t="shared" si="394"/>
        <v>11.6</v>
      </c>
      <c r="GGF31" s="518" t="str">
        <f t="shared" si="394"/>
        <v>X</v>
      </c>
      <c r="GGG31" s="518" t="str">
        <f t="shared" si="394"/>
        <v>X</v>
      </c>
      <c r="GGH31" s="311">
        <f t="shared" si="395"/>
        <v>11.6</v>
      </c>
      <c r="GGI31" s="247">
        <f t="shared" si="396"/>
        <v>582</v>
      </c>
      <c r="GGJ31" s="157"/>
      <c r="GGK31" s="209">
        <v>1160</v>
      </c>
      <c r="GGL31" s="209">
        <v>0</v>
      </c>
      <c r="GGM31" s="209">
        <v>0</v>
      </c>
      <c r="GGN31" s="229">
        <f t="shared" si="397"/>
        <v>1160</v>
      </c>
      <c r="GGO31" s="41">
        <f t="shared" ca="1" si="393"/>
        <v>0.26145386644157131</v>
      </c>
      <c r="GGP31" s="220">
        <v>9</v>
      </c>
      <c r="GGQ31" s="162">
        <v>107</v>
      </c>
      <c r="GGR31" s="221" t="str">
        <f>VLOOKUP(GGQ31,Уч!$A$2:$L$34,2,FALSE)</f>
        <v>Зарипов Раиль</v>
      </c>
      <c r="GGS31" s="222" t="str">
        <f>VLOOKUP(GGQ31,Уч!$A$2:$L$34,3,FALSE)</f>
        <v>25.07.1999</v>
      </c>
      <c r="GGT31" s="223" t="str">
        <f>VLOOKUP(GGQ31,Уч!$A$2:$L$34,5,FALSE)</f>
        <v xml:space="preserve">Республика Татарстан  </v>
      </c>
      <c r="GGU31" s="518">
        <f t="shared" si="394"/>
        <v>11.6</v>
      </c>
      <c r="GGV31" s="518" t="str">
        <f t="shared" si="394"/>
        <v>X</v>
      </c>
      <c r="GGW31" s="518" t="str">
        <f t="shared" si="394"/>
        <v>X</v>
      </c>
      <c r="GGX31" s="311">
        <f t="shared" si="395"/>
        <v>11.6</v>
      </c>
      <c r="GGY31" s="247">
        <f t="shared" si="396"/>
        <v>582</v>
      </c>
      <c r="GGZ31" s="157"/>
      <c r="GHA31" s="209">
        <v>1160</v>
      </c>
      <c r="GHB31" s="209">
        <v>0</v>
      </c>
      <c r="GHC31" s="209">
        <v>0</v>
      </c>
      <c r="GHD31" s="229">
        <f t="shared" si="397"/>
        <v>1160</v>
      </c>
      <c r="GHE31" s="41">
        <f t="shared" ca="1" si="393"/>
        <v>0.59695724413565832</v>
      </c>
      <c r="GHF31" s="220">
        <v>9</v>
      </c>
      <c r="GHG31" s="162">
        <v>107</v>
      </c>
      <c r="GHH31" s="221" t="str">
        <f>VLOOKUP(GHG31,Уч!$A$2:$L$34,2,FALSE)</f>
        <v>Зарипов Раиль</v>
      </c>
      <c r="GHI31" s="222" t="str">
        <f>VLOOKUP(GHG31,Уч!$A$2:$L$34,3,FALSE)</f>
        <v>25.07.1999</v>
      </c>
      <c r="GHJ31" s="223" t="str">
        <f>VLOOKUP(GHG31,Уч!$A$2:$L$34,5,FALSE)</f>
        <v xml:space="preserve">Республика Татарстан  </v>
      </c>
      <c r="GHK31" s="518">
        <f t="shared" si="394"/>
        <v>11.6</v>
      </c>
      <c r="GHL31" s="518" t="str">
        <f t="shared" si="394"/>
        <v>X</v>
      </c>
      <c r="GHM31" s="518" t="str">
        <f t="shared" si="394"/>
        <v>X</v>
      </c>
      <c r="GHN31" s="311">
        <f t="shared" si="395"/>
        <v>11.6</v>
      </c>
      <c r="GHO31" s="247">
        <f t="shared" si="396"/>
        <v>582</v>
      </c>
      <c r="GHP31" s="157"/>
      <c r="GHQ31" s="209">
        <v>1160</v>
      </c>
      <c r="GHR31" s="209">
        <v>0</v>
      </c>
      <c r="GHS31" s="209">
        <v>0</v>
      </c>
      <c r="GHT31" s="229">
        <f t="shared" si="397"/>
        <v>1160</v>
      </c>
      <c r="GHU31" s="41">
        <f t="shared" ref="GHU31:GJQ31" ca="1" si="398">RAND()</f>
        <v>0.7366360169055276</v>
      </c>
      <c r="GHV31" s="220">
        <v>9</v>
      </c>
      <c r="GHW31" s="162">
        <v>107</v>
      </c>
      <c r="GHX31" s="221" t="str">
        <f>VLOOKUP(GHW31,Уч!$A$2:$L$34,2,FALSE)</f>
        <v>Зарипов Раиль</v>
      </c>
      <c r="GHY31" s="222" t="str">
        <f>VLOOKUP(GHW31,Уч!$A$2:$L$34,3,FALSE)</f>
        <v>25.07.1999</v>
      </c>
      <c r="GHZ31" s="223" t="str">
        <f>VLOOKUP(GHW31,Уч!$A$2:$L$34,5,FALSE)</f>
        <v xml:space="preserve">Республика Татарстан  </v>
      </c>
      <c r="GIA31" s="518">
        <f t="shared" ref="GIA31:GJY31" si="399">IF(GIG31=0,"X",GIG31/100)</f>
        <v>11.6</v>
      </c>
      <c r="GIB31" s="518" t="str">
        <f t="shared" si="399"/>
        <v>X</v>
      </c>
      <c r="GIC31" s="518" t="str">
        <f t="shared" si="399"/>
        <v>X</v>
      </c>
      <c r="GID31" s="311">
        <f t="shared" ref="GID31:GJZ31" si="400">MAX(GIG31,GIH31,GII31)/100</f>
        <v>11.6</v>
      </c>
      <c r="GIE31" s="247">
        <f t="shared" ref="GIE31:GKA31" si="401">IF(GIJ31&lt;153,0,IF(GIJ31=0,0,ROUNDDOWN(51.39*(GIJ31/100-1.5)^1.05,0)))</f>
        <v>582</v>
      </c>
      <c r="GIF31" s="157"/>
      <c r="GIG31" s="209">
        <v>1160</v>
      </c>
      <c r="GIH31" s="209">
        <v>0</v>
      </c>
      <c r="GII31" s="209">
        <v>0</v>
      </c>
      <c r="GIJ31" s="229">
        <f t="shared" ref="GIJ31:GKF31" si="402">MAX(GIG31,GIH31,GII31)</f>
        <v>1160</v>
      </c>
      <c r="GIK31" s="41">
        <f t="shared" ca="1" si="398"/>
        <v>0.9082184791589839</v>
      </c>
      <c r="GIL31" s="220">
        <v>9</v>
      </c>
      <c r="GIM31" s="162">
        <v>107</v>
      </c>
      <c r="GIN31" s="221" t="str">
        <f>VLOOKUP(GIM31,Уч!$A$2:$L$34,2,FALSE)</f>
        <v>Зарипов Раиль</v>
      </c>
      <c r="GIO31" s="222" t="str">
        <f>VLOOKUP(GIM31,Уч!$A$2:$L$34,3,FALSE)</f>
        <v>25.07.1999</v>
      </c>
      <c r="GIP31" s="223" t="str">
        <f>VLOOKUP(GIM31,Уч!$A$2:$L$34,5,FALSE)</f>
        <v xml:space="preserve">Республика Татарстан  </v>
      </c>
      <c r="GIQ31" s="518">
        <f t="shared" si="399"/>
        <v>11.6</v>
      </c>
      <c r="GIR31" s="518" t="str">
        <f t="shared" si="399"/>
        <v>X</v>
      </c>
      <c r="GIS31" s="518" t="str">
        <f t="shared" si="399"/>
        <v>X</v>
      </c>
      <c r="GIT31" s="311">
        <f t="shared" si="400"/>
        <v>11.6</v>
      </c>
      <c r="GIU31" s="247">
        <f t="shared" si="401"/>
        <v>582</v>
      </c>
      <c r="GIV31" s="157"/>
      <c r="GIW31" s="209">
        <v>1160</v>
      </c>
      <c r="GIX31" s="209">
        <v>0</v>
      </c>
      <c r="GIY31" s="209">
        <v>0</v>
      </c>
      <c r="GIZ31" s="229">
        <f t="shared" si="402"/>
        <v>1160</v>
      </c>
      <c r="GJA31" s="41">
        <f t="shared" ca="1" si="398"/>
        <v>0.44321709248622199</v>
      </c>
      <c r="GJB31" s="220">
        <v>9</v>
      </c>
      <c r="GJC31" s="162">
        <v>107</v>
      </c>
      <c r="GJD31" s="221" t="str">
        <f>VLOOKUP(GJC31,Уч!$A$2:$L$34,2,FALSE)</f>
        <v>Зарипов Раиль</v>
      </c>
      <c r="GJE31" s="222" t="str">
        <f>VLOOKUP(GJC31,Уч!$A$2:$L$34,3,FALSE)</f>
        <v>25.07.1999</v>
      </c>
      <c r="GJF31" s="223" t="str">
        <f>VLOOKUP(GJC31,Уч!$A$2:$L$34,5,FALSE)</f>
        <v xml:space="preserve">Республика Татарстан  </v>
      </c>
      <c r="GJG31" s="518">
        <f t="shared" si="399"/>
        <v>11.6</v>
      </c>
      <c r="GJH31" s="518" t="str">
        <f t="shared" si="399"/>
        <v>X</v>
      </c>
      <c r="GJI31" s="518" t="str">
        <f t="shared" si="399"/>
        <v>X</v>
      </c>
      <c r="GJJ31" s="311">
        <f t="shared" si="400"/>
        <v>11.6</v>
      </c>
      <c r="GJK31" s="247">
        <f t="shared" si="401"/>
        <v>582</v>
      </c>
      <c r="GJL31" s="157"/>
      <c r="GJM31" s="209">
        <v>1160</v>
      </c>
      <c r="GJN31" s="209">
        <v>0</v>
      </c>
      <c r="GJO31" s="209">
        <v>0</v>
      </c>
      <c r="GJP31" s="229">
        <f t="shared" si="402"/>
        <v>1160</v>
      </c>
      <c r="GJQ31" s="41">
        <f t="shared" ca="1" si="398"/>
        <v>0.7070373367557008</v>
      </c>
      <c r="GJR31" s="220">
        <v>9</v>
      </c>
      <c r="GJS31" s="162">
        <v>107</v>
      </c>
      <c r="GJT31" s="221" t="str">
        <f>VLOOKUP(GJS31,Уч!$A$2:$L$34,2,FALSE)</f>
        <v>Зарипов Раиль</v>
      </c>
      <c r="GJU31" s="222" t="str">
        <f>VLOOKUP(GJS31,Уч!$A$2:$L$34,3,FALSE)</f>
        <v>25.07.1999</v>
      </c>
      <c r="GJV31" s="223" t="str">
        <f>VLOOKUP(GJS31,Уч!$A$2:$L$34,5,FALSE)</f>
        <v xml:space="preserve">Республика Татарстан  </v>
      </c>
      <c r="GJW31" s="518">
        <f t="shared" si="399"/>
        <v>11.6</v>
      </c>
      <c r="GJX31" s="518" t="str">
        <f t="shared" si="399"/>
        <v>X</v>
      </c>
      <c r="GJY31" s="518" t="str">
        <f t="shared" si="399"/>
        <v>X</v>
      </c>
      <c r="GJZ31" s="311">
        <f t="shared" si="400"/>
        <v>11.6</v>
      </c>
      <c r="GKA31" s="247">
        <f t="shared" si="401"/>
        <v>582</v>
      </c>
      <c r="GKB31" s="157"/>
      <c r="GKC31" s="209">
        <v>1160</v>
      </c>
      <c r="GKD31" s="209">
        <v>0</v>
      </c>
      <c r="GKE31" s="209">
        <v>0</v>
      </c>
      <c r="GKF31" s="229">
        <f t="shared" si="402"/>
        <v>1160</v>
      </c>
      <c r="GKG31" s="41">
        <f t="shared" ref="GKG31:GMC31" ca="1" si="403">RAND()</f>
        <v>0.67159594364066477</v>
      </c>
      <c r="GKH31" s="220">
        <v>9</v>
      </c>
      <c r="GKI31" s="162">
        <v>107</v>
      </c>
      <c r="GKJ31" s="221" t="str">
        <f>VLOOKUP(GKI31,Уч!$A$2:$L$34,2,FALSE)</f>
        <v>Зарипов Раиль</v>
      </c>
      <c r="GKK31" s="222" t="str">
        <f>VLOOKUP(GKI31,Уч!$A$2:$L$34,3,FALSE)</f>
        <v>25.07.1999</v>
      </c>
      <c r="GKL31" s="223" t="str">
        <f>VLOOKUP(GKI31,Уч!$A$2:$L$34,5,FALSE)</f>
        <v xml:space="preserve">Республика Татарстан  </v>
      </c>
      <c r="GKM31" s="518">
        <f t="shared" ref="GKM31:GMK31" si="404">IF(GKS31=0,"X",GKS31/100)</f>
        <v>11.6</v>
      </c>
      <c r="GKN31" s="518" t="str">
        <f t="shared" si="404"/>
        <v>X</v>
      </c>
      <c r="GKO31" s="518" t="str">
        <f t="shared" si="404"/>
        <v>X</v>
      </c>
      <c r="GKP31" s="311">
        <f t="shared" ref="GKP31:GML31" si="405">MAX(GKS31,GKT31,GKU31)/100</f>
        <v>11.6</v>
      </c>
      <c r="GKQ31" s="247">
        <f t="shared" ref="GKQ31:GMM31" si="406">IF(GKV31&lt;153,0,IF(GKV31=0,0,ROUNDDOWN(51.39*(GKV31/100-1.5)^1.05,0)))</f>
        <v>582</v>
      </c>
      <c r="GKR31" s="157"/>
      <c r="GKS31" s="209">
        <v>1160</v>
      </c>
      <c r="GKT31" s="209">
        <v>0</v>
      </c>
      <c r="GKU31" s="209">
        <v>0</v>
      </c>
      <c r="GKV31" s="229">
        <f t="shared" ref="GKV31:GMR31" si="407">MAX(GKS31,GKT31,GKU31)</f>
        <v>1160</v>
      </c>
      <c r="GKW31" s="41">
        <f t="shared" ca="1" si="403"/>
        <v>0.78899959729011881</v>
      </c>
      <c r="GKX31" s="220">
        <v>9</v>
      </c>
      <c r="GKY31" s="162">
        <v>107</v>
      </c>
      <c r="GKZ31" s="221" t="str">
        <f>VLOOKUP(GKY31,Уч!$A$2:$L$34,2,FALSE)</f>
        <v>Зарипов Раиль</v>
      </c>
      <c r="GLA31" s="222" t="str">
        <f>VLOOKUP(GKY31,Уч!$A$2:$L$34,3,FALSE)</f>
        <v>25.07.1999</v>
      </c>
      <c r="GLB31" s="223" t="str">
        <f>VLOOKUP(GKY31,Уч!$A$2:$L$34,5,FALSE)</f>
        <v xml:space="preserve">Республика Татарстан  </v>
      </c>
      <c r="GLC31" s="518">
        <f t="shared" si="404"/>
        <v>11.6</v>
      </c>
      <c r="GLD31" s="518" t="str">
        <f t="shared" si="404"/>
        <v>X</v>
      </c>
      <c r="GLE31" s="518" t="str">
        <f t="shared" si="404"/>
        <v>X</v>
      </c>
      <c r="GLF31" s="311">
        <f t="shared" si="405"/>
        <v>11.6</v>
      </c>
      <c r="GLG31" s="247">
        <f t="shared" si="406"/>
        <v>582</v>
      </c>
      <c r="GLH31" s="157"/>
      <c r="GLI31" s="209">
        <v>1160</v>
      </c>
      <c r="GLJ31" s="209">
        <v>0</v>
      </c>
      <c r="GLK31" s="209">
        <v>0</v>
      </c>
      <c r="GLL31" s="229">
        <f t="shared" si="407"/>
        <v>1160</v>
      </c>
      <c r="GLM31" s="41">
        <f t="shared" ca="1" si="403"/>
        <v>0.18960800536376465</v>
      </c>
      <c r="GLN31" s="220">
        <v>9</v>
      </c>
      <c r="GLO31" s="162">
        <v>107</v>
      </c>
      <c r="GLP31" s="221" t="str">
        <f>VLOOKUP(GLO31,Уч!$A$2:$L$34,2,FALSE)</f>
        <v>Зарипов Раиль</v>
      </c>
      <c r="GLQ31" s="222" t="str">
        <f>VLOOKUP(GLO31,Уч!$A$2:$L$34,3,FALSE)</f>
        <v>25.07.1999</v>
      </c>
      <c r="GLR31" s="223" t="str">
        <f>VLOOKUP(GLO31,Уч!$A$2:$L$34,5,FALSE)</f>
        <v xml:space="preserve">Республика Татарстан  </v>
      </c>
      <c r="GLS31" s="518">
        <f t="shared" si="404"/>
        <v>11.6</v>
      </c>
      <c r="GLT31" s="518" t="str">
        <f t="shared" si="404"/>
        <v>X</v>
      </c>
      <c r="GLU31" s="518" t="str">
        <f t="shared" si="404"/>
        <v>X</v>
      </c>
      <c r="GLV31" s="311">
        <f t="shared" si="405"/>
        <v>11.6</v>
      </c>
      <c r="GLW31" s="247">
        <f t="shared" si="406"/>
        <v>582</v>
      </c>
      <c r="GLX31" s="157"/>
      <c r="GLY31" s="209">
        <v>1160</v>
      </c>
      <c r="GLZ31" s="209">
        <v>0</v>
      </c>
      <c r="GMA31" s="209">
        <v>0</v>
      </c>
      <c r="GMB31" s="229">
        <f t="shared" si="407"/>
        <v>1160</v>
      </c>
      <c r="GMC31" s="41">
        <f t="shared" ca="1" si="403"/>
        <v>0.85064115073554969</v>
      </c>
      <c r="GMD31" s="220">
        <v>9</v>
      </c>
      <c r="GME31" s="162">
        <v>107</v>
      </c>
      <c r="GMF31" s="221" t="str">
        <f>VLOOKUP(GME31,Уч!$A$2:$L$34,2,FALSE)</f>
        <v>Зарипов Раиль</v>
      </c>
      <c r="GMG31" s="222" t="str">
        <f>VLOOKUP(GME31,Уч!$A$2:$L$34,3,FALSE)</f>
        <v>25.07.1999</v>
      </c>
      <c r="GMH31" s="223" t="str">
        <f>VLOOKUP(GME31,Уч!$A$2:$L$34,5,FALSE)</f>
        <v xml:space="preserve">Республика Татарстан  </v>
      </c>
      <c r="GMI31" s="518">
        <f t="shared" si="404"/>
        <v>11.6</v>
      </c>
      <c r="GMJ31" s="518" t="str">
        <f t="shared" si="404"/>
        <v>X</v>
      </c>
      <c r="GMK31" s="518" t="str">
        <f t="shared" si="404"/>
        <v>X</v>
      </c>
      <c r="GML31" s="311">
        <f t="shared" si="405"/>
        <v>11.6</v>
      </c>
      <c r="GMM31" s="247">
        <f t="shared" si="406"/>
        <v>582</v>
      </c>
      <c r="GMN31" s="157"/>
      <c r="GMO31" s="209">
        <v>1160</v>
      </c>
      <c r="GMP31" s="209">
        <v>0</v>
      </c>
      <c r="GMQ31" s="209">
        <v>0</v>
      </c>
      <c r="GMR31" s="229">
        <f t="shared" si="407"/>
        <v>1160</v>
      </c>
      <c r="GMS31" s="41">
        <f t="shared" ref="GMS31:GOO31" ca="1" si="408">RAND()</f>
        <v>0.57277754896134825</v>
      </c>
      <c r="GMT31" s="220">
        <v>9</v>
      </c>
      <c r="GMU31" s="162">
        <v>107</v>
      </c>
      <c r="GMV31" s="221" t="str">
        <f>VLOOKUP(GMU31,Уч!$A$2:$L$34,2,FALSE)</f>
        <v>Зарипов Раиль</v>
      </c>
      <c r="GMW31" s="222" t="str">
        <f>VLOOKUP(GMU31,Уч!$A$2:$L$34,3,FALSE)</f>
        <v>25.07.1999</v>
      </c>
      <c r="GMX31" s="223" t="str">
        <f>VLOOKUP(GMU31,Уч!$A$2:$L$34,5,FALSE)</f>
        <v xml:space="preserve">Республика Татарстан  </v>
      </c>
      <c r="GMY31" s="518">
        <f t="shared" ref="GMY31:GOW31" si="409">IF(GNE31=0,"X",GNE31/100)</f>
        <v>11.6</v>
      </c>
      <c r="GMZ31" s="518" t="str">
        <f t="shared" si="409"/>
        <v>X</v>
      </c>
      <c r="GNA31" s="518" t="str">
        <f t="shared" si="409"/>
        <v>X</v>
      </c>
      <c r="GNB31" s="311">
        <f t="shared" ref="GNB31:GOX31" si="410">MAX(GNE31,GNF31,GNG31)/100</f>
        <v>11.6</v>
      </c>
      <c r="GNC31" s="247">
        <f t="shared" ref="GNC31:GOY31" si="411">IF(GNH31&lt;153,0,IF(GNH31=0,0,ROUNDDOWN(51.39*(GNH31/100-1.5)^1.05,0)))</f>
        <v>582</v>
      </c>
      <c r="GND31" s="157"/>
      <c r="GNE31" s="209">
        <v>1160</v>
      </c>
      <c r="GNF31" s="209">
        <v>0</v>
      </c>
      <c r="GNG31" s="209">
        <v>0</v>
      </c>
      <c r="GNH31" s="229">
        <f t="shared" ref="GNH31:GPD31" si="412">MAX(GNE31,GNF31,GNG31)</f>
        <v>1160</v>
      </c>
      <c r="GNI31" s="41">
        <f t="shared" ca="1" si="408"/>
        <v>0.77073492343607242</v>
      </c>
      <c r="GNJ31" s="220">
        <v>9</v>
      </c>
      <c r="GNK31" s="162">
        <v>107</v>
      </c>
      <c r="GNL31" s="221" t="str">
        <f>VLOOKUP(GNK31,Уч!$A$2:$L$34,2,FALSE)</f>
        <v>Зарипов Раиль</v>
      </c>
      <c r="GNM31" s="222" t="str">
        <f>VLOOKUP(GNK31,Уч!$A$2:$L$34,3,FALSE)</f>
        <v>25.07.1999</v>
      </c>
      <c r="GNN31" s="223" t="str">
        <f>VLOOKUP(GNK31,Уч!$A$2:$L$34,5,FALSE)</f>
        <v xml:space="preserve">Республика Татарстан  </v>
      </c>
      <c r="GNO31" s="518">
        <f t="shared" si="409"/>
        <v>11.6</v>
      </c>
      <c r="GNP31" s="518" t="str">
        <f t="shared" si="409"/>
        <v>X</v>
      </c>
      <c r="GNQ31" s="518" t="str">
        <f t="shared" si="409"/>
        <v>X</v>
      </c>
      <c r="GNR31" s="311">
        <f t="shared" si="410"/>
        <v>11.6</v>
      </c>
      <c r="GNS31" s="247">
        <f t="shared" si="411"/>
        <v>582</v>
      </c>
      <c r="GNT31" s="157"/>
      <c r="GNU31" s="209">
        <v>1160</v>
      </c>
      <c r="GNV31" s="209">
        <v>0</v>
      </c>
      <c r="GNW31" s="209">
        <v>0</v>
      </c>
      <c r="GNX31" s="229">
        <f t="shared" si="412"/>
        <v>1160</v>
      </c>
      <c r="GNY31" s="41">
        <f t="shared" ca="1" si="408"/>
        <v>0.64126162538958931</v>
      </c>
      <c r="GNZ31" s="220">
        <v>9</v>
      </c>
      <c r="GOA31" s="162">
        <v>107</v>
      </c>
      <c r="GOB31" s="221" t="str">
        <f>VLOOKUP(GOA31,Уч!$A$2:$L$34,2,FALSE)</f>
        <v>Зарипов Раиль</v>
      </c>
      <c r="GOC31" s="222" t="str">
        <f>VLOOKUP(GOA31,Уч!$A$2:$L$34,3,FALSE)</f>
        <v>25.07.1999</v>
      </c>
      <c r="GOD31" s="223" t="str">
        <f>VLOOKUP(GOA31,Уч!$A$2:$L$34,5,FALSE)</f>
        <v xml:space="preserve">Республика Татарстан  </v>
      </c>
      <c r="GOE31" s="518">
        <f t="shared" si="409"/>
        <v>11.6</v>
      </c>
      <c r="GOF31" s="518" t="str">
        <f t="shared" si="409"/>
        <v>X</v>
      </c>
      <c r="GOG31" s="518" t="str">
        <f t="shared" si="409"/>
        <v>X</v>
      </c>
      <c r="GOH31" s="311">
        <f t="shared" si="410"/>
        <v>11.6</v>
      </c>
      <c r="GOI31" s="247">
        <f t="shared" si="411"/>
        <v>582</v>
      </c>
      <c r="GOJ31" s="157"/>
      <c r="GOK31" s="209">
        <v>1160</v>
      </c>
      <c r="GOL31" s="209">
        <v>0</v>
      </c>
      <c r="GOM31" s="209">
        <v>0</v>
      </c>
      <c r="GON31" s="229">
        <f t="shared" si="412"/>
        <v>1160</v>
      </c>
      <c r="GOO31" s="41">
        <f t="shared" ca="1" si="408"/>
        <v>0.14190351271223067</v>
      </c>
      <c r="GOP31" s="220">
        <v>9</v>
      </c>
      <c r="GOQ31" s="162">
        <v>107</v>
      </c>
      <c r="GOR31" s="221" t="str">
        <f>VLOOKUP(GOQ31,Уч!$A$2:$L$34,2,FALSE)</f>
        <v>Зарипов Раиль</v>
      </c>
      <c r="GOS31" s="222" t="str">
        <f>VLOOKUP(GOQ31,Уч!$A$2:$L$34,3,FALSE)</f>
        <v>25.07.1999</v>
      </c>
      <c r="GOT31" s="223" t="str">
        <f>VLOOKUP(GOQ31,Уч!$A$2:$L$34,5,FALSE)</f>
        <v xml:space="preserve">Республика Татарстан  </v>
      </c>
      <c r="GOU31" s="518">
        <f t="shared" si="409"/>
        <v>11.6</v>
      </c>
      <c r="GOV31" s="518" t="str">
        <f t="shared" si="409"/>
        <v>X</v>
      </c>
      <c r="GOW31" s="518" t="str">
        <f t="shared" si="409"/>
        <v>X</v>
      </c>
      <c r="GOX31" s="311">
        <f t="shared" si="410"/>
        <v>11.6</v>
      </c>
      <c r="GOY31" s="247">
        <f t="shared" si="411"/>
        <v>582</v>
      </c>
      <c r="GOZ31" s="157"/>
      <c r="GPA31" s="209">
        <v>1160</v>
      </c>
      <c r="GPB31" s="209">
        <v>0</v>
      </c>
      <c r="GPC31" s="209">
        <v>0</v>
      </c>
      <c r="GPD31" s="229">
        <f t="shared" si="412"/>
        <v>1160</v>
      </c>
      <c r="GPE31" s="41">
        <f t="shared" ref="GPE31:GRA31" ca="1" si="413">RAND()</f>
        <v>0.73880559618659292</v>
      </c>
      <c r="GPF31" s="220">
        <v>9</v>
      </c>
      <c r="GPG31" s="162">
        <v>107</v>
      </c>
      <c r="GPH31" s="221" t="str">
        <f>VLOOKUP(GPG31,Уч!$A$2:$L$34,2,FALSE)</f>
        <v>Зарипов Раиль</v>
      </c>
      <c r="GPI31" s="222" t="str">
        <f>VLOOKUP(GPG31,Уч!$A$2:$L$34,3,FALSE)</f>
        <v>25.07.1999</v>
      </c>
      <c r="GPJ31" s="223" t="str">
        <f>VLOOKUP(GPG31,Уч!$A$2:$L$34,5,FALSE)</f>
        <v xml:space="preserve">Республика Татарстан  </v>
      </c>
      <c r="GPK31" s="518">
        <f t="shared" ref="GPK31:GRI31" si="414">IF(GPQ31=0,"X",GPQ31/100)</f>
        <v>11.6</v>
      </c>
      <c r="GPL31" s="518" t="str">
        <f t="shared" si="414"/>
        <v>X</v>
      </c>
      <c r="GPM31" s="518" t="str">
        <f t="shared" si="414"/>
        <v>X</v>
      </c>
      <c r="GPN31" s="311">
        <f t="shared" ref="GPN31:GRJ31" si="415">MAX(GPQ31,GPR31,GPS31)/100</f>
        <v>11.6</v>
      </c>
      <c r="GPO31" s="247">
        <f t="shared" ref="GPO31:GRK31" si="416">IF(GPT31&lt;153,0,IF(GPT31=0,0,ROUNDDOWN(51.39*(GPT31/100-1.5)^1.05,0)))</f>
        <v>582</v>
      </c>
      <c r="GPP31" s="157"/>
      <c r="GPQ31" s="209">
        <v>1160</v>
      </c>
      <c r="GPR31" s="209">
        <v>0</v>
      </c>
      <c r="GPS31" s="209">
        <v>0</v>
      </c>
      <c r="GPT31" s="229">
        <f t="shared" ref="GPT31:GRP31" si="417">MAX(GPQ31,GPR31,GPS31)</f>
        <v>1160</v>
      </c>
      <c r="GPU31" s="41">
        <f t="shared" ca="1" si="413"/>
        <v>0.4717352336143803</v>
      </c>
      <c r="GPV31" s="220">
        <v>9</v>
      </c>
      <c r="GPW31" s="162">
        <v>107</v>
      </c>
      <c r="GPX31" s="221" t="str">
        <f>VLOOKUP(GPW31,Уч!$A$2:$L$34,2,FALSE)</f>
        <v>Зарипов Раиль</v>
      </c>
      <c r="GPY31" s="222" t="str">
        <f>VLOOKUP(GPW31,Уч!$A$2:$L$34,3,FALSE)</f>
        <v>25.07.1999</v>
      </c>
      <c r="GPZ31" s="223" t="str">
        <f>VLOOKUP(GPW31,Уч!$A$2:$L$34,5,FALSE)</f>
        <v xml:space="preserve">Республика Татарстан  </v>
      </c>
      <c r="GQA31" s="518">
        <f t="shared" si="414"/>
        <v>11.6</v>
      </c>
      <c r="GQB31" s="518" t="str">
        <f t="shared" si="414"/>
        <v>X</v>
      </c>
      <c r="GQC31" s="518" t="str">
        <f t="shared" si="414"/>
        <v>X</v>
      </c>
      <c r="GQD31" s="311">
        <f t="shared" si="415"/>
        <v>11.6</v>
      </c>
      <c r="GQE31" s="247">
        <f t="shared" si="416"/>
        <v>582</v>
      </c>
      <c r="GQF31" s="157"/>
      <c r="GQG31" s="209">
        <v>1160</v>
      </c>
      <c r="GQH31" s="209">
        <v>0</v>
      </c>
      <c r="GQI31" s="209">
        <v>0</v>
      </c>
      <c r="GQJ31" s="229">
        <f t="shared" si="417"/>
        <v>1160</v>
      </c>
      <c r="GQK31" s="41">
        <f t="shared" ca="1" si="413"/>
        <v>0.79329879628356481</v>
      </c>
      <c r="GQL31" s="220">
        <v>9</v>
      </c>
      <c r="GQM31" s="162">
        <v>107</v>
      </c>
      <c r="GQN31" s="221" t="str">
        <f>VLOOKUP(GQM31,Уч!$A$2:$L$34,2,FALSE)</f>
        <v>Зарипов Раиль</v>
      </c>
      <c r="GQO31" s="222" t="str">
        <f>VLOOKUP(GQM31,Уч!$A$2:$L$34,3,FALSE)</f>
        <v>25.07.1999</v>
      </c>
      <c r="GQP31" s="223" t="str">
        <f>VLOOKUP(GQM31,Уч!$A$2:$L$34,5,FALSE)</f>
        <v xml:space="preserve">Республика Татарстан  </v>
      </c>
      <c r="GQQ31" s="518">
        <f t="shared" si="414"/>
        <v>11.6</v>
      </c>
      <c r="GQR31" s="518" t="str">
        <f t="shared" si="414"/>
        <v>X</v>
      </c>
      <c r="GQS31" s="518" t="str">
        <f t="shared" si="414"/>
        <v>X</v>
      </c>
      <c r="GQT31" s="311">
        <f t="shared" si="415"/>
        <v>11.6</v>
      </c>
      <c r="GQU31" s="247">
        <f t="shared" si="416"/>
        <v>582</v>
      </c>
      <c r="GQV31" s="157"/>
      <c r="GQW31" s="209">
        <v>1160</v>
      </c>
      <c r="GQX31" s="209">
        <v>0</v>
      </c>
      <c r="GQY31" s="209">
        <v>0</v>
      </c>
      <c r="GQZ31" s="229">
        <f t="shared" si="417"/>
        <v>1160</v>
      </c>
      <c r="GRA31" s="41">
        <f t="shared" ca="1" si="413"/>
        <v>0.70273670508771713</v>
      </c>
      <c r="GRB31" s="220">
        <v>9</v>
      </c>
      <c r="GRC31" s="162">
        <v>107</v>
      </c>
      <c r="GRD31" s="221" t="str">
        <f>VLOOKUP(GRC31,Уч!$A$2:$L$34,2,FALSE)</f>
        <v>Зарипов Раиль</v>
      </c>
      <c r="GRE31" s="222" t="str">
        <f>VLOOKUP(GRC31,Уч!$A$2:$L$34,3,FALSE)</f>
        <v>25.07.1999</v>
      </c>
      <c r="GRF31" s="223" t="str">
        <f>VLOOKUP(GRC31,Уч!$A$2:$L$34,5,FALSE)</f>
        <v xml:space="preserve">Республика Татарстан  </v>
      </c>
      <c r="GRG31" s="518">
        <f t="shared" si="414"/>
        <v>11.6</v>
      </c>
      <c r="GRH31" s="518" t="str">
        <f t="shared" si="414"/>
        <v>X</v>
      </c>
      <c r="GRI31" s="518" t="str">
        <f t="shared" si="414"/>
        <v>X</v>
      </c>
      <c r="GRJ31" s="311">
        <f t="shared" si="415"/>
        <v>11.6</v>
      </c>
      <c r="GRK31" s="247">
        <f t="shared" si="416"/>
        <v>582</v>
      </c>
      <c r="GRL31" s="157"/>
      <c r="GRM31" s="209">
        <v>1160</v>
      </c>
      <c r="GRN31" s="209">
        <v>0</v>
      </c>
      <c r="GRO31" s="209">
        <v>0</v>
      </c>
      <c r="GRP31" s="229">
        <f t="shared" si="417"/>
        <v>1160</v>
      </c>
      <c r="GRQ31" s="41">
        <f t="shared" ref="GRQ31:GTM31" ca="1" si="418">RAND()</f>
        <v>0.25583067162216155</v>
      </c>
      <c r="GRR31" s="220">
        <v>9</v>
      </c>
      <c r="GRS31" s="162">
        <v>107</v>
      </c>
      <c r="GRT31" s="221" t="str">
        <f>VLOOKUP(GRS31,Уч!$A$2:$L$34,2,FALSE)</f>
        <v>Зарипов Раиль</v>
      </c>
      <c r="GRU31" s="222" t="str">
        <f>VLOOKUP(GRS31,Уч!$A$2:$L$34,3,FALSE)</f>
        <v>25.07.1999</v>
      </c>
      <c r="GRV31" s="223" t="str">
        <f>VLOOKUP(GRS31,Уч!$A$2:$L$34,5,FALSE)</f>
        <v xml:space="preserve">Республика Татарстан  </v>
      </c>
      <c r="GRW31" s="518">
        <f t="shared" ref="GRW31:GTU31" si="419">IF(GSC31=0,"X",GSC31/100)</f>
        <v>11.6</v>
      </c>
      <c r="GRX31" s="518" t="str">
        <f t="shared" si="419"/>
        <v>X</v>
      </c>
      <c r="GRY31" s="518" t="str">
        <f t="shared" si="419"/>
        <v>X</v>
      </c>
      <c r="GRZ31" s="311">
        <f t="shared" ref="GRZ31:GTV31" si="420">MAX(GSC31,GSD31,GSE31)/100</f>
        <v>11.6</v>
      </c>
      <c r="GSA31" s="247">
        <f t="shared" ref="GSA31:GTW31" si="421">IF(GSF31&lt;153,0,IF(GSF31=0,0,ROUNDDOWN(51.39*(GSF31/100-1.5)^1.05,0)))</f>
        <v>582</v>
      </c>
      <c r="GSB31" s="157"/>
      <c r="GSC31" s="209">
        <v>1160</v>
      </c>
      <c r="GSD31" s="209">
        <v>0</v>
      </c>
      <c r="GSE31" s="209">
        <v>0</v>
      </c>
      <c r="GSF31" s="229">
        <f t="shared" ref="GSF31:GUB31" si="422">MAX(GSC31,GSD31,GSE31)</f>
        <v>1160</v>
      </c>
      <c r="GSG31" s="41">
        <f t="shared" ca="1" si="418"/>
        <v>0.28045666393335167</v>
      </c>
      <c r="GSH31" s="220">
        <v>9</v>
      </c>
      <c r="GSI31" s="162">
        <v>107</v>
      </c>
      <c r="GSJ31" s="221" t="str">
        <f>VLOOKUP(GSI31,Уч!$A$2:$L$34,2,FALSE)</f>
        <v>Зарипов Раиль</v>
      </c>
      <c r="GSK31" s="222" t="str">
        <f>VLOOKUP(GSI31,Уч!$A$2:$L$34,3,FALSE)</f>
        <v>25.07.1999</v>
      </c>
      <c r="GSL31" s="223" t="str">
        <f>VLOOKUP(GSI31,Уч!$A$2:$L$34,5,FALSE)</f>
        <v xml:space="preserve">Республика Татарстан  </v>
      </c>
      <c r="GSM31" s="518">
        <f t="shared" si="419"/>
        <v>11.6</v>
      </c>
      <c r="GSN31" s="518" t="str">
        <f t="shared" si="419"/>
        <v>X</v>
      </c>
      <c r="GSO31" s="518" t="str">
        <f t="shared" si="419"/>
        <v>X</v>
      </c>
      <c r="GSP31" s="311">
        <f t="shared" si="420"/>
        <v>11.6</v>
      </c>
      <c r="GSQ31" s="247">
        <f t="shared" si="421"/>
        <v>582</v>
      </c>
      <c r="GSR31" s="157"/>
      <c r="GSS31" s="209">
        <v>1160</v>
      </c>
      <c r="GST31" s="209">
        <v>0</v>
      </c>
      <c r="GSU31" s="209">
        <v>0</v>
      </c>
      <c r="GSV31" s="229">
        <f t="shared" si="422"/>
        <v>1160</v>
      </c>
      <c r="GSW31" s="41">
        <f t="shared" ca="1" si="418"/>
        <v>0.94603593590471746</v>
      </c>
      <c r="GSX31" s="220">
        <v>9</v>
      </c>
      <c r="GSY31" s="162">
        <v>107</v>
      </c>
      <c r="GSZ31" s="221" t="str">
        <f>VLOOKUP(GSY31,Уч!$A$2:$L$34,2,FALSE)</f>
        <v>Зарипов Раиль</v>
      </c>
      <c r="GTA31" s="222" t="str">
        <f>VLOOKUP(GSY31,Уч!$A$2:$L$34,3,FALSE)</f>
        <v>25.07.1999</v>
      </c>
      <c r="GTB31" s="223" t="str">
        <f>VLOOKUP(GSY31,Уч!$A$2:$L$34,5,FALSE)</f>
        <v xml:space="preserve">Республика Татарстан  </v>
      </c>
      <c r="GTC31" s="518">
        <f t="shared" si="419"/>
        <v>11.6</v>
      </c>
      <c r="GTD31" s="518" t="str">
        <f t="shared" si="419"/>
        <v>X</v>
      </c>
      <c r="GTE31" s="518" t="str">
        <f t="shared" si="419"/>
        <v>X</v>
      </c>
      <c r="GTF31" s="311">
        <f t="shared" si="420"/>
        <v>11.6</v>
      </c>
      <c r="GTG31" s="247">
        <f t="shared" si="421"/>
        <v>582</v>
      </c>
      <c r="GTH31" s="157"/>
      <c r="GTI31" s="209">
        <v>1160</v>
      </c>
      <c r="GTJ31" s="209">
        <v>0</v>
      </c>
      <c r="GTK31" s="209">
        <v>0</v>
      </c>
      <c r="GTL31" s="229">
        <f t="shared" si="422"/>
        <v>1160</v>
      </c>
      <c r="GTM31" s="41">
        <f t="shared" ca="1" si="418"/>
        <v>0.31428154068615066</v>
      </c>
      <c r="GTN31" s="220">
        <v>9</v>
      </c>
      <c r="GTO31" s="162">
        <v>107</v>
      </c>
      <c r="GTP31" s="221" t="str">
        <f>VLOOKUP(GTO31,Уч!$A$2:$L$34,2,FALSE)</f>
        <v>Зарипов Раиль</v>
      </c>
      <c r="GTQ31" s="222" t="str">
        <f>VLOOKUP(GTO31,Уч!$A$2:$L$34,3,FALSE)</f>
        <v>25.07.1999</v>
      </c>
      <c r="GTR31" s="223" t="str">
        <f>VLOOKUP(GTO31,Уч!$A$2:$L$34,5,FALSE)</f>
        <v xml:space="preserve">Республика Татарстан  </v>
      </c>
      <c r="GTS31" s="518">
        <f t="shared" si="419"/>
        <v>11.6</v>
      </c>
      <c r="GTT31" s="518" t="str">
        <f t="shared" si="419"/>
        <v>X</v>
      </c>
      <c r="GTU31" s="518" t="str">
        <f t="shared" si="419"/>
        <v>X</v>
      </c>
      <c r="GTV31" s="311">
        <f t="shared" si="420"/>
        <v>11.6</v>
      </c>
      <c r="GTW31" s="247">
        <f t="shared" si="421"/>
        <v>582</v>
      </c>
      <c r="GTX31" s="157"/>
      <c r="GTY31" s="209">
        <v>1160</v>
      </c>
      <c r="GTZ31" s="209">
        <v>0</v>
      </c>
      <c r="GUA31" s="209">
        <v>0</v>
      </c>
      <c r="GUB31" s="229">
        <f t="shared" si="422"/>
        <v>1160</v>
      </c>
      <c r="GUC31" s="41">
        <f t="shared" ref="GUC31:GVY31" ca="1" si="423">RAND()</f>
        <v>0.67884768805005724</v>
      </c>
      <c r="GUD31" s="220">
        <v>9</v>
      </c>
      <c r="GUE31" s="162">
        <v>107</v>
      </c>
      <c r="GUF31" s="221" t="str">
        <f>VLOOKUP(GUE31,Уч!$A$2:$L$34,2,FALSE)</f>
        <v>Зарипов Раиль</v>
      </c>
      <c r="GUG31" s="222" t="str">
        <f>VLOOKUP(GUE31,Уч!$A$2:$L$34,3,FALSE)</f>
        <v>25.07.1999</v>
      </c>
      <c r="GUH31" s="223" t="str">
        <f>VLOOKUP(GUE31,Уч!$A$2:$L$34,5,FALSE)</f>
        <v xml:space="preserve">Республика Татарстан  </v>
      </c>
      <c r="GUI31" s="518">
        <f t="shared" ref="GUI31:GWG31" si="424">IF(GUO31=0,"X",GUO31/100)</f>
        <v>11.6</v>
      </c>
      <c r="GUJ31" s="518" t="str">
        <f t="shared" si="424"/>
        <v>X</v>
      </c>
      <c r="GUK31" s="518" t="str">
        <f t="shared" si="424"/>
        <v>X</v>
      </c>
      <c r="GUL31" s="311">
        <f t="shared" ref="GUL31:GWH31" si="425">MAX(GUO31,GUP31,GUQ31)/100</f>
        <v>11.6</v>
      </c>
      <c r="GUM31" s="247">
        <f t="shared" ref="GUM31:GWI31" si="426">IF(GUR31&lt;153,0,IF(GUR31=0,0,ROUNDDOWN(51.39*(GUR31/100-1.5)^1.05,0)))</f>
        <v>582</v>
      </c>
      <c r="GUN31" s="157"/>
      <c r="GUO31" s="209">
        <v>1160</v>
      </c>
      <c r="GUP31" s="209">
        <v>0</v>
      </c>
      <c r="GUQ31" s="209">
        <v>0</v>
      </c>
      <c r="GUR31" s="229">
        <f t="shared" ref="GUR31:GWN31" si="427">MAX(GUO31,GUP31,GUQ31)</f>
        <v>1160</v>
      </c>
      <c r="GUS31" s="41">
        <f t="shared" ca="1" si="423"/>
        <v>0.63180158885295368</v>
      </c>
      <c r="GUT31" s="220">
        <v>9</v>
      </c>
      <c r="GUU31" s="162">
        <v>107</v>
      </c>
      <c r="GUV31" s="221" t="str">
        <f>VLOOKUP(GUU31,Уч!$A$2:$L$34,2,FALSE)</f>
        <v>Зарипов Раиль</v>
      </c>
      <c r="GUW31" s="222" t="str">
        <f>VLOOKUP(GUU31,Уч!$A$2:$L$34,3,FALSE)</f>
        <v>25.07.1999</v>
      </c>
      <c r="GUX31" s="223" t="str">
        <f>VLOOKUP(GUU31,Уч!$A$2:$L$34,5,FALSE)</f>
        <v xml:space="preserve">Республика Татарстан  </v>
      </c>
      <c r="GUY31" s="518">
        <f t="shared" si="424"/>
        <v>11.6</v>
      </c>
      <c r="GUZ31" s="518" t="str">
        <f t="shared" si="424"/>
        <v>X</v>
      </c>
      <c r="GVA31" s="518" t="str">
        <f t="shared" si="424"/>
        <v>X</v>
      </c>
      <c r="GVB31" s="311">
        <f t="shared" si="425"/>
        <v>11.6</v>
      </c>
      <c r="GVC31" s="247">
        <f t="shared" si="426"/>
        <v>582</v>
      </c>
      <c r="GVD31" s="157"/>
      <c r="GVE31" s="209">
        <v>1160</v>
      </c>
      <c r="GVF31" s="209">
        <v>0</v>
      </c>
      <c r="GVG31" s="209">
        <v>0</v>
      </c>
      <c r="GVH31" s="229">
        <f t="shared" si="427"/>
        <v>1160</v>
      </c>
      <c r="GVI31" s="41">
        <f t="shared" ca="1" si="423"/>
        <v>0.80844823129446064</v>
      </c>
      <c r="GVJ31" s="220">
        <v>9</v>
      </c>
      <c r="GVK31" s="162">
        <v>107</v>
      </c>
      <c r="GVL31" s="221" t="str">
        <f>VLOOKUP(GVK31,Уч!$A$2:$L$34,2,FALSE)</f>
        <v>Зарипов Раиль</v>
      </c>
      <c r="GVM31" s="222" t="str">
        <f>VLOOKUP(GVK31,Уч!$A$2:$L$34,3,FALSE)</f>
        <v>25.07.1999</v>
      </c>
      <c r="GVN31" s="223" t="str">
        <f>VLOOKUP(GVK31,Уч!$A$2:$L$34,5,FALSE)</f>
        <v xml:space="preserve">Республика Татарстан  </v>
      </c>
      <c r="GVO31" s="518">
        <f t="shared" si="424"/>
        <v>11.6</v>
      </c>
      <c r="GVP31" s="518" t="str">
        <f t="shared" si="424"/>
        <v>X</v>
      </c>
      <c r="GVQ31" s="518" t="str">
        <f t="shared" si="424"/>
        <v>X</v>
      </c>
      <c r="GVR31" s="311">
        <f t="shared" si="425"/>
        <v>11.6</v>
      </c>
      <c r="GVS31" s="247">
        <f t="shared" si="426"/>
        <v>582</v>
      </c>
      <c r="GVT31" s="157"/>
      <c r="GVU31" s="209">
        <v>1160</v>
      </c>
      <c r="GVV31" s="209">
        <v>0</v>
      </c>
      <c r="GVW31" s="209">
        <v>0</v>
      </c>
      <c r="GVX31" s="229">
        <f t="shared" si="427"/>
        <v>1160</v>
      </c>
      <c r="GVY31" s="41">
        <f t="shared" ca="1" si="423"/>
        <v>3.2936046078973269E-2</v>
      </c>
      <c r="GVZ31" s="220">
        <v>9</v>
      </c>
      <c r="GWA31" s="162">
        <v>107</v>
      </c>
      <c r="GWB31" s="221" t="str">
        <f>VLOOKUP(GWA31,Уч!$A$2:$L$34,2,FALSE)</f>
        <v>Зарипов Раиль</v>
      </c>
      <c r="GWC31" s="222" t="str">
        <f>VLOOKUP(GWA31,Уч!$A$2:$L$34,3,FALSE)</f>
        <v>25.07.1999</v>
      </c>
      <c r="GWD31" s="223" t="str">
        <f>VLOOKUP(GWA31,Уч!$A$2:$L$34,5,FALSE)</f>
        <v xml:space="preserve">Республика Татарстан  </v>
      </c>
      <c r="GWE31" s="518">
        <f t="shared" si="424"/>
        <v>11.6</v>
      </c>
      <c r="GWF31" s="518" t="str">
        <f t="shared" si="424"/>
        <v>X</v>
      </c>
      <c r="GWG31" s="518" t="str">
        <f t="shared" si="424"/>
        <v>X</v>
      </c>
      <c r="GWH31" s="311">
        <f t="shared" si="425"/>
        <v>11.6</v>
      </c>
      <c r="GWI31" s="247">
        <f t="shared" si="426"/>
        <v>582</v>
      </c>
      <c r="GWJ31" s="157"/>
      <c r="GWK31" s="209">
        <v>1160</v>
      </c>
      <c r="GWL31" s="209">
        <v>0</v>
      </c>
      <c r="GWM31" s="209">
        <v>0</v>
      </c>
      <c r="GWN31" s="229">
        <f t="shared" si="427"/>
        <v>1160</v>
      </c>
      <c r="GWO31" s="41">
        <f t="shared" ref="GWO31:GYK31" ca="1" si="428">RAND()</f>
        <v>0.55313372580908038</v>
      </c>
      <c r="GWP31" s="220">
        <v>9</v>
      </c>
      <c r="GWQ31" s="162">
        <v>107</v>
      </c>
      <c r="GWR31" s="221" t="str">
        <f>VLOOKUP(GWQ31,Уч!$A$2:$L$34,2,FALSE)</f>
        <v>Зарипов Раиль</v>
      </c>
      <c r="GWS31" s="222" t="str">
        <f>VLOOKUP(GWQ31,Уч!$A$2:$L$34,3,FALSE)</f>
        <v>25.07.1999</v>
      </c>
      <c r="GWT31" s="223" t="str">
        <f>VLOOKUP(GWQ31,Уч!$A$2:$L$34,5,FALSE)</f>
        <v xml:space="preserve">Республика Татарстан  </v>
      </c>
      <c r="GWU31" s="518">
        <f t="shared" ref="GWU31:GYS31" si="429">IF(GXA31=0,"X",GXA31/100)</f>
        <v>11.6</v>
      </c>
      <c r="GWV31" s="518" t="str">
        <f t="shared" si="429"/>
        <v>X</v>
      </c>
      <c r="GWW31" s="518" t="str">
        <f t="shared" si="429"/>
        <v>X</v>
      </c>
      <c r="GWX31" s="311">
        <f t="shared" ref="GWX31:GYT31" si="430">MAX(GXA31,GXB31,GXC31)/100</f>
        <v>11.6</v>
      </c>
      <c r="GWY31" s="247">
        <f t="shared" ref="GWY31:GYU31" si="431">IF(GXD31&lt;153,0,IF(GXD31=0,0,ROUNDDOWN(51.39*(GXD31/100-1.5)^1.05,0)))</f>
        <v>582</v>
      </c>
      <c r="GWZ31" s="157"/>
      <c r="GXA31" s="209">
        <v>1160</v>
      </c>
      <c r="GXB31" s="209">
        <v>0</v>
      </c>
      <c r="GXC31" s="209">
        <v>0</v>
      </c>
      <c r="GXD31" s="229">
        <f t="shared" ref="GXD31:GYZ31" si="432">MAX(GXA31,GXB31,GXC31)</f>
        <v>1160</v>
      </c>
      <c r="GXE31" s="41">
        <f t="shared" ca="1" si="428"/>
        <v>0.585743948468463</v>
      </c>
      <c r="GXF31" s="220">
        <v>9</v>
      </c>
      <c r="GXG31" s="162">
        <v>107</v>
      </c>
      <c r="GXH31" s="221" t="str">
        <f>VLOOKUP(GXG31,Уч!$A$2:$L$34,2,FALSE)</f>
        <v>Зарипов Раиль</v>
      </c>
      <c r="GXI31" s="222" t="str">
        <f>VLOOKUP(GXG31,Уч!$A$2:$L$34,3,FALSE)</f>
        <v>25.07.1999</v>
      </c>
      <c r="GXJ31" s="223" t="str">
        <f>VLOOKUP(GXG31,Уч!$A$2:$L$34,5,FALSE)</f>
        <v xml:space="preserve">Республика Татарстан  </v>
      </c>
      <c r="GXK31" s="518">
        <f t="shared" si="429"/>
        <v>11.6</v>
      </c>
      <c r="GXL31" s="518" t="str">
        <f t="shared" si="429"/>
        <v>X</v>
      </c>
      <c r="GXM31" s="518" t="str">
        <f t="shared" si="429"/>
        <v>X</v>
      </c>
      <c r="GXN31" s="311">
        <f t="shared" si="430"/>
        <v>11.6</v>
      </c>
      <c r="GXO31" s="247">
        <f t="shared" si="431"/>
        <v>582</v>
      </c>
      <c r="GXP31" s="157"/>
      <c r="GXQ31" s="209">
        <v>1160</v>
      </c>
      <c r="GXR31" s="209">
        <v>0</v>
      </c>
      <c r="GXS31" s="209">
        <v>0</v>
      </c>
      <c r="GXT31" s="229">
        <f t="shared" si="432"/>
        <v>1160</v>
      </c>
      <c r="GXU31" s="41">
        <f t="shared" ca="1" si="428"/>
        <v>0.31824432562517901</v>
      </c>
      <c r="GXV31" s="220">
        <v>9</v>
      </c>
      <c r="GXW31" s="162">
        <v>107</v>
      </c>
      <c r="GXX31" s="221" t="str">
        <f>VLOOKUP(GXW31,Уч!$A$2:$L$34,2,FALSE)</f>
        <v>Зарипов Раиль</v>
      </c>
      <c r="GXY31" s="222" t="str">
        <f>VLOOKUP(GXW31,Уч!$A$2:$L$34,3,FALSE)</f>
        <v>25.07.1999</v>
      </c>
      <c r="GXZ31" s="223" t="str">
        <f>VLOOKUP(GXW31,Уч!$A$2:$L$34,5,FALSE)</f>
        <v xml:space="preserve">Республика Татарстан  </v>
      </c>
      <c r="GYA31" s="518">
        <f t="shared" si="429"/>
        <v>11.6</v>
      </c>
      <c r="GYB31" s="518" t="str">
        <f t="shared" si="429"/>
        <v>X</v>
      </c>
      <c r="GYC31" s="518" t="str">
        <f t="shared" si="429"/>
        <v>X</v>
      </c>
      <c r="GYD31" s="311">
        <f t="shared" si="430"/>
        <v>11.6</v>
      </c>
      <c r="GYE31" s="247">
        <f t="shared" si="431"/>
        <v>582</v>
      </c>
      <c r="GYF31" s="157"/>
      <c r="GYG31" s="209">
        <v>1160</v>
      </c>
      <c r="GYH31" s="209">
        <v>0</v>
      </c>
      <c r="GYI31" s="209">
        <v>0</v>
      </c>
      <c r="GYJ31" s="229">
        <f t="shared" si="432"/>
        <v>1160</v>
      </c>
      <c r="GYK31" s="41">
        <f t="shared" ca="1" si="428"/>
        <v>0.32090813295289655</v>
      </c>
      <c r="GYL31" s="220">
        <v>9</v>
      </c>
      <c r="GYM31" s="162">
        <v>107</v>
      </c>
      <c r="GYN31" s="221" t="str">
        <f>VLOOKUP(GYM31,Уч!$A$2:$L$34,2,FALSE)</f>
        <v>Зарипов Раиль</v>
      </c>
      <c r="GYO31" s="222" t="str">
        <f>VLOOKUP(GYM31,Уч!$A$2:$L$34,3,FALSE)</f>
        <v>25.07.1999</v>
      </c>
      <c r="GYP31" s="223" t="str">
        <f>VLOOKUP(GYM31,Уч!$A$2:$L$34,5,FALSE)</f>
        <v xml:space="preserve">Республика Татарстан  </v>
      </c>
      <c r="GYQ31" s="518">
        <f t="shared" si="429"/>
        <v>11.6</v>
      </c>
      <c r="GYR31" s="518" t="str">
        <f t="shared" si="429"/>
        <v>X</v>
      </c>
      <c r="GYS31" s="518" t="str">
        <f t="shared" si="429"/>
        <v>X</v>
      </c>
      <c r="GYT31" s="311">
        <f t="shared" si="430"/>
        <v>11.6</v>
      </c>
      <c r="GYU31" s="247">
        <f t="shared" si="431"/>
        <v>582</v>
      </c>
      <c r="GYV31" s="157"/>
      <c r="GYW31" s="209">
        <v>1160</v>
      </c>
      <c r="GYX31" s="209">
        <v>0</v>
      </c>
      <c r="GYY31" s="209">
        <v>0</v>
      </c>
      <c r="GYZ31" s="229">
        <f t="shared" si="432"/>
        <v>1160</v>
      </c>
      <c r="GZA31" s="41">
        <f t="shared" ref="GZA31:HAW31" ca="1" si="433">RAND()</f>
        <v>0.18304183314721356</v>
      </c>
      <c r="GZB31" s="220">
        <v>9</v>
      </c>
      <c r="GZC31" s="162">
        <v>107</v>
      </c>
      <c r="GZD31" s="221" t="str">
        <f>VLOOKUP(GZC31,Уч!$A$2:$L$34,2,FALSE)</f>
        <v>Зарипов Раиль</v>
      </c>
      <c r="GZE31" s="222" t="str">
        <f>VLOOKUP(GZC31,Уч!$A$2:$L$34,3,FALSE)</f>
        <v>25.07.1999</v>
      </c>
      <c r="GZF31" s="223" t="str">
        <f>VLOOKUP(GZC31,Уч!$A$2:$L$34,5,FALSE)</f>
        <v xml:space="preserve">Республика Татарстан  </v>
      </c>
      <c r="GZG31" s="518">
        <f t="shared" ref="GZG31:HBE31" si="434">IF(GZM31=0,"X",GZM31/100)</f>
        <v>11.6</v>
      </c>
      <c r="GZH31" s="518" t="str">
        <f t="shared" si="434"/>
        <v>X</v>
      </c>
      <c r="GZI31" s="518" t="str">
        <f t="shared" si="434"/>
        <v>X</v>
      </c>
      <c r="GZJ31" s="311">
        <f t="shared" ref="GZJ31:HBF31" si="435">MAX(GZM31,GZN31,GZO31)/100</f>
        <v>11.6</v>
      </c>
      <c r="GZK31" s="247">
        <f t="shared" ref="GZK31:HBG31" si="436">IF(GZP31&lt;153,0,IF(GZP31=0,0,ROUNDDOWN(51.39*(GZP31/100-1.5)^1.05,0)))</f>
        <v>582</v>
      </c>
      <c r="GZL31" s="157"/>
      <c r="GZM31" s="209">
        <v>1160</v>
      </c>
      <c r="GZN31" s="209">
        <v>0</v>
      </c>
      <c r="GZO31" s="209">
        <v>0</v>
      </c>
      <c r="GZP31" s="229">
        <f t="shared" ref="GZP31:HBL31" si="437">MAX(GZM31,GZN31,GZO31)</f>
        <v>1160</v>
      </c>
      <c r="GZQ31" s="41">
        <f t="shared" ca="1" si="433"/>
        <v>1.7371082313164088E-2</v>
      </c>
      <c r="GZR31" s="220">
        <v>9</v>
      </c>
      <c r="GZS31" s="162">
        <v>107</v>
      </c>
      <c r="GZT31" s="221" t="str">
        <f>VLOOKUP(GZS31,Уч!$A$2:$L$34,2,FALSE)</f>
        <v>Зарипов Раиль</v>
      </c>
      <c r="GZU31" s="222" t="str">
        <f>VLOOKUP(GZS31,Уч!$A$2:$L$34,3,FALSE)</f>
        <v>25.07.1999</v>
      </c>
      <c r="GZV31" s="223" t="str">
        <f>VLOOKUP(GZS31,Уч!$A$2:$L$34,5,FALSE)</f>
        <v xml:space="preserve">Республика Татарстан  </v>
      </c>
      <c r="GZW31" s="518">
        <f t="shared" si="434"/>
        <v>11.6</v>
      </c>
      <c r="GZX31" s="518" t="str">
        <f t="shared" si="434"/>
        <v>X</v>
      </c>
      <c r="GZY31" s="518" t="str">
        <f t="shared" si="434"/>
        <v>X</v>
      </c>
      <c r="GZZ31" s="311">
        <f t="shared" si="435"/>
        <v>11.6</v>
      </c>
      <c r="HAA31" s="247">
        <f t="shared" si="436"/>
        <v>582</v>
      </c>
      <c r="HAB31" s="157"/>
      <c r="HAC31" s="209">
        <v>1160</v>
      </c>
      <c r="HAD31" s="209">
        <v>0</v>
      </c>
      <c r="HAE31" s="209">
        <v>0</v>
      </c>
      <c r="HAF31" s="229">
        <f t="shared" si="437"/>
        <v>1160</v>
      </c>
      <c r="HAG31" s="41">
        <f t="shared" ca="1" si="433"/>
        <v>0.2898582214754003</v>
      </c>
      <c r="HAH31" s="220">
        <v>9</v>
      </c>
      <c r="HAI31" s="162">
        <v>107</v>
      </c>
      <c r="HAJ31" s="221" t="str">
        <f>VLOOKUP(HAI31,Уч!$A$2:$L$34,2,FALSE)</f>
        <v>Зарипов Раиль</v>
      </c>
      <c r="HAK31" s="222" t="str">
        <f>VLOOKUP(HAI31,Уч!$A$2:$L$34,3,FALSE)</f>
        <v>25.07.1999</v>
      </c>
      <c r="HAL31" s="223" t="str">
        <f>VLOOKUP(HAI31,Уч!$A$2:$L$34,5,FALSE)</f>
        <v xml:space="preserve">Республика Татарстан  </v>
      </c>
      <c r="HAM31" s="518">
        <f t="shared" si="434"/>
        <v>11.6</v>
      </c>
      <c r="HAN31" s="518" t="str">
        <f t="shared" si="434"/>
        <v>X</v>
      </c>
      <c r="HAO31" s="518" t="str">
        <f t="shared" si="434"/>
        <v>X</v>
      </c>
      <c r="HAP31" s="311">
        <f t="shared" si="435"/>
        <v>11.6</v>
      </c>
      <c r="HAQ31" s="247">
        <f t="shared" si="436"/>
        <v>582</v>
      </c>
      <c r="HAR31" s="157"/>
      <c r="HAS31" s="209">
        <v>1160</v>
      </c>
      <c r="HAT31" s="209">
        <v>0</v>
      </c>
      <c r="HAU31" s="209">
        <v>0</v>
      </c>
      <c r="HAV31" s="229">
        <f t="shared" si="437"/>
        <v>1160</v>
      </c>
      <c r="HAW31" s="41">
        <f t="shared" ca="1" si="433"/>
        <v>0.33716617259392412</v>
      </c>
      <c r="HAX31" s="220">
        <v>9</v>
      </c>
      <c r="HAY31" s="162">
        <v>107</v>
      </c>
      <c r="HAZ31" s="221" t="str">
        <f>VLOOKUP(HAY31,Уч!$A$2:$L$34,2,FALSE)</f>
        <v>Зарипов Раиль</v>
      </c>
      <c r="HBA31" s="222" t="str">
        <f>VLOOKUP(HAY31,Уч!$A$2:$L$34,3,FALSE)</f>
        <v>25.07.1999</v>
      </c>
      <c r="HBB31" s="223" t="str">
        <f>VLOOKUP(HAY31,Уч!$A$2:$L$34,5,FALSE)</f>
        <v xml:space="preserve">Республика Татарстан  </v>
      </c>
      <c r="HBC31" s="518">
        <f t="shared" si="434"/>
        <v>11.6</v>
      </c>
      <c r="HBD31" s="518" t="str">
        <f t="shared" si="434"/>
        <v>X</v>
      </c>
      <c r="HBE31" s="518" t="str">
        <f t="shared" si="434"/>
        <v>X</v>
      </c>
      <c r="HBF31" s="311">
        <f t="shared" si="435"/>
        <v>11.6</v>
      </c>
      <c r="HBG31" s="247">
        <f t="shared" si="436"/>
        <v>582</v>
      </c>
      <c r="HBH31" s="157"/>
      <c r="HBI31" s="209">
        <v>1160</v>
      </c>
      <c r="HBJ31" s="209">
        <v>0</v>
      </c>
      <c r="HBK31" s="209">
        <v>0</v>
      </c>
      <c r="HBL31" s="229">
        <f t="shared" si="437"/>
        <v>1160</v>
      </c>
      <c r="HBM31" s="41">
        <f t="shared" ref="HBM31:HDI31" ca="1" si="438">RAND()</f>
        <v>0.12084839023051297</v>
      </c>
      <c r="HBN31" s="220">
        <v>9</v>
      </c>
      <c r="HBO31" s="162">
        <v>107</v>
      </c>
      <c r="HBP31" s="221" t="str">
        <f>VLOOKUP(HBO31,Уч!$A$2:$L$34,2,FALSE)</f>
        <v>Зарипов Раиль</v>
      </c>
      <c r="HBQ31" s="222" t="str">
        <f>VLOOKUP(HBO31,Уч!$A$2:$L$34,3,FALSE)</f>
        <v>25.07.1999</v>
      </c>
      <c r="HBR31" s="223" t="str">
        <f>VLOOKUP(HBO31,Уч!$A$2:$L$34,5,FALSE)</f>
        <v xml:space="preserve">Республика Татарстан  </v>
      </c>
      <c r="HBS31" s="518">
        <f t="shared" ref="HBS31:HDQ31" si="439">IF(HBY31=0,"X",HBY31/100)</f>
        <v>11.6</v>
      </c>
      <c r="HBT31" s="518" t="str">
        <f t="shared" si="439"/>
        <v>X</v>
      </c>
      <c r="HBU31" s="518" t="str">
        <f t="shared" si="439"/>
        <v>X</v>
      </c>
      <c r="HBV31" s="311">
        <f t="shared" ref="HBV31:HDR31" si="440">MAX(HBY31,HBZ31,HCA31)/100</f>
        <v>11.6</v>
      </c>
      <c r="HBW31" s="247">
        <f t="shared" ref="HBW31:HDS31" si="441">IF(HCB31&lt;153,0,IF(HCB31=0,0,ROUNDDOWN(51.39*(HCB31/100-1.5)^1.05,0)))</f>
        <v>582</v>
      </c>
      <c r="HBX31" s="157"/>
      <c r="HBY31" s="209">
        <v>1160</v>
      </c>
      <c r="HBZ31" s="209">
        <v>0</v>
      </c>
      <c r="HCA31" s="209">
        <v>0</v>
      </c>
      <c r="HCB31" s="229">
        <f t="shared" ref="HCB31:HDX31" si="442">MAX(HBY31,HBZ31,HCA31)</f>
        <v>1160</v>
      </c>
      <c r="HCC31" s="41">
        <f t="shared" ca="1" si="438"/>
        <v>0.68037127557608157</v>
      </c>
      <c r="HCD31" s="220">
        <v>9</v>
      </c>
      <c r="HCE31" s="162">
        <v>107</v>
      </c>
      <c r="HCF31" s="221" t="str">
        <f>VLOOKUP(HCE31,Уч!$A$2:$L$34,2,FALSE)</f>
        <v>Зарипов Раиль</v>
      </c>
      <c r="HCG31" s="222" t="str">
        <f>VLOOKUP(HCE31,Уч!$A$2:$L$34,3,FALSE)</f>
        <v>25.07.1999</v>
      </c>
      <c r="HCH31" s="223" t="str">
        <f>VLOOKUP(HCE31,Уч!$A$2:$L$34,5,FALSE)</f>
        <v xml:space="preserve">Республика Татарстан  </v>
      </c>
      <c r="HCI31" s="518">
        <f t="shared" si="439"/>
        <v>11.6</v>
      </c>
      <c r="HCJ31" s="518" t="str">
        <f t="shared" si="439"/>
        <v>X</v>
      </c>
      <c r="HCK31" s="518" t="str">
        <f t="shared" si="439"/>
        <v>X</v>
      </c>
      <c r="HCL31" s="311">
        <f t="shared" si="440"/>
        <v>11.6</v>
      </c>
      <c r="HCM31" s="247">
        <f t="shared" si="441"/>
        <v>582</v>
      </c>
      <c r="HCN31" s="157"/>
      <c r="HCO31" s="209">
        <v>1160</v>
      </c>
      <c r="HCP31" s="209">
        <v>0</v>
      </c>
      <c r="HCQ31" s="209">
        <v>0</v>
      </c>
      <c r="HCR31" s="229">
        <f t="shared" si="442"/>
        <v>1160</v>
      </c>
      <c r="HCS31" s="41">
        <f t="shared" ca="1" si="438"/>
        <v>0.90567501122694338</v>
      </c>
      <c r="HCT31" s="220">
        <v>9</v>
      </c>
      <c r="HCU31" s="162">
        <v>107</v>
      </c>
      <c r="HCV31" s="221" t="str">
        <f>VLOOKUP(HCU31,Уч!$A$2:$L$34,2,FALSE)</f>
        <v>Зарипов Раиль</v>
      </c>
      <c r="HCW31" s="222" t="str">
        <f>VLOOKUP(HCU31,Уч!$A$2:$L$34,3,FALSE)</f>
        <v>25.07.1999</v>
      </c>
      <c r="HCX31" s="223" t="str">
        <f>VLOOKUP(HCU31,Уч!$A$2:$L$34,5,FALSE)</f>
        <v xml:space="preserve">Республика Татарстан  </v>
      </c>
      <c r="HCY31" s="518">
        <f t="shared" si="439"/>
        <v>11.6</v>
      </c>
      <c r="HCZ31" s="518" t="str">
        <f t="shared" si="439"/>
        <v>X</v>
      </c>
      <c r="HDA31" s="518" t="str">
        <f t="shared" si="439"/>
        <v>X</v>
      </c>
      <c r="HDB31" s="311">
        <f t="shared" si="440"/>
        <v>11.6</v>
      </c>
      <c r="HDC31" s="247">
        <f t="shared" si="441"/>
        <v>582</v>
      </c>
      <c r="HDD31" s="157"/>
      <c r="HDE31" s="209">
        <v>1160</v>
      </c>
      <c r="HDF31" s="209">
        <v>0</v>
      </c>
      <c r="HDG31" s="209">
        <v>0</v>
      </c>
      <c r="HDH31" s="229">
        <f t="shared" si="442"/>
        <v>1160</v>
      </c>
      <c r="HDI31" s="41">
        <f t="shared" ca="1" si="438"/>
        <v>0.24821475706939333</v>
      </c>
      <c r="HDJ31" s="220">
        <v>9</v>
      </c>
      <c r="HDK31" s="162">
        <v>107</v>
      </c>
      <c r="HDL31" s="221" t="str">
        <f>VLOOKUP(HDK31,Уч!$A$2:$L$34,2,FALSE)</f>
        <v>Зарипов Раиль</v>
      </c>
      <c r="HDM31" s="222" t="str">
        <f>VLOOKUP(HDK31,Уч!$A$2:$L$34,3,FALSE)</f>
        <v>25.07.1999</v>
      </c>
      <c r="HDN31" s="223" t="str">
        <f>VLOOKUP(HDK31,Уч!$A$2:$L$34,5,FALSE)</f>
        <v xml:space="preserve">Республика Татарстан  </v>
      </c>
      <c r="HDO31" s="518">
        <f t="shared" si="439"/>
        <v>11.6</v>
      </c>
      <c r="HDP31" s="518" t="str">
        <f t="shared" si="439"/>
        <v>X</v>
      </c>
      <c r="HDQ31" s="518" t="str">
        <f t="shared" si="439"/>
        <v>X</v>
      </c>
      <c r="HDR31" s="311">
        <f t="shared" si="440"/>
        <v>11.6</v>
      </c>
      <c r="HDS31" s="247">
        <f t="shared" si="441"/>
        <v>582</v>
      </c>
      <c r="HDT31" s="157"/>
      <c r="HDU31" s="209">
        <v>1160</v>
      </c>
      <c r="HDV31" s="209">
        <v>0</v>
      </c>
      <c r="HDW31" s="209">
        <v>0</v>
      </c>
      <c r="HDX31" s="229">
        <f t="shared" si="442"/>
        <v>1160</v>
      </c>
      <c r="HDY31" s="41">
        <f t="shared" ref="HDY31:HFU31" ca="1" si="443">RAND()</f>
        <v>0.85040479491152132</v>
      </c>
      <c r="HDZ31" s="220">
        <v>9</v>
      </c>
      <c r="HEA31" s="162">
        <v>107</v>
      </c>
      <c r="HEB31" s="221" t="str">
        <f>VLOOKUP(HEA31,Уч!$A$2:$L$34,2,FALSE)</f>
        <v>Зарипов Раиль</v>
      </c>
      <c r="HEC31" s="222" t="str">
        <f>VLOOKUP(HEA31,Уч!$A$2:$L$34,3,FALSE)</f>
        <v>25.07.1999</v>
      </c>
      <c r="HED31" s="223" t="str">
        <f>VLOOKUP(HEA31,Уч!$A$2:$L$34,5,FALSE)</f>
        <v xml:space="preserve">Республика Татарстан  </v>
      </c>
      <c r="HEE31" s="518">
        <f t="shared" ref="HEE31:HGC31" si="444">IF(HEK31=0,"X",HEK31/100)</f>
        <v>11.6</v>
      </c>
      <c r="HEF31" s="518" t="str">
        <f t="shared" si="444"/>
        <v>X</v>
      </c>
      <c r="HEG31" s="518" t="str">
        <f t="shared" si="444"/>
        <v>X</v>
      </c>
      <c r="HEH31" s="311">
        <f t="shared" ref="HEH31:HGD31" si="445">MAX(HEK31,HEL31,HEM31)/100</f>
        <v>11.6</v>
      </c>
      <c r="HEI31" s="247">
        <f t="shared" ref="HEI31:HGE31" si="446">IF(HEN31&lt;153,0,IF(HEN31=0,0,ROUNDDOWN(51.39*(HEN31/100-1.5)^1.05,0)))</f>
        <v>582</v>
      </c>
      <c r="HEJ31" s="157"/>
      <c r="HEK31" s="209">
        <v>1160</v>
      </c>
      <c r="HEL31" s="209">
        <v>0</v>
      </c>
      <c r="HEM31" s="209">
        <v>0</v>
      </c>
      <c r="HEN31" s="229">
        <f t="shared" ref="HEN31:HGJ31" si="447">MAX(HEK31,HEL31,HEM31)</f>
        <v>1160</v>
      </c>
      <c r="HEO31" s="41">
        <f t="shared" ca="1" si="443"/>
        <v>5.0837707825424738E-2</v>
      </c>
      <c r="HEP31" s="220">
        <v>9</v>
      </c>
      <c r="HEQ31" s="162">
        <v>107</v>
      </c>
      <c r="HER31" s="221" t="str">
        <f>VLOOKUP(HEQ31,Уч!$A$2:$L$34,2,FALSE)</f>
        <v>Зарипов Раиль</v>
      </c>
      <c r="HES31" s="222" t="str">
        <f>VLOOKUP(HEQ31,Уч!$A$2:$L$34,3,FALSE)</f>
        <v>25.07.1999</v>
      </c>
      <c r="HET31" s="223" t="str">
        <f>VLOOKUP(HEQ31,Уч!$A$2:$L$34,5,FALSE)</f>
        <v xml:space="preserve">Республика Татарстан  </v>
      </c>
      <c r="HEU31" s="518">
        <f t="shared" si="444"/>
        <v>11.6</v>
      </c>
      <c r="HEV31" s="518" t="str">
        <f t="shared" si="444"/>
        <v>X</v>
      </c>
      <c r="HEW31" s="518" t="str">
        <f t="shared" si="444"/>
        <v>X</v>
      </c>
      <c r="HEX31" s="311">
        <f t="shared" si="445"/>
        <v>11.6</v>
      </c>
      <c r="HEY31" s="247">
        <f t="shared" si="446"/>
        <v>582</v>
      </c>
      <c r="HEZ31" s="157"/>
      <c r="HFA31" s="209">
        <v>1160</v>
      </c>
      <c r="HFB31" s="209">
        <v>0</v>
      </c>
      <c r="HFC31" s="209">
        <v>0</v>
      </c>
      <c r="HFD31" s="229">
        <f t="shared" si="447"/>
        <v>1160</v>
      </c>
      <c r="HFE31" s="41">
        <f t="shared" ca="1" si="443"/>
        <v>0.57063910179934563</v>
      </c>
      <c r="HFF31" s="220">
        <v>9</v>
      </c>
      <c r="HFG31" s="162">
        <v>107</v>
      </c>
      <c r="HFH31" s="221" t="str">
        <f>VLOOKUP(HFG31,Уч!$A$2:$L$34,2,FALSE)</f>
        <v>Зарипов Раиль</v>
      </c>
      <c r="HFI31" s="222" t="str">
        <f>VLOOKUP(HFG31,Уч!$A$2:$L$34,3,FALSE)</f>
        <v>25.07.1999</v>
      </c>
      <c r="HFJ31" s="223" t="str">
        <f>VLOOKUP(HFG31,Уч!$A$2:$L$34,5,FALSE)</f>
        <v xml:space="preserve">Республика Татарстан  </v>
      </c>
      <c r="HFK31" s="518">
        <f t="shared" si="444"/>
        <v>11.6</v>
      </c>
      <c r="HFL31" s="518" t="str">
        <f t="shared" si="444"/>
        <v>X</v>
      </c>
      <c r="HFM31" s="518" t="str">
        <f t="shared" si="444"/>
        <v>X</v>
      </c>
      <c r="HFN31" s="311">
        <f t="shared" si="445"/>
        <v>11.6</v>
      </c>
      <c r="HFO31" s="247">
        <f t="shared" si="446"/>
        <v>582</v>
      </c>
      <c r="HFP31" s="157"/>
      <c r="HFQ31" s="209">
        <v>1160</v>
      </c>
      <c r="HFR31" s="209">
        <v>0</v>
      </c>
      <c r="HFS31" s="209">
        <v>0</v>
      </c>
      <c r="HFT31" s="229">
        <f t="shared" si="447"/>
        <v>1160</v>
      </c>
      <c r="HFU31" s="41">
        <f t="shared" ca="1" si="443"/>
        <v>0.37604018832247899</v>
      </c>
      <c r="HFV31" s="220">
        <v>9</v>
      </c>
      <c r="HFW31" s="162">
        <v>107</v>
      </c>
      <c r="HFX31" s="221" t="str">
        <f>VLOOKUP(HFW31,Уч!$A$2:$L$34,2,FALSE)</f>
        <v>Зарипов Раиль</v>
      </c>
      <c r="HFY31" s="222" t="str">
        <f>VLOOKUP(HFW31,Уч!$A$2:$L$34,3,FALSE)</f>
        <v>25.07.1999</v>
      </c>
      <c r="HFZ31" s="223" t="str">
        <f>VLOOKUP(HFW31,Уч!$A$2:$L$34,5,FALSE)</f>
        <v xml:space="preserve">Республика Татарстан  </v>
      </c>
      <c r="HGA31" s="518">
        <f t="shared" si="444"/>
        <v>11.6</v>
      </c>
      <c r="HGB31" s="518" t="str">
        <f t="shared" si="444"/>
        <v>X</v>
      </c>
      <c r="HGC31" s="518" t="str">
        <f t="shared" si="444"/>
        <v>X</v>
      </c>
      <c r="HGD31" s="311">
        <f t="shared" si="445"/>
        <v>11.6</v>
      </c>
      <c r="HGE31" s="247">
        <f t="shared" si="446"/>
        <v>582</v>
      </c>
      <c r="HGF31" s="157"/>
      <c r="HGG31" s="209">
        <v>1160</v>
      </c>
      <c r="HGH31" s="209">
        <v>0</v>
      </c>
      <c r="HGI31" s="209">
        <v>0</v>
      </c>
      <c r="HGJ31" s="229">
        <f t="shared" si="447"/>
        <v>1160</v>
      </c>
      <c r="HGK31" s="41">
        <f t="shared" ref="HGK31:HIG31" ca="1" si="448">RAND()</f>
        <v>1.5874006926087647E-2</v>
      </c>
      <c r="HGL31" s="220">
        <v>9</v>
      </c>
      <c r="HGM31" s="162">
        <v>107</v>
      </c>
      <c r="HGN31" s="221" t="str">
        <f>VLOOKUP(HGM31,Уч!$A$2:$L$34,2,FALSE)</f>
        <v>Зарипов Раиль</v>
      </c>
      <c r="HGO31" s="222" t="str">
        <f>VLOOKUP(HGM31,Уч!$A$2:$L$34,3,FALSE)</f>
        <v>25.07.1999</v>
      </c>
      <c r="HGP31" s="223" t="str">
        <f>VLOOKUP(HGM31,Уч!$A$2:$L$34,5,FALSE)</f>
        <v xml:space="preserve">Республика Татарстан  </v>
      </c>
      <c r="HGQ31" s="518">
        <f t="shared" ref="HGQ31:HIO31" si="449">IF(HGW31=0,"X",HGW31/100)</f>
        <v>11.6</v>
      </c>
      <c r="HGR31" s="518" t="str">
        <f t="shared" si="449"/>
        <v>X</v>
      </c>
      <c r="HGS31" s="518" t="str">
        <f t="shared" si="449"/>
        <v>X</v>
      </c>
      <c r="HGT31" s="311">
        <f t="shared" ref="HGT31:HIP31" si="450">MAX(HGW31,HGX31,HGY31)/100</f>
        <v>11.6</v>
      </c>
      <c r="HGU31" s="247">
        <f t="shared" ref="HGU31:HIQ31" si="451">IF(HGZ31&lt;153,0,IF(HGZ31=0,0,ROUNDDOWN(51.39*(HGZ31/100-1.5)^1.05,0)))</f>
        <v>582</v>
      </c>
      <c r="HGV31" s="157"/>
      <c r="HGW31" s="209">
        <v>1160</v>
      </c>
      <c r="HGX31" s="209">
        <v>0</v>
      </c>
      <c r="HGY31" s="209">
        <v>0</v>
      </c>
      <c r="HGZ31" s="229">
        <f t="shared" ref="HGZ31:HIV31" si="452">MAX(HGW31,HGX31,HGY31)</f>
        <v>1160</v>
      </c>
      <c r="HHA31" s="41">
        <f t="shared" ca="1" si="448"/>
        <v>0.30278732466447944</v>
      </c>
      <c r="HHB31" s="220">
        <v>9</v>
      </c>
      <c r="HHC31" s="162">
        <v>107</v>
      </c>
      <c r="HHD31" s="221" t="str">
        <f>VLOOKUP(HHC31,Уч!$A$2:$L$34,2,FALSE)</f>
        <v>Зарипов Раиль</v>
      </c>
      <c r="HHE31" s="222" t="str">
        <f>VLOOKUP(HHC31,Уч!$A$2:$L$34,3,FALSE)</f>
        <v>25.07.1999</v>
      </c>
      <c r="HHF31" s="223" t="str">
        <f>VLOOKUP(HHC31,Уч!$A$2:$L$34,5,FALSE)</f>
        <v xml:space="preserve">Республика Татарстан  </v>
      </c>
      <c r="HHG31" s="518">
        <f t="shared" si="449"/>
        <v>11.6</v>
      </c>
      <c r="HHH31" s="518" t="str">
        <f t="shared" si="449"/>
        <v>X</v>
      </c>
      <c r="HHI31" s="518" t="str">
        <f t="shared" si="449"/>
        <v>X</v>
      </c>
      <c r="HHJ31" s="311">
        <f t="shared" si="450"/>
        <v>11.6</v>
      </c>
      <c r="HHK31" s="247">
        <f t="shared" si="451"/>
        <v>582</v>
      </c>
      <c r="HHL31" s="157"/>
      <c r="HHM31" s="209">
        <v>1160</v>
      </c>
      <c r="HHN31" s="209">
        <v>0</v>
      </c>
      <c r="HHO31" s="209">
        <v>0</v>
      </c>
      <c r="HHP31" s="229">
        <f t="shared" si="452"/>
        <v>1160</v>
      </c>
      <c r="HHQ31" s="41">
        <f t="shared" ca="1" si="448"/>
        <v>2.9346341028456346E-2</v>
      </c>
      <c r="HHR31" s="220">
        <v>9</v>
      </c>
      <c r="HHS31" s="162">
        <v>107</v>
      </c>
      <c r="HHT31" s="221" t="str">
        <f>VLOOKUP(HHS31,Уч!$A$2:$L$34,2,FALSE)</f>
        <v>Зарипов Раиль</v>
      </c>
      <c r="HHU31" s="222" t="str">
        <f>VLOOKUP(HHS31,Уч!$A$2:$L$34,3,FALSE)</f>
        <v>25.07.1999</v>
      </c>
      <c r="HHV31" s="223" t="str">
        <f>VLOOKUP(HHS31,Уч!$A$2:$L$34,5,FALSE)</f>
        <v xml:space="preserve">Республика Татарстан  </v>
      </c>
      <c r="HHW31" s="518">
        <f t="shared" si="449"/>
        <v>11.6</v>
      </c>
      <c r="HHX31" s="518" t="str">
        <f t="shared" si="449"/>
        <v>X</v>
      </c>
      <c r="HHY31" s="518" t="str">
        <f t="shared" si="449"/>
        <v>X</v>
      </c>
      <c r="HHZ31" s="311">
        <f t="shared" si="450"/>
        <v>11.6</v>
      </c>
      <c r="HIA31" s="247">
        <f t="shared" si="451"/>
        <v>582</v>
      </c>
      <c r="HIB31" s="157"/>
      <c r="HIC31" s="209">
        <v>1160</v>
      </c>
      <c r="HID31" s="209">
        <v>0</v>
      </c>
      <c r="HIE31" s="209">
        <v>0</v>
      </c>
      <c r="HIF31" s="229">
        <f t="shared" si="452"/>
        <v>1160</v>
      </c>
      <c r="HIG31" s="41">
        <f t="shared" ca="1" si="448"/>
        <v>0.24970787754126145</v>
      </c>
      <c r="HIH31" s="220">
        <v>9</v>
      </c>
      <c r="HII31" s="162">
        <v>107</v>
      </c>
      <c r="HIJ31" s="221" t="str">
        <f>VLOOKUP(HII31,Уч!$A$2:$L$34,2,FALSE)</f>
        <v>Зарипов Раиль</v>
      </c>
      <c r="HIK31" s="222" t="str">
        <f>VLOOKUP(HII31,Уч!$A$2:$L$34,3,FALSE)</f>
        <v>25.07.1999</v>
      </c>
      <c r="HIL31" s="223" t="str">
        <f>VLOOKUP(HII31,Уч!$A$2:$L$34,5,FALSE)</f>
        <v xml:space="preserve">Республика Татарстан  </v>
      </c>
      <c r="HIM31" s="518">
        <f t="shared" si="449"/>
        <v>11.6</v>
      </c>
      <c r="HIN31" s="518" t="str">
        <f t="shared" si="449"/>
        <v>X</v>
      </c>
      <c r="HIO31" s="518" t="str">
        <f t="shared" si="449"/>
        <v>X</v>
      </c>
      <c r="HIP31" s="311">
        <f t="shared" si="450"/>
        <v>11.6</v>
      </c>
      <c r="HIQ31" s="247">
        <f t="shared" si="451"/>
        <v>582</v>
      </c>
      <c r="HIR31" s="157"/>
      <c r="HIS31" s="209">
        <v>1160</v>
      </c>
      <c r="HIT31" s="209">
        <v>0</v>
      </c>
      <c r="HIU31" s="209">
        <v>0</v>
      </c>
      <c r="HIV31" s="229">
        <f t="shared" si="452"/>
        <v>1160</v>
      </c>
      <c r="HIW31" s="41">
        <f t="shared" ref="HIW31:HKS31" ca="1" si="453">RAND()</f>
        <v>0.62566040296263337</v>
      </c>
      <c r="HIX31" s="220">
        <v>9</v>
      </c>
      <c r="HIY31" s="162">
        <v>107</v>
      </c>
      <c r="HIZ31" s="221" t="str">
        <f>VLOOKUP(HIY31,Уч!$A$2:$L$34,2,FALSE)</f>
        <v>Зарипов Раиль</v>
      </c>
      <c r="HJA31" s="222" t="str">
        <f>VLOOKUP(HIY31,Уч!$A$2:$L$34,3,FALSE)</f>
        <v>25.07.1999</v>
      </c>
      <c r="HJB31" s="223" t="str">
        <f>VLOOKUP(HIY31,Уч!$A$2:$L$34,5,FALSE)</f>
        <v xml:space="preserve">Республика Татарстан  </v>
      </c>
      <c r="HJC31" s="518">
        <f t="shared" ref="HJC31:HLA31" si="454">IF(HJI31=0,"X",HJI31/100)</f>
        <v>11.6</v>
      </c>
      <c r="HJD31" s="518" t="str">
        <f t="shared" si="454"/>
        <v>X</v>
      </c>
      <c r="HJE31" s="518" t="str">
        <f t="shared" si="454"/>
        <v>X</v>
      </c>
      <c r="HJF31" s="311">
        <f t="shared" ref="HJF31:HLB31" si="455">MAX(HJI31,HJJ31,HJK31)/100</f>
        <v>11.6</v>
      </c>
      <c r="HJG31" s="247">
        <f t="shared" ref="HJG31:HLC31" si="456">IF(HJL31&lt;153,0,IF(HJL31=0,0,ROUNDDOWN(51.39*(HJL31/100-1.5)^1.05,0)))</f>
        <v>582</v>
      </c>
      <c r="HJH31" s="157"/>
      <c r="HJI31" s="209">
        <v>1160</v>
      </c>
      <c r="HJJ31" s="209">
        <v>0</v>
      </c>
      <c r="HJK31" s="209">
        <v>0</v>
      </c>
      <c r="HJL31" s="229">
        <f t="shared" ref="HJL31:HLH31" si="457">MAX(HJI31,HJJ31,HJK31)</f>
        <v>1160</v>
      </c>
      <c r="HJM31" s="41">
        <f t="shared" ca="1" si="453"/>
        <v>0.16417265428258332</v>
      </c>
      <c r="HJN31" s="220">
        <v>9</v>
      </c>
      <c r="HJO31" s="162">
        <v>107</v>
      </c>
      <c r="HJP31" s="221" t="str">
        <f>VLOOKUP(HJO31,Уч!$A$2:$L$34,2,FALSE)</f>
        <v>Зарипов Раиль</v>
      </c>
      <c r="HJQ31" s="222" t="str">
        <f>VLOOKUP(HJO31,Уч!$A$2:$L$34,3,FALSE)</f>
        <v>25.07.1999</v>
      </c>
      <c r="HJR31" s="223" t="str">
        <f>VLOOKUP(HJO31,Уч!$A$2:$L$34,5,FALSE)</f>
        <v xml:space="preserve">Республика Татарстан  </v>
      </c>
      <c r="HJS31" s="518">
        <f t="shared" si="454"/>
        <v>11.6</v>
      </c>
      <c r="HJT31" s="518" t="str">
        <f t="shared" si="454"/>
        <v>X</v>
      </c>
      <c r="HJU31" s="518" t="str">
        <f t="shared" si="454"/>
        <v>X</v>
      </c>
      <c r="HJV31" s="311">
        <f t="shared" si="455"/>
        <v>11.6</v>
      </c>
      <c r="HJW31" s="247">
        <f t="shared" si="456"/>
        <v>582</v>
      </c>
      <c r="HJX31" s="157"/>
      <c r="HJY31" s="209">
        <v>1160</v>
      </c>
      <c r="HJZ31" s="209">
        <v>0</v>
      </c>
      <c r="HKA31" s="209">
        <v>0</v>
      </c>
      <c r="HKB31" s="229">
        <f t="shared" si="457"/>
        <v>1160</v>
      </c>
      <c r="HKC31" s="41">
        <f t="shared" ca="1" si="453"/>
        <v>0.43096809643940781</v>
      </c>
      <c r="HKD31" s="220">
        <v>9</v>
      </c>
      <c r="HKE31" s="162">
        <v>107</v>
      </c>
      <c r="HKF31" s="221" t="str">
        <f>VLOOKUP(HKE31,Уч!$A$2:$L$34,2,FALSE)</f>
        <v>Зарипов Раиль</v>
      </c>
      <c r="HKG31" s="222" t="str">
        <f>VLOOKUP(HKE31,Уч!$A$2:$L$34,3,FALSE)</f>
        <v>25.07.1999</v>
      </c>
      <c r="HKH31" s="223" t="str">
        <f>VLOOKUP(HKE31,Уч!$A$2:$L$34,5,FALSE)</f>
        <v xml:space="preserve">Республика Татарстан  </v>
      </c>
      <c r="HKI31" s="518">
        <f t="shared" si="454"/>
        <v>11.6</v>
      </c>
      <c r="HKJ31" s="518" t="str">
        <f t="shared" si="454"/>
        <v>X</v>
      </c>
      <c r="HKK31" s="518" t="str">
        <f t="shared" si="454"/>
        <v>X</v>
      </c>
      <c r="HKL31" s="311">
        <f t="shared" si="455"/>
        <v>11.6</v>
      </c>
      <c r="HKM31" s="247">
        <f t="shared" si="456"/>
        <v>582</v>
      </c>
      <c r="HKN31" s="157"/>
      <c r="HKO31" s="209">
        <v>1160</v>
      </c>
      <c r="HKP31" s="209">
        <v>0</v>
      </c>
      <c r="HKQ31" s="209">
        <v>0</v>
      </c>
      <c r="HKR31" s="229">
        <f t="shared" si="457"/>
        <v>1160</v>
      </c>
      <c r="HKS31" s="41">
        <f t="shared" ca="1" si="453"/>
        <v>0.24756176299127441</v>
      </c>
      <c r="HKT31" s="220">
        <v>9</v>
      </c>
      <c r="HKU31" s="162">
        <v>107</v>
      </c>
      <c r="HKV31" s="221" t="str">
        <f>VLOOKUP(HKU31,Уч!$A$2:$L$34,2,FALSE)</f>
        <v>Зарипов Раиль</v>
      </c>
      <c r="HKW31" s="222" t="str">
        <f>VLOOKUP(HKU31,Уч!$A$2:$L$34,3,FALSE)</f>
        <v>25.07.1999</v>
      </c>
      <c r="HKX31" s="223" t="str">
        <f>VLOOKUP(HKU31,Уч!$A$2:$L$34,5,FALSE)</f>
        <v xml:space="preserve">Республика Татарстан  </v>
      </c>
      <c r="HKY31" s="518">
        <f t="shared" si="454"/>
        <v>11.6</v>
      </c>
      <c r="HKZ31" s="518" t="str">
        <f t="shared" si="454"/>
        <v>X</v>
      </c>
      <c r="HLA31" s="518" t="str">
        <f t="shared" si="454"/>
        <v>X</v>
      </c>
      <c r="HLB31" s="311">
        <f t="shared" si="455"/>
        <v>11.6</v>
      </c>
      <c r="HLC31" s="247">
        <f t="shared" si="456"/>
        <v>582</v>
      </c>
      <c r="HLD31" s="157"/>
      <c r="HLE31" s="209">
        <v>1160</v>
      </c>
      <c r="HLF31" s="209">
        <v>0</v>
      </c>
      <c r="HLG31" s="209">
        <v>0</v>
      </c>
      <c r="HLH31" s="229">
        <f t="shared" si="457"/>
        <v>1160</v>
      </c>
      <c r="HLI31" s="41">
        <f t="shared" ref="HLI31:HNE31" ca="1" si="458">RAND()</f>
        <v>0.32160939545625677</v>
      </c>
      <c r="HLJ31" s="220">
        <v>9</v>
      </c>
      <c r="HLK31" s="162">
        <v>107</v>
      </c>
      <c r="HLL31" s="221" t="str">
        <f>VLOOKUP(HLK31,Уч!$A$2:$L$34,2,FALSE)</f>
        <v>Зарипов Раиль</v>
      </c>
      <c r="HLM31" s="222" t="str">
        <f>VLOOKUP(HLK31,Уч!$A$2:$L$34,3,FALSE)</f>
        <v>25.07.1999</v>
      </c>
      <c r="HLN31" s="223" t="str">
        <f>VLOOKUP(HLK31,Уч!$A$2:$L$34,5,FALSE)</f>
        <v xml:space="preserve">Республика Татарстан  </v>
      </c>
      <c r="HLO31" s="518">
        <f t="shared" ref="HLO31:HNM31" si="459">IF(HLU31=0,"X",HLU31/100)</f>
        <v>11.6</v>
      </c>
      <c r="HLP31" s="518" t="str">
        <f t="shared" si="459"/>
        <v>X</v>
      </c>
      <c r="HLQ31" s="518" t="str">
        <f t="shared" si="459"/>
        <v>X</v>
      </c>
      <c r="HLR31" s="311">
        <f t="shared" ref="HLR31:HNN31" si="460">MAX(HLU31,HLV31,HLW31)/100</f>
        <v>11.6</v>
      </c>
      <c r="HLS31" s="247">
        <f t="shared" ref="HLS31:HNO31" si="461">IF(HLX31&lt;153,0,IF(HLX31=0,0,ROUNDDOWN(51.39*(HLX31/100-1.5)^1.05,0)))</f>
        <v>582</v>
      </c>
      <c r="HLT31" s="157"/>
      <c r="HLU31" s="209">
        <v>1160</v>
      </c>
      <c r="HLV31" s="209">
        <v>0</v>
      </c>
      <c r="HLW31" s="209">
        <v>0</v>
      </c>
      <c r="HLX31" s="229">
        <f t="shared" ref="HLX31:HNT31" si="462">MAX(HLU31,HLV31,HLW31)</f>
        <v>1160</v>
      </c>
      <c r="HLY31" s="41">
        <f t="shared" ca="1" si="458"/>
        <v>0.4286792307998768</v>
      </c>
      <c r="HLZ31" s="220">
        <v>9</v>
      </c>
      <c r="HMA31" s="162">
        <v>107</v>
      </c>
      <c r="HMB31" s="221" t="str">
        <f>VLOOKUP(HMA31,Уч!$A$2:$L$34,2,FALSE)</f>
        <v>Зарипов Раиль</v>
      </c>
      <c r="HMC31" s="222" t="str">
        <f>VLOOKUP(HMA31,Уч!$A$2:$L$34,3,FALSE)</f>
        <v>25.07.1999</v>
      </c>
      <c r="HMD31" s="223" t="str">
        <f>VLOOKUP(HMA31,Уч!$A$2:$L$34,5,FALSE)</f>
        <v xml:space="preserve">Республика Татарстан  </v>
      </c>
      <c r="HME31" s="518">
        <f t="shared" si="459"/>
        <v>11.6</v>
      </c>
      <c r="HMF31" s="518" t="str">
        <f t="shared" si="459"/>
        <v>X</v>
      </c>
      <c r="HMG31" s="518" t="str">
        <f t="shared" si="459"/>
        <v>X</v>
      </c>
      <c r="HMH31" s="311">
        <f t="shared" si="460"/>
        <v>11.6</v>
      </c>
      <c r="HMI31" s="247">
        <f t="shared" si="461"/>
        <v>582</v>
      </c>
      <c r="HMJ31" s="157"/>
      <c r="HMK31" s="209">
        <v>1160</v>
      </c>
      <c r="HML31" s="209">
        <v>0</v>
      </c>
      <c r="HMM31" s="209">
        <v>0</v>
      </c>
      <c r="HMN31" s="229">
        <f t="shared" si="462"/>
        <v>1160</v>
      </c>
      <c r="HMO31" s="41">
        <f t="shared" ca="1" si="458"/>
        <v>0.9932381063011958</v>
      </c>
      <c r="HMP31" s="220">
        <v>9</v>
      </c>
      <c r="HMQ31" s="162">
        <v>107</v>
      </c>
      <c r="HMR31" s="221" t="str">
        <f>VLOOKUP(HMQ31,Уч!$A$2:$L$34,2,FALSE)</f>
        <v>Зарипов Раиль</v>
      </c>
      <c r="HMS31" s="222" t="str">
        <f>VLOOKUP(HMQ31,Уч!$A$2:$L$34,3,FALSE)</f>
        <v>25.07.1999</v>
      </c>
      <c r="HMT31" s="223" t="str">
        <f>VLOOKUP(HMQ31,Уч!$A$2:$L$34,5,FALSE)</f>
        <v xml:space="preserve">Республика Татарстан  </v>
      </c>
      <c r="HMU31" s="518">
        <f t="shared" si="459"/>
        <v>11.6</v>
      </c>
      <c r="HMV31" s="518" t="str">
        <f t="shared" si="459"/>
        <v>X</v>
      </c>
      <c r="HMW31" s="518" t="str">
        <f t="shared" si="459"/>
        <v>X</v>
      </c>
      <c r="HMX31" s="311">
        <f t="shared" si="460"/>
        <v>11.6</v>
      </c>
      <c r="HMY31" s="247">
        <f t="shared" si="461"/>
        <v>582</v>
      </c>
      <c r="HMZ31" s="157"/>
      <c r="HNA31" s="209">
        <v>1160</v>
      </c>
      <c r="HNB31" s="209">
        <v>0</v>
      </c>
      <c r="HNC31" s="209">
        <v>0</v>
      </c>
      <c r="HND31" s="229">
        <f t="shared" si="462"/>
        <v>1160</v>
      </c>
      <c r="HNE31" s="41">
        <f t="shared" ca="1" si="458"/>
        <v>0.95560993999755239</v>
      </c>
      <c r="HNF31" s="220">
        <v>9</v>
      </c>
      <c r="HNG31" s="162">
        <v>107</v>
      </c>
      <c r="HNH31" s="221" t="str">
        <f>VLOOKUP(HNG31,Уч!$A$2:$L$34,2,FALSE)</f>
        <v>Зарипов Раиль</v>
      </c>
      <c r="HNI31" s="222" t="str">
        <f>VLOOKUP(HNG31,Уч!$A$2:$L$34,3,FALSE)</f>
        <v>25.07.1999</v>
      </c>
      <c r="HNJ31" s="223" t="str">
        <f>VLOOKUP(HNG31,Уч!$A$2:$L$34,5,FALSE)</f>
        <v xml:space="preserve">Республика Татарстан  </v>
      </c>
      <c r="HNK31" s="518">
        <f t="shared" si="459"/>
        <v>11.6</v>
      </c>
      <c r="HNL31" s="518" t="str">
        <f t="shared" si="459"/>
        <v>X</v>
      </c>
      <c r="HNM31" s="518" t="str">
        <f t="shared" si="459"/>
        <v>X</v>
      </c>
      <c r="HNN31" s="311">
        <f t="shared" si="460"/>
        <v>11.6</v>
      </c>
      <c r="HNO31" s="247">
        <f t="shared" si="461"/>
        <v>582</v>
      </c>
      <c r="HNP31" s="157"/>
      <c r="HNQ31" s="209">
        <v>1160</v>
      </c>
      <c r="HNR31" s="209">
        <v>0</v>
      </c>
      <c r="HNS31" s="209">
        <v>0</v>
      </c>
      <c r="HNT31" s="229">
        <f t="shared" si="462"/>
        <v>1160</v>
      </c>
      <c r="HNU31" s="41">
        <f t="shared" ref="HNU31:HPQ31" ca="1" si="463">RAND()</f>
        <v>0.13423430501018763</v>
      </c>
      <c r="HNV31" s="220">
        <v>9</v>
      </c>
      <c r="HNW31" s="162">
        <v>107</v>
      </c>
      <c r="HNX31" s="221" t="str">
        <f>VLOOKUP(HNW31,Уч!$A$2:$L$34,2,FALSE)</f>
        <v>Зарипов Раиль</v>
      </c>
      <c r="HNY31" s="222" t="str">
        <f>VLOOKUP(HNW31,Уч!$A$2:$L$34,3,FALSE)</f>
        <v>25.07.1999</v>
      </c>
      <c r="HNZ31" s="223" t="str">
        <f>VLOOKUP(HNW31,Уч!$A$2:$L$34,5,FALSE)</f>
        <v xml:space="preserve">Республика Татарстан  </v>
      </c>
      <c r="HOA31" s="518">
        <f t="shared" ref="HOA31:HPY31" si="464">IF(HOG31=0,"X",HOG31/100)</f>
        <v>11.6</v>
      </c>
      <c r="HOB31" s="518" t="str">
        <f t="shared" si="464"/>
        <v>X</v>
      </c>
      <c r="HOC31" s="518" t="str">
        <f t="shared" si="464"/>
        <v>X</v>
      </c>
      <c r="HOD31" s="311">
        <f t="shared" ref="HOD31:HPZ31" si="465">MAX(HOG31,HOH31,HOI31)/100</f>
        <v>11.6</v>
      </c>
      <c r="HOE31" s="247">
        <f t="shared" ref="HOE31:HQA31" si="466">IF(HOJ31&lt;153,0,IF(HOJ31=0,0,ROUNDDOWN(51.39*(HOJ31/100-1.5)^1.05,0)))</f>
        <v>582</v>
      </c>
      <c r="HOF31" s="157"/>
      <c r="HOG31" s="209">
        <v>1160</v>
      </c>
      <c r="HOH31" s="209">
        <v>0</v>
      </c>
      <c r="HOI31" s="209">
        <v>0</v>
      </c>
      <c r="HOJ31" s="229">
        <f t="shared" ref="HOJ31:HQF31" si="467">MAX(HOG31,HOH31,HOI31)</f>
        <v>1160</v>
      </c>
      <c r="HOK31" s="41">
        <f t="shared" ca="1" si="463"/>
        <v>0.69867582348226931</v>
      </c>
      <c r="HOL31" s="220">
        <v>9</v>
      </c>
      <c r="HOM31" s="162">
        <v>107</v>
      </c>
      <c r="HON31" s="221" t="str">
        <f>VLOOKUP(HOM31,Уч!$A$2:$L$34,2,FALSE)</f>
        <v>Зарипов Раиль</v>
      </c>
      <c r="HOO31" s="222" t="str">
        <f>VLOOKUP(HOM31,Уч!$A$2:$L$34,3,FALSE)</f>
        <v>25.07.1999</v>
      </c>
      <c r="HOP31" s="223" t="str">
        <f>VLOOKUP(HOM31,Уч!$A$2:$L$34,5,FALSE)</f>
        <v xml:space="preserve">Республика Татарстан  </v>
      </c>
      <c r="HOQ31" s="518">
        <f t="shared" si="464"/>
        <v>11.6</v>
      </c>
      <c r="HOR31" s="518" t="str">
        <f t="shared" si="464"/>
        <v>X</v>
      </c>
      <c r="HOS31" s="518" t="str">
        <f t="shared" si="464"/>
        <v>X</v>
      </c>
      <c r="HOT31" s="311">
        <f t="shared" si="465"/>
        <v>11.6</v>
      </c>
      <c r="HOU31" s="247">
        <f t="shared" si="466"/>
        <v>582</v>
      </c>
      <c r="HOV31" s="157"/>
      <c r="HOW31" s="209">
        <v>1160</v>
      </c>
      <c r="HOX31" s="209">
        <v>0</v>
      </c>
      <c r="HOY31" s="209">
        <v>0</v>
      </c>
      <c r="HOZ31" s="229">
        <f t="shared" si="467"/>
        <v>1160</v>
      </c>
      <c r="HPA31" s="41">
        <f t="shared" ca="1" si="463"/>
        <v>0.92261944950161512</v>
      </c>
      <c r="HPB31" s="220">
        <v>9</v>
      </c>
      <c r="HPC31" s="162">
        <v>107</v>
      </c>
      <c r="HPD31" s="221" t="str">
        <f>VLOOKUP(HPC31,Уч!$A$2:$L$34,2,FALSE)</f>
        <v>Зарипов Раиль</v>
      </c>
      <c r="HPE31" s="222" t="str">
        <f>VLOOKUP(HPC31,Уч!$A$2:$L$34,3,FALSE)</f>
        <v>25.07.1999</v>
      </c>
      <c r="HPF31" s="223" t="str">
        <f>VLOOKUP(HPC31,Уч!$A$2:$L$34,5,FALSE)</f>
        <v xml:space="preserve">Республика Татарстан  </v>
      </c>
      <c r="HPG31" s="518">
        <f t="shared" si="464"/>
        <v>11.6</v>
      </c>
      <c r="HPH31" s="518" t="str">
        <f t="shared" si="464"/>
        <v>X</v>
      </c>
      <c r="HPI31" s="518" t="str">
        <f t="shared" si="464"/>
        <v>X</v>
      </c>
      <c r="HPJ31" s="311">
        <f t="shared" si="465"/>
        <v>11.6</v>
      </c>
      <c r="HPK31" s="247">
        <f t="shared" si="466"/>
        <v>582</v>
      </c>
      <c r="HPL31" s="157"/>
      <c r="HPM31" s="209">
        <v>1160</v>
      </c>
      <c r="HPN31" s="209">
        <v>0</v>
      </c>
      <c r="HPO31" s="209">
        <v>0</v>
      </c>
      <c r="HPP31" s="229">
        <f t="shared" si="467"/>
        <v>1160</v>
      </c>
      <c r="HPQ31" s="41">
        <f t="shared" ca="1" si="463"/>
        <v>0.79415863696502453</v>
      </c>
      <c r="HPR31" s="220">
        <v>9</v>
      </c>
      <c r="HPS31" s="162">
        <v>107</v>
      </c>
      <c r="HPT31" s="221" t="str">
        <f>VLOOKUP(HPS31,Уч!$A$2:$L$34,2,FALSE)</f>
        <v>Зарипов Раиль</v>
      </c>
      <c r="HPU31" s="222" t="str">
        <f>VLOOKUP(HPS31,Уч!$A$2:$L$34,3,FALSE)</f>
        <v>25.07.1999</v>
      </c>
      <c r="HPV31" s="223" t="str">
        <f>VLOOKUP(HPS31,Уч!$A$2:$L$34,5,FALSE)</f>
        <v xml:space="preserve">Республика Татарстан  </v>
      </c>
      <c r="HPW31" s="518">
        <f t="shared" si="464"/>
        <v>11.6</v>
      </c>
      <c r="HPX31" s="518" t="str">
        <f t="shared" si="464"/>
        <v>X</v>
      </c>
      <c r="HPY31" s="518" t="str">
        <f t="shared" si="464"/>
        <v>X</v>
      </c>
      <c r="HPZ31" s="311">
        <f t="shared" si="465"/>
        <v>11.6</v>
      </c>
      <c r="HQA31" s="247">
        <f t="shared" si="466"/>
        <v>582</v>
      </c>
      <c r="HQB31" s="157"/>
      <c r="HQC31" s="209">
        <v>1160</v>
      </c>
      <c r="HQD31" s="209">
        <v>0</v>
      </c>
      <c r="HQE31" s="209">
        <v>0</v>
      </c>
      <c r="HQF31" s="229">
        <f t="shared" si="467"/>
        <v>1160</v>
      </c>
      <c r="HQG31" s="41">
        <f t="shared" ref="HQG31:HSC31" ca="1" si="468">RAND()</f>
        <v>2.3873421035023323E-2</v>
      </c>
      <c r="HQH31" s="220">
        <v>9</v>
      </c>
      <c r="HQI31" s="162">
        <v>107</v>
      </c>
      <c r="HQJ31" s="221" t="str">
        <f>VLOOKUP(HQI31,Уч!$A$2:$L$34,2,FALSE)</f>
        <v>Зарипов Раиль</v>
      </c>
      <c r="HQK31" s="222" t="str">
        <f>VLOOKUP(HQI31,Уч!$A$2:$L$34,3,FALSE)</f>
        <v>25.07.1999</v>
      </c>
      <c r="HQL31" s="223" t="str">
        <f>VLOOKUP(HQI31,Уч!$A$2:$L$34,5,FALSE)</f>
        <v xml:space="preserve">Республика Татарстан  </v>
      </c>
      <c r="HQM31" s="518">
        <f t="shared" ref="HQM31:HSK31" si="469">IF(HQS31=0,"X",HQS31/100)</f>
        <v>11.6</v>
      </c>
      <c r="HQN31" s="518" t="str">
        <f t="shared" si="469"/>
        <v>X</v>
      </c>
      <c r="HQO31" s="518" t="str">
        <f t="shared" si="469"/>
        <v>X</v>
      </c>
      <c r="HQP31" s="311">
        <f t="shared" ref="HQP31:HSL31" si="470">MAX(HQS31,HQT31,HQU31)/100</f>
        <v>11.6</v>
      </c>
      <c r="HQQ31" s="247">
        <f t="shared" ref="HQQ31:HSM31" si="471">IF(HQV31&lt;153,0,IF(HQV31=0,0,ROUNDDOWN(51.39*(HQV31/100-1.5)^1.05,0)))</f>
        <v>582</v>
      </c>
      <c r="HQR31" s="157"/>
      <c r="HQS31" s="209">
        <v>1160</v>
      </c>
      <c r="HQT31" s="209">
        <v>0</v>
      </c>
      <c r="HQU31" s="209">
        <v>0</v>
      </c>
      <c r="HQV31" s="229">
        <f t="shared" ref="HQV31:HSR31" si="472">MAX(HQS31,HQT31,HQU31)</f>
        <v>1160</v>
      </c>
      <c r="HQW31" s="41">
        <f t="shared" ca="1" si="468"/>
        <v>0.77682691705761153</v>
      </c>
      <c r="HQX31" s="220">
        <v>9</v>
      </c>
      <c r="HQY31" s="162">
        <v>107</v>
      </c>
      <c r="HQZ31" s="221" t="str">
        <f>VLOOKUP(HQY31,Уч!$A$2:$L$34,2,FALSE)</f>
        <v>Зарипов Раиль</v>
      </c>
      <c r="HRA31" s="222" t="str">
        <f>VLOOKUP(HQY31,Уч!$A$2:$L$34,3,FALSE)</f>
        <v>25.07.1999</v>
      </c>
      <c r="HRB31" s="223" t="str">
        <f>VLOOKUP(HQY31,Уч!$A$2:$L$34,5,FALSE)</f>
        <v xml:space="preserve">Республика Татарстан  </v>
      </c>
      <c r="HRC31" s="518">
        <f t="shared" si="469"/>
        <v>11.6</v>
      </c>
      <c r="HRD31" s="518" t="str">
        <f t="shared" si="469"/>
        <v>X</v>
      </c>
      <c r="HRE31" s="518" t="str">
        <f t="shared" si="469"/>
        <v>X</v>
      </c>
      <c r="HRF31" s="311">
        <f t="shared" si="470"/>
        <v>11.6</v>
      </c>
      <c r="HRG31" s="247">
        <f t="shared" si="471"/>
        <v>582</v>
      </c>
      <c r="HRH31" s="157"/>
      <c r="HRI31" s="209">
        <v>1160</v>
      </c>
      <c r="HRJ31" s="209">
        <v>0</v>
      </c>
      <c r="HRK31" s="209">
        <v>0</v>
      </c>
      <c r="HRL31" s="229">
        <f t="shared" si="472"/>
        <v>1160</v>
      </c>
      <c r="HRM31" s="41">
        <f t="shared" ca="1" si="468"/>
        <v>0.92634004953723326</v>
      </c>
      <c r="HRN31" s="220">
        <v>9</v>
      </c>
      <c r="HRO31" s="162">
        <v>107</v>
      </c>
      <c r="HRP31" s="221" t="str">
        <f>VLOOKUP(HRO31,Уч!$A$2:$L$34,2,FALSE)</f>
        <v>Зарипов Раиль</v>
      </c>
      <c r="HRQ31" s="222" t="str">
        <f>VLOOKUP(HRO31,Уч!$A$2:$L$34,3,FALSE)</f>
        <v>25.07.1999</v>
      </c>
      <c r="HRR31" s="223" t="str">
        <f>VLOOKUP(HRO31,Уч!$A$2:$L$34,5,FALSE)</f>
        <v xml:space="preserve">Республика Татарстан  </v>
      </c>
      <c r="HRS31" s="518">
        <f t="shared" si="469"/>
        <v>11.6</v>
      </c>
      <c r="HRT31" s="518" t="str">
        <f t="shared" si="469"/>
        <v>X</v>
      </c>
      <c r="HRU31" s="518" t="str">
        <f t="shared" si="469"/>
        <v>X</v>
      </c>
      <c r="HRV31" s="311">
        <f t="shared" si="470"/>
        <v>11.6</v>
      </c>
      <c r="HRW31" s="247">
        <f t="shared" si="471"/>
        <v>582</v>
      </c>
      <c r="HRX31" s="157"/>
      <c r="HRY31" s="209">
        <v>1160</v>
      </c>
      <c r="HRZ31" s="209">
        <v>0</v>
      </c>
      <c r="HSA31" s="209">
        <v>0</v>
      </c>
      <c r="HSB31" s="229">
        <f t="shared" si="472"/>
        <v>1160</v>
      </c>
      <c r="HSC31" s="41">
        <f t="shared" ca="1" si="468"/>
        <v>0.52899226474712147</v>
      </c>
      <c r="HSD31" s="220">
        <v>9</v>
      </c>
      <c r="HSE31" s="162">
        <v>107</v>
      </c>
      <c r="HSF31" s="221" t="str">
        <f>VLOOKUP(HSE31,Уч!$A$2:$L$34,2,FALSE)</f>
        <v>Зарипов Раиль</v>
      </c>
      <c r="HSG31" s="222" t="str">
        <f>VLOOKUP(HSE31,Уч!$A$2:$L$34,3,FALSE)</f>
        <v>25.07.1999</v>
      </c>
      <c r="HSH31" s="223" t="str">
        <f>VLOOKUP(HSE31,Уч!$A$2:$L$34,5,FALSE)</f>
        <v xml:space="preserve">Республика Татарстан  </v>
      </c>
      <c r="HSI31" s="518">
        <f t="shared" si="469"/>
        <v>11.6</v>
      </c>
      <c r="HSJ31" s="518" t="str">
        <f t="shared" si="469"/>
        <v>X</v>
      </c>
      <c r="HSK31" s="518" t="str">
        <f t="shared" si="469"/>
        <v>X</v>
      </c>
      <c r="HSL31" s="311">
        <f t="shared" si="470"/>
        <v>11.6</v>
      </c>
      <c r="HSM31" s="247">
        <f t="shared" si="471"/>
        <v>582</v>
      </c>
      <c r="HSN31" s="157"/>
      <c r="HSO31" s="209">
        <v>1160</v>
      </c>
      <c r="HSP31" s="209">
        <v>0</v>
      </c>
      <c r="HSQ31" s="209">
        <v>0</v>
      </c>
      <c r="HSR31" s="229">
        <f t="shared" si="472"/>
        <v>1160</v>
      </c>
      <c r="HSS31" s="41">
        <f t="shared" ref="HSS31:HUO31" ca="1" si="473">RAND()</f>
        <v>0.56141648205877759</v>
      </c>
      <c r="HST31" s="220">
        <v>9</v>
      </c>
      <c r="HSU31" s="162">
        <v>107</v>
      </c>
      <c r="HSV31" s="221" t="str">
        <f>VLOOKUP(HSU31,Уч!$A$2:$L$34,2,FALSE)</f>
        <v>Зарипов Раиль</v>
      </c>
      <c r="HSW31" s="222" t="str">
        <f>VLOOKUP(HSU31,Уч!$A$2:$L$34,3,FALSE)</f>
        <v>25.07.1999</v>
      </c>
      <c r="HSX31" s="223" t="str">
        <f>VLOOKUP(HSU31,Уч!$A$2:$L$34,5,FALSE)</f>
        <v xml:space="preserve">Республика Татарстан  </v>
      </c>
      <c r="HSY31" s="518">
        <f t="shared" ref="HSY31:HUW31" si="474">IF(HTE31=0,"X",HTE31/100)</f>
        <v>11.6</v>
      </c>
      <c r="HSZ31" s="518" t="str">
        <f t="shared" si="474"/>
        <v>X</v>
      </c>
      <c r="HTA31" s="518" t="str">
        <f t="shared" si="474"/>
        <v>X</v>
      </c>
      <c r="HTB31" s="311">
        <f t="shared" ref="HTB31:HUX31" si="475">MAX(HTE31,HTF31,HTG31)/100</f>
        <v>11.6</v>
      </c>
      <c r="HTC31" s="247">
        <f t="shared" ref="HTC31:HUY31" si="476">IF(HTH31&lt;153,0,IF(HTH31=0,0,ROUNDDOWN(51.39*(HTH31/100-1.5)^1.05,0)))</f>
        <v>582</v>
      </c>
      <c r="HTD31" s="157"/>
      <c r="HTE31" s="209">
        <v>1160</v>
      </c>
      <c r="HTF31" s="209">
        <v>0</v>
      </c>
      <c r="HTG31" s="209">
        <v>0</v>
      </c>
      <c r="HTH31" s="229">
        <f t="shared" ref="HTH31:HVD31" si="477">MAX(HTE31,HTF31,HTG31)</f>
        <v>1160</v>
      </c>
      <c r="HTI31" s="41">
        <f t="shared" ca="1" si="473"/>
        <v>0.42597725747902071</v>
      </c>
      <c r="HTJ31" s="220">
        <v>9</v>
      </c>
      <c r="HTK31" s="162">
        <v>107</v>
      </c>
      <c r="HTL31" s="221" t="str">
        <f>VLOOKUP(HTK31,Уч!$A$2:$L$34,2,FALSE)</f>
        <v>Зарипов Раиль</v>
      </c>
      <c r="HTM31" s="222" t="str">
        <f>VLOOKUP(HTK31,Уч!$A$2:$L$34,3,FALSE)</f>
        <v>25.07.1999</v>
      </c>
      <c r="HTN31" s="223" t="str">
        <f>VLOOKUP(HTK31,Уч!$A$2:$L$34,5,FALSE)</f>
        <v xml:space="preserve">Республика Татарстан  </v>
      </c>
      <c r="HTO31" s="518">
        <f t="shared" si="474"/>
        <v>11.6</v>
      </c>
      <c r="HTP31" s="518" t="str">
        <f t="shared" si="474"/>
        <v>X</v>
      </c>
      <c r="HTQ31" s="518" t="str">
        <f t="shared" si="474"/>
        <v>X</v>
      </c>
      <c r="HTR31" s="311">
        <f t="shared" si="475"/>
        <v>11.6</v>
      </c>
      <c r="HTS31" s="247">
        <f t="shared" si="476"/>
        <v>582</v>
      </c>
      <c r="HTT31" s="157"/>
      <c r="HTU31" s="209">
        <v>1160</v>
      </c>
      <c r="HTV31" s="209">
        <v>0</v>
      </c>
      <c r="HTW31" s="209">
        <v>0</v>
      </c>
      <c r="HTX31" s="229">
        <f t="shared" si="477"/>
        <v>1160</v>
      </c>
      <c r="HTY31" s="41">
        <f t="shared" ca="1" si="473"/>
        <v>0.95118895530140923</v>
      </c>
      <c r="HTZ31" s="220">
        <v>9</v>
      </c>
      <c r="HUA31" s="162">
        <v>107</v>
      </c>
      <c r="HUB31" s="221" t="str">
        <f>VLOOKUP(HUA31,Уч!$A$2:$L$34,2,FALSE)</f>
        <v>Зарипов Раиль</v>
      </c>
      <c r="HUC31" s="222" t="str">
        <f>VLOOKUP(HUA31,Уч!$A$2:$L$34,3,FALSE)</f>
        <v>25.07.1999</v>
      </c>
      <c r="HUD31" s="223" t="str">
        <f>VLOOKUP(HUA31,Уч!$A$2:$L$34,5,FALSE)</f>
        <v xml:space="preserve">Республика Татарстан  </v>
      </c>
      <c r="HUE31" s="518">
        <f t="shared" si="474"/>
        <v>11.6</v>
      </c>
      <c r="HUF31" s="518" t="str">
        <f t="shared" si="474"/>
        <v>X</v>
      </c>
      <c r="HUG31" s="518" t="str">
        <f t="shared" si="474"/>
        <v>X</v>
      </c>
      <c r="HUH31" s="311">
        <f t="shared" si="475"/>
        <v>11.6</v>
      </c>
      <c r="HUI31" s="247">
        <f t="shared" si="476"/>
        <v>582</v>
      </c>
      <c r="HUJ31" s="157"/>
      <c r="HUK31" s="209">
        <v>1160</v>
      </c>
      <c r="HUL31" s="209">
        <v>0</v>
      </c>
      <c r="HUM31" s="209">
        <v>0</v>
      </c>
      <c r="HUN31" s="229">
        <f t="shared" si="477"/>
        <v>1160</v>
      </c>
      <c r="HUO31" s="41">
        <f t="shared" ca="1" si="473"/>
        <v>0.65596577752692709</v>
      </c>
      <c r="HUP31" s="220">
        <v>9</v>
      </c>
      <c r="HUQ31" s="162">
        <v>107</v>
      </c>
      <c r="HUR31" s="221" t="str">
        <f>VLOOKUP(HUQ31,Уч!$A$2:$L$34,2,FALSE)</f>
        <v>Зарипов Раиль</v>
      </c>
      <c r="HUS31" s="222" t="str">
        <f>VLOOKUP(HUQ31,Уч!$A$2:$L$34,3,FALSE)</f>
        <v>25.07.1999</v>
      </c>
      <c r="HUT31" s="223" t="str">
        <f>VLOOKUP(HUQ31,Уч!$A$2:$L$34,5,FALSE)</f>
        <v xml:space="preserve">Республика Татарстан  </v>
      </c>
      <c r="HUU31" s="518">
        <f t="shared" si="474"/>
        <v>11.6</v>
      </c>
      <c r="HUV31" s="518" t="str">
        <f t="shared" si="474"/>
        <v>X</v>
      </c>
      <c r="HUW31" s="518" t="str">
        <f t="shared" si="474"/>
        <v>X</v>
      </c>
      <c r="HUX31" s="311">
        <f t="shared" si="475"/>
        <v>11.6</v>
      </c>
      <c r="HUY31" s="247">
        <f t="shared" si="476"/>
        <v>582</v>
      </c>
      <c r="HUZ31" s="157"/>
      <c r="HVA31" s="209">
        <v>1160</v>
      </c>
      <c r="HVB31" s="209">
        <v>0</v>
      </c>
      <c r="HVC31" s="209">
        <v>0</v>
      </c>
      <c r="HVD31" s="229">
        <f t="shared" si="477"/>
        <v>1160</v>
      </c>
      <c r="HVE31" s="41">
        <f t="shared" ref="HVE31:HXA31" ca="1" si="478">RAND()</f>
        <v>0.98886048542784843</v>
      </c>
      <c r="HVF31" s="220">
        <v>9</v>
      </c>
      <c r="HVG31" s="162">
        <v>107</v>
      </c>
      <c r="HVH31" s="221" t="str">
        <f>VLOOKUP(HVG31,Уч!$A$2:$L$34,2,FALSE)</f>
        <v>Зарипов Раиль</v>
      </c>
      <c r="HVI31" s="222" t="str">
        <f>VLOOKUP(HVG31,Уч!$A$2:$L$34,3,FALSE)</f>
        <v>25.07.1999</v>
      </c>
      <c r="HVJ31" s="223" t="str">
        <f>VLOOKUP(HVG31,Уч!$A$2:$L$34,5,FALSE)</f>
        <v xml:space="preserve">Республика Татарстан  </v>
      </c>
      <c r="HVK31" s="518">
        <f t="shared" ref="HVK31:HXI31" si="479">IF(HVQ31=0,"X",HVQ31/100)</f>
        <v>11.6</v>
      </c>
      <c r="HVL31" s="518" t="str">
        <f t="shared" si="479"/>
        <v>X</v>
      </c>
      <c r="HVM31" s="518" t="str">
        <f t="shared" si="479"/>
        <v>X</v>
      </c>
      <c r="HVN31" s="311">
        <f t="shared" ref="HVN31:HXJ31" si="480">MAX(HVQ31,HVR31,HVS31)/100</f>
        <v>11.6</v>
      </c>
      <c r="HVO31" s="247">
        <f t="shared" ref="HVO31:HXK31" si="481">IF(HVT31&lt;153,0,IF(HVT31=0,0,ROUNDDOWN(51.39*(HVT31/100-1.5)^1.05,0)))</f>
        <v>582</v>
      </c>
      <c r="HVP31" s="157"/>
      <c r="HVQ31" s="209">
        <v>1160</v>
      </c>
      <c r="HVR31" s="209">
        <v>0</v>
      </c>
      <c r="HVS31" s="209">
        <v>0</v>
      </c>
      <c r="HVT31" s="229">
        <f t="shared" ref="HVT31:HXP31" si="482">MAX(HVQ31,HVR31,HVS31)</f>
        <v>1160</v>
      </c>
      <c r="HVU31" s="41">
        <f t="shared" ca="1" si="478"/>
        <v>0.54034057637772037</v>
      </c>
      <c r="HVV31" s="220">
        <v>9</v>
      </c>
      <c r="HVW31" s="162">
        <v>107</v>
      </c>
      <c r="HVX31" s="221" t="str">
        <f>VLOOKUP(HVW31,Уч!$A$2:$L$34,2,FALSE)</f>
        <v>Зарипов Раиль</v>
      </c>
      <c r="HVY31" s="222" t="str">
        <f>VLOOKUP(HVW31,Уч!$A$2:$L$34,3,FALSE)</f>
        <v>25.07.1999</v>
      </c>
      <c r="HVZ31" s="223" t="str">
        <f>VLOOKUP(HVW31,Уч!$A$2:$L$34,5,FALSE)</f>
        <v xml:space="preserve">Республика Татарстан  </v>
      </c>
      <c r="HWA31" s="518">
        <f t="shared" si="479"/>
        <v>11.6</v>
      </c>
      <c r="HWB31" s="518" t="str">
        <f t="shared" si="479"/>
        <v>X</v>
      </c>
      <c r="HWC31" s="518" t="str">
        <f t="shared" si="479"/>
        <v>X</v>
      </c>
      <c r="HWD31" s="311">
        <f t="shared" si="480"/>
        <v>11.6</v>
      </c>
      <c r="HWE31" s="247">
        <f t="shared" si="481"/>
        <v>582</v>
      </c>
      <c r="HWF31" s="157"/>
      <c r="HWG31" s="209">
        <v>1160</v>
      </c>
      <c r="HWH31" s="209">
        <v>0</v>
      </c>
      <c r="HWI31" s="209">
        <v>0</v>
      </c>
      <c r="HWJ31" s="229">
        <f t="shared" si="482"/>
        <v>1160</v>
      </c>
      <c r="HWK31" s="41">
        <f t="shared" ca="1" si="478"/>
        <v>0.32667458390605431</v>
      </c>
      <c r="HWL31" s="220">
        <v>9</v>
      </c>
      <c r="HWM31" s="162">
        <v>107</v>
      </c>
      <c r="HWN31" s="221" t="str">
        <f>VLOOKUP(HWM31,Уч!$A$2:$L$34,2,FALSE)</f>
        <v>Зарипов Раиль</v>
      </c>
      <c r="HWO31" s="222" t="str">
        <f>VLOOKUP(HWM31,Уч!$A$2:$L$34,3,FALSE)</f>
        <v>25.07.1999</v>
      </c>
      <c r="HWP31" s="223" t="str">
        <f>VLOOKUP(HWM31,Уч!$A$2:$L$34,5,FALSE)</f>
        <v xml:space="preserve">Республика Татарстан  </v>
      </c>
      <c r="HWQ31" s="518">
        <f t="shared" si="479"/>
        <v>11.6</v>
      </c>
      <c r="HWR31" s="518" t="str">
        <f t="shared" si="479"/>
        <v>X</v>
      </c>
      <c r="HWS31" s="518" t="str">
        <f t="shared" si="479"/>
        <v>X</v>
      </c>
      <c r="HWT31" s="311">
        <f t="shared" si="480"/>
        <v>11.6</v>
      </c>
      <c r="HWU31" s="247">
        <f t="shared" si="481"/>
        <v>582</v>
      </c>
      <c r="HWV31" s="157"/>
      <c r="HWW31" s="209">
        <v>1160</v>
      </c>
      <c r="HWX31" s="209">
        <v>0</v>
      </c>
      <c r="HWY31" s="209">
        <v>0</v>
      </c>
      <c r="HWZ31" s="229">
        <f t="shared" si="482"/>
        <v>1160</v>
      </c>
      <c r="HXA31" s="41">
        <f t="shared" ca="1" si="478"/>
        <v>0.65593438911266144</v>
      </c>
      <c r="HXB31" s="220">
        <v>9</v>
      </c>
      <c r="HXC31" s="162">
        <v>107</v>
      </c>
      <c r="HXD31" s="221" t="str">
        <f>VLOOKUP(HXC31,Уч!$A$2:$L$34,2,FALSE)</f>
        <v>Зарипов Раиль</v>
      </c>
      <c r="HXE31" s="222" t="str">
        <f>VLOOKUP(HXC31,Уч!$A$2:$L$34,3,FALSE)</f>
        <v>25.07.1999</v>
      </c>
      <c r="HXF31" s="223" t="str">
        <f>VLOOKUP(HXC31,Уч!$A$2:$L$34,5,FALSE)</f>
        <v xml:space="preserve">Республика Татарстан  </v>
      </c>
      <c r="HXG31" s="518">
        <f t="shared" si="479"/>
        <v>11.6</v>
      </c>
      <c r="HXH31" s="518" t="str">
        <f t="shared" si="479"/>
        <v>X</v>
      </c>
      <c r="HXI31" s="518" t="str">
        <f t="shared" si="479"/>
        <v>X</v>
      </c>
      <c r="HXJ31" s="311">
        <f t="shared" si="480"/>
        <v>11.6</v>
      </c>
      <c r="HXK31" s="247">
        <f t="shared" si="481"/>
        <v>582</v>
      </c>
      <c r="HXL31" s="157"/>
      <c r="HXM31" s="209">
        <v>1160</v>
      </c>
      <c r="HXN31" s="209">
        <v>0</v>
      </c>
      <c r="HXO31" s="209">
        <v>0</v>
      </c>
      <c r="HXP31" s="229">
        <f t="shared" si="482"/>
        <v>1160</v>
      </c>
      <c r="HXQ31" s="41">
        <f t="shared" ref="HXQ31:HZM31" ca="1" si="483">RAND()</f>
        <v>0.88313274497018213</v>
      </c>
      <c r="HXR31" s="220">
        <v>9</v>
      </c>
      <c r="HXS31" s="162">
        <v>107</v>
      </c>
      <c r="HXT31" s="221" t="str">
        <f>VLOOKUP(HXS31,Уч!$A$2:$L$34,2,FALSE)</f>
        <v>Зарипов Раиль</v>
      </c>
      <c r="HXU31" s="222" t="str">
        <f>VLOOKUP(HXS31,Уч!$A$2:$L$34,3,FALSE)</f>
        <v>25.07.1999</v>
      </c>
      <c r="HXV31" s="223" t="str">
        <f>VLOOKUP(HXS31,Уч!$A$2:$L$34,5,FALSE)</f>
        <v xml:space="preserve">Республика Татарстан  </v>
      </c>
      <c r="HXW31" s="518">
        <f t="shared" ref="HXW31:HZU31" si="484">IF(HYC31=0,"X",HYC31/100)</f>
        <v>11.6</v>
      </c>
      <c r="HXX31" s="518" t="str">
        <f t="shared" si="484"/>
        <v>X</v>
      </c>
      <c r="HXY31" s="518" t="str">
        <f t="shared" si="484"/>
        <v>X</v>
      </c>
      <c r="HXZ31" s="311">
        <f t="shared" ref="HXZ31:HZV31" si="485">MAX(HYC31,HYD31,HYE31)/100</f>
        <v>11.6</v>
      </c>
      <c r="HYA31" s="247">
        <f t="shared" ref="HYA31:HZW31" si="486">IF(HYF31&lt;153,0,IF(HYF31=0,0,ROUNDDOWN(51.39*(HYF31/100-1.5)^1.05,0)))</f>
        <v>582</v>
      </c>
      <c r="HYB31" s="157"/>
      <c r="HYC31" s="209">
        <v>1160</v>
      </c>
      <c r="HYD31" s="209">
        <v>0</v>
      </c>
      <c r="HYE31" s="209">
        <v>0</v>
      </c>
      <c r="HYF31" s="229">
        <f t="shared" ref="HYF31:IAB31" si="487">MAX(HYC31,HYD31,HYE31)</f>
        <v>1160</v>
      </c>
      <c r="HYG31" s="41">
        <f t="shared" ca="1" si="483"/>
        <v>0.94724545538142013</v>
      </c>
      <c r="HYH31" s="220">
        <v>9</v>
      </c>
      <c r="HYI31" s="162">
        <v>107</v>
      </c>
      <c r="HYJ31" s="221" t="str">
        <f>VLOOKUP(HYI31,Уч!$A$2:$L$34,2,FALSE)</f>
        <v>Зарипов Раиль</v>
      </c>
      <c r="HYK31" s="222" t="str">
        <f>VLOOKUP(HYI31,Уч!$A$2:$L$34,3,FALSE)</f>
        <v>25.07.1999</v>
      </c>
      <c r="HYL31" s="223" t="str">
        <f>VLOOKUP(HYI31,Уч!$A$2:$L$34,5,FALSE)</f>
        <v xml:space="preserve">Республика Татарстан  </v>
      </c>
      <c r="HYM31" s="518">
        <f t="shared" si="484"/>
        <v>11.6</v>
      </c>
      <c r="HYN31" s="518" t="str">
        <f t="shared" si="484"/>
        <v>X</v>
      </c>
      <c r="HYO31" s="518" t="str">
        <f t="shared" si="484"/>
        <v>X</v>
      </c>
      <c r="HYP31" s="311">
        <f t="shared" si="485"/>
        <v>11.6</v>
      </c>
      <c r="HYQ31" s="247">
        <f t="shared" si="486"/>
        <v>582</v>
      </c>
      <c r="HYR31" s="157"/>
      <c r="HYS31" s="209">
        <v>1160</v>
      </c>
      <c r="HYT31" s="209">
        <v>0</v>
      </c>
      <c r="HYU31" s="209">
        <v>0</v>
      </c>
      <c r="HYV31" s="229">
        <f t="shared" si="487"/>
        <v>1160</v>
      </c>
      <c r="HYW31" s="41">
        <f t="shared" ca="1" si="483"/>
        <v>0.84615362085155643</v>
      </c>
      <c r="HYX31" s="220">
        <v>9</v>
      </c>
      <c r="HYY31" s="162">
        <v>107</v>
      </c>
      <c r="HYZ31" s="221" t="str">
        <f>VLOOKUP(HYY31,Уч!$A$2:$L$34,2,FALSE)</f>
        <v>Зарипов Раиль</v>
      </c>
      <c r="HZA31" s="222" t="str">
        <f>VLOOKUP(HYY31,Уч!$A$2:$L$34,3,FALSE)</f>
        <v>25.07.1999</v>
      </c>
      <c r="HZB31" s="223" t="str">
        <f>VLOOKUP(HYY31,Уч!$A$2:$L$34,5,FALSE)</f>
        <v xml:space="preserve">Республика Татарстан  </v>
      </c>
      <c r="HZC31" s="518">
        <f t="shared" si="484"/>
        <v>11.6</v>
      </c>
      <c r="HZD31" s="518" t="str">
        <f t="shared" si="484"/>
        <v>X</v>
      </c>
      <c r="HZE31" s="518" t="str">
        <f t="shared" si="484"/>
        <v>X</v>
      </c>
      <c r="HZF31" s="311">
        <f t="shared" si="485"/>
        <v>11.6</v>
      </c>
      <c r="HZG31" s="247">
        <f t="shared" si="486"/>
        <v>582</v>
      </c>
      <c r="HZH31" s="157"/>
      <c r="HZI31" s="209">
        <v>1160</v>
      </c>
      <c r="HZJ31" s="209">
        <v>0</v>
      </c>
      <c r="HZK31" s="209">
        <v>0</v>
      </c>
      <c r="HZL31" s="229">
        <f t="shared" si="487"/>
        <v>1160</v>
      </c>
      <c r="HZM31" s="41">
        <f t="shared" ca="1" si="483"/>
        <v>0.41455182676257918</v>
      </c>
      <c r="HZN31" s="220">
        <v>9</v>
      </c>
      <c r="HZO31" s="162">
        <v>107</v>
      </c>
      <c r="HZP31" s="221" t="str">
        <f>VLOOKUP(HZO31,Уч!$A$2:$L$34,2,FALSE)</f>
        <v>Зарипов Раиль</v>
      </c>
      <c r="HZQ31" s="222" t="str">
        <f>VLOOKUP(HZO31,Уч!$A$2:$L$34,3,FALSE)</f>
        <v>25.07.1999</v>
      </c>
      <c r="HZR31" s="223" t="str">
        <f>VLOOKUP(HZO31,Уч!$A$2:$L$34,5,FALSE)</f>
        <v xml:space="preserve">Республика Татарстан  </v>
      </c>
      <c r="HZS31" s="518">
        <f t="shared" si="484"/>
        <v>11.6</v>
      </c>
      <c r="HZT31" s="518" t="str">
        <f t="shared" si="484"/>
        <v>X</v>
      </c>
      <c r="HZU31" s="518" t="str">
        <f t="shared" si="484"/>
        <v>X</v>
      </c>
      <c r="HZV31" s="311">
        <f t="shared" si="485"/>
        <v>11.6</v>
      </c>
      <c r="HZW31" s="247">
        <f t="shared" si="486"/>
        <v>582</v>
      </c>
      <c r="HZX31" s="157"/>
      <c r="HZY31" s="209">
        <v>1160</v>
      </c>
      <c r="HZZ31" s="209">
        <v>0</v>
      </c>
      <c r="IAA31" s="209">
        <v>0</v>
      </c>
      <c r="IAB31" s="229">
        <f t="shared" si="487"/>
        <v>1160</v>
      </c>
      <c r="IAC31" s="41">
        <f t="shared" ref="IAC31:IBY31" ca="1" si="488">RAND()</f>
        <v>0.80946484110969918</v>
      </c>
      <c r="IAD31" s="220">
        <v>9</v>
      </c>
      <c r="IAE31" s="162">
        <v>107</v>
      </c>
      <c r="IAF31" s="221" t="str">
        <f>VLOOKUP(IAE31,Уч!$A$2:$L$34,2,FALSE)</f>
        <v>Зарипов Раиль</v>
      </c>
      <c r="IAG31" s="222" t="str">
        <f>VLOOKUP(IAE31,Уч!$A$2:$L$34,3,FALSE)</f>
        <v>25.07.1999</v>
      </c>
      <c r="IAH31" s="223" t="str">
        <f>VLOOKUP(IAE31,Уч!$A$2:$L$34,5,FALSE)</f>
        <v xml:space="preserve">Республика Татарстан  </v>
      </c>
      <c r="IAI31" s="518">
        <f t="shared" ref="IAI31:ICG31" si="489">IF(IAO31=0,"X",IAO31/100)</f>
        <v>11.6</v>
      </c>
      <c r="IAJ31" s="518" t="str">
        <f t="shared" si="489"/>
        <v>X</v>
      </c>
      <c r="IAK31" s="518" t="str">
        <f t="shared" si="489"/>
        <v>X</v>
      </c>
      <c r="IAL31" s="311">
        <f t="shared" ref="IAL31:ICH31" si="490">MAX(IAO31,IAP31,IAQ31)/100</f>
        <v>11.6</v>
      </c>
      <c r="IAM31" s="247">
        <f t="shared" ref="IAM31:ICI31" si="491">IF(IAR31&lt;153,0,IF(IAR31=0,0,ROUNDDOWN(51.39*(IAR31/100-1.5)^1.05,0)))</f>
        <v>582</v>
      </c>
      <c r="IAN31" s="157"/>
      <c r="IAO31" s="209">
        <v>1160</v>
      </c>
      <c r="IAP31" s="209">
        <v>0</v>
      </c>
      <c r="IAQ31" s="209">
        <v>0</v>
      </c>
      <c r="IAR31" s="229">
        <f t="shared" ref="IAR31:ICN31" si="492">MAX(IAO31,IAP31,IAQ31)</f>
        <v>1160</v>
      </c>
      <c r="IAS31" s="41">
        <f t="shared" ca="1" si="488"/>
        <v>0.25194305027319885</v>
      </c>
      <c r="IAT31" s="220">
        <v>9</v>
      </c>
      <c r="IAU31" s="162">
        <v>107</v>
      </c>
      <c r="IAV31" s="221" t="str">
        <f>VLOOKUP(IAU31,Уч!$A$2:$L$34,2,FALSE)</f>
        <v>Зарипов Раиль</v>
      </c>
      <c r="IAW31" s="222" t="str">
        <f>VLOOKUP(IAU31,Уч!$A$2:$L$34,3,FALSE)</f>
        <v>25.07.1999</v>
      </c>
      <c r="IAX31" s="223" t="str">
        <f>VLOOKUP(IAU31,Уч!$A$2:$L$34,5,FALSE)</f>
        <v xml:space="preserve">Республика Татарстан  </v>
      </c>
      <c r="IAY31" s="518">
        <f t="shared" si="489"/>
        <v>11.6</v>
      </c>
      <c r="IAZ31" s="518" t="str">
        <f t="shared" si="489"/>
        <v>X</v>
      </c>
      <c r="IBA31" s="518" t="str">
        <f t="shared" si="489"/>
        <v>X</v>
      </c>
      <c r="IBB31" s="311">
        <f t="shared" si="490"/>
        <v>11.6</v>
      </c>
      <c r="IBC31" s="247">
        <f t="shared" si="491"/>
        <v>582</v>
      </c>
      <c r="IBD31" s="157"/>
      <c r="IBE31" s="209">
        <v>1160</v>
      </c>
      <c r="IBF31" s="209">
        <v>0</v>
      </c>
      <c r="IBG31" s="209">
        <v>0</v>
      </c>
      <c r="IBH31" s="229">
        <f t="shared" si="492"/>
        <v>1160</v>
      </c>
      <c r="IBI31" s="41">
        <f t="shared" ca="1" si="488"/>
        <v>0.67200635026810351</v>
      </c>
      <c r="IBJ31" s="220">
        <v>9</v>
      </c>
      <c r="IBK31" s="162">
        <v>107</v>
      </c>
      <c r="IBL31" s="221" t="str">
        <f>VLOOKUP(IBK31,Уч!$A$2:$L$34,2,FALSE)</f>
        <v>Зарипов Раиль</v>
      </c>
      <c r="IBM31" s="222" t="str">
        <f>VLOOKUP(IBK31,Уч!$A$2:$L$34,3,FALSE)</f>
        <v>25.07.1999</v>
      </c>
      <c r="IBN31" s="223" t="str">
        <f>VLOOKUP(IBK31,Уч!$A$2:$L$34,5,FALSE)</f>
        <v xml:space="preserve">Республика Татарстан  </v>
      </c>
      <c r="IBO31" s="518">
        <f t="shared" si="489"/>
        <v>11.6</v>
      </c>
      <c r="IBP31" s="518" t="str">
        <f t="shared" si="489"/>
        <v>X</v>
      </c>
      <c r="IBQ31" s="518" t="str">
        <f t="shared" si="489"/>
        <v>X</v>
      </c>
      <c r="IBR31" s="311">
        <f t="shared" si="490"/>
        <v>11.6</v>
      </c>
      <c r="IBS31" s="247">
        <f t="shared" si="491"/>
        <v>582</v>
      </c>
      <c r="IBT31" s="157"/>
      <c r="IBU31" s="209">
        <v>1160</v>
      </c>
      <c r="IBV31" s="209">
        <v>0</v>
      </c>
      <c r="IBW31" s="209">
        <v>0</v>
      </c>
      <c r="IBX31" s="229">
        <f t="shared" si="492"/>
        <v>1160</v>
      </c>
      <c r="IBY31" s="41">
        <f t="shared" ca="1" si="488"/>
        <v>0.40435864725217108</v>
      </c>
      <c r="IBZ31" s="220">
        <v>9</v>
      </c>
      <c r="ICA31" s="162">
        <v>107</v>
      </c>
      <c r="ICB31" s="221" t="str">
        <f>VLOOKUP(ICA31,Уч!$A$2:$L$34,2,FALSE)</f>
        <v>Зарипов Раиль</v>
      </c>
      <c r="ICC31" s="222" t="str">
        <f>VLOOKUP(ICA31,Уч!$A$2:$L$34,3,FALSE)</f>
        <v>25.07.1999</v>
      </c>
      <c r="ICD31" s="223" t="str">
        <f>VLOOKUP(ICA31,Уч!$A$2:$L$34,5,FALSE)</f>
        <v xml:space="preserve">Республика Татарстан  </v>
      </c>
      <c r="ICE31" s="518">
        <f t="shared" si="489"/>
        <v>11.6</v>
      </c>
      <c r="ICF31" s="518" t="str">
        <f t="shared" si="489"/>
        <v>X</v>
      </c>
      <c r="ICG31" s="518" t="str">
        <f t="shared" si="489"/>
        <v>X</v>
      </c>
      <c r="ICH31" s="311">
        <f t="shared" si="490"/>
        <v>11.6</v>
      </c>
      <c r="ICI31" s="247">
        <f t="shared" si="491"/>
        <v>582</v>
      </c>
      <c r="ICJ31" s="157"/>
      <c r="ICK31" s="209">
        <v>1160</v>
      </c>
      <c r="ICL31" s="209">
        <v>0</v>
      </c>
      <c r="ICM31" s="209">
        <v>0</v>
      </c>
      <c r="ICN31" s="229">
        <f t="shared" si="492"/>
        <v>1160</v>
      </c>
      <c r="ICO31" s="41">
        <f t="shared" ref="ICO31:IEK31" ca="1" si="493">RAND()</f>
        <v>0.15853414394137844</v>
      </c>
      <c r="ICP31" s="220">
        <v>9</v>
      </c>
      <c r="ICQ31" s="162">
        <v>107</v>
      </c>
      <c r="ICR31" s="221" t="str">
        <f>VLOOKUP(ICQ31,Уч!$A$2:$L$34,2,FALSE)</f>
        <v>Зарипов Раиль</v>
      </c>
      <c r="ICS31" s="222" t="str">
        <f>VLOOKUP(ICQ31,Уч!$A$2:$L$34,3,FALSE)</f>
        <v>25.07.1999</v>
      </c>
      <c r="ICT31" s="223" t="str">
        <f>VLOOKUP(ICQ31,Уч!$A$2:$L$34,5,FALSE)</f>
        <v xml:space="preserve">Республика Татарстан  </v>
      </c>
      <c r="ICU31" s="518">
        <f t="shared" ref="ICU31:IES31" si="494">IF(IDA31=0,"X",IDA31/100)</f>
        <v>11.6</v>
      </c>
      <c r="ICV31" s="518" t="str">
        <f t="shared" si="494"/>
        <v>X</v>
      </c>
      <c r="ICW31" s="518" t="str">
        <f t="shared" si="494"/>
        <v>X</v>
      </c>
      <c r="ICX31" s="311">
        <f t="shared" ref="ICX31:IET31" si="495">MAX(IDA31,IDB31,IDC31)/100</f>
        <v>11.6</v>
      </c>
      <c r="ICY31" s="247">
        <f t="shared" ref="ICY31:IEU31" si="496">IF(IDD31&lt;153,0,IF(IDD31=0,0,ROUNDDOWN(51.39*(IDD31/100-1.5)^1.05,0)))</f>
        <v>582</v>
      </c>
      <c r="ICZ31" s="157"/>
      <c r="IDA31" s="209">
        <v>1160</v>
      </c>
      <c r="IDB31" s="209">
        <v>0</v>
      </c>
      <c r="IDC31" s="209">
        <v>0</v>
      </c>
      <c r="IDD31" s="229">
        <f t="shared" ref="IDD31:IEZ31" si="497">MAX(IDA31,IDB31,IDC31)</f>
        <v>1160</v>
      </c>
      <c r="IDE31" s="41">
        <f t="shared" ca="1" si="493"/>
        <v>2.8914582695485302E-2</v>
      </c>
      <c r="IDF31" s="220">
        <v>9</v>
      </c>
      <c r="IDG31" s="162">
        <v>107</v>
      </c>
      <c r="IDH31" s="221" t="str">
        <f>VLOOKUP(IDG31,Уч!$A$2:$L$34,2,FALSE)</f>
        <v>Зарипов Раиль</v>
      </c>
      <c r="IDI31" s="222" t="str">
        <f>VLOOKUP(IDG31,Уч!$A$2:$L$34,3,FALSE)</f>
        <v>25.07.1999</v>
      </c>
      <c r="IDJ31" s="223" t="str">
        <f>VLOOKUP(IDG31,Уч!$A$2:$L$34,5,FALSE)</f>
        <v xml:space="preserve">Республика Татарстан  </v>
      </c>
      <c r="IDK31" s="518">
        <f t="shared" si="494"/>
        <v>11.6</v>
      </c>
      <c r="IDL31" s="518" t="str">
        <f t="shared" si="494"/>
        <v>X</v>
      </c>
      <c r="IDM31" s="518" t="str">
        <f t="shared" si="494"/>
        <v>X</v>
      </c>
      <c r="IDN31" s="311">
        <f t="shared" si="495"/>
        <v>11.6</v>
      </c>
      <c r="IDO31" s="247">
        <f t="shared" si="496"/>
        <v>582</v>
      </c>
      <c r="IDP31" s="157"/>
      <c r="IDQ31" s="209">
        <v>1160</v>
      </c>
      <c r="IDR31" s="209">
        <v>0</v>
      </c>
      <c r="IDS31" s="209">
        <v>0</v>
      </c>
      <c r="IDT31" s="229">
        <f t="shared" si="497"/>
        <v>1160</v>
      </c>
      <c r="IDU31" s="41">
        <f t="shared" ca="1" si="493"/>
        <v>8.4505231537163494E-2</v>
      </c>
      <c r="IDV31" s="220">
        <v>9</v>
      </c>
      <c r="IDW31" s="162">
        <v>107</v>
      </c>
      <c r="IDX31" s="221" t="str">
        <f>VLOOKUP(IDW31,Уч!$A$2:$L$34,2,FALSE)</f>
        <v>Зарипов Раиль</v>
      </c>
      <c r="IDY31" s="222" t="str">
        <f>VLOOKUP(IDW31,Уч!$A$2:$L$34,3,FALSE)</f>
        <v>25.07.1999</v>
      </c>
      <c r="IDZ31" s="223" t="str">
        <f>VLOOKUP(IDW31,Уч!$A$2:$L$34,5,FALSE)</f>
        <v xml:space="preserve">Республика Татарстан  </v>
      </c>
      <c r="IEA31" s="518">
        <f t="shared" si="494"/>
        <v>11.6</v>
      </c>
      <c r="IEB31" s="518" t="str">
        <f t="shared" si="494"/>
        <v>X</v>
      </c>
      <c r="IEC31" s="518" t="str">
        <f t="shared" si="494"/>
        <v>X</v>
      </c>
      <c r="IED31" s="311">
        <f t="shared" si="495"/>
        <v>11.6</v>
      </c>
      <c r="IEE31" s="247">
        <f t="shared" si="496"/>
        <v>582</v>
      </c>
      <c r="IEF31" s="157"/>
      <c r="IEG31" s="209">
        <v>1160</v>
      </c>
      <c r="IEH31" s="209">
        <v>0</v>
      </c>
      <c r="IEI31" s="209">
        <v>0</v>
      </c>
      <c r="IEJ31" s="229">
        <f t="shared" si="497"/>
        <v>1160</v>
      </c>
      <c r="IEK31" s="41">
        <f t="shared" ca="1" si="493"/>
        <v>0.65855335968231732</v>
      </c>
      <c r="IEL31" s="220">
        <v>9</v>
      </c>
      <c r="IEM31" s="162">
        <v>107</v>
      </c>
      <c r="IEN31" s="221" t="str">
        <f>VLOOKUP(IEM31,Уч!$A$2:$L$34,2,FALSE)</f>
        <v>Зарипов Раиль</v>
      </c>
      <c r="IEO31" s="222" t="str">
        <f>VLOOKUP(IEM31,Уч!$A$2:$L$34,3,FALSE)</f>
        <v>25.07.1999</v>
      </c>
      <c r="IEP31" s="223" t="str">
        <f>VLOOKUP(IEM31,Уч!$A$2:$L$34,5,FALSE)</f>
        <v xml:space="preserve">Республика Татарстан  </v>
      </c>
      <c r="IEQ31" s="518">
        <f t="shared" si="494"/>
        <v>11.6</v>
      </c>
      <c r="IER31" s="518" t="str">
        <f t="shared" si="494"/>
        <v>X</v>
      </c>
      <c r="IES31" s="518" t="str">
        <f t="shared" si="494"/>
        <v>X</v>
      </c>
      <c r="IET31" s="311">
        <f t="shared" si="495"/>
        <v>11.6</v>
      </c>
      <c r="IEU31" s="247">
        <f t="shared" si="496"/>
        <v>582</v>
      </c>
      <c r="IEV31" s="157"/>
      <c r="IEW31" s="209">
        <v>1160</v>
      </c>
      <c r="IEX31" s="209">
        <v>0</v>
      </c>
      <c r="IEY31" s="209">
        <v>0</v>
      </c>
      <c r="IEZ31" s="229">
        <f t="shared" si="497"/>
        <v>1160</v>
      </c>
      <c r="IFA31" s="41">
        <f t="shared" ref="IFA31:IGW31" ca="1" si="498">RAND()</f>
        <v>0.20861267883119039</v>
      </c>
      <c r="IFB31" s="220">
        <v>9</v>
      </c>
      <c r="IFC31" s="162">
        <v>107</v>
      </c>
      <c r="IFD31" s="221" t="str">
        <f>VLOOKUP(IFC31,Уч!$A$2:$L$34,2,FALSE)</f>
        <v>Зарипов Раиль</v>
      </c>
      <c r="IFE31" s="222" t="str">
        <f>VLOOKUP(IFC31,Уч!$A$2:$L$34,3,FALSE)</f>
        <v>25.07.1999</v>
      </c>
      <c r="IFF31" s="223" t="str">
        <f>VLOOKUP(IFC31,Уч!$A$2:$L$34,5,FALSE)</f>
        <v xml:space="preserve">Республика Татарстан  </v>
      </c>
      <c r="IFG31" s="518">
        <f t="shared" ref="IFG31:IHE31" si="499">IF(IFM31=0,"X",IFM31/100)</f>
        <v>11.6</v>
      </c>
      <c r="IFH31" s="518" t="str">
        <f t="shared" si="499"/>
        <v>X</v>
      </c>
      <c r="IFI31" s="518" t="str">
        <f t="shared" si="499"/>
        <v>X</v>
      </c>
      <c r="IFJ31" s="311">
        <f t="shared" ref="IFJ31:IHF31" si="500">MAX(IFM31,IFN31,IFO31)/100</f>
        <v>11.6</v>
      </c>
      <c r="IFK31" s="247">
        <f t="shared" ref="IFK31:IHG31" si="501">IF(IFP31&lt;153,0,IF(IFP31=0,0,ROUNDDOWN(51.39*(IFP31/100-1.5)^1.05,0)))</f>
        <v>582</v>
      </c>
      <c r="IFL31" s="157"/>
      <c r="IFM31" s="209">
        <v>1160</v>
      </c>
      <c r="IFN31" s="209">
        <v>0</v>
      </c>
      <c r="IFO31" s="209">
        <v>0</v>
      </c>
      <c r="IFP31" s="229">
        <f t="shared" ref="IFP31:IHL31" si="502">MAX(IFM31,IFN31,IFO31)</f>
        <v>1160</v>
      </c>
      <c r="IFQ31" s="41">
        <f t="shared" ca="1" si="498"/>
        <v>3.3902378382507314E-2</v>
      </c>
      <c r="IFR31" s="220">
        <v>9</v>
      </c>
      <c r="IFS31" s="162">
        <v>107</v>
      </c>
      <c r="IFT31" s="221" t="str">
        <f>VLOOKUP(IFS31,Уч!$A$2:$L$34,2,FALSE)</f>
        <v>Зарипов Раиль</v>
      </c>
      <c r="IFU31" s="222" t="str">
        <f>VLOOKUP(IFS31,Уч!$A$2:$L$34,3,FALSE)</f>
        <v>25.07.1999</v>
      </c>
      <c r="IFV31" s="223" t="str">
        <f>VLOOKUP(IFS31,Уч!$A$2:$L$34,5,FALSE)</f>
        <v xml:space="preserve">Республика Татарстан  </v>
      </c>
      <c r="IFW31" s="518">
        <f t="shared" si="499"/>
        <v>11.6</v>
      </c>
      <c r="IFX31" s="518" t="str">
        <f t="shared" si="499"/>
        <v>X</v>
      </c>
      <c r="IFY31" s="518" t="str">
        <f t="shared" si="499"/>
        <v>X</v>
      </c>
      <c r="IFZ31" s="311">
        <f t="shared" si="500"/>
        <v>11.6</v>
      </c>
      <c r="IGA31" s="247">
        <f t="shared" si="501"/>
        <v>582</v>
      </c>
      <c r="IGB31" s="157"/>
      <c r="IGC31" s="209">
        <v>1160</v>
      </c>
      <c r="IGD31" s="209">
        <v>0</v>
      </c>
      <c r="IGE31" s="209">
        <v>0</v>
      </c>
      <c r="IGF31" s="229">
        <f t="shared" si="502"/>
        <v>1160</v>
      </c>
      <c r="IGG31" s="41">
        <f t="shared" ca="1" si="498"/>
        <v>0.86425217074013283</v>
      </c>
      <c r="IGH31" s="220">
        <v>9</v>
      </c>
      <c r="IGI31" s="162">
        <v>107</v>
      </c>
      <c r="IGJ31" s="221" t="str">
        <f>VLOOKUP(IGI31,Уч!$A$2:$L$34,2,FALSE)</f>
        <v>Зарипов Раиль</v>
      </c>
      <c r="IGK31" s="222" t="str">
        <f>VLOOKUP(IGI31,Уч!$A$2:$L$34,3,FALSE)</f>
        <v>25.07.1999</v>
      </c>
      <c r="IGL31" s="223" t="str">
        <f>VLOOKUP(IGI31,Уч!$A$2:$L$34,5,FALSE)</f>
        <v xml:space="preserve">Республика Татарстан  </v>
      </c>
      <c r="IGM31" s="518">
        <f t="shared" si="499"/>
        <v>11.6</v>
      </c>
      <c r="IGN31" s="518" t="str">
        <f t="shared" si="499"/>
        <v>X</v>
      </c>
      <c r="IGO31" s="518" t="str">
        <f t="shared" si="499"/>
        <v>X</v>
      </c>
      <c r="IGP31" s="311">
        <f t="shared" si="500"/>
        <v>11.6</v>
      </c>
      <c r="IGQ31" s="247">
        <f t="shared" si="501"/>
        <v>582</v>
      </c>
      <c r="IGR31" s="157"/>
      <c r="IGS31" s="209">
        <v>1160</v>
      </c>
      <c r="IGT31" s="209">
        <v>0</v>
      </c>
      <c r="IGU31" s="209">
        <v>0</v>
      </c>
      <c r="IGV31" s="229">
        <f t="shared" si="502"/>
        <v>1160</v>
      </c>
      <c r="IGW31" s="41">
        <f t="shared" ca="1" si="498"/>
        <v>0.84254351570020292</v>
      </c>
      <c r="IGX31" s="220">
        <v>9</v>
      </c>
      <c r="IGY31" s="162">
        <v>107</v>
      </c>
      <c r="IGZ31" s="221" t="str">
        <f>VLOOKUP(IGY31,Уч!$A$2:$L$34,2,FALSE)</f>
        <v>Зарипов Раиль</v>
      </c>
      <c r="IHA31" s="222" t="str">
        <f>VLOOKUP(IGY31,Уч!$A$2:$L$34,3,FALSE)</f>
        <v>25.07.1999</v>
      </c>
      <c r="IHB31" s="223" t="str">
        <f>VLOOKUP(IGY31,Уч!$A$2:$L$34,5,FALSE)</f>
        <v xml:space="preserve">Республика Татарстан  </v>
      </c>
      <c r="IHC31" s="518">
        <f t="shared" si="499"/>
        <v>11.6</v>
      </c>
      <c r="IHD31" s="518" t="str">
        <f t="shared" si="499"/>
        <v>X</v>
      </c>
      <c r="IHE31" s="518" t="str">
        <f t="shared" si="499"/>
        <v>X</v>
      </c>
      <c r="IHF31" s="311">
        <f t="shared" si="500"/>
        <v>11.6</v>
      </c>
      <c r="IHG31" s="247">
        <f t="shared" si="501"/>
        <v>582</v>
      </c>
      <c r="IHH31" s="157"/>
      <c r="IHI31" s="209">
        <v>1160</v>
      </c>
      <c r="IHJ31" s="209">
        <v>0</v>
      </c>
      <c r="IHK31" s="209">
        <v>0</v>
      </c>
      <c r="IHL31" s="229">
        <f t="shared" si="502"/>
        <v>1160</v>
      </c>
      <c r="IHM31" s="41">
        <f t="shared" ref="IHM31:IJI31" ca="1" si="503">RAND()</f>
        <v>0.51565573869799841</v>
      </c>
      <c r="IHN31" s="220">
        <v>9</v>
      </c>
      <c r="IHO31" s="162">
        <v>107</v>
      </c>
      <c r="IHP31" s="221" t="str">
        <f>VLOOKUP(IHO31,Уч!$A$2:$L$34,2,FALSE)</f>
        <v>Зарипов Раиль</v>
      </c>
      <c r="IHQ31" s="222" t="str">
        <f>VLOOKUP(IHO31,Уч!$A$2:$L$34,3,FALSE)</f>
        <v>25.07.1999</v>
      </c>
      <c r="IHR31" s="223" t="str">
        <f>VLOOKUP(IHO31,Уч!$A$2:$L$34,5,FALSE)</f>
        <v xml:space="preserve">Республика Татарстан  </v>
      </c>
      <c r="IHS31" s="518">
        <f t="shared" ref="IHS31:IJQ31" si="504">IF(IHY31=0,"X",IHY31/100)</f>
        <v>11.6</v>
      </c>
      <c r="IHT31" s="518" t="str">
        <f t="shared" si="504"/>
        <v>X</v>
      </c>
      <c r="IHU31" s="518" t="str">
        <f t="shared" si="504"/>
        <v>X</v>
      </c>
      <c r="IHV31" s="311">
        <f t="shared" ref="IHV31:IJR31" si="505">MAX(IHY31,IHZ31,IIA31)/100</f>
        <v>11.6</v>
      </c>
      <c r="IHW31" s="247">
        <f t="shared" ref="IHW31:IJS31" si="506">IF(IIB31&lt;153,0,IF(IIB31=0,0,ROUNDDOWN(51.39*(IIB31/100-1.5)^1.05,0)))</f>
        <v>582</v>
      </c>
      <c r="IHX31" s="157"/>
      <c r="IHY31" s="209">
        <v>1160</v>
      </c>
      <c r="IHZ31" s="209">
        <v>0</v>
      </c>
      <c r="IIA31" s="209">
        <v>0</v>
      </c>
      <c r="IIB31" s="229">
        <f t="shared" ref="IIB31:IJX31" si="507">MAX(IHY31,IHZ31,IIA31)</f>
        <v>1160</v>
      </c>
      <c r="IIC31" s="41">
        <f t="shared" ca="1" si="503"/>
        <v>0.48980895948238312</v>
      </c>
      <c r="IID31" s="220">
        <v>9</v>
      </c>
      <c r="IIE31" s="162">
        <v>107</v>
      </c>
      <c r="IIF31" s="221" t="str">
        <f>VLOOKUP(IIE31,Уч!$A$2:$L$34,2,FALSE)</f>
        <v>Зарипов Раиль</v>
      </c>
      <c r="IIG31" s="222" t="str">
        <f>VLOOKUP(IIE31,Уч!$A$2:$L$34,3,FALSE)</f>
        <v>25.07.1999</v>
      </c>
      <c r="IIH31" s="223" t="str">
        <f>VLOOKUP(IIE31,Уч!$A$2:$L$34,5,FALSE)</f>
        <v xml:space="preserve">Республика Татарстан  </v>
      </c>
      <c r="III31" s="518">
        <f t="shared" si="504"/>
        <v>11.6</v>
      </c>
      <c r="IIJ31" s="518" t="str">
        <f t="shared" si="504"/>
        <v>X</v>
      </c>
      <c r="IIK31" s="518" t="str">
        <f t="shared" si="504"/>
        <v>X</v>
      </c>
      <c r="IIL31" s="311">
        <f t="shared" si="505"/>
        <v>11.6</v>
      </c>
      <c r="IIM31" s="247">
        <f t="shared" si="506"/>
        <v>582</v>
      </c>
      <c r="IIN31" s="157"/>
      <c r="IIO31" s="209">
        <v>1160</v>
      </c>
      <c r="IIP31" s="209">
        <v>0</v>
      </c>
      <c r="IIQ31" s="209">
        <v>0</v>
      </c>
      <c r="IIR31" s="229">
        <f t="shared" si="507"/>
        <v>1160</v>
      </c>
      <c r="IIS31" s="41">
        <f t="shared" ca="1" si="503"/>
        <v>0.57129320189988986</v>
      </c>
      <c r="IIT31" s="220">
        <v>9</v>
      </c>
      <c r="IIU31" s="162">
        <v>107</v>
      </c>
      <c r="IIV31" s="221" t="str">
        <f>VLOOKUP(IIU31,Уч!$A$2:$L$34,2,FALSE)</f>
        <v>Зарипов Раиль</v>
      </c>
      <c r="IIW31" s="222" t="str">
        <f>VLOOKUP(IIU31,Уч!$A$2:$L$34,3,FALSE)</f>
        <v>25.07.1999</v>
      </c>
      <c r="IIX31" s="223" t="str">
        <f>VLOOKUP(IIU31,Уч!$A$2:$L$34,5,FALSE)</f>
        <v xml:space="preserve">Республика Татарстан  </v>
      </c>
      <c r="IIY31" s="518">
        <f t="shared" si="504"/>
        <v>11.6</v>
      </c>
      <c r="IIZ31" s="518" t="str">
        <f t="shared" si="504"/>
        <v>X</v>
      </c>
      <c r="IJA31" s="518" t="str">
        <f t="shared" si="504"/>
        <v>X</v>
      </c>
      <c r="IJB31" s="311">
        <f t="shared" si="505"/>
        <v>11.6</v>
      </c>
      <c r="IJC31" s="247">
        <f t="shared" si="506"/>
        <v>582</v>
      </c>
      <c r="IJD31" s="157"/>
      <c r="IJE31" s="209">
        <v>1160</v>
      </c>
      <c r="IJF31" s="209">
        <v>0</v>
      </c>
      <c r="IJG31" s="209">
        <v>0</v>
      </c>
      <c r="IJH31" s="229">
        <f t="shared" si="507"/>
        <v>1160</v>
      </c>
      <c r="IJI31" s="41">
        <f t="shared" ca="1" si="503"/>
        <v>0.97402007075276098</v>
      </c>
      <c r="IJJ31" s="220">
        <v>9</v>
      </c>
      <c r="IJK31" s="162">
        <v>107</v>
      </c>
      <c r="IJL31" s="221" t="str">
        <f>VLOOKUP(IJK31,Уч!$A$2:$L$34,2,FALSE)</f>
        <v>Зарипов Раиль</v>
      </c>
      <c r="IJM31" s="222" t="str">
        <f>VLOOKUP(IJK31,Уч!$A$2:$L$34,3,FALSE)</f>
        <v>25.07.1999</v>
      </c>
      <c r="IJN31" s="223" t="str">
        <f>VLOOKUP(IJK31,Уч!$A$2:$L$34,5,FALSE)</f>
        <v xml:space="preserve">Республика Татарстан  </v>
      </c>
      <c r="IJO31" s="518">
        <f t="shared" si="504"/>
        <v>11.6</v>
      </c>
      <c r="IJP31" s="518" t="str">
        <f t="shared" si="504"/>
        <v>X</v>
      </c>
      <c r="IJQ31" s="518" t="str">
        <f t="shared" si="504"/>
        <v>X</v>
      </c>
      <c r="IJR31" s="311">
        <f t="shared" si="505"/>
        <v>11.6</v>
      </c>
      <c r="IJS31" s="247">
        <f t="shared" si="506"/>
        <v>582</v>
      </c>
      <c r="IJT31" s="157"/>
      <c r="IJU31" s="209">
        <v>1160</v>
      </c>
      <c r="IJV31" s="209">
        <v>0</v>
      </c>
      <c r="IJW31" s="209">
        <v>0</v>
      </c>
      <c r="IJX31" s="229">
        <f t="shared" si="507"/>
        <v>1160</v>
      </c>
      <c r="IJY31" s="41">
        <f t="shared" ref="IJY31:ILU31" ca="1" si="508">RAND()</f>
        <v>2.0504502073791397E-2</v>
      </c>
      <c r="IJZ31" s="220">
        <v>9</v>
      </c>
      <c r="IKA31" s="162">
        <v>107</v>
      </c>
      <c r="IKB31" s="221" t="str">
        <f>VLOOKUP(IKA31,Уч!$A$2:$L$34,2,FALSE)</f>
        <v>Зарипов Раиль</v>
      </c>
      <c r="IKC31" s="222" t="str">
        <f>VLOOKUP(IKA31,Уч!$A$2:$L$34,3,FALSE)</f>
        <v>25.07.1999</v>
      </c>
      <c r="IKD31" s="223" t="str">
        <f>VLOOKUP(IKA31,Уч!$A$2:$L$34,5,FALSE)</f>
        <v xml:space="preserve">Республика Татарстан  </v>
      </c>
      <c r="IKE31" s="518">
        <f t="shared" ref="IKE31:IMC31" si="509">IF(IKK31=0,"X",IKK31/100)</f>
        <v>11.6</v>
      </c>
      <c r="IKF31" s="518" t="str">
        <f t="shared" si="509"/>
        <v>X</v>
      </c>
      <c r="IKG31" s="518" t="str">
        <f t="shared" si="509"/>
        <v>X</v>
      </c>
      <c r="IKH31" s="311">
        <f t="shared" ref="IKH31:IMD31" si="510">MAX(IKK31,IKL31,IKM31)/100</f>
        <v>11.6</v>
      </c>
      <c r="IKI31" s="247">
        <f t="shared" ref="IKI31:IME31" si="511">IF(IKN31&lt;153,0,IF(IKN31=0,0,ROUNDDOWN(51.39*(IKN31/100-1.5)^1.05,0)))</f>
        <v>582</v>
      </c>
      <c r="IKJ31" s="157"/>
      <c r="IKK31" s="209">
        <v>1160</v>
      </c>
      <c r="IKL31" s="209">
        <v>0</v>
      </c>
      <c r="IKM31" s="209">
        <v>0</v>
      </c>
      <c r="IKN31" s="229">
        <f t="shared" ref="IKN31:IMJ31" si="512">MAX(IKK31,IKL31,IKM31)</f>
        <v>1160</v>
      </c>
      <c r="IKO31" s="41">
        <f t="shared" ca="1" si="508"/>
        <v>0.10784924025380871</v>
      </c>
      <c r="IKP31" s="220">
        <v>9</v>
      </c>
      <c r="IKQ31" s="162">
        <v>107</v>
      </c>
      <c r="IKR31" s="221" t="str">
        <f>VLOOKUP(IKQ31,Уч!$A$2:$L$34,2,FALSE)</f>
        <v>Зарипов Раиль</v>
      </c>
      <c r="IKS31" s="222" t="str">
        <f>VLOOKUP(IKQ31,Уч!$A$2:$L$34,3,FALSE)</f>
        <v>25.07.1999</v>
      </c>
      <c r="IKT31" s="223" t="str">
        <f>VLOOKUP(IKQ31,Уч!$A$2:$L$34,5,FALSE)</f>
        <v xml:space="preserve">Республика Татарстан  </v>
      </c>
      <c r="IKU31" s="518">
        <f t="shared" si="509"/>
        <v>11.6</v>
      </c>
      <c r="IKV31" s="518" t="str">
        <f t="shared" si="509"/>
        <v>X</v>
      </c>
      <c r="IKW31" s="518" t="str">
        <f t="shared" si="509"/>
        <v>X</v>
      </c>
      <c r="IKX31" s="311">
        <f t="shared" si="510"/>
        <v>11.6</v>
      </c>
      <c r="IKY31" s="247">
        <f t="shared" si="511"/>
        <v>582</v>
      </c>
      <c r="IKZ31" s="157"/>
      <c r="ILA31" s="209">
        <v>1160</v>
      </c>
      <c r="ILB31" s="209">
        <v>0</v>
      </c>
      <c r="ILC31" s="209">
        <v>0</v>
      </c>
      <c r="ILD31" s="229">
        <f t="shared" si="512"/>
        <v>1160</v>
      </c>
      <c r="ILE31" s="41">
        <f t="shared" ca="1" si="508"/>
        <v>0.92852635235533409</v>
      </c>
      <c r="ILF31" s="220">
        <v>9</v>
      </c>
      <c r="ILG31" s="162">
        <v>107</v>
      </c>
      <c r="ILH31" s="221" t="str">
        <f>VLOOKUP(ILG31,Уч!$A$2:$L$34,2,FALSE)</f>
        <v>Зарипов Раиль</v>
      </c>
      <c r="ILI31" s="222" t="str">
        <f>VLOOKUP(ILG31,Уч!$A$2:$L$34,3,FALSE)</f>
        <v>25.07.1999</v>
      </c>
      <c r="ILJ31" s="223" t="str">
        <f>VLOOKUP(ILG31,Уч!$A$2:$L$34,5,FALSE)</f>
        <v xml:space="preserve">Республика Татарстан  </v>
      </c>
      <c r="ILK31" s="518">
        <f t="shared" si="509"/>
        <v>11.6</v>
      </c>
      <c r="ILL31" s="518" t="str">
        <f t="shared" si="509"/>
        <v>X</v>
      </c>
      <c r="ILM31" s="518" t="str">
        <f t="shared" si="509"/>
        <v>X</v>
      </c>
      <c r="ILN31" s="311">
        <f t="shared" si="510"/>
        <v>11.6</v>
      </c>
      <c r="ILO31" s="247">
        <f t="shared" si="511"/>
        <v>582</v>
      </c>
      <c r="ILP31" s="157"/>
      <c r="ILQ31" s="209">
        <v>1160</v>
      </c>
      <c r="ILR31" s="209">
        <v>0</v>
      </c>
      <c r="ILS31" s="209">
        <v>0</v>
      </c>
      <c r="ILT31" s="229">
        <f t="shared" si="512"/>
        <v>1160</v>
      </c>
      <c r="ILU31" s="41">
        <f t="shared" ca="1" si="508"/>
        <v>5.8363576373224313E-2</v>
      </c>
      <c r="ILV31" s="220">
        <v>9</v>
      </c>
      <c r="ILW31" s="162">
        <v>107</v>
      </c>
      <c r="ILX31" s="221" t="str">
        <f>VLOOKUP(ILW31,Уч!$A$2:$L$34,2,FALSE)</f>
        <v>Зарипов Раиль</v>
      </c>
      <c r="ILY31" s="222" t="str">
        <f>VLOOKUP(ILW31,Уч!$A$2:$L$34,3,FALSE)</f>
        <v>25.07.1999</v>
      </c>
      <c r="ILZ31" s="223" t="str">
        <f>VLOOKUP(ILW31,Уч!$A$2:$L$34,5,FALSE)</f>
        <v xml:space="preserve">Республика Татарстан  </v>
      </c>
      <c r="IMA31" s="518">
        <f t="shared" si="509"/>
        <v>11.6</v>
      </c>
      <c r="IMB31" s="518" t="str">
        <f t="shared" si="509"/>
        <v>X</v>
      </c>
      <c r="IMC31" s="518" t="str">
        <f t="shared" si="509"/>
        <v>X</v>
      </c>
      <c r="IMD31" s="311">
        <f t="shared" si="510"/>
        <v>11.6</v>
      </c>
      <c r="IME31" s="247">
        <f t="shared" si="511"/>
        <v>582</v>
      </c>
      <c r="IMF31" s="157"/>
      <c r="IMG31" s="209">
        <v>1160</v>
      </c>
      <c r="IMH31" s="209">
        <v>0</v>
      </c>
      <c r="IMI31" s="209">
        <v>0</v>
      </c>
      <c r="IMJ31" s="229">
        <f t="shared" si="512"/>
        <v>1160</v>
      </c>
      <c r="IMK31" s="41">
        <f t="shared" ref="IMK31:IOG31" ca="1" si="513">RAND()</f>
        <v>0.21942969890217767</v>
      </c>
      <c r="IML31" s="220">
        <v>9</v>
      </c>
      <c r="IMM31" s="162">
        <v>107</v>
      </c>
      <c r="IMN31" s="221" t="str">
        <f>VLOOKUP(IMM31,Уч!$A$2:$L$34,2,FALSE)</f>
        <v>Зарипов Раиль</v>
      </c>
      <c r="IMO31" s="222" t="str">
        <f>VLOOKUP(IMM31,Уч!$A$2:$L$34,3,FALSE)</f>
        <v>25.07.1999</v>
      </c>
      <c r="IMP31" s="223" t="str">
        <f>VLOOKUP(IMM31,Уч!$A$2:$L$34,5,FALSE)</f>
        <v xml:space="preserve">Республика Татарстан  </v>
      </c>
      <c r="IMQ31" s="518">
        <f t="shared" ref="IMQ31:IOO31" si="514">IF(IMW31=0,"X",IMW31/100)</f>
        <v>11.6</v>
      </c>
      <c r="IMR31" s="518" t="str">
        <f t="shared" si="514"/>
        <v>X</v>
      </c>
      <c r="IMS31" s="518" t="str">
        <f t="shared" si="514"/>
        <v>X</v>
      </c>
      <c r="IMT31" s="311">
        <f t="shared" ref="IMT31:IOP31" si="515">MAX(IMW31,IMX31,IMY31)/100</f>
        <v>11.6</v>
      </c>
      <c r="IMU31" s="247">
        <f t="shared" ref="IMU31:IOQ31" si="516">IF(IMZ31&lt;153,0,IF(IMZ31=0,0,ROUNDDOWN(51.39*(IMZ31/100-1.5)^1.05,0)))</f>
        <v>582</v>
      </c>
      <c r="IMV31" s="157"/>
      <c r="IMW31" s="209">
        <v>1160</v>
      </c>
      <c r="IMX31" s="209">
        <v>0</v>
      </c>
      <c r="IMY31" s="209">
        <v>0</v>
      </c>
      <c r="IMZ31" s="229">
        <f t="shared" ref="IMZ31:IOV31" si="517">MAX(IMW31,IMX31,IMY31)</f>
        <v>1160</v>
      </c>
      <c r="INA31" s="41">
        <f t="shared" ca="1" si="513"/>
        <v>0.48860283167928409</v>
      </c>
      <c r="INB31" s="220">
        <v>9</v>
      </c>
      <c r="INC31" s="162">
        <v>107</v>
      </c>
      <c r="IND31" s="221" t="str">
        <f>VLOOKUP(INC31,Уч!$A$2:$L$34,2,FALSE)</f>
        <v>Зарипов Раиль</v>
      </c>
      <c r="INE31" s="222" t="str">
        <f>VLOOKUP(INC31,Уч!$A$2:$L$34,3,FALSE)</f>
        <v>25.07.1999</v>
      </c>
      <c r="INF31" s="223" t="str">
        <f>VLOOKUP(INC31,Уч!$A$2:$L$34,5,FALSE)</f>
        <v xml:space="preserve">Республика Татарстан  </v>
      </c>
      <c r="ING31" s="518">
        <f t="shared" si="514"/>
        <v>11.6</v>
      </c>
      <c r="INH31" s="518" t="str">
        <f t="shared" si="514"/>
        <v>X</v>
      </c>
      <c r="INI31" s="518" t="str">
        <f t="shared" si="514"/>
        <v>X</v>
      </c>
      <c r="INJ31" s="311">
        <f t="shared" si="515"/>
        <v>11.6</v>
      </c>
      <c r="INK31" s="247">
        <f t="shared" si="516"/>
        <v>582</v>
      </c>
      <c r="INL31" s="157"/>
      <c r="INM31" s="209">
        <v>1160</v>
      </c>
      <c r="INN31" s="209">
        <v>0</v>
      </c>
      <c r="INO31" s="209">
        <v>0</v>
      </c>
      <c r="INP31" s="229">
        <f t="shared" si="517"/>
        <v>1160</v>
      </c>
      <c r="INQ31" s="41">
        <f t="shared" ca="1" si="513"/>
        <v>0.94242588283615825</v>
      </c>
      <c r="INR31" s="220">
        <v>9</v>
      </c>
      <c r="INS31" s="162">
        <v>107</v>
      </c>
      <c r="INT31" s="221" t="str">
        <f>VLOOKUP(INS31,Уч!$A$2:$L$34,2,FALSE)</f>
        <v>Зарипов Раиль</v>
      </c>
      <c r="INU31" s="222" t="str">
        <f>VLOOKUP(INS31,Уч!$A$2:$L$34,3,FALSE)</f>
        <v>25.07.1999</v>
      </c>
      <c r="INV31" s="223" t="str">
        <f>VLOOKUP(INS31,Уч!$A$2:$L$34,5,FALSE)</f>
        <v xml:space="preserve">Республика Татарстан  </v>
      </c>
      <c r="INW31" s="518">
        <f t="shared" si="514"/>
        <v>11.6</v>
      </c>
      <c r="INX31" s="518" t="str">
        <f t="shared" si="514"/>
        <v>X</v>
      </c>
      <c r="INY31" s="518" t="str">
        <f t="shared" si="514"/>
        <v>X</v>
      </c>
      <c r="INZ31" s="311">
        <f t="shared" si="515"/>
        <v>11.6</v>
      </c>
      <c r="IOA31" s="247">
        <f t="shared" si="516"/>
        <v>582</v>
      </c>
      <c r="IOB31" s="157"/>
      <c r="IOC31" s="209">
        <v>1160</v>
      </c>
      <c r="IOD31" s="209">
        <v>0</v>
      </c>
      <c r="IOE31" s="209">
        <v>0</v>
      </c>
      <c r="IOF31" s="229">
        <f t="shared" si="517"/>
        <v>1160</v>
      </c>
      <c r="IOG31" s="41">
        <f t="shared" ca="1" si="513"/>
        <v>0.88806870814912886</v>
      </c>
      <c r="IOH31" s="220">
        <v>9</v>
      </c>
      <c r="IOI31" s="162">
        <v>107</v>
      </c>
      <c r="IOJ31" s="221" t="str">
        <f>VLOOKUP(IOI31,Уч!$A$2:$L$34,2,FALSE)</f>
        <v>Зарипов Раиль</v>
      </c>
      <c r="IOK31" s="222" t="str">
        <f>VLOOKUP(IOI31,Уч!$A$2:$L$34,3,FALSE)</f>
        <v>25.07.1999</v>
      </c>
      <c r="IOL31" s="223" t="str">
        <f>VLOOKUP(IOI31,Уч!$A$2:$L$34,5,FALSE)</f>
        <v xml:space="preserve">Республика Татарстан  </v>
      </c>
      <c r="IOM31" s="518">
        <f t="shared" si="514"/>
        <v>11.6</v>
      </c>
      <c r="ION31" s="518" t="str">
        <f t="shared" si="514"/>
        <v>X</v>
      </c>
      <c r="IOO31" s="518" t="str">
        <f t="shared" si="514"/>
        <v>X</v>
      </c>
      <c r="IOP31" s="311">
        <f t="shared" si="515"/>
        <v>11.6</v>
      </c>
      <c r="IOQ31" s="247">
        <f t="shared" si="516"/>
        <v>582</v>
      </c>
      <c r="IOR31" s="157"/>
      <c r="IOS31" s="209">
        <v>1160</v>
      </c>
      <c r="IOT31" s="209">
        <v>0</v>
      </c>
      <c r="IOU31" s="209">
        <v>0</v>
      </c>
      <c r="IOV31" s="229">
        <f t="shared" si="517"/>
        <v>1160</v>
      </c>
      <c r="IOW31" s="41">
        <f t="shared" ref="IOW31:IQS31" ca="1" si="518">RAND()</f>
        <v>0.39937068427310474</v>
      </c>
      <c r="IOX31" s="220">
        <v>9</v>
      </c>
      <c r="IOY31" s="162">
        <v>107</v>
      </c>
      <c r="IOZ31" s="221" t="str">
        <f>VLOOKUP(IOY31,Уч!$A$2:$L$34,2,FALSE)</f>
        <v>Зарипов Раиль</v>
      </c>
      <c r="IPA31" s="222" t="str">
        <f>VLOOKUP(IOY31,Уч!$A$2:$L$34,3,FALSE)</f>
        <v>25.07.1999</v>
      </c>
      <c r="IPB31" s="223" t="str">
        <f>VLOOKUP(IOY31,Уч!$A$2:$L$34,5,FALSE)</f>
        <v xml:space="preserve">Республика Татарстан  </v>
      </c>
      <c r="IPC31" s="518">
        <f t="shared" ref="IPC31:IRA31" si="519">IF(IPI31=0,"X",IPI31/100)</f>
        <v>11.6</v>
      </c>
      <c r="IPD31" s="518" t="str">
        <f t="shared" si="519"/>
        <v>X</v>
      </c>
      <c r="IPE31" s="518" t="str">
        <f t="shared" si="519"/>
        <v>X</v>
      </c>
      <c r="IPF31" s="311">
        <f t="shared" ref="IPF31:IRB31" si="520">MAX(IPI31,IPJ31,IPK31)/100</f>
        <v>11.6</v>
      </c>
      <c r="IPG31" s="247">
        <f t="shared" ref="IPG31:IRC31" si="521">IF(IPL31&lt;153,0,IF(IPL31=0,0,ROUNDDOWN(51.39*(IPL31/100-1.5)^1.05,0)))</f>
        <v>582</v>
      </c>
      <c r="IPH31" s="157"/>
      <c r="IPI31" s="209">
        <v>1160</v>
      </c>
      <c r="IPJ31" s="209">
        <v>0</v>
      </c>
      <c r="IPK31" s="209">
        <v>0</v>
      </c>
      <c r="IPL31" s="229">
        <f t="shared" ref="IPL31:IRH31" si="522">MAX(IPI31,IPJ31,IPK31)</f>
        <v>1160</v>
      </c>
      <c r="IPM31" s="41">
        <f t="shared" ca="1" si="518"/>
        <v>0.78269615549823945</v>
      </c>
      <c r="IPN31" s="220">
        <v>9</v>
      </c>
      <c r="IPO31" s="162">
        <v>107</v>
      </c>
      <c r="IPP31" s="221" t="str">
        <f>VLOOKUP(IPO31,Уч!$A$2:$L$34,2,FALSE)</f>
        <v>Зарипов Раиль</v>
      </c>
      <c r="IPQ31" s="222" t="str">
        <f>VLOOKUP(IPO31,Уч!$A$2:$L$34,3,FALSE)</f>
        <v>25.07.1999</v>
      </c>
      <c r="IPR31" s="223" t="str">
        <f>VLOOKUP(IPO31,Уч!$A$2:$L$34,5,FALSE)</f>
        <v xml:space="preserve">Республика Татарстан  </v>
      </c>
      <c r="IPS31" s="518">
        <f t="shared" si="519"/>
        <v>11.6</v>
      </c>
      <c r="IPT31" s="518" t="str">
        <f t="shared" si="519"/>
        <v>X</v>
      </c>
      <c r="IPU31" s="518" t="str">
        <f t="shared" si="519"/>
        <v>X</v>
      </c>
      <c r="IPV31" s="311">
        <f t="shared" si="520"/>
        <v>11.6</v>
      </c>
      <c r="IPW31" s="247">
        <f t="shared" si="521"/>
        <v>582</v>
      </c>
      <c r="IPX31" s="157"/>
      <c r="IPY31" s="209">
        <v>1160</v>
      </c>
      <c r="IPZ31" s="209">
        <v>0</v>
      </c>
      <c r="IQA31" s="209">
        <v>0</v>
      </c>
      <c r="IQB31" s="229">
        <f t="shared" si="522"/>
        <v>1160</v>
      </c>
      <c r="IQC31" s="41">
        <f t="shared" ca="1" si="518"/>
        <v>0.61686596960693074</v>
      </c>
      <c r="IQD31" s="220">
        <v>9</v>
      </c>
      <c r="IQE31" s="162">
        <v>107</v>
      </c>
      <c r="IQF31" s="221" t="str">
        <f>VLOOKUP(IQE31,Уч!$A$2:$L$34,2,FALSE)</f>
        <v>Зарипов Раиль</v>
      </c>
      <c r="IQG31" s="222" t="str">
        <f>VLOOKUP(IQE31,Уч!$A$2:$L$34,3,FALSE)</f>
        <v>25.07.1999</v>
      </c>
      <c r="IQH31" s="223" t="str">
        <f>VLOOKUP(IQE31,Уч!$A$2:$L$34,5,FALSE)</f>
        <v xml:space="preserve">Республика Татарстан  </v>
      </c>
      <c r="IQI31" s="518">
        <f t="shared" si="519"/>
        <v>11.6</v>
      </c>
      <c r="IQJ31" s="518" t="str">
        <f t="shared" si="519"/>
        <v>X</v>
      </c>
      <c r="IQK31" s="518" t="str">
        <f t="shared" si="519"/>
        <v>X</v>
      </c>
      <c r="IQL31" s="311">
        <f t="shared" si="520"/>
        <v>11.6</v>
      </c>
      <c r="IQM31" s="247">
        <f t="shared" si="521"/>
        <v>582</v>
      </c>
      <c r="IQN31" s="157"/>
      <c r="IQO31" s="209">
        <v>1160</v>
      </c>
      <c r="IQP31" s="209">
        <v>0</v>
      </c>
      <c r="IQQ31" s="209">
        <v>0</v>
      </c>
      <c r="IQR31" s="229">
        <f t="shared" si="522"/>
        <v>1160</v>
      </c>
      <c r="IQS31" s="41">
        <f t="shared" ca="1" si="518"/>
        <v>0.97198061936807922</v>
      </c>
      <c r="IQT31" s="220">
        <v>9</v>
      </c>
      <c r="IQU31" s="162">
        <v>107</v>
      </c>
      <c r="IQV31" s="221" t="str">
        <f>VLOOKUP(IQU31,Уч!$A$2:$L$34,2,FALSE)</f>
        <v>Зарипов Раиль</v>
      </c>
      <c r="IQW31" s="222" t="str">
        <f>VLOOKUP(IQU31,Уч!$A$2:$L$34,3,FALSE)</f>
        <v>25.07.1999</v>
      </c>
      <c r="IQX31" s="223" t="str">
        <f>VLOOKUP(IQU31,Уч!$A$2:$L$34,5,FALSE)</f>
        <v xml:space="preserve">Республика Татарстан  </v>
      </c>
      <c r="IQY31" s="518">
        <f t="shared" si="519"/>
        <v>11.6</v>
      </c>
      <c r="IQZ31" s="518" t="str">
        <f t="shared" si="519"/>
        <v>X</v>
      </c>
      <c r="IRA31" s="518" t="str">
        <f t="shared" si="519"/>
        <v>X</v>
      </c>
      <c r="IRB31" s="311">
        <f t="shared" si="520"/>
        <v>11.6</v>
      </c>
      <c r="IRC31" s="247">
        <f t="shared" si="521"/>
        <v>582</v>
      </c>
      <c r="IRD31" s="157"/>
      <c r="IRE31" s="209">
        <v>1160</v>
      </c>
      <c r="IRF31" s="209">
        <v>0</v>
      </c>
      <c r="IRG31" s="209">
        <v>0</v>
      </c>
      <c r="IRH31" s="229">
        <f t="shared" si="522"/>
        <v>1160</v>
      </c>
      <c r="IRI31" s="41">
        <f t="shared" ref="IRI31:ITE31" ca="1" si="523">RAND()</f>
        <v>0.62904040588393995</v>
      </c>
      <c r="IRJ31" s="220">
        <v>9</v>
      </c>
      <c r="IRK31" s="162">
        <v>107</v>
      </c>
      <c r="IRL31" s="221" t="str">
        <f>VLOOKUP(IRK31,Уч!$A$2:$L$34,2,FALSE)</f>
        <v>Зарипов Раиль</v>
      </c>
      <c r="IRM31" s="222" t="str">
        <f>VLOOKUP(IRK31,Уч!$A$2:$L$34,3,FALSE)</f>
        <v>25.07.1999</v>
      </c>
      <c r="IRN31" s="223" t="str">
        <f>VLOOKUP(IRK31,Уч!$A$2:$L$34,5,FALSE)</f>
        <v xml:space="preserve">Республика Татарстан  </v>
      </c>
      <c r="IRO31" s="518">
        <f t="shared" ref="IRO31:ITM31" si="524">IF(IRU31=0,"X",IRU31/100)</f>
        <v>11.6</v>
      </c>
      <c r="IRP31" s="518" t="str">
        <f t="shared" si="524"/>
        <v>X</v>
      </c>
      <c r="IRQ31" s="518" t="str">
        <f t="shared" si="524"/>
        <v>X</v>
      </c>
      <c r="IRR31" s="311">
        <f t="shared" ref="IRR31:ITN31" si="525">MAX(IRU31,IRV31,IRW31)/100</f>
        <v>11.6</v>
      </c>
      <c r="IRS31" s="247">
        <f t="shared" ref="IRS31:ITO31" si="526">IF(IRX31&lt;153,0,IF(IRX31=0,0,ROUNDDOWN(51.39*(IRX31/100-1.5)^1.05,0)))</f>
        <v>582</v>
      </c>
      <c r="IRT31" s="157"/>
      <c r="IRU31" s="209">
        <v>1160</v>
      </c>
      <c r="IRV31" s="209">
        <v>0</v>
      </c>
      <c r="IRW31" s="209">
        <v>0</v>
      </c>
      <c r="IRX31" s="229">
        <f t="shared" ref="IRX31:ITT31" si="527">MAX(IRU31,IRV31,IRW31)</f>
        <v>1160</v>
      </c>
      <c r="IRY31" s="41">
        <f t="shared" ca="1" si="523"/>
        <v>0.73385973111261327</v>
      </c>
      <c r="IRZ31" s="220">
        <v>9</v>
      </c>
      <c r="ISA31" s="162">
        <v>107</v>
      </c>
      <c r="ISB31" s="221" t="str">
        <f>VLOOKUP(ISA31,Уч!$A$2:$L$34,2,FALSE)</f>
        <v>Зарипов Раиль</v>
      </c>
      <c r="ISC31" s="222" t="str">
        <f>VLOOKUP(ISA31,Уч!$A$2:$L$34,3,FALSE)</f>
        <v>25.07.1999</v>
      </c>
      <c r="ISD31" s="223" t="str">
        <f>VLOOKUP(ISA31,Уч!$A$2:$L$34,5,FALSE)</f>
        <v xml:space="preserve">Республика Татарстан  </v>
      </c>
      <c r="ISE31" s="518">
        <f t="shared" si="524"/>
        <v>11.6</v>
      </c>
      <c r="ISF31" s="518" t="str">
        <f t="shared" si="524"/>
        <v>X</v>
      </c>
      <c r="ISG31" s="518" t="str">
        <f t="shared" si="524"/>
        <v>X</v>
      </c>
      <c r="ISH31" s="311">
        <f t="shared" si="525"/>
        <v>11.6</v>
      </c>
      <c r="ISI31" s="247">
        <f t="shared" si="526"/>
        <v>582</v>
      </c>
      <c r="ISJ31" s="157"/>
      <c r="ISK31" s="209">
        <v>1160</v>
      </c>
      <c r="ISL31" s="209">
        <v>0</v>
      </c>
      <c r="ISM31" s="209">
        <v>0</v>
      </c>
      <c r="ISN31" s="229">
        <f t="shared" si="527"/>
        <v>1160</v>
      </c>
      <c r="ISO31" s="41">
        <f t="shared" ca="1" si="523"/>
        <v>8.5747858805311883E-2</v>
      </c>
      <c r="ISP31" s="220">
        <v>9</v>
      </c>
      <c r="ISQ31" s="162">
        <v>107</v>
      </c>
      <c r="ISR31" s="221" t="str">
        <f>VLOOKUP(ISQ31,Уч!$A$2:$L$34,2,FALSE)</f>
        <v>Зарипов Раиль</v>
      </c>
      <c r="ISS31" s="222" t="str">
        <f>VLOOKUP(ISQ31,Уч!$A$2:$L$34,3,FALSE)</f>
        <v>25.07.1999</v>
      </c>
      <c r="IST31" s="223" t="str">
        <f>VLOOKUP(ISQ31,Уч!$A$2:$L$34,5,FALSE)</f>
        <v xml:space="preserve">Республика Татарстан  </v>
      </c>
      <c r="ISU31" s="518">
        <f t="shared" si="524"/>
        <v>11.6</v>
      </c>
      <c r="ISV31" s="518" t="str">
        <f t="shared" si="524"/>
        <v>X</v>
      </c>
      <c r="ISW31" s="518" t="str">
        <f t="shared" si="524"/>
        <v>X</v>
      </c>
      <c r="ISX31" s="311">
        <f t="shared" si="525"/>
        <v>11.6</v>
      </c>
      <c r="ISY31" s="247">
        <f t="shared" si="526"/>
        <v>582</v>
      </c>
      <c r="ISZ31" s="157"/>
      <c r="ITA31" s="209">
        <v>1160</v>
      </c>
      <c r="ITB31" s="209">
        <v>0</v>
      </c>
      <c r="ITC31" s="209">
        <v>0</v>
      </c>
      <c r="ITD31" s="229">
        <f t="shared" si="527"/>
        <v>1160</v>
      </c>
      <c r="ITE31" s="41">
        <f t="shared" ca="1" si="523"/>
        <v>0.4277553408115855</v>
      </c>
      <c r="ITF31" s="220">
        <v>9</v>
      </c>
      <c r="ITG31" s="162">
        <v>107</v>
      </c>
      <c r="ITH31" s="221" t="str">
        <f>VLOOKUP(ITG31,Уч!$A$2:$L$34,2,FALSE)</f>
        <v>Зарипов Раиль</v>
      </c>
      <c r="ITI31" s="222" t="str">
        <f>VLOOKUP(ITG31,Уч!$A$2:$L$34,3,FALSE)</f>
        <v>25.07.1999</v>
      </c>
      <c r="ITJ31" s="223" t="str">
        <f>VLOOKUP(ITG31,Уч!$A$2:$L$34,5,FALSE)</f>
        <v xml:space="preserve">Республика Татарстан  </v>
      </c>
      <c r="ITK31" s="518">
        <f t="shared" si="524"/>
        <v>11.6</v>
      </c>
      <c r="ITL31" s="518" t="str">
        <f t="shared" si="524"/>
        <v>X</v>
      </c>
      <c r="ITM31" s="518" t="str">
        <f t="shared" si="524"/>
        <v>X</v>
      </c>
      <c r="ITN31" s="311">
        <f t="shared" si="525"/>
        <v>11.6</v>
      </c>
      <c r="ITO31" s="247">
        <f t="shared" si="526"/>
        <v>582</v>
      </c>
      <c r="ITP31" s="157"/>
      <c r="ITQ31" s="209">
        <v>1160</v>
      </c>
      <c r="ITR31" s="209">
        <v>0</v>
      </c>
      <c r="ITS31" s="209">
        <v>0</v>
      </c>
      <c r="ITT31" s="229">
        <f t="shared" si="527"/>
        <v>1160</v>
      </c>
      <c r="ITU31" s="41">
        <f t="shared" ref="ITU31:IVQ31" ca="1" si="528">RAND()</f>
        <v>0.89891405476901742</v>
      </c>
      <c r="ITV31" s="220">
        <v>9</v>
      </c>
      <c r="ITW31" s="162">
        <v>107</v>
      </c>
      <c r="ITX31" s="221" t="str">
        <f>VLOOKUP(ITW31,Уч!$A$2:$L$34,2,FALSE)</f>
        <v>Зарипов Раиль</v>
      </c>
      <c r="ITY31" s="222" t="str">
        <f>VLOOKUP(ITW31,Уч!$A$2:$L$34,3,FALSE)</f>
        <v>25.07.1999</v>
      </c>
      <c r="ITZ31" s="223" t="str">
        <f>VLOOKUP(ITW31,Уч!$A$2:$L$34,5,FALSE)</f>
        <v xml:space="preserve">Республика Татарстан  </v>
      </c>
      <c r="IUA31" s="518">
        <f t="shared" ref="IUA31:IVY31" si="529">IF(IUG31=0,"X",IUG31/100)</f>
        <v>11.6</v>
      </c>
      <c r="IUB31" s="518" t="str">
        <f t="shared" si="529"/>
        <v>X</v>
      </c>
      <c r="IUC31" s="518" t="str">
        <f t="shared" si="529"/>
        <v>X</v>
      </c>
      <c r="IUD31" s="311">
        <f t="shared" ref="IUD31:IVZ31" si="530">MAX(IUG31,IUH31,IUI31)/100</f>
        <v>11.6</v>
      </c>
      <c r="IUE31" s="247">
        <f t="shared" ref="IUE31:IWA31" si="531">IF(IUJ31&lt;153,0,IF(IUJ31=0,0,ROUNDDOWN(51.39*(IUJ31/100-1.5)^1.05,0)))</f>
        <v>582</v>
      </c>
      <c r="IUF31" s="157"/>
      <c r="IUG31" s="209">
        <v>1160</v>
      </c>
      <c r="IUH31" s="209">
        <v>0</v>
      </c>
      <c r="IUI31" s="209">
        <v>0</v>
      </c>
      <c r="IUJ31" s="229">
        <f t="shared" ref="IUJ31:IWF31" si="532">MAX(IUG31,IUH31,IUI31)</f>
        <v>1160</v>
      </c>
      <c r="IUK31" s="41">
        <f t="shared" ca="1" si="528"/>
        <v>0.51745829340340654</v>
      </c>
      <c r="IUL31" s="220">
        <v>9</v>
      </c>
      <c r="IUM31" s="162">
        <v>107</v>
      </c>
      <c r="IUN31" s="221" t="str">
        <f>VLOOKUP(IUM31,Уч!$A$2:$L$34,2,FALSE)</f>
        <v>Зарипов Раиль</v>
      </c>
      <c r="IUO31" s="222" t="str">
        <f>VLOOKUP(IUM31,Уч!$A$2:$L$34,3,FALSE)</f>
        <v>25.07.1999</v>
      </c>
      <c r="IUP31" s="223" t="str">
        <f>VLOOKUP(IUM31,Уч!$A$2:$L$34,5,FALSE)</f>
        <v xml:space="preserve">Республика Татарстан  </v>
      </c>
      <c r="IUQ31" s="518">
        <f t="shared" si="529"/>
        <v>11.6</v>
      </c>
      <c r="IUR31" s="518" t="str">
        <f t="shared" si="529"/>
        <v>X</v>
      </c>
      <c r="IUS31" s="518" t="str">
        <f t="shared" si="529"/>
        <v>X</v>
      </c>
      <c r="IUT31" s="311">
        <f t="shared" si="530"/>
        <v>11.6</v>
      </c>
      <c r="IUU31" s="247">
        <f t="shared" si="531"/>
        <v>582</v>
      </c>
      <c r="IUV31" s="157"/>
      <c r="IUW31" s="209">
        <v>1160</v>
      </c>
      <c r="IUX31" s="209">
        <v>0</v>
      </c>
      <c r="IUY31" s="209">
        <v>0</v>
      </c>
      <c r="IUZ31" s="229">
        <f t="shared" si="532"/>
        <v>1160</v>
      </c>
      <c r="IVA31" s="41">
        <f t="shared" ca="1" si="528"/>
        <v>0.1939866124289823</v>
      </c>
      <c r="IVB31" s="220">
        <v>9</v>
      </c>
      <c r="IVC31" s="162">
        <v>107</v>
      </c>
      <c r="IVD31" s="221" t="str">
        <f>VLOOKUP(IVC31,Уч!$A$2:$L$34,2,FALSE)</f>
        <v>Зарипов Раиль</v>
      </c>
      <c r="IVE31" s="222" t="str">
        <f>VLOOKUP(IVC31,Уч!$A$2:$L$34,3,FALSE)</f>
        <v>25.07.1999</v>
      </c>
      <c r="IVF31" s="223" t="str">
        <f>VLOOKUP(IVC31,Уч!$A$2:$L$34,5,FALSE)</f>
        <v xml:space="preserve">Республика Татарстан  </v>
      </c>
      <c r="IVG31" s="518">
        <f t="shared" si="529"/>
        <v>11.6</v>
      </c>
      <c r="IVH31" s="518" t="str">
        <f t="shared" si="529"/>
        <v>X</v>
      </c>
      <c r="IVI31" s="518" t="str">
        <f t="shared" si="529"/>
        <v>X</v>
      </c>
      <c r="IVJ31" s="311">
        <f t="shared" si="530"/>
        <v>11.6</v>
      </c>
      <c r="IVK31" s="247">
        <f t="shared" si="531"/>
        <v>582</v>
      </c>
      <c r="IVL31" s="157"/>
      <c r="IVM31" s="209">
        <v>1160</v>
      </c>
      <c r="IVN31" s="209">
        <v>0</v>
      </c>
      <c r="IVO31" s="209">
        <v>0</v>
      </c>
      <c r="IVP31" s="229">
        <f t="shared" si="532"/>
        <v>1160</v>
      </c>
      <c r="IVQ31" s="41">
        <f t="shared" ca="1" si="528"/>
        <v>0.99038093772133184</v>
      </c>
      <c r="IVR31" s="220">
        <v>9</v>
      </c>
      <c r="IVS31" s="162">
        <v>107</v>
      </c>
      <c r="IVT31" s="221" t="str">
        <f>VLOOKUP(IVS31,Уч!$A$2:$L$34,2,FALSE)</f>
        <v>Зарипов Раиль</v>
      </c>
      <c r="IVU31" s="222" t="str">
        <f>VLOOKUP(IVS31,Уч!$A$2:$L$34,3,FALSE)</f>
        <v>25.07.1999</v>
      </c>
      <c r="IVV31" s="223" t="str">
        <f>VLOOKUP(IVS31,Уч!$A$2:$L$34,5,FALSE)</f>
        <v xml:space="preserve">Республика Татарстан  </v>
      </c>
      <c r="IVW31" s="518">
        <f t="shared" si="529"/>
        <v>11.6</v>
      </c>
      <c r="IVX31" s="518" t="str">
        <f t="shared" si="529"/>
        <v>X</v>
      </c>
      <c r="IVY31" s="518" t="str">
        <f t="shared" si="529"/>
        <v>X</v>
      </c>
      <c r="IVZ31" s="311">
        <f t="shared" si="530"/>
        <v>11.6</v>
      </c>
      <c r="IWA31" s="247">
        <f t="shared" si="531"/>
        <v>582</v>
      </c>
      <c r="IWB31" s="157"/>
      <c r="IWC31" s="209">
        <v>1160</v>
      </c>
      <c r="IWD31" s="209">
        <v>0</v>
      </c>
      <c r="IWE31" s="209">
        <v>0</v>
      </c>
      <c r="IWF31" s="229">
        <f t="shared" si="532"/>
        <v>1160</v>
      </c>
      <c r="IWG31" s="41">
        <f t="shared" ref="IWG31:IYC31" ca="1" si="533">RAND()</f>
        <v>5.8725055827023476E-2</v>
      </c>
      <c r="IWH31" s="220">
        <v>9</v>
      </c>
      <c r="IWI31" s="162">
        <v>107</v>
      </c>
      <c r="IWJ31" s="221" t="str">
        <f>VLOOKUP(IWI31,Уч!$A$2:$L$34,2,FALSE)</f>
        <v>Зарипов Раиль</v>
      </c>
      <c r="IWK31" s="222" t="str">
        <f>VLOOKUP(IWI31,Уч!$A$2:$L$34,3,FALSE)</f>
        <v>25.07.1999</v>
      </c>
      <c r="IWL31" s="223" t="str">
        <f>VLOOKUP(IWI31,Уч!$A$2:$L$34,5,FALSE)</f>
        <v xml:space="preserve">Республика Татарстан  </v>
      </c>
      <c r="IWM31" s="518">
        <f t="shared" ref="IWM31:IYK31" si="534">IF(IWS31=0,"X",IWS31/100)</f>
        <v>11.6</v>
      </c>
      <c r="IWN31" s="518" t="str">
        <f t="shared" si="534"/>
        <v>X</v>
      </c>
      <c r="IWO31" s="518" t="str">
        <f t="shared" si="534"/>
        <v>X</v>
      </c>
      <c r="IWP31" s="311">
        <f t="shared" ref="IWP31:IYL31" si="535">MAX(IWS31,IWT31,IWU31)/100</f>
        <v>11.6</v>
      </c>
      <c r="IWQ31" s="247">
        <f t="shared" ref="IWQ31:IYM31" si="536">IF(IWV31&lt;153,0,IF(IWV31=0,0,ROUNDDOWN(51.39*(IWV31/100-1.5)^1.05,0)))</f>
        <v>582</v>
      </c>
      <c r="IWR31" s="157"/>
      <c r="IWS31" s="209">
        <v>1160</v>
      </c>
      <c r="IWT31" s="209">
        <v>0</v>
      </c>
      <c r="IWU31" s="209">
        <v>0</v>
      </c>
      <c r="IWV31" s="229">
        <f t="shared" ref="IWV31:IYR31" si="537">MAX(IWS31,IWT31,IWU31)</f>
        <v>1160</v>
      </c>
      <c r="IWW31" s="41">
        <f t="shared" ca="1" si="533"/>
        <v>7.7281960492107227E-2</v>
      </c>
      <c r="IWX31" s="220">
        <v>9</v>
      </c>
      <c r="IWY31" s="162">
        <v>107</v>
      </c>
      <c r="IWZ31" s="221" t="str">
        <f>VLOOKUP(IWY31,Уч!$A$2:$L$34,2,FALSE)</f>
        <v>Зарипов Раиль</v>
      </c>
      <c r="IXA31" s="222" t="str">
        <f>VLOOKUP(IWY31,Уч!$A$2:$L$34,3,FALSE)</f>
        <v>25.07.1999</v>
      </c>
      <c r="IXB31" s="223" t="str">
        <f>VLOOKUP(IWY31,Уч!$A$2:$L$34,5,FALSE)</f>
        <v xml:space="preserve">Республика Татарстан  </v>
      </c>
      <c r="IXC31" s="518">
        <f t="shared" si="534"/>
        <v>11.6</v>
      </c>
      <c r="IXD31" s="518" t="str">
        <f t="shared" si="534"/>
        <v>X</v>
      </c>
      <c r="IXE31" s="518" t="str">
        <f t="shared" si="534"/>
        <v>X</v>
      </c>
      <c r="IXF31" s="311">
        <f t="shared" si="535"/>
        <v>11.6</v>
      </c>
      <c r="IXG31" s="247">
        <f t="shared" si="536"/>
        <v>582</v>
      </c>
      <c r="IXH31" s="157"/>
      <c r="IXI31" s="209">
        <v>1160</v>
      </c>
      <c r="IXJ31" s="209">
        <v>0</v>
      </c>
      <c r="IXK31" s="209">
        <v>0</v>
      </c>
      <c r="IXL31" s="229">
        <f t="shared" si="537"/>
        <v>1160</v>
      </c>
      <c r="IXM31" s="41">
        <f t="shared" ca="1" si="533"/>
        <v>6.3957151765715037E-2</v>
      </c>
      <c r="IXN31" s="220">
        <v>9</v>
      </c>
      <c r="IXO31" s="162">
        <v>107</v>
      </c>
      <c r="IXP31" s="221" t="str">
        <f>VLOOKUP(IXO31,Уч!$A$2:$L$34,2,FALSE)</f>
        <v>Зарипов Раиль</v>
      </c>
      <c r="IXQ31" s="222" t="str">
        <f>VLOOKUP(IXO31,Уч!$A$2:$L$34,3,FALSE)</f>
        <v>25.07.1999</v>
      </c>
      <c r="IXR31" s="223" t="str">
        <f>VLOOKUP(IXO31,Уч!$A$2:$L$34,5,FALSE)</f>
        <v xml:space="preserve">Республика Татарстан  </v>
      </c>
      <c r="IXS31" s="518">
        <f t="shared" si="534"/>
        <v>11.6</v>
      </c>
      <c r="IXT31" s="518" t="str">
        <f t="shared" si="534"/>
        <v>X</v>
      </c>
      <c r="IXU31" s="518" t="str">
        <f t="shared" si="534"/>
        <v>X</v>
      </c>
      <c r="IXV31" s="311">
        <f t="shared" si="535"/>
        <v>11.6</v>
      </c>
      <c r="IXW31" s="247">
        <f t="shared" si="536"/>
        <v>582</v>
      </c>
      <c r="IXX31" s="157"/>
      <c r="IXY31" s="209">
        <v>1160</v>
      </c>
      <c r="IXZ31" s="209">
        <v>0</v>
      </c>
      <c r="IYA31" s="209">
        <v>0</v>
      </c>
      <c r="IYB31" s="229">
        <f t="shared" si="537"/>
        <v>1160</v>
      </c>
      <c r="IYC31" s="41">
        <f t="shared" ca="1" si="533"/>
        <v>0.85754442461315517</v>
      </c>
      <c r="IYD31" s="220">
        <v>9</v>
      </c>
      <c r="IYE31" s="162">
        <v>107</v>
      </c>
      <c r="IYF31" s="221" t="str">
        <f>VLOOKUP(IYE31,Уч!$A$2:$L$34,2,FALSE)</f>
        <v>Зарипов Раиль</v>
      </c>
      <c r="IYG31" s="222" t="str">
        <f>VLOOKUP(IYE31,Уч!$A$2:$L$34,3,FALSE)</f>
        <v>25.07.1999</v>
      </c>
      <c r="IYH31" s="223" t="str">
        <f>VLOOKUP(IYE31,Уч!$A$2:$L$34,5,FALSE)</f>
        <v xml:space="preserve">Республика Татарстан  </v>
      </c>
      <c r="IYI31" s="518">
        <f t="shared" si="534"/>
        <v>11.6</v>
      </c>
      <c r="IYJ31" s="518" t="str">
        <f t="shared" si="534"/>
        <v>X</v>
      </c>
      <c r="IYK31" s="518" t="str">
        <f t="shared" si="534"/>
        <v>X</v>
      </c>
      <c r="IYL31" s="311">
        <f t="shared" si="535"/>
        <v>11.6</v>
      </c>
      <c r="IYM31" s="247">
        <f t="shared" si="536"/>
        <v>582</v>
      </c>
      <c r="IYN31" s="157"/>
      <c r="IYO31" s="209">
        <v>1160</v>
      </c>
      <c r="IYP31" s="209">
        <v>0</v>
      </c>
      <c r="IYQ31" s="209">
        <v>0</v>
      </c>
      <c r="IYR31" s="229">
        <f t="shared" si="537"/>
        <v>1160</v>
      </c>
      <c r="IYS31" s="41">
        <f t="shared" ref="IYS31:JAO31" ca="1" si="538">RAND()</f>
        <v>0.85073161919792961</v>
      </c>
      <c r="IYT31" s="220">
        <v>9</v>
      </c>
      <c r="IYU31" s="162">
        <v>107</v>
      </c>
      <c r="IYV31" s="221" t="str">
        <f>VLOOKUP(IYU31,Уч!$A$2:$L$34,2,FALSE)</f>
        <v>Зарипов Раиль</v>
      </c>
      <c r="IYW31" s="222" t="str">
        <f>VLOOKUP(IYU31,Уч!$A$2:$L$34,3,FALSE)</f>
        <v>25.07.1999</v>
      </c>
      <c r="IYX31" s="223" t="str">
        <f>VLOOKUP(IYU31,Уч!$A$2:$L$34,5,FALSE)</f>
        <v xml:space="preserve">Республика Татарстан  </v>
      </c>
      <c r="IYY31" s="518">
        <f t="shared" ref="IYY31:JAW31" si="539">IF(IZE31=0,"X",IZE31/100)</f>
        <v>11.6</v>
      </c>
      <c r="IYZ31" s="518" t="str">
        <f t="shared" si="539"/>
        <v>X</v>
      </c>
      <c r="IZA31" s="518" t="str">
        <f t="shared" si="539"/>
        <v>X</v>
      </c>
      <c r="IZB31" s="311">
        <f t="shared" ref="IZB31:JAX31" si="540">MAX(IZE31,IZF31,IZG31)/100</f>
        <v>11.6</v>
      </c>
      <c r="IZC31" s="247">
        <f t="shared" ref="IZC31:JAY31" si="541">IF(IZH31&lt;153,0,IF(IZH31=0,0,ROUNDDOWN(51.39*(IZH31/100-1.5)^1.05,0)))</f>
        <v>582</v>
      </c>
      <c r="IZD31" s="157"/>
      <c r="IZE31" s="209">
        <v>1160</v>
      </c>
      <c r="IZF31" s="209">
        <v>0</v>
      </c>
      <c r="IZG31" s="209">
        <v>0</v>
      </c>
      <c r="IZH31" s="229">
        <f t="shared" ref="IZH31:JBD31" si="542">MAX(IZE31,IZF31,IZG31)</f>
        <v>1160</v>
      </c>
      <c r="IZI31" s="41">
        <f t="shared" ca="1" si="538"/>
        <v>0.58062871319496767</v>
      </c>
      <c r="IZJ31" s="220">
        <v>9</v>
      </c>
      <c r="IZK31" s="162">
        <v>107</v>
      </c>
      <c r="IZL31" s="221" t="str">
        <f>VLOOKUP(IZK31,Уч!$A$2:$L$34,2,FALSE)</f>
        <v>Зарипов Раиль</v>
      </c>
      <c r="IZM31" s="222" t="str">
        <f>VLOOKUP(IZK31,Уч!$A$2:$L$34,3,FALSE)</f>
        <v>25.07.1999</v>
      </c>
      <c r="IZN31" s="223" t="str">
        <f>VLOOKUP(IZK31,Уч!$A$2:$L$34,5,FALSE)</f>
        <v xml:space="preserve">Республика Татарстан  </v>
      </c>
      <c r="IZO31" s="518">
        <f t="shared" si="539"/>
        <v>11.6</v>
      </c>
      <c r="IZP31" s="518" t="str">
        <f t="shared" si="539"/>
        <v>X</v>
      </c>
      <c r="IZQ31" s="518" t="str">
        <f t="shared" si="539"/>
        <v>X</v>
      </c>
      <c r="IZR31" s="311">
        <f t="shared" si="540"/>
        <v>11.6</v>
      </c>
      <c r="IZS31" s="247">
        <f t="shared" si="541"/>
        <v>582</v>
      </c>
      <c r="IZT31" s="157"/>
      <c r="IZU31" s="209">
        <v>1160</v>
      </c>
      <c r="IZV31" s="209">
        <v>0</v>
      </c>
      <c r="IZW31" s="209">
        <v>0</v>
      </c>
      <c r="IZX31" s="229">
        <f t="shared" si="542"/>
        <v>1160</v>
      </c>
      <c r="IZY31" s="41">
        <f t="shared" ca="1" si="538"/>
        <v>0.60225859660687719</v>
      </c>
      <c r="IZZ31" s="220">
        <v>9</v>
      </c>
      <c r="JAA31" s="162">
        <v>107</v>
      </c>
      <c r="JAB31" s="221" t="str">
        <f>VLOOKUP(JAA31,Уч!$A$2:$L$34,2,FALSE)</f>
        <v>Зарипов Раиль</v>
      </c>
      <c r="JAC31" s="222" t="str">
        <f>VLOOKUP(JAA31,Уч!$A$2:$L$34,3,FALSE)</f>
        <v>25.07.1999</v>
      </c>
      <c r="JAD31" s="223" t="str">
        <f>VLOOKUP(JAA31,Уч!$A$2:$L$34,5,FALSE)</f>
        <v xml:space="preserve">Республика Татарстан  </v>
      </c>
      <c r="JAE31" s="518">
        <f t="shared" si="539"/>
        <v>11.6</v>
      </c>
      <c r="JAF31" s="518" t="str">
        <f t="shared" si="539"/>
        <v>X</v>
      </c>
      <c r="JAG31" s="518" t="str">
        <f t="shared" si="539"/>
        <v>X</v>
      </c>
      <c r="JAH31" s="311">
        <f t="shared" si="540"/>
        <v>11.6</v>
      </c>
      <c r="JAI31" s="247">
        <f t="shared" si="541"/>
        <v>582</v>
      </c>
      <c r="JAJ31" s="157"/>
      <c r="JAK31" s="209">
        <v>1160</v>
      </c>
      <c r="JAL31" s="209">
        <v>0</v>
      </c>
      <c r="JAM31" s="209">
        <v>0</v>
      </c>
      <c r="JAN31" s="229">
        <f t="shared" si="542"/>
        <v>1160</v>
      </c>
      <c r="JAO31" s="41">
        <f t="shared" ca="1" si="538"/>
        <v>0.89870134243463029</v>
      </c>
      <c r="JAP31" s="220">
        <v>9</v>
      </c>
      <c r="JAQ31" s="162">
        <v>107</v>
      </c>
      <c r="JAR31" s="221" t="str">
        <f>VLOOKUP(JAQ31,Уч!$A$2:$L$34,2,FALSE)</f>
        <v>Зарипов Раиль</v>
      </c>
      <c r="JAS31" s="222" t="str">
        <f>VLOOKUP(JAQ31,Уч!$A$2:$L$34,3,FALSE)</f>
        <v>25.07.1999</v>
      </c>
      <c r="JAT31" s="223" t="str">
        <f>VLOOKUP(JAQ31,Уч!$A$2:$L$34,5,FALSE)</f>
        <v xml:space="preserve">Республика Татарстан  </v>
      </c>
      <c r="JAU31" s="518">
        <f t="shared" si="539"/>
        <v>11.6</v>
      </c>
      <c r="JAV31" s="518" t="str">
        <f t="shared" si="539"/>
        <v>X</v>
      </c>
      <c r="JAW31" s="518" t="str">
        <f t="shared" si="539"/>
        <v>X</v>
      </c>
      <c r="JAX31" s="311">
        <f t="shared" si="540"/>
        <v>11.6</v>
      </c>
      <c r="JAY31" s="247">
        <f t="shared" si="541"/>
        <v>582</v>
      </c>
      <c r="JAZ31" s="157"/>
      <c r="JBA31" s="209">
        <v>1160</v>
      </c>
      <c r="JBB31" s="209">
        <v>0</v>
      </c>
      <c r="JBC31" s="209">
        <v>0</v>
      </c>
      <c r="JBD31" s="229">
        <f t="shared" si="542"/>
        <v>1160</v>
      </c>
      <c r="JBE31" s="41">
        <f t="shared" ref="JBE31:JDA31" ca="1" si="543">RAND()</f>
        <v>0.24881311358599978</v>
      </c>
      <c r="JBF31" s="220">
        <v>9</v>
      </c>
      <c r="JBG31" s="162">
        <v>107</v>
      </c>
      <c r="JBH31" s="221" t="str">
        <f>VLOOKUP(JBG31,Уч!$A$2:$L$34,2,FALSE)</f>
        <v>Зарипов Раиль</v>
      </c>
      <c r="JBI31" s="222" t="str">
        <f>VLOOKUP(JBG31,Уч!$A$2:$L$34,3,FALSE)</f>
        <v>25.07.1999</v>
      </c>
      <c r="JBJ31" s="223" t="str">
        <f>VLOOKUP(JBG31,Уч!$A$2:$L$34,5,FALSE)</f>
        <v xml:space="preserve">Республика Татарстан  </v>
      </c>
      <c r="JBK31" s="518">
        <f t="shared" ref="JBK31:JDI31" si="544">IF(JBQ31=0,"X",JBQ31/100)</f>
        <v>11.6</v>
      </c>
      <c r="JBL31" s="518" t="str">
        <f t="shared" si="544"/>
        <v>X</v>
      </c>
      <c r="JBM31" s="518" t="str">
        <f t="shared" si="544"/>
        <v>X</v>
      </c>
      <c r="JBN31" s="311">
        <f t="shared" ref="JBN31:JDJ31" si="545">MAX(JBQ31,JBR31,JBS31)/100</f>
        <v>11.6</v>
      </c>
      <c r="JBO31" s="247">
        <f t="shared" ref="JBO31:JDK31" si="546">IF(JBT31&lt;153,0,IF(JBT31=0,0,ROUNDDOWN(51.39*(JBT31/100-1.5)^1.05,0)))</f>
        <v>582</v>
      </c>
      <c r="JBP31" s="157"/>
      <c r="JBQ31" s="209">
        <v>1160</v>
      </c>
      <c r="JBR31" s="209">
        <v>0</v>
      </c>
      <c r="JBS31" s="209">
        <v>0</v>
      </c>
      <c r="JBT31" s="229">
        <f t="shared" ref="JBT31:JDP31" si="547">MAX(JBQ31,JBR31,JBS31)</f>
        <v>1160</v>
      </c>
      <c r="JBU31" s="41">
        <f t="shared" ca="1" si="543"/>
        <v>0.13594631093698462</v>
      </c>
      <c r="JBV31" s="220">
        <v>9</v>
      </c>
      <c r="JBW31" s="162">
        <v>107</v>
      </c>
      <c r="JBX31" s="221" t="str">
        <f>VLOOKUP(JBW31,Уч!$A$2:$L$34,2,FALSE)</f>
        <v>Зарипов Раиль</v>
      </c>
      <c r="JBY31" s="222" t="str">
        <f>VLOOKUP(JBW31,Уч!$A$2:$L$34,3,FALSE)</f>
        <v>25.07.1999</v>
      </c>
      <c r="JBZ31" s="223" t="str">
        <f>VLOOKUP(JBW31,Уч!$A$2:$L$34,5,FALSE)</f>
        <v xml:space="preserve">Республика Татарстан  </v>
      </c>
      <c r="JCA31" s="518">
        <f t="shared" si="544"/>
        <v>11.6</v>
      </c>
      <c r="JCB31" s="518" t="str">
        <f t="shared" si="544"/>
        <v>X</v>
      </c>
      <c r="JCC31" s="518" t="str">
        <f t="shared" si="544"/>
        <v>X</v>
      </c>
      <c r="JCD31" s="311">
        <f t="shared" si="545"/>
        <v>11.6</v>
      </c>
      <c r="JCE31" s="247">
        <f t="shared" si="546"/>
        <v>582</v>
      </c>
      <c r="JCF31" s="157"/>
      <c r="JCG31" s="209">
        <v>1160</v>
      </c>
      <c r="JCH31" s="209">
        <v>0</v>
      </c>
      <c r="JCI31" s="209">
        <v>0</v>
      </c>
      <c r="JCJ31" s="229">
        <f t="shared" si="547"/>
        <v>1160</v>
      </c>
      <c r="JCK31" s="41">
        <f t="shared" ca="1" si="543"/>
        <v>0.41166650531845372</v>
      </c>
      <c r="JCL31" s="220">
        <v>9</v>
      </c>
      <c r="JCM31" s="162">
        <v>107</v>
      </c>
      <c r="JCN31" s="221" t="str">
        <f>VLOOKUP(JCM31,Уч!$A$2:$L$34,2,FALSE)</f>
        <v>Зарипов Раиль</v>
      </c>
      <c r="JCO31" s="222" t="str">
        <f>VLOOKUP(JCM31,Уч!$A$2:$L$34,3,FALSE)</f>
        <v>25.07.1999</v>
      </c>
      <c r="JCP31" s="223" t="str">
        <f>VLOOKUP(JCM31,Уч!$A$2:$L$34,5,FALSE)</f>
        <v xml:space="preserve">Республика Татарстан  </v>
      </c>
      <c r="JCQ31" s="518">
        <f t="shared" si="544"/>
        <v>11.6</v>
      </c>
      <c r="JCR31" s="518" t="str">
        <f t="shared" si="544"/>
        <v>X</v>
      </c>
      <c r="JCS31" s="518" t="str">
        <f t="shared" si="544"/>
        <v>X</v>
      </c>
      <c r="JCT31" s="311">
        <f t="shared" si="545"/>
        <v>11.6</v>
      </c>
      <c r="JCU31" s="247">
        <f t="shared" si="546"/>
        <v>582</v>
      </c>
      <c r="JCV31" s="157"/>
      <c r="JCW31" s="209">
        <v>1160</v>
      </c>
      <c r="JCX31" s="209">
        <v>0</v>
      </c>
      <c r="JCY31" s="209">
        <v>0</v>
      </c>
      <c r="JCZ31" s="229">
        <f t="shared" si="547"/>
        <v>1160</v>
      </c>
      <c r="JDA31" s="41">
        <f t="shared" ca="1" si="543"/>
        <v>0.64218896720984542</v>
      </c>
      <c r="JDB31" s="220">
        <v>9</v>
      </c>
      <c r="JDC31" s="162">
        <v>107</v>
      </c>
      <c r="JDD31" s="221" t="str">
        <f>VLOOKUP(JDC31,Уч!$A$2:$L$34,2,FALSE)</f>
        <v>Зарипов Раиль</v>
      </c>
      <c r="JDE31" s="222" t="str">
        <f>VLOOKUP(JDC31,Уч!$A$2:$L$34,3,FALSE)</f>
        <v>25.07.1999</v>
      </c>
      <c r="JDF31" s="223" t="str">
        <f>VLOOKUP(JDC31,Уч!$A$2:$L$34,5,FALSE)</f>
        <v xml:space="preserve">Республика Татарстан  </v>
      </c>
      <c r="JDG31" s="518">
        <f t="shared" si="544"/>
        <v>11.6</v>
      </c>
      <c r="JDH31" s="518" t="str">
        <f t="shared" si="544"/>
        <v>X</v>
      </c>
      <c r="JDI31" s="518" t="str">
        <f t="shared" si="544"/>
        <v>X</v>
      </c>
      <c r="JDJ31" s="311">
        <f t="shared" si="545"/>
        <v>11.6</v>
      </c>
      <c r="JDK31" s="247">
        <f t="shared" si="546"/>
        <v>582</v>
      </c>
      <c r="JDL31" s="157"/>
      <c r="JDM31" s="209">
        <v>1160</v>
      </c>
      <c r="JDN31" s="209">
        <v>0</v>
      </c>
      <c r="JDO31" s="209">
        <v>0</v>
      </c>
      <c r="JDP31" s="229">
        <f t="shared" si="547"/>
        <v>1160</v>
      </c>
      <c r="JDQ31" s="41">
        <f t="shared" ref="JDQ31:JFM31" ca="1" si="548">RAND()</f>
        <v>0.2566148755058536</v>
      </c>
      <c r="JDR31" s="220">
        <v>9</v>
      </c>
      <c r="JDS31" s="162">
        <v>107</v>
      </c>
      <c r="JDT31" s="221" t="str">
        <f>VLOOKUP(JDS31,Уч!$A$2:$L$34,2,FALSE)</f>
        <v>Зарипов Раиль</v>
      </c>
      <c r="JDU31" s="222" t="str">
        <f>VLOOKUP(JDS31,Уч!$A$2:$L$34,3,FALSE)</f>
        <v>25.07.1999</v>
      </c>
      <c r="JDV31" s="223" t="str">
        <f>VLOOKUP(JDS31,Уч!$A$2:$L$34,5,FALSE)</f>
        <v xml:space="preserve">Республика Татарстан  </v>
      </c>
      <c r="JDW31" s="518">
        <f t="shared" ref="JDW31:JFU31" si="549">IF(JEC31=0,"X",JEC31/100)</f>
        <v>11.6</v>
      </c>
      <c r="JDX31" s="518" t="str">
        <f t="shared" si="549"/>
        <v>X</v>
      </c>
      <c r="JDY31" s="518" t="str">
        <f t="shared" si="549"/>
        <v>X</v>
      </c>
      <c r="JDZ31" s="311">
        <f t="shared" ref="JDZ31:JFV31" si="550">MAX(JEC31,JED31,JEE31)/100</f>
        <v>11.6</v>
      </c>
      <c r="JEA31" s="247">
        <f t="shared" ref="JEA31:JFW31" si="551">IF(JEF31&lt;153,0,IF(JEF31=0,0,ROUNDDOWN(51.39*(JEF31/100-1.5)^1.05,0)))</f>
        <v>582</v>
      </c>
      <c r="JEB31" s="157"/>
      <c r="JEC31" s="209">
        <v>1160</v>
      </c>
      <c r="JED31" s="209">
        <v>0</v>
      </c>
      <c r="JEE31" s="209">
        <v>0</v>
      </c>
      <c r="JEF31" s="229">
        <f t="shared" ref="JEF31:JGB31" si="552">MAX(JEC31,JED31,JEE31)</f>
        <v>1160</v>
      </c>
      <c r="JEG31" s="41">
        <f t="shared" ca="1" si="548"/>
        <v>0.51139221740928864</v>
      </c>
      <c r="JEH31" s="220">
        <v>9</v>
      </c>
      <c r="JEI31" s="162">
        <v>107</v>
      </c>
      <c r="JEJ31" s="221" t="str">
        <f>VLOOKUP(JEI31,Уч!$A$2:$L$34,2,FALSE)</f>
        <v>Зарипов Раиль</v>
      </c>
      <c r="JEK31" s="222" t="str">
        <f>VLOOKUP(JEI31,Уч!$A$2:$L$34,3,FALSE)</f>
        <v>25.07.1999</v>
      </c>
      <c r="JEL31" s="223" t="str">
        <f>VLOOKUP(JEI31,Уч!$A$2:$L$34,5,FALSE)</f>
        <v xml:space="preserve">Республика Татарстан  </v>
      </c>
      <c r="JEM31" s="518">
        <f t="shared" si="549"/>
        <v>11.6</v>
      </c>
      <c r="JEN31" s="518" t="str">
        <f t="shared" si="549"/>
        <v>X</v>
      </c>
      <c r="JEO31" s="518" t="str">
        <f t="shared" si="549"/>
        <v>X</v>
      </c>
      <c r="JEP31" s="311">
        <f t="shared" si="550"/>
        <v>11.6</v>
      </c>
      <c r="JEQ31" s="247">
        <f t="shared" si="551"/>
        <v>582</v>
      </c>
      <c r="JER31" s="157"/>
      <c r="JES31" s="209">
        <v>1160</v>
      </c>
      <c r="JET31" s="209">
        <v>0</v>
      </c>
      <c r="JEU31" s="209">
        <v>0</v>
      </c>
      <c r="JEV31" s="229">
        <f t="shared" si="552"/>
        <v>1160</v>
      </c>
      <c r="JEW31" s="41">
        <f t="shared" ca="1" si="548"/>
        <v>0.17855089298787941</v>
      </c>
      <c r="JEX31" s="220">
        <v>9</v>
      </c>
      <c r="JEY31" s="162">
        <v>107</v>
      </c>
      <c r="JEZ31" s="221" t="str">
        <f>VLOOKUP(JEY31,Уч!$A$2:$L$34,2,FALSE)</f>
        <v>Зарипов Раиль</v>
      </c>
      <c r="JFA31" s="222" t="str">
        <f>VLOOKUP(JEY31,Уч!$A$2:$L$34,3,FALSE)</f>
        <v>25.07.1999</v>
      </c>
      <c r="JFB31" s="223" t="str">
        <f>VLOOKUP(JEY31,Уч!$A$2:$L$34,5,FALSE)</f>
        <v xml:space="preserve">Республика Татарстан  </v>
      </c>
      <c r="JFC31" s="518">
        <f t="shared" si="549"/>
        <v>11.6</v>
      </c>
      <c r="JFD31" s="518" t="str">
        <f t="shared" si="549"/>
        <v>X</v>
      </c>
      <c r="JFE31" s="518" t="str">
        <f t="shared" si="549"/>
        <v>X</v>
      </c>
      <c r="JFF31" s="311">
        <f t="shared" si="550"/>
        <v>11.6</v>
      </c>
      <c r="JFG31" s="247">
        <f t="shared" si="551"/>
        <v>582</v>
      </c>
      <c r="JFH31" s="157"/>
      <c r="JFI31" s="209">
        <v>1160</v>
      </c>
      <c r="JFJ31" s="209">
        <v>0</v>
      </c>
      <c r="JFK31" s="209">
        <v>0</v>
      </c>
      <c r="JFL31" s="229">
        <f t="shared" si="552"/>
        <v>1160</v>
      </c>
      <c r="JFM31" s="41">
        <f t="shared" ca="1" si="548"/>
        <v>0.62565279683849373</v>
      </c>
      <c r="JFN31" s="220">
        <v>9</v>
      </c>
      <c r="JFO31" s="162">
        <v>107</v>
      </c>
      <c r="JFP31" s="221" t="str">
        <f>VLOOKUP(JFO31,Уч!$A$2:$L$34,2,FALSE)</f>
        <v>Зарипов Раиль</v>
      </c>
      <c r="JFQ31" s="222" t="str">
        <f>VLOOKUP(JFO31,Уч!$A$2:$L$34,3,FALSE)</f>
        <v>25.07.1999</v>
      </c>
      <c r="JFR31" s="223" t="str">
        <f>VLOOKUP(JFO31,Уч!$A$2:$L$34,5,FALSE)</f>
        <v xml:space="preserve">Республика Татарстан  </v>
      </c>
      <c r="JFS31" s="518">
        <f t="shared" si="549"/>
        <v>11.6</v>
      </c>
      <c r="JFT31" s="518" t="str">
        <f t="shared" si="549"/>
        <v>X</v>
      </c>
      <c r="JFU31" s="518" t="str">
        <f t="shared" si="549"/>
        <v>X</v>
      </c>
      <c r="JFV31" s="311">
        <f t="shared" si="550"/>
        <v>11.6</v>
      </c>
      <c r="JFW31" s="247">
        <f t="shared" si="551"/>
        <v>582</v>
      </c>
      <c r="JFX31" s="157"/>
      <c r="JFY31" s="209">
        <v>1160</v>
      </c>
      <c r="JFZ31" s="209">
        <v>0</v>
      </c>
      <c r="JGA31" s="209">
        <v>0</v>
      </c>
      <c r="JGB31" s="229">
        <f t="shared" si="552"/>
        <v>1160</v>
      </c>
      <c r="JGC31" s="41">
        <f t="shared" ref="JGC31:JHY31" ca="1" si="553">RAND()</f>
        <v>0.76743352989810021</v>
      </c>
      <c r="JGD31" s="220">
        <v>9</v>
      </c>
      <c r="JGE31" s="162">
        <v>107</v>
      </c>
      <c r="JGF31" s="221" t="str">
        <f>VLOOKUP(JGE31,Уч!$A$2:$L$34,2,FALSE)</f>
        <v>Зарипов Раиль</v>
      </c>
      <c r="JGG31" s="222" t="str">
        <f>VLOOKUP(JGE31,Уч!$A$2:$L$34,3,FALSE)</f>
        <v>25.07.1999</v>
      </c>
      <c r="JGH31" s="223" t="str">
        <f>VLOOKUP(JGE31,Уч!$A$2:$L$34,5,FALSE)</f>
        <v xml:space="preserve">Республика Татарстан  </v>
      </c>
      <c r="JGI31" s="518">
        <f t="shared" ref="JGI31:JIG31" si="554">IF(JGO31=0,"X",JGO31/100)</f>
        <v>11.6</v>
      </c>
      <c r="JGJ31" s="518" t="str">
        <f t="shared" si="554"/>
        <v>X</v>
      </c>
      <c r="JGK31" s="518" t="str">
        <f t="shared" si="554"/>
        <v>X</v>
      </c>
      <c r="JGL31" s="311">
        <f t="shared" ref="JGL31:JIH31" si="555">MAX(JGO31,JGP31,JGQ31)/100</f>
        <v>11.6</v>
      </c>
      <c r="JGM31" s="247">
        <f t="shared" ref="JGM31:JII31" si="556">IF(JGR31&lt;153,0,IF(JGR31=0,0,ROUNDDOWN(51.39*(JGR31/100-1.5)^1.05,0)))</f>
        <v>582</v>
      </c>
      <c r="JGN31" s="157"/>
      <c r="JGO31" s="209">
        <v>1160</v>
      </c>
      <c r="JGP31" s="209">
        <v>0</v>
      </c>
      <c r="JGQ31" s="209">
        <v>0</v>
      </c>
      <c r="JGR31" s="229">
        <f t="shared" ref="JGR31:JIN31" si="557">MAX(JGO31,JGP31,JGQ31)</f>
        <v>1160</v>
      </c>
      <c r="JGS31" s="41">
        <f t="shared" ca="1" si="553"/>
        <v>0.65121602262695566</v>
      </c>
      <c r="JGT31" s="220">
        <v>9</v>
      </c>
      <c r="JGU31" s="162">
        <v>107</v>
      </c>
      <c r="JGV31" s="221" t="str">
        <f>VLOOKUP(JGU31,Уч!$A$2:$L$34,2,FALSE)</f>
        <v>Зарипов Раиль</v>
      </c>
      <c r="JGW31" s="222" t="str">
        <f>VLOOKUP(JGU31,Уч!$A$2:$L$34,3,FALSE)</f>
        <v>25.07.1999</v>
      </c>
      <c r="JGX31" s="223" t="str">
        <f>VLOOKUP(JGU31,Уч!$A$2:$L$34,5,FALSE)</f>
        <v xml:space="preserve">Республика Татарстан  </v>
      </c>
      <c r="JGY31" s="518">
        <f t="shared" si="554"/>
        <v>11.6</v>
      </c>
      <c r="JGZ31" s="518" t="str">
        <f t="shared" si="554"/>
        <v>X</v>
      </c>
      <c r="JHA31" s="518" t="str">
        <f t="shared" si="554"/>
        <v>X</v>
      </c>
      <c r="JHB31" s="311">
        <f t="shared" si="555"/>
        <v>11.6</v>
      </c>
      <c r="JHC31" s="247">
        <f t="shared" si="556"/>
        <v>582</v>
      </c>
      <c r="JHD31" s="157"/>
      <c r="JHE31" s="209">
        <v>1160</v>
      </c>
      <c r="JHF31" s="209">
        <v>0</v>
      </c>
      <c r="JHG31" s="209">
        <v>0</v>
      </c>
      <c r="JHH31" s="229">
        <f t="shared" si="557"/>
        <v>1160</v>
      </c>
      <c r="JHI31" s="41">
        <f t="shared" ca="1" si="553"/>
        <v>0.4825976942036011</v>
      </c>
      <c r="JHJ31" s="220">
        <v>9</v>
      </c>
      <c r="JHK31" s="162">
        <v>107</v>
      </c>
      <c r="JHL31" s="221" t="str">
        <f>VLOOKUP(JHK31,Уч!$A$2:$L$34,2,FALSE)</f>
        <v>Зарипов Раиль</v>
      </c>
      <c r="JHM31" s="222" t="str">
        <f>VLOOKUP(JHK31,Уч!$A$2:$L$34,3,FALSE)</f>
        <v>25.07.1999</v>
      </c>
      <c r="JHN31" s="223" t="str">
        <f>VLOOKUP(JHK31,Уч!$A$2:$L$34,5,FALSE)</f>
        <v xml:space="preserve">Республика Татарстан  </v>
      </c>
      <c r="JHO31" s="518">
        <f t="shared" si="554"/>
        <v>11.6</v>
      </c>
      <c r="JHP31" s="518" t="str">
        <f t="shared" si="554"/>
        <v>X</v>
      </c>
      <c r="JHQ31" s="518" t="str">
        <f t="shared" si="554"/>
        <v>X</v>
      </c>
      <c r="JHR31" s="311">
        <f t="shared" si="555"/>
        <v>11.6</v>
      </c>
      <c r="JHS31" s="247">
        <f t="shared" si="556"/>
        <v>582</v>
      </c>
      <c r="JHT31" s="157"/>
      <c r="JHU31" s="209">
        <v>1160</v>
      </c>
      <c r="JHV31" s="209">
        <v>0</v>
      </c>
      <c r="JHW31" s="209">
        <v>0</v>
      </c>
      <c r="JHX31" s="229">
        <f t="shared" si="557"/>
        <v>1160</v>
      </c>
      <c r="JHY31" s="41">
        <f t="shared" ca="1" si="553"/>
        <v>0.64981208341712393</v>
      </c>
      <c r="JHZ31" s="220">
        <v>9</v>
      </c>
      <c r="JIA31" s="162">
        <v>107</v>
      </c>
      <c r="JIB31" s="221" t="str">
        <f>VLOOKUP(JIA31,Уч!$A$2:$L$34,2,FALSE)</f>
        <v>Зарипов Раиль</v>
      </c>
      <c r="JIC31" s="222" t="str">
        <f>VLOOKUP(JIA31,Уч!$A$2:$L$34,3,FALSE)</f>
        <v>25.07.1999</v>
      </c>
      <c r="JID31" s="223" t="str">
        <f>VLOOKUP(JIA31,Уч!$A$2:$L$34,5,FALSE)</f>
        <v xml:space="preserve">Республика Татарстан  </v>
      </c>
      <c r="JIE31" s="518">
        <f t="shared" si="554"/>
        <v>11.6</v>
      </c>
      <c r="JIF31" s="518" t="str">
        <f t="shared" si="554"/>
        <v>X</v>
      </c>
      <c r="JIG31" s="518" t="str">
        <f t="shared" si="554"/>
        <v>X</v>
      </c>
      <c r="JIH31" s="311">
        <f t="shared" si="555"/>
        <v>11.6</v>
      </c>
      <c r="JII31" s="247">
        <f t="shared" si="556"/>
        <v>582</v>
      </c>
      <c r="JIJ31" s="157"/>
      <c r="JIK31" s="209">
        <v>1160</v>
      </c>
      <c r="JIL31" s="209">
        <v>0</v>
      </c>
      <c r="JIM31" s="209">
        <v>0</v>
      </c>
      <c r="JIN31" s="229">
        <f t="shared" si="557"/>
        <v>1160</v>
      </c>
      <c r="JIO31" s="41">
        <f t="shared" ref="JIO31:JKK31" ca="1" si="558">RAND()</f>
        <v>7.7265125521392308E-2</v>
      </c>
      <c r="JIP31" s="220">
        <v>9</v>
      </c>
      <c r="JIQ31" s="162">
        <v>107</v>
      </c>
      <c r="JIR31" s="221" t="str">
        <f>VLOOKUP(JIQ31,Уч!$A$2:$L$34,2,FALSE)</f>
        <v>Зарипов Раиль</v>
      </c>
      <c r="JIS31" s="222" t="str">
        <f>VLOOKUP(JIQ31,Уч!$A$2:$L$34,3,FALSE)</f>
        <v>25.07.1999</v>
      </c>
      <c r="JIT31" s="223" t="str">
        <f>VLOOKUP(JIQ31,Уч!$A$2:$L$34,5,FALSE)</f>
        <v xml:space="preserve">Республика Татарстан  </v>
      </c>
      <c r="JIU31" s="518">
        <f t="shared" ref="JIU31:JKS31" si="559">IF(JJA31=0,"X",JJA31/100)</f>
        <v>11.6</v>
      </c>
      <c r="JIV31" s="518" t="str">
        <f t="shared" si="559"/>
        <v>X</v>
      </c>
      <c r="JIW31" s="518" t="str">
        <f t="shared" si="559"/>
        <v>X</v>
      </c>
      <c r="JIX31" s="311">
        <f t="shared" ref="JIX31:JKT31" si="560">MAX(JJA31,JJB31,JJC31)/100</f>
        <v>11.6</v>
      </c>
      <c r="JIY31" s="247">
        <f t="shared" ref="JIY31:JKU31" si="561">IF(JJD31&lt;153,0,IF(JJD31=0,0,ROUNDDOWN(51.39*(JJD31/100-1.5)^1.05,0)))</f>
        <v>582</v>
      </c>
      <c r="JIZ31" s="157"/>
      <c r="JJA31" s="209">
        <v>1160</v>
      </c>
      <c r="JJB31" s="209">
        <v>0</v>
      </c>
      <c r="JJC31" s="209">
        <v>0</v>
      </c>
      <c r="JJD31" s="229">
        <f t="shared" ref="JJD31:JKZ31" si="562">MAX(JJA31,JJB31,JJC31)</f>
        <v>1160</v>
      </c>
      <c r="JJE31" s="41">
        <f t="shared" ca="1" si="558"/>
        <v>0.81620898906495087</v>
      </c>
      <c r="JJF31" s="220">
        <v>9</v>
      </c>
      <c r="JJG31" s="162">
        <v>107</v>
      </c>
      <c r="JJH31" s="221" t="str">
        <f>VLOOKUP(JJG31,Уч!$A$2:$L$34,2,FALSE)</f>
        <v>Зарипов Раиль</v>
      </c>
      <c r="JJI31" s="222" t="str">
        <f>VLOOKUP(JJG31,Уч!$A$2:$L$34,3,FALSE)</f>
        <v>25.07.1999</v>
      </c>
      <c r="JJJ31" s="223" t="str">
        <f>VLOOKUP(JJG31,Уч!$A$2:$L$34,5,FALSE)</f>
        <v xml:space="preserve">Республика Татарстан  </v>
      </c>
      <c r="JJK31" s="518">
        <f t="shared" si="559"/>
        <v>11.6</v>
      </c>
      <c r="JJL31" s="518" t="str">
        <f t="shared" si="559"/>
        <v>X</v>
      </c>
      <c r="JJM31" s="518" t="str">
        <f t="shared" si="559"/>
        <v>X</v>
      </c>
      <c r="JJN31" s="311">
        <f t="shared" si="560"/>
        <v>11.6</v>
      </c>
      <c r="JJO31" s="247">
        <f t="shared" si="561"/>
        <v>582</v>
      </c>
      <c r="JJP31" s="157"/>
      <c r="JJQ31" s="209">
        <v>1160</v>
      </c>
      <c r="JJR31" s="209">
        <v>0</v>
      </c>
      <c r="JJS31" s="209">
        <v>0</v>
      </c>
      <c r="JJT31" s="229">
        <f t="shared" si="562"/>
        <v>1160</v>
      </c>
      <c r="JJU31" s="41">
        <f t="shared" ca="1" si="558"/>
        <v>0.30197918429159543</v>
      </c>
      <c r="JJV31" s="220">
        <v>9</v>
      </c>
      <c r="JJW31" s="162">
        <v>107</v>
      </c>
      <c r="JJX31" s="221" t="str">
        <f>VLOOKUP(JJW31,Уч!$A$2:$L$34,2,FALSE)</f>
        <v>Зарипов Раиль</v>
      </c>
      <c r="JJY31" s="222" t="str">
        <f>VLOOKUP(JJW31,Уч!$A$2:$L$34,3,FALSE)</f>
        <v>25.07.1999</v>
      </c>
      <c r="JJZ31" s="223" t="str">
        <f>VLOOKUP(JJW31,Уч!$A$2:$L$34,5,FALSE)</f>
        <v xml:space="preserve">Республика Татарстан  </v>
      </c>
      <c r="JKA31" s="518">
        <f t="shared" si="559"/>
        <v>11.6</v>
      </c>
      <c r="JKB31" s="518" t="str">
        <f t="shared" si="559"/>
        <v>X</v>
      </c>
      <c r="JKC31" s="518" t="str">
        <f t="shared" si="559"/>
        <v>X</v>
      </c>
      <c r="JKD31" s="311">
        <f t="shared" si="560"/>
        <v>11.6</v>
      </c>
      <c r="JKE31" s="247">
        <f t="shared" si="561"/>
        <v>582</v>
      </c>
      <c r="JKF31" s="157"/>
      <c r="JKG31" s="209">
        <v>1160</v>
      </c>
      <c r="JKH31" s="209">
        <v>0</v>
      </c>
      <c r="JKI31" s="209">
        <v>0</v>
      </c>
      <c r="JKJ31" s="229">
        <f t="shared" si="562"/>
        <v>1160</v>
      </c>
      <c r="JKK31" s="41">
        <f t="shared" ca="1" si="558"/>
        <v>5.155606628401721E-2</v>
      </c>
      <c r="JKL31" s="220">
        <v>9</v>
      </c>
      <c r="JKM31" s="162">
        <v>107</v>
      </c>
      <c r="JKN31" s="221" t="str">
        <f>VLOOKUP(JKM31,Уч!$A$2:$L$34,2,FALSE)</f>
        <v>Зарипов Раиль</v>
      </c>
      <c r="JKO31" s="222" t="str">
        <f>VLOOKUP(JKM31,Уч!$A$2:$L$34,3,FALSE)</f>
        <v>25.07.1999</v>
      </c>
      <c r="JKP31" s="223" t="str">
        <f>VLOOKUP(JKM31,Уч!$A$2:$L$34,5,FALSE)</f>
        <v xml:space="preserve">Республика Татарстан  </v>
      </c>
      <c r="JKQ31" s="518">
        <f t="shared" si="559"/>
        <v>11.6</v>
      </c>
      <c r="JKR31" s="518" t="str">
        <f t="shared" si="559"/>
        <v>X</v>
      </c>
      <c r="JKS31" s="518" t="str">
        <f t="shared" si="559"/>
        <v>X</v>
      </c>
      <c r="JKT31" s="311">
        <f t="shared" si="560"/>
        <v>11.6</v>
      </c>
      <c r="JKU31" s="247">
        <f t="shared" si="561"/>
        <v>582</v>
      </c>
      <c r="JKV31" s="157"/>
      <c r="JKW31" s="209">
        <v>1160</v>
      </c>
      <c r="JKX31" s="209">
        <v>0</v>
      </c>
      <c r="JKY31" s="209">
        <v>0</v>
      </c>
      <c r="JKZ31" s="229">
        <f t="shared" si="562"/>
        <v>1160</v>
      </c>
      <c r="JLA31" s="41">
        <f t="shared" ref="JLA31:JMW31" ca="1" si="563">RAND()</f>
        <v>0.82780749679123367</v>
      </c>
      <c r="JLB31" s="220">
        <v>9</v>
      </c>
      <c r="JLC31" s="162">
        <v>107</v>
      </c>
      <c r="JLD31" s="221" t="str">
        <f>VLOOKUP(JLC31,Уч!$A$2:$L$34,2,FALSE)</f>
        <v>Зарипов Раиль</v>
      </c>
      <c r="JLE31" s="222" t="str">
        <f>VLOOKUP(JLC31,Уч!$A$2:$L$34,3,FALSE)</f>
        <v>25.07.1999</v>
      </c>
      <c r="JLF31" s="223" t="str">
        <f>VLOOKUP(JLC31,Уч!$A$2:$L$34,5,FALSE)</f>
        <v xml:space="preserve">Республика Татарстан  </v>
      </c>
      <c r="JLG31" s="518">
        <f t="shared" ref="JLG31:JNE31" si="564">IF(JLM31=0,"X",JLM31/100)</f>
        <v>11.6</v>
      </c>
      <c r="JLH31" s="518" t="str">
        <f t="shared" si="564"/>
        <v>X</v>
      </c>
      <c r="JLI31" s="518" t="str">
        <f t="shared" si="564"/>
        <v>X</v>
      </c>
      <c r="JLJ31" s="311">
        <f t="shared" ref="JLJ31:JNF31" si="565">MAX(JLM31,JLN31,JLO31)/100</f>
        <v>11.6</v>
      </c>
      <c r="JLK31" s="247">
        <f t="shared" ref="JLK31:JNG31" si="566">IF(JLP31&lt;153,0,IF(JLP31=0,0,ROUNDDOWN(51.39*(JLP31/100-1.5)^1.05,0)))</f>
        <v>582</v>
      </c>
      <c r="JLL31" s="157"/>
      <c r="JLM31" s="209">
        <v>1160</v>
      </c>
      <c r="JLN31" s="209">
        <v>0</v>
      </c>
      <c r="JLO31" s="209">
        <v>0</v>
      </c>
      <c r="JLP31" s="229">
        <f t="shared" ref="JLP31:JNL31" si="567">MAX(JLM31,JLN31,JLO31)</f>
        <v>1160</v>
      </c>
      <c r="JLQ31" s="41">
        <f t="shared" ca="1" si="563"/>
        <v>0.24681826049736777</v>
      </c>
      <c r="JLR31" s="220">
        <v>9</v>
      </c>
      <c r="JLS31" s="162">
        <v>107</v>
      </c>
      <c r="JLT31" s="221" t="str">
        <f>VLOOKUP(JLS31,Уч!$A$2:$L$34,2,FALSE)</f>
        <v>Зарипов Раиль</v>
      </c>
      <c r="JLU31" s="222" t="str">
        <f>VLOOKUP(JLS31,Уч!$A$2:$L$34,3,FALSE)</f>
        <v>25.07.1999</v>
      </c>
      <c r="JLV31" s="223" t="str">
        <f>VLOOKUP(JLS31,Уч!$A$2:$L$34,5,FALSE)</f>
        <v xml:space="preserve">Республика Татарстан  </v>
      </c>
      <c r="JLW31" s="518">
        <f t="shared" si="564"/>
        <v>11.6</v>
      </c>
      <c r="JLX31" s="518" t="str">
        <f t="shared" si="564"/>
        <v>X</v>
      </c>
      <c r="JLY31" s="518" t="str">
        <f t="shared" si="564"/>
        <v>X</v>
      </c>
      <c r="JLZ31" s="311">
        <f t="shared" si="565"/>
        <v>11.6</v>
      </c>
      <c r="JMA31" s="247">
        <f t="shared" si="566"/>
        <v>582</v>
      </c>
      <c r="JMB31" s="157"/>
      <c r="JMC31" s="209">
        <v>1160</v>
      </c>
      <c r="JMD31" s="209">
        <v>0</v>
      </c>
      <c r="JME31" s="209">
        <v>0</v>
      </c>
      <c r="JMF31" s="229">
        <f t="shared" si="567"/>
        <v>1160</v>
      </c>
      <c r="JMG31" s="41">
        <f t="shared" ca="1" si="563"/>
        <v>0.48210005246247356</v>
      </c>
      <c r="JMH31" s="220">
        <v>9</v>
      </c>
      <c r="JMI31" s="162">
        <v>107</v>
      </c>
      <c r="JMJ31" s="221" t="str">
        <f>VLOOKUP(JMI31,Уч!$A$2:$L$34,2,FALSE)</f>
        <v>Зарипов Раиль</v>
      </c>
      <c r="JMK31" s="222" t="str">
        <f>VLOOKUP(JMI31,Уч!$A$2:$L$34,3,FALSE)</f>
        <v>25.07.1999</v>
      </c>
      <c r="JML31" s="223" t="str">
        <f>VLOOKUP(JMI31,Уч!$A$2:$L$34,5,FALSE)</f>
        <v xml:space="preserve">Республика Татарстан  </v>
      </c>
      <c r="JMM31" s="518">
        <f t="shared" si="564"/>
        <v>11.6</v>
      </c>
      <c r="JMN31" s="518" t="str">
        <f t="shared" si="564"/>
        <v>X</v>
      </c>
      <c r="JMO31" s="518" t="str">
        <f t="shared" si="564"/>
        <v>X</v>
      </c>
      <c r="JMP31" s="311">
        <f t="shared" si="565"/>
        <v>11.6</v>
      </c>
      <c r="JMQ31" s="247">
        <f t="shared" si="566"/>
        <v>582</v>
      </c>
      <c r="JMR31" s="157"/>
      <c r="JMS31" s="209">
        <v>1160</v>
      </c>
      <c r="JMT31" s="209">
        <v>0</v>
      </c>
      <c r="JMU31" s="209">
        <v>0</v>
      </c>
      <c r="JMV31" s="229">
        <f t="shared" si="567"/>
        <v>1160</v>
      </c>
      <c r="JMW31" s="41">
        <f t="shared" ca="1" si="563"/>
        <v>0.72162725980900455</v>
      </c>
      <c r="JMX31" s="220">
        <v>9</v>
      </c>
      <c r="JMY31" s="162">
        <v>107</v>
      </c>
      <c r="JMZ31" s="221" t="str">
        <f>VLOOKUP(JMY31,Уч!$A$2:$L$34,2,FALSE)</f>
        <v>Зарипов Раиль</v>
      </c>
      <c r="JNA31" s="222" t="str">
        <f>VLOOKUP(JMY31,Уч!$A$2:$L$34,3,FALSE)</f>
        <v>25.07.1999</v>
      </c>
      <c r="JNB31" s="223" t="str">
        <f>VLOOKUP(JMY31,Уч!$A$2:$L$34,5,FALSE)</f>
        <v xml:space="preserve">Республика Татарстан  </v>
      </c>
      <c r="JNC31" s="518">
        <f t="shared" si="564"/>
        <v>11.6</v>
      </c>
      <c r="JND31" s="518" t="str">
        <f t="shared" si="564"/>
        <v>X</v>
      </c>
      <c r="JNE31" s="518" t="str">
        <f t="shared" si="564"/>
        <v>X</v>
      </c>
      <c r="JNF31" s="311">
        <f t="shared" si="565"/>
        <v>11.6</v>
      </c>
      <c r="JNG31" s="247">
        <f t="shared" si="566"/>
        <v>582</v>
      </c>
      <c r="JNH31" s="157"/>
      <c r="JNI31" s="209">
        <v>1160</v>
      </c>
      <c r="JNJ31" s="209">
        <v>0</v>
      </c>
      <c r="JNK31" s="209">
        <v>0</v>
      </c>
      <c r="JNL31" s="229">
        <f t="shared" si="567"/>
        <v>1160</v>
      </c>
      <c r="JNM31" s="41">
        <f t="shared" ref="JNM31:JPI31" ca="1" si="568">RAND()</f>
        <v>0.28320006241717266</v>
      </c>
      <c r="JNN31" s="220">
        <v>9</v>
      </c>
      <c r="JNO31" s="162">
        <v>107</v>
      </c>
      <c r="JNP31" s="221" t="str">
        <f>VLOOKUP(JNO31,Уч!$A$2:$L$34,2,FALSE)</f>
        <v>Зарипов Раиль</v>
      </c>
      <c r="JNQ31" s="222" t="str">
        <f>VLOOKUP(JNO31,Уч!$A$2:$L$34,3,FALSE)</f>
        <v>25.07.1999</v>
      </c>
      <c r="JNR31" s="223" t="str">
        <f>VLOOKUP(JNO31,Уч!$A$2:$L$34,5,FALSE)</f>
        <v xml:space="preserve">Республика Татарстан  </v>
      </c>
      <c r="JNS31" s="518">
        <f t="shared" ref="JNS31:JPQ31" si="569">IF(JNY31=0,"X",JNY31/100)</f>
        <v>11.6</v>
      </c>
      <c r="JNT31" s="518" t="str">
        <f t="shared" si="569"/>
        <v>X</v>
      </c>
      <c r="JNU31" s="518" t="str">
        <f t="shared" si="569"/>
        <v>X</v>
      </c>
      <c r="JNV31" s="311">
        <f t="shared" ref="JNV31:JPR31" si="570">MAX(JNY31,JNZ31,JOA31)/100</f>
        <v>11.6</v>
      </c>
      <c r="JNW31" s="247">
        <f t="shared" ref="JNW31:JPS31" si="571">IF(JOB31&lt;153,0,IF(JOB31=0,0,ROUNDDOWN(51.39*(JOB31/100-1.5)^1.05,0)))</f>
        <v>582</v>
      </c>
      <c r="JNX31" s="157"/>
      <c r="JNY31" s="209">
        <v>1160</v>
      </c>
      <c r="JNZ31" s="209">
        <v>0</v>
      </c>
      <c r="JOA31" s="209">
        <v>0</v>
      </c>
      <c r="JOB31" s="229">
        <f t="shared" ref="JOB31:JPX31" si="572">MAX(JNY31,JNZ31,JOA31)</f>
        <v>1160</v>
      </c>
      <c r="JOC31" s="41">
        <f t="shared" ca="1" si="568"/>
        <v>0.36958068178563053</v>
      </c>
      <c r="JOD31" s="220">
        <v>9</v>
      </c>
      <c r="JOE31" s="162">
        <v>107</v>
      </c>
      <c r="JOF31" s="221" t="str">
        <f>VLOOKUP(JOE31,Уч!$A$2:$L$34,2,FALSE)</f>
        <v>Зарипов Раиль</v>
      </c>
      <c r="JOG31" s="222" t="str">
        <f>VLOOKUP(JOE31,Уч!$A$2:$L$34,3,FALSE)</f>
        <v>25.07.1999</v>
      </c>
      <c r="JOH31" s="223" t="str">
        <f>VLOOKUP(JOE31,Уч!$A$2:$L$34,5,FALSE)</f>
        <v xml:space="preserve">Республика Татарстан  </v>
      </c>
      <c r="JOI31" s="518">
        <f t="shared" si="569"/>
        <v>11.6</v>
      </c>
      <c r="JOJ31" s="518" t="str">
        <f t="shared" si="569"/>
        <v>X</v>
      </c>
      <c r="JOK31" s="518" t="str">
        <f t="shared" si="569"/>
        <v>X</v>
      </c>
      <c r="JOL31" s="311">
        <f t="shared" si="570"/>
        <v>11.6</v>
      </c>
      <c r="JOM31" s="247">
        <f t="shared" si="571"/>
        <v>582</v>
      </c>
      <c r="JON31" s="157"/>
      <c r="JOO31" s="209">
        <v>1160</v>
      </c>
      <c r="JOP31" s="209">
        <v>0</v>
      </c>
      <c r="JOQ31" s="209">
        <v>0</v>
      </c>
      <c r="JOR31" s="229">
        <f t="shared" si="572"/>
        <v>1160</v>
      </c>
      <c r="JOS31" s="41">
        <f t="shared" ca="1" si="568"/>
        <v>0.59455908470311825</v>
      </c>
      <c r="JOT31" s="220">
        <v>9</v>
      </c>
      <c r="JOU31" s="162">
        <v>107</v>
      </c>
      <c r="JOV31" s="221" t="str">
        <f>VLOOKUP(JOU31,Уч!$A$2:$L$34,2,FALSE)</f>
        <v>Зарипов Раиль</v>
      </c>
      <c r="JOW31" s="222" t="str">
        <f>VLOOKUP(JOU31,Уч!$A$2:$L$34,3,FALSE)</f>
        <v>25.07.1999</v>
      </c>
      <c r="JOX31" s="223" t="str">
        <f>VLOOKUP(JOU31,Уч!$A$2:$L$34,5,FALSE)</f>
        <v xml:space="preserve">Республика Татарстан  </v>
      </c>
      <c r="JOY31" s="518">
        <f t="shared" si="569"/>
        <v>11.6</v>
      </c>
      <c r="JOZ31" s="518" t="str">
        <f t="shared" si="569"/>
        <v>X</v>
      </c>
      <c r="JPA31" s="518" t="str">
        <f t="shared" si="569"/>
        <v>X</v>
      </c>
      <c r="JPB31" s="311">
        <f t="shared" si="570"/>
        <v>11.6</v>
      </c>
      <c r="JPC31" s="247">
        <f t="shared" si="571"/>
        <v>582</v>
      </c>
      <c r="JPD31" s="157"/>
      <c r="JPE31" s="209">
        <v>1160</v>
      </c>
      <c r="JPF31" s="209">
        <v>0</v>
      </c>
      <c r="JPG31" s="209">
        <v>0</v>
      </c>
      <c r="JPH31" s="229">
        <f t="shared" si="572"/>
        <v>1160</v>
      </c>
      <c r="JPI31" s="41">
        <f t="shared" ca="1" si="568"/>
        <v>0.90530372677310766</v>
      </c>
      <c r="JPJ31" s="220">
        <v>9</v>
      </c>
      <c r="JPK31" s="162">
        <v>107</v>
      </c>
      <c r="JPL31" s="221" t="str">
        <f>VLOOKUP(JPK31,Уч!$A$2:$L$34,2,FALSE)</f>
        <v>Зарипов Раиль</v>
      </c>
      <c r="JPM31" s="222" t="str">
        <f>VLOOKUP(JPK31,Уч!$A$2:$L$34,3,FALSE)</f>
        <v>25.07.1999</v>
      </c>
      <c r="JPN31" s="223" t="str">
        <f>VLOOKUP(JPK31,Уч!$A$2:$L$34,5,FALSE)</f>
        <v xml:space="preserve">Республика Татарстан  </v>
      </c>
      <c r="JPO31" s="518">
        <f t="shared" si="569"/>
        <v>11.6</v>
      </c>
      <c r="JPP31" s="518" t="str">
        <f t="shared" si="569"/>
        <v>X</v>
      </c>
      <c r="JPQ31" s="518" t="str">
        <f t="shared" si="569"/>
        <v>X</v>
      </c>
      <c r="JPR31" s="311">
        <f t="shared" si="570"/>
        <v>11.6</v>
      </c>
      <c r="JPS31" s="247">
        <f t="shared" si="571"/>
        <v>582</v>
      </c>
      <c r="JPT31" s="157"/>
      <c r="JPU31" s="209">
        <v>1160</v>
      </c>
      <c r="JPV31" s="209">
        <v>0</v>
      </c>
      <c r="JPW31" s="209">
        <v>0</v>
      </c>
      <c r="JPX31" s="229">
        <f t="shared" si="572"/>
        <v>1160</v>
      </c>
      <c r="JPY31" s="41">
        <f t="shared" ref="JPY31:JRU31" ca="1" si="573">RAND()</f>
        <v>0.86666673386640514</v>
      </c>
      <c r="JPZ31" s="220">
        <v>9</v>
      </c>
      <c r="JQA31" s="162">
        <v>107</v>
      </c>
      <c r="JQB31" s="221" t="str">
        <f>VLOOKUP(JQA31,Уч!$A$2:$L$34,2,FALSE)</f>
        <v>Зарипов Раиль</v>
      </c>
      <c r="JQC31" s="222" t="str">
        <f>VLOOKUP(JQA31,Уч!$A$2:$L$34,3,FALSE)</f>
        <v>25.07.1999</v>
      </c>
      <c r="JQD31" s="223" t="str">
        <f>VLOOKUP(JQA31,Уч!$A$2:$L$34,5,FALSE)</f>
        <v xml:space="preserve">Республика Татарстан  </v>
      </c>
      <c r="JQE31" s="518">
        <f t="shared" ref="JQE31:JSC31" si="574">IF(JQK31=0,"X",JQK31/100)</f>
        <v>11.6</v>
      </c>
      <c r="JQF31" s="518" t="str">
        <f t="shared" si="574"/>
        <v>X</v>
      </c>
      <c r="JQG31" s="518" t="str">
        <f t="shared" si="574"/>
        <v>X</v>
      </c>
      <c r="JQH31" s="311">
        <f t="shared" ref="JQH31:JSD31" si="575">MAX(JQK31,JQL31,JQM31)/100</f>
        <v>11.6</v>
      </c>
      <c r="JQI31" s="247">
        <f t="shared" ref="JQI31:JSE31" si="576">IF(JQN31&lt;153,0,IF(JQN31=0,0,ROUNDDOWN(51.39*(JQN31/100-1.5)^1.05,0)))</f>
        <v>582</v>
      </c>
      <c r="JQJ31" s="157"/>
      <c r="JQK31" s="209">
        <v>1160</v>
      </c>
      <c r="JQL31" s="209">
        <v>0</v>
      </c>
      <c r="JQM31" s="209">
        <v>0</v>
      </c>
      <c r="JQN31" s="229">
        <f t="shared" ref="JQN31:JSJ31" si="577">MAX(JQK31,JQL31,JQM31)</f>
        <v>1160</v>
      </c>
      <c r="JQO31" s="41">
        <f t="shared" ca="1" si="573"/>
        <v>0.80893908330768061</v>
      </c>
      <c r="JQP31" s="220">
        <v>9</v>
      </c>
      <c r="JQQ31" s="162">
        <v>107</v>
      </c>
      <c r="JQR31" s="221" t="str">
        <f>VLOOKUP(JQQ31,Уч!$A$2:$L$34,2,FALSE)</f>
        <v>Зарипов Раиль</v>
      </c>
      <c r="JQS31" s="222" t="str">
        <f>VLOOKUP(JQQ31,Уч!$A$2:$L$34,3,FALSE)</f>
        <v>25.07.1999</v>
      </c>
      <c r="JQT31" s="223" t="str">
        <f>VLOOKUP(JQQ31,Уч!$A$2:$L$34,5,FALSE)</f>
        <v xml:space="preserve">Республика Татарстан  </v>
      </c>
      <c r="JQU31" s="518">
        <f t="shared" si="574"/>
        <v>11.6</v>
      </c>
      <c r="JQV31" s="518" t="str">
        <f t="shared" si="574"/>
        <v>X</v>
      </c>
      <c r="JQW31" s="518" t="str">
        <f t="shared" si="574"/>
        <v>X</v>
      </c>
      <c r="JQX31" s="311">
        <f t="shared" si="575"/>
        <v>11.6</v>
      </c>
      <c r="JQY31" s="247">
        <f t="shared" si="576"/>
        <v>582</v>
      </c>
      <c r="JQZ31" s="157"/>
      <c r="JRA31" s="209">
        <v>1160</v>
      </c>
      <c r="JRB31" s="209">
        <v>0</v>
      </c>
      <c r="JRC31" s="209">
        <v>0</v>
      </c>
      <c r="JRD31" s="229">
        <f t="shared" si="577"/>
        <v>1160</v>
      </c>
      <c r="JRE31" s="41">
        <f t="shared" ca="1" si="573"/>
        <v>0.57282070138089447</v>
      </c>
      <c r="JRF31" s="220">
        <v>9</v>
      </c>
      <c r="JRG31" s="162">
        <v>107</v>
      </c>
      <c r="JRH31" s="221" t="str">
        <f>VLOOKUP(JRG31,Уч!$A$2:$L$34,2,FALSE)</f>
        <v>Зарипов Раиль</v>
      </c>
      <c r="JRI31" s="222" t="str">
        <f>VLOOKUP(JRG31,Уч!$A$2:$L$34,3,FALSE)</f>
        <v>25.07.1999</v>
      </c>
      <c r="JRJ31" s="223" t="str">
        <f>VLOOKUP(JRG31,Уч!$A$2:$L$34,5,FALSE)</f>
        <v xml:space="preserve">Республика Татарстан  </v>
      </c>
      <c r="JRK31" s="518">
        <f t="shared" si="574"/>
        <v>11.6</v>
      </c>
      <c r="JRL31" s="518" t="str">
        <f t="shared" si="574"/>
        <v>X</v>
      </c>
      <c r="JRM31" s="518" t="str">
        <f t="shared" si="574"/>
        <v>X</v>
      </c>
      <c r="JRN31" s="311">
        <f t="shared" si="575"/>
        <v>11.6</v>
      </c>
      <c r="JRO31" s="247">
        <f t="shared" si="576"/>
        <v>582</v>
      </c>
      <c r="JRP31" s="157"/>
      <c r="JRQ31" s="209">
        <v>1160</v>
      </c>
      <c r="JRR31" s="209">
        <v>0</v>
      </c>
      <c r="JRS31" s="209">
        <v>0</v>
      </c>
      <c r="JRT31" s="229">
        <f t="shared" si="577"/>
        <v>1160</v>
      </c>
      <c r="JRU31" s="41">
        <f t="shared" ca="1" si="573"/>
        <v>0.18510489130134478</v>
      </c>
      <c r="JRV31" s="220">
        <v>9</v>
      </c>
      <c r="JRW31" s="162">
        <v>107</v>
      </c>
      <c r="JRX31" s="221" t="str">
        <f>VLOOKUP(JRW31,Уч!$A$2:$L$34,2,FALSE)</f>
        <v>Зарипов Раиль</v>
      </c>
      <c r="JRY31" s="222" t="str">
        <f>VLOOKUP(JRW31,Уч!$A$2:$L$34,3,FALSE)</f>
        <v>25.07.1999</v>
      </c>
      <c r="JRZ31" s="223" t="str">
        <f>VLOOKUP(JRW31,Уч!$A$2:$L$34,5,FALSE)</f>
        <v xml:space="preserve">Республика Татарстан  </v>
      </c>
      <c r="JSA31" s="518">
        <f t="shared" si="574"/>
        <v>11.6</v>
      </c>
      <c r="JSB31" s="518" t="str">
        <f t="shared" si="574"/>
        <v>X</v>
      </c>
      <c r="JSC31" s="518" t="str">
        <f t="shared" si="574"/>
        <v>X</v>
      </c>
      <c r="JSD31" s="311">
        <f t="shared" si="575"/>
        <v>11.6</v>
      </c>
      <c r="JSE31" s="247">
        <f t="shared" si="576"/>
        <v>582</v>
      </c>
      <c r="JSF31" s="157"/>
      <c r="JSG31" s="209">
        <v>1160</v>
      </c>
      <c r="JSH31" s="209">
        <v>0</v>
      </c>
      <c r="JSI31" s="209">
        <v>0</v>
      </c>
      <c r="JSJ31" s="229">
        <f t="shared" si="577"/>
        <v>1160</v>
      </c>
      <c r="JSK31" s="41">
        <f t="shared" ref="JSK31:JUG31" ca="1" si="578">RAND()</f>
        <v>0.73754331595276956</v>
      </c>
      <c r="JSL31" s="220">
        <v>9</v>
      </c>
      <c r="JSM31" s="162">
        <v>107</v>
      </c>
      <c r="JSN31" s="221" t="str">
        <f>VLOOKUP(JSM31,Уч!$A$2:$L$34,2,FALSE)</f>
        <v>Зарипов Раиль</v>
      </c>
      <c r="JSO31" s="222" t="str">
        <f>VLOOKUP(JSM31,Уч!$A$2:$L$34,3,FALSE)</f>
        <v>25.07.1999</v>
      </c>
      <c r="JSP31" s="223" t="str">
        <f>VLOOKUP(JSM31,Уч!$A$2:$L$34,5,FALSE)</f>
        <v xml:space="preserve">Республика Татарстан  </v>
      </c>
      <c r="JSQ31" s="518">
        <f t="shared" ref="JSQ31:JUO31" si="579">IF(JSW31=0,"X",JSW31/100)</f>
        <v>11.6</v>
      </c>
      <c r="JSR31" s="518" t="str">
        <f t="shared" si="579"/>
        <v>X</v>
      </c>
      <c r="JSS31" s="518" t="str">
        <f t="shared" si="579"/>
        <v>X</v>
      </c>
      <c r="JST31" s="311">
        <f t="shared" ref="JST31:JUP31" si="580">MAX(JSW31,JSX31,JSY31)/100</f>
        <v>11.6</v>
      </c>
      <c r="JSU31" s="247">
        <f t="shared" ref="JSU31:JUQ31" si="581">IF(JSZ31&lt;153,0,IF(JSZ31=0,0,ROUNDDOWN(51.39*(JSZ31/100-1.5)^1.05,0)))</f>
        <v>582</v>
      </c>
      <c r="JSV31" s="157"/>
      <c r="JSW31" s="209">
        <v>1160</v>
      </c>
      <c r="JSX31" s="209">
        <v>0</v>
      </c>
      <c r="JSY31" s="209">
        <v>0</v>
      </c>
      <c r="JSZ31" s="229">
        <f t="shared" ref="JSZ31:JUV31" si="582">MAX(JSW31,JSX31,JSY31)</f>
        <v>1160</v>
      </c>
      <c r="JTA31" s="41">
        <f t="shared" ca="1" si="578"/>
        <v>0.54999873008194411</v>
      </c>
      <c r="JTB31" s="220">
        <v>9</v>
      </c>
      <c r="JTC31" s="162">
        <v>107</v>
      </c>
      <c r="JTD31" s="221" t="str">
        <f>VLOOKUP(JTC31,Уч!$A$2:$L$34,2,FALSE)</f>
        <v>Зарипов Раиль</v>
      </c>
      <c r="JTE31" s="222" t="str">
        <f>VLOOKUP(JTC31,Уч!$A$2:$L$34,3,FALSE)</f>
        <v>25.07.1999</v>
      </c>
      <c r="JTF31" s="223" t="str">
        <f>VLOOKUP(JTC31,Уч!$A$2:$L$34,5,FALSE)</f>
        <v xml:space="preserve">Республика Татарстан  </v>
      </c>
      <c r="JTG31" s="518">
        <f t="shared" si="579"/>
        <v>11.6</v>
      </c>
      <c r="JTH31" s="518" t="str">
        <f t="shared" si="579"/>
        <v>X</v>
      </c>
      <c r="JTI31" s="518" t="str">
        <f t="shared" si="579"/>
        <v>X</v>
      </c>
      <c r="JTJ31" s="311">
        <f t="shared" si="580"/>
        <v>11.6</v>
      </c>
      <c r="JTK31" s="247">
        <f t="shared" si="581"/>
        <v>582</v>
      </c>
      <c r="JTL31" s="157"/>
      <c r="JTM31" s="209">
        <v>1160</v>
      </c>
      <c r="JTN31" s="209">
        <v>0</v>
      </c>
      <c r="JTO31" s="209">
        <v>0</v>
      </c>
      <c r="JTP31" s="229">
        <f t="shared" si="582"/>
        <v>1160</v>
      </c>
      <c r="JTQ31" s="41">
        <f t="shared" ca="1" si="578"/>
        <v>0.37938281581004929</v>
      </c>
      <c r="JTR31" s="220">
        <v>9</v>
      </c>
      <c r="JTS31" s="162">
        <v>107</v>
      </c>
      <c r="JTT31" s="221" t="str">
        <f>VLOOKUP(JTS31,Уч!$A$2:$L$34,2,FALSE)</f>
        <v>Зарипов Раиль</v>
      </c>
      <c r="JTU31" s="222" t="str">
        <f>VLOOKUP(JTS31,Уч!$A$2:$L$34,3,FALSE)</f>
        <v>25.07.1999</v>
      </c>
      <c r="JTV31" s="223" t="str">
        <f>VLOOKUP(JTS31,Уч!$A$2:$L$34,5,FALSE)</f>
        <v xml:space="preserve">Республика Татарстан  </v>
      </c>
      <c r="JTW31" s="518">
        <f t="shared" si="579"/>
        <v>11.6</v>
      </c>
      <c r="JTX31" s="518" t="str">
        <f t="shared" si="579"/>
        <v>X</v>
      </c>
      <c r="JTY31" s="518" t="str">
        <f t="shared" si="579"/>
        <v>X</v>
      </c>
      <c r="JTZ31" s="311">
        <f t="shared" si="580"/>
        <v>11.6</v>
      </c>
      <c r="JUA31" s="247">
        <f t="shared" si="581"/>
        <v>582</v>
      </c>
      <c r="JUB31" s="157"/>
      <c r="JUC31" s="209">
        <v>1160</v>
      </c>
      <c r="JUD31" s="209">
        <v>0</v>
      </c>
      <c r="JUE31" s="209">
        <v>0</v>
      </c>
      <c r="JUF31" s="229">
        <f t="shared" si="582"/>
        <v>1160</v>
      </c>
      <c r="JUG31" s="41">
        <f t="shared" ca="1" si="578"/>
        <v>0.7424173195288315</v>
      </c>
      <c r="JUH31" s="220">
        <v>9</v>
      </c>
      <c r="JUI31" s="162">
        <v>107</v>
      </c>
      <c r="JUJ31" s="221" t="str">
        <f>VLOOKUP(JUI31,Уч!$A$2:$L$34,2,FALSE)</f>
        <v>Зарипов Раиль</v>
      </c>
      <c r="JUK31" s="222" t="str">
        <f>VLOOKUP(JUI31,Уч!$A$2:$L$34,3,FALSE)</f>
        <v>25.07.1999</v>
      </c>
      <c r="JUL31" s="223" t="str">
        <f>VLOOKUP(JUI31,Уч!$A$2:$L$34,5,FALSE)</f>
        <v xml:space="preserve">Республика Татарстан  </v>
      </c>
      <c r="JUM31" s="518">
        <f t="shared" si="579"/>
        <v>11.6</v>
      </c>
      <c r="JUN31" s="518" t="str">
        <f t="shared" si="579"/>
        <v>X</v>
      </c>
      <c r="JUO31" s="518" t="str">
        <f t="shared" si="579"/>
        <v>X</v>
      </c>
      <c r="JUP31" s="311">
        <f t="shared" si="580"/>
        <v>11.6</v>
      </c>
      <c r="JUQ31" s="247">
        <f t="shared" si="581"/>
        <v>582</v>
      </c>
      <c r="JUR31" s="157"/>
      <c r="JUS31" s="209">
        <v>1160</v>
      </c>
      <c r="JUT31" s="209">
        <v>0</v>
      </c>
      <c r="JUU31" s="209">
        <v>0</v>
      </c>
      <c r="JUV31" s="229">
        <f t="shared" si="582"/>
        <v>1160</v>
      </c>
      <c r="JUW31" s="41">
        <f t="shared" ref="JUW31:JWS31" ca="1" si="583">RAND()</f>
        <v>0.62849387996618711</v>
      </c>
      <c r="JUX31" s="220">
        <v>9</v>
      </c>
      <c r="JUY31" s="162">
        <v>107</v>
      </c>
      <c r="JUZ31" s="221" t="str">
        <f>VLOOKUP(JUY31,Уч!$A$2:$L$34,2,FALSE)</f>
        <v>Зарипов Раиль</v>
      </c>
      <c r="JVA31" s="222" t="str">
        <f>VLOOKUP(JUY31,Уч!$A$2:$L$34,3,FALSE)</f>
        <v>25.07.1999</v>
      </c>
      <c r="JVB31" s="223" t="str">
        <f>VLOOKUP(JUY31,Уч!$A$2:$L$34,5,FALSE)</f>
        <v xml:space="preserve">Республика Татарстан  </v>
      </c>
      <c r="JVC31" s="518">
        <f t="shared" ref="JVC31:JXA31" si="584">IF(JVI31=0,"X",JVI31/100)</f>
        <v>11.6</v>
      </c>
      <c r="JVD31" s="518" t="str">
        <f t="shared" si="584"/>
        <v>X</v>
      </c>
      <c r="JVE31" s="518" t="str">
        <f t="shared" si="584"/>
        <v>X</v>
      </c>
      <c r="JVF31" s="311">
        <f t="shared" ref="JVF31:JXB31" si="585">MAX(JVI31,JVJ31,JVK31)/100</f>
        <v>11.6</v>
      </c>
      <c r="JVG31" s="247">
        <f t="shared" ref="JVG31:JXC31" si="586">IF(JVL31&lt;153,0,IF(JVL31=0,0,ROUNDDOWN(51.39*(JVL31/100-1.5)^1.05,0)))</f>
        <v>582</v>
      </c>
      <c r="JVH31" s="157"/>
      <c r="JVI31" s="209">
        <v>1160</v>
      </c>
      <c r="JVJ31" s="209">
        <v>0</v>
      </c>
      <c r="JVK31" s="209">
        <v>0</v>
      </c>
      <c r="JVL31" s="229">
        <f t="shared" ref="JVL31:JXH31" si="587">MAX(JVI31,JVJ31,JVK31)</f>
        <v>1160</v>
      </c>
      <c r="JVM31" s="41">
        <f t="shared" ca="1" si="583"/>
        <v>0.16888151297397669</v>
      </c>
      <c r="JVN31" s="220">
        <v>9</v>
      </c>
      <c r="JVO31" s="162">
        <v>107</v>
      </c>
      <c r="JVP31" s="221" t="str">
        <f>VLOOKUP(JVO31,Уч!$A$2:$L$34,2,FALSE)</f>
        <v>Зарипов Раиль</v>
      </c>
      <c r="JVQ31" s="222" t="str">
        <f>VLOOKUP(JVO31,Уч!$A$2:$L$34,3,FALSE)</f>
        <v>25.07.1999</v>
      </c>
      <c r="JVR31" s="223" t="str">
        <f>VLOOKUP(JVO31,Уч!$A$2:$L$34,5,FALSE)</f>
        <v xml:space="preserve">Республика Татарстан  </v>
      </c>
      <c r="JVS31" s="518">
        <f t="shared" si="584"/>
        <v>11.6</v>
      </c>
      <c r="JVT31" s="518" t="str">
        <f t="shared" si="584"/>
        <v>X</v>
      </c>
      <c r="JVU31" s="518" t="str">
        <f t="shared" si="584"/>
        <v>X</v>
      </c>
      <c r="JVV31" s="311">
        <f t="shared" si="585"/>
        <v>11.6</v>
      </c>
      <c r="JVW31" s="247">
        <f t="shared" si="586"/>
        <v>582</v>
      </c>
      <c r="JVX31" s="157"/>
      <c r="JVY31" s="209">
        <v>1160</v>
      </c>
      <c r="JVZ31" s="209">
        <v>0</v>
      </c>
      <c r="JWA31" s="209">
        <v>0</v>
      </c>
      <c r="JWB31" s="229">
        <f t="shared" si="587"/>
        <v>1160</v>
      </c>
      <c r="JWC31" s="41">
        <f t="shared" ca="1" si="583"/>
        <v>0.58376897134354266</v>
      </c>
      <c r="JWD31" s="220">
        <v>9</v>
      </c>
      <c r="JWE31" s="162">
        <v>107</v>
      </c>
      <c r="JWF31" s="221" t="str">
        <f>VLOOKUP(JWE31,Уч!$A$2:$L$34,2,FALSE)</f>
        <v>Зарипов Раиль</v>
      </c>
      <c r="JWG31" s="222" t="str">
        <f>VLOOKUP(JWE31,Уч!$A$2:$L$34,3,FALSE)</f>
        <v>25.07.1999</v>
      </c>
      <c r="JWH31" s="223" t="str">
        <f>VLOOKUP(JWE31,Уч!$A$2:$L$34,5,FALSE)</f>
        <v xml:space="preserve">Республика Татарстан  </v>
      </c>
      <c r="JWI31" s="518">
        <f t="shared" si="584"/>
        <v>11.6</v>
      </c>
      <c r="JWJ31" s="518" t="str">
        <f t="shared" si="584"/>
        <v>X</v>
      </c>
      <c r="JWK31" s="518" t="str">
        <f t="shared" si="584"/>
        <v>X</v>
      </c>
      <c r="JWL31" s="311">
        <f t="shared" si="585"/>
        <v>11.6</v>
      </c>
      <c r="JWM31" s="247">
        <f t="shared" si="586"/>
        <v>582</v>
      </c>
      <c r="JWN31" s="157"/>
      <c r="JWO31" s="209">
        <v>1160</v>
      </c>
      <c r="JWP31" s="209">
        <v>0</v>
      </c>
      <c r="JWQ31" s="209">
        <v>0</v>
      </c>
      <c r="JWR31" s="229">
        <f t="shared" si="587"/>
        <v>1160</v>
      </c>
      <c r="JWS31" s="41">
        <f t="shared" ca="1" si="583"/>
        <v>0.4555150149553806</v>
      </c>
      <c r="JWT31" s="220">
        <v>9</v>
      </c>
      <c r="JWU31" s="162">
        <v>107</v>
      </c>
      <c r="JWV31" s="221" t="str">
        <f>VLOOKUP(JWU31,Уч!$A$2:$L$34,2,FALSE)</f>
        <v>Зарипов Раиль</v>
      </c>
      <c r="JWW31" s="222" t="str">
        <f>VLOOKUP(JWU31,Уч!$A$2:$L$34,3,FALSE)</f>
        <v>25.07.1999</v>
      </c>
      <c r="JWX31" s="223" t="str">
        <f>VLOOKUP(JWU31,Уч!$A$2:$L$34,5,FALSE)</f>
        <v xml:space="preserve">Республика Татарстан  </v>
      </c>
      <c r="JWY31" s="518">
        <f t="shared" si="584"/>
        <v>11.6</v>
      </c>
      <c r="JWZ31" s="518" t="str">
        <f t="shared" si="584"/>
        <v>X</v>
      </c>
      <c r="JXA31" s="518" t="str">
        <f t="shared" si="584"/>
        <v>X</v>
      </c>
      <c r="JXB31" s="311">
        <f t="shared" si="585"/>
        <v>11.6</v>
      </c>
      <c r="JXC31" s="247">
        <f t="shared" si="586"/>
        <v>582</v>
      </c>
      <c r="JXD31" s="157"/>
      <c r="JXE31" s="209">
        <v>1160</v>
      </c>
      <c r="JXF31" s="209">
        <v>0</v>
      </c>
      <c r="JXG31" s="209">
        <v>0</v>
      </c>
      <c r="JXH31" s="229">
        <f t="shared" si="587"/>
        <v>1160</v>
      </c>
      <c r="JXI31" s="41">
        <f t="shared" ref="JXI31:JZE31" ca="1" si="588">RAND()</f>
        <v>6.3982269225245636E-3</v>
      </c>
      <c r="JXJ31" s="220">
        <v>9</v>
      </c>
      <c r="JXK31" s="162">
        <v>107</v>
      </c>
      <c r="JXL31" s="221" t="str">
        <f>VLOOKUP(JXK31,Уч!$A$2:$L$34,2,FALSE)</f>
        <v>Зарипов Раиль</v>
      </c>
      <c r="JXM31" s="222" t="str">
        <f>VLOOKUP(JXK31,Уч!$A$2:$L$34,3,FALSE)</f>
        <v>25.07.1999</v>
      </c>
      <c r="JXN31" s="223" t="str">
        <f>VLOOKUP(JXK31,Уч!$A$2:$L$34,5,FALSE)</f>
        <v xml:space="preserve">Республика Татарстан  </v>
      </c>
      <c r="JXO31" s="518">
        <f t="shared" ref="JXO31:JZM31" si="589">IF(JXU31=0,"X",JXU31/100)</f>
        <v>11.6</v>
      </c>
      <c r="JXP31" s="518" t="str">
        <f t="shared" si="589"/>
        <v>X</v>
      </c>
      <c r="JXQ31" s="518" t="str">
        <f t="shared" si="589"/>
        <v>X</v>
      </c>
      <c r="JXR31" s="311">
        <f t="shared" ref="JXR31:JZN31" si="590">MAX(JXU31,JXV31,JXW31)/100</f>
        <v>11.6</v>
      </c>
      <c r="JXS31" s="247">
        <f t="shared" ref="JXS31:JZO31" si="591">IF(JXX31&lt;153,0,IF(JXX31=0,0,ROUNDDOWN(51.39*(JXX31/100-1.5)^1.05,0)))</f>
        <v>582</v>
      </c>
      <c r="JXT31" s="157"/>
      <c r="JXU31" s="209">
        <v>1160</v>
      </c>
      <c r="JXV31" s="209">
        <v>0</v>
      </c>
      <c r="JXW31" s="209">
        <v>0</v>
      </c>
      <c r="JXX31" s="229">
        <f t="shared" ref="JXX31:JZT31" si="592">MAX(JXU31,JXV31,JXW31)</f>
        <v>1160</v>
      </c>
      <c r="JXY31" s="41">
        <f t="shared" ca="1" si="588"/>
        <v>0.97291454554314594</v>
      </c>
      <c r="JXZ31" s="220">
        <v>9</v>
      </c>
      <c r="JYA31" s="162">
        <v>107</v>
      </c>
      <c r="JYB31" s="221" t="str">
        <f>VLOOKUP(JYA31,Уч!$A$2:$L$34,2,FALSE)</f>
        <v>Зарипов Раиль</v>
      </c>
      <c r="JYC31" s="222" t="str">
        <f>VLOOKUP(JYA31,Уч!$A$2:$L$34,3,FALSE)</f>
        <v>25.07.1999</v>
      </c>
      <c r="JYD31" s="223" t="str">
        <f>VLOOKUP(JYA31,Уч!$A$2:$L$34,5,FALSE)</f>
        <v xml:space="preserve">Республика Татарстан  </v>
      </c>
      <c r="JYE31" s="518">
        <f t="shared" si="589"/>
        <v>11.6</v>
      </c>
      <c r="JYF31" s="518" t="str">
        <f t="shared" si="589"/>
        <v>X</v>
      </c>
      <c r="JYG31" s="518" t="str">
        <f t="shared" si="589"/>
        <v>X</v>
      </c>
      <c r="JYH31" s="311">
        <f t="shared" si="590"/>
        <v>11.6</v>
      </c>
      <c r="JYI31" s="247">
        <f t="shared" si="591"/>
        <v>582</v>
      </c>
      <c r="JYJ31" s="157"/>
      <c r="JYK31" s="209">
        <v>1160</v>
      </c>
      <c r="JYL31" s="209">
        <v>0</v>
      </c>
      <c r="JYM31" s="209">
        <v>0</v>
      </c>
      <c r="JYN31" s="229">
        <f t="shared" si="592"/>
        <v>1160</v>
      </c>
      <c r="JYO31" s="41">
        <f t="shared" ca="1" si="588"/>
        <v>0.48347069706060009</v>
      </c>
      <c r="JYP31" s="220">
        <v>9</v>
      </c>
      <c r="JYQ31" s="162">
        <v>107</v>
      </c>
      <c r="JYR31" s="221" t="str">
        <f>VLOOKUP(JYQ31,Уч!$A$2:$L$34,2,FALSE)</f>
        <v>Зарипов Раиль</v>
      </c>
      <c r="JYS31" s="222" t="str">
        <f>VLOOKUP(JYQ31,Уч!$A$2:$L$34,3,FALSE)</f>
        <v>25.07.1999</v>
      </c>
      <c r="JYT31" s="223" t="str">
        <f>VLOOKUP(JYQ31,Уч!$A$2:$L$34,5,FALSE)</f>
        <v xml:space="preserve">Республика Татарстан  </v>
      </c>
      <c r="JYU31" s="518">
        <f t="shared" si="589"/>
        <v>11.6</v>
      </c>
      <c r="JYV31" s="518" t="str">
        <f t="shared" si="589"/>
        <v>X</v>
      </c>
      <c r="JYW31" s="518" t="str">
        <f t="shared" si="589"/>
        <v>X</v>
      </c>
      <c r="JYX31" s="311">
        <f t="shared" si="590"/>
        <v>11.6</v>
      </c>
      <c r="JYY31" s="247">
        <f t="shared" si="591"/>
        <v>582</v>
      </c>
      <c r="JYZ31" s="157"/>
      <c r="JZA31" s="209">
        <v>1160</v>
      </c>
      <c r="JZB31" s="209">
        <v>0</v>
      </c>
      <c r="JZC31" s="209">
        <v>0</v>
      </c>
      <c r="JZD31" s="229">
        <f t="shared" si="592"/>
        <v>1160</v>
      </c>
      <c r="JZE31" s="41">
        <f t="shared" ca="1" si="588"/>
        <v>0.41287906977546007</v>
      </c>
      <c r="JZF31" s="220">
        <v>9</v>
      </c>
      <c r="JZG31" s="162">
        <v>107</v>
      </c>
      <c r="JZH31" s="221" t="str">
        <f>VLOOKUP(JZG31,Уч!$A$2:$L$34,2,FALSE)</f>
        <v>Зарипов Раиль</v>
      </c>
      <c r="JZI31" s="222" t="str">
        <f>VLOOKUP(JZG31,Уч!$A$2:$L$34,3,FALSE)</f>
        <v>25.07.1999</v>
      </c>
      <c r="JZJ31" s="223" t="str">
        <f>VLOOKUP(JZG31,Уч!$A$2:$L$34,5,FALSE)</f>
        <v xml:space="preserve">Республика Татарстан  </v>
      </c>
      <c r="JZK31" s="518">
        <f t="shared" si="589"/>
        <v>11.6</v>
      </c>
      <c r="JZL31" s="518" t="str">
        <f t="shared" si="589"/>
        <v>X</v>
      </c>
      <c r="JZM31" s="518" t="str">
        <f t="shared" si="589"/>
        <v>X</v>
      </c>
      <c r="JZN31" s="311">
        <f t="shared" si="590"/>
        <v>11.6</v>
      </c>
      <c r="JZO31" s="247">
        <f t="shared" si="591"/>
        <v>582</v>
      </c>
      <c r="JZP31" s="157"/>
      <c r="JZQ31" s="209">
        <v>1160</v>
      </c>
      <c r="JZR31" s="209">
        <v>0</v>
      </c>
      <c r="JZS31" s="209">
        <v>0</v>
      </c>
      <c r="JZT31" s="229">
        <f t="shared" si="592"/>
        <v>1160</v>
      </c>
      <c r="JZU31" s="41">
        <f t="shared" ref="JZU31:KBQ31" ca="1" si="593">RAND()</f>
        <v>0.71491661943047757</v>
      </c>
      <c r="JZV31" s="220">
        <v>9</v>
      </c>
      <c r="JZW31" s="162">
        <v>107</v>
      </c>
      <c r="JZX31" s="221" t="str">
        <f>VLOOKUP(JZW31,Уч!$A$2:$L$34,2,FALSE)</f>
        <v>Зарипов Раиль</v>
      </c>
      <c r="JZY31" s="222" t="str">
        <f>VLOOKUP(JZW31,Уч!$A$2:$L$34,3,FALSE)</f>
        <v>25.07.1999</v>
      </c>
      <c r="JZZ31" s="223" t="str">
        <f>VLOOKUP(JZW31,Уч!$A$2:$L$34,5,FALSE)</f>
        <v xml:space="preserve">Республика Татарстан  </v>
      </c>
      <c r="KAA31" s="518">
        <f t="shared" ref="KAA31:KBY31" si="594">IF(KAG31=0,"X",KAG31/100)</f>
        <v>11.6</v>
      </c>
      <c r="KAB31" s="518" t="str">
        <f t="shared" si="594"/>
        <v>X</v>
      </c>
      <c r="KAC31" s="518" t="str">
        <f t="shared" si="594"/>
        <v>X</v>
      </c>
      <c r="KAD31" s="311">
        <f t="shared" ref="KAD31:KBZ31" si="595">MAX(KAG31,KAH31,KAI31)/100</f>
        <v>11.6</v>
      </c>
      <c r="KAE31" s="247">
        <f t="shared" ref="KAE31:KCA31" si="596">IF(KAJ31&lt;153,0,IF(KAJ31=0,0,ROUNDDOWN(51.39*(KAJ31/100-1.5)^1.05,0)))</f>
        <v>582</v>
      </c>
      <c r="KAF31" s="157"/>
      <c r="KAG31" s="209">
        <v>1160</v>
      </c>
      <c r="KAH31" s="209">
        <v>0</v>
      </c>
      <c r="KAI31" s="209">
        <v>0</v>
      </c>
      <c r="KAJ31" s="229">
        <f t="shared" ref="KAJ31:KCF31" si="597">MAX(KAG31,KAH31,KAI31)</f>
        <v>1160</v>
      </c>
      <c r="KAK31" s="41">
        <f t="shared" ca="1" si="593"/>
        <v>0.48007494036729714</v>
      </c>
      <c r="KAL31" s="220">
        <v>9</v>
      </c>
      <c r="KAM31" s="162">
        <v>107</v>
      </c>
      <c r="KAN31" s="221" t="str">
        <f>VLOOKUP(KAM31,Уч!$A$2:$L$34,2,FALSE)</f>
        <v>Зарипов Раиль</v>
      </c>
      <c r="KAO31" s="222" t="str">
        <f>VLOOKUP(KAM31,Уч!$A$2:$L$34,3,FALSE)</f>
        <v>25.07.1999</v>
      </c>
      <c r="KAP31" s="223" t="str">
        <f>VLOOKUP(KAM31,Уч!$A$2:$L$34,5,FALSE)</f>
        <v xml:space="preserve">Республика Татарстан  </v>
      </c>
      <c r="KAQ31" s="518">
        <f t="shared" si="594"/>
        <v>11.6</v>
      </c>
      <c r="KAR31" s="518" t="str">
        <f t="shared" si="594"/>
        <v>X</v>
      </c>
      <c r="KAS31" s="518" t="str">
        <f t="shared" si="594"/>
        <v>X</v>
      </c>
      <c r="KAT31" s="311">
        <f t="shared" si="595"/>
        <v>11.6</v>
      </c>
      <c r="KAU31" s="247">
        <f t="shared" si="596"/>
        <v>582</v>
      </c>
      <c r="KAV31" s="157"/>
      <c r="KAW31" s="209">
        <v>1160</v>
      </c>
      <c r="KAX31" s="209">
        <v>0</v>
      </c>
      <c r="KAY31" s="209">
        <v>0</v>
      </c>
      <c r="KAZ31" s="229">
        <f t="shared" si="597"/>
        <v>1160</v>
      </c>
      <c r="KBA31" s="41">
        <f t="shared" ca="1" si="593"/>
        <v>0.60293931604343853</v>
      </c>
      <c r="KBB31" s="220">
        <v>9</v>
      </c>
      <c r="KBC31" s="162">
        <v>107</v>
      </c>
      <c r="KBD31" s="221" t="str">
        <f>VLOOKUP(KBC31,Уч!$A$2:$L$34,2,FALSE)</f>
        <v>Зарипов Раиль</v>
      </c>
      <c r="KBE31" s="222" t="str">
        <f>VLOOKUP(KBC31,Уч!$A$2:$L$34,3,FALSE)</f>
        <v>25.07.1999</v>
      </c>
      <c r="KBF31" s="223" t="str">
        <f>VLOOKUP(KBC31,Уч!$A$2:$L$34,5,FALSE)</f>
        <v xml:space="preserve">Республика Татарстан  </v>
      </c>
      <c r="KBG31" s="518">
        <f t="shared" si="594"/>
        <v>11.6</v>
      </c>
      <c r="KBH31" s="518" t="str">
        <f t="shared" si="594"/>
        <v>X</v>
      </c>
      <c r="KBI31" s="518" t="str">
        <f t="shared" si="594"/>
        <v>X</v>
      </c>
      <c r="KBJ31" s="311">
        <f t="shared" si="595"/>
        <v>11.6</v>
      </c>
      <c r="KBK31" s="247">
        <f t="shared" si="596"/>
        <v>582</v>
      </c>
      <c r="KBL31" s="157"/>
      <c r="KBM31" s="209">
        <v>1160</v>
      </c>
      <c r="KBN31" s="209">
        <v>0</v>
      </c>
      <c r="KBO31" s="209">
        <v>0</v>
      </c>
      <c r="KBP31" s="229">
        <f t="shared" si="597"/>
        <v>1160</v>
      </c>
      <c r="KBQ31" s="41">
        <f t="shared" ca="1" si="593"/>
        <v>0.26065591916908126</v>
      </c>
      <c r="KBR31" s="220">
        <v>9</v>
      </c>
      <c r="KBS31" s="162">
        <v>107</v>
      </c>
      <c r="KBT31" s="221" t="str">
        <f>VLOOKUP(KBS31,Уч!$A$2:$L$34,2,FALSE)</f>
        <v>Зарипов Раиль</v>
      </c>
      <c r="KBU31" s="222" t="str">
        <f>VLOOKUP(KBS31,Уч!$A$2:$L$34,3,FALSE)</f>
        <v>25.07.1999</v>
      </c>
      <c r="KBV31" s="223" t="str">
        <f>VLOOKUP(KBS31,Уч!$A$2:$L$34,5,FALSE)</f>
        <v xml:space="preserve">Республика Татарстан  </v>
      </c>
      <c r="KBW31" s="518">
        <f t="shared" si="594"/>
        <v>11.6</v>
      </c>
      <c r="KBX31" s="518" t="str">
        <f t="shared" si="594"/>
        <v>X</v>
      </c>
      <c r="KBY31" s="518" t="str">
        <f t="shared" si="594"/>
        <v>X</v>
      </c>
      <c r="KBZ31" s="311">
        <f t="shared" si="595"/>
        <v>11.6</v>
      </c>
      <c r="KCA31" s="247">
        <f t="shared" si="596"/>
        <v>582</v>
      </c>
      <c r="KCB31" s="157"/>
      <c r="KCC31" s="209">
        <v>1160</v>
      </c>
      <c r="KCD31" s="209">
        <v>0</v>
      </c>
      <c r="KCE31" s="209">
        <v>0</v>
      </c>
      <c r="KCF31" s="229">
        <f t="shared" si="597"/>
        <v>1160</v>
      </c>
      <c r="KCG31" s="41">
        <f t="shared" ref="KCG31:KEC31" ca="1" si="598">RAND()</f>
        <v>0.15267401633212796</v>
      </c>
      <c r="KCH31" s="220">
        <v>9</v>
      </c>
      <c r="KCI31" s="162">
        <v>107</v>
      </c>
      <c r="KCJ31" s="221" t="str">
        <f>VLOOKUP(KCI31,Уч!$A$2:$L$34,2,FALSE)</f>
        <v>Зарипов Раиль</v>
      </c>
      <c r="KCK31" s="222" t="str">
        <f>VLOOKUP(KCI31,Уч!$A$2:$L$34,3,FALSE)</f>
        <v>25.07.1999</v>
      </c>
      <c r="KCL31" s="223" t="str">
        <f>VLOOKUP(KCI31,Уч!$A$2:$L$34,5,FALSE)</f>
        <v xml:space="preserve">Республика Татарстан  </v>
      </c>
      <c r="KCM31" s="518">
        <f t="shared" ref="KCM31:KEK31" si="599">IF(KCS31=0,"X",KCS31/100)</f>
        <v>11.6</v>
      </c>
      <c r="KCN31" s="518" t="str">
        <f t="shared" si="599"/>
        <v>X</v>
      </c>
      <c r="KCO31" s="518" t="str">
        <f t="shared" si="599"/>
        <v>X</v>
      </c>
      <c r="KCP31" s="311">
        <f t="shared" ref="KCP31:KEL31" si="600">MAX(KCS31,KCT31,KCU31)/100</f>
        <v>11.6</v>
      </c>
      <c r="KCQ31" s="247">
        <f t="shared" ref="KCQ31:KEM31" si="601">IF(KCV31&lt;153,0,IF(KCV31=0,0,ROUNDDOWN(51.39*(KCV31/100-1.5)^1.05,0)))</f>
        <v>582</v>
      </c>
      <c r="KCR31" s="157"/>
      <c r="KCS31" s="209">
        <v>1160</v>
      </c>
      <c r="KCT31" s="209">
        <v>0</v>
      </c>
      <c r="KCU31" s="209">
        <v>0</v>
      </c>
      <c r="KCV31" s="229">
        <f t="shared" ref="KCV31:KER31" si="602">MAX(KCS31,KCT31,KCU31)</f>
        <v>1160</v>
      </c>
      <c r="KCW31" s="41">
        <f t="shared" ca="1" si="598"/>
        <v>0.94354895941803008</v>
      </c>
      <c r="KCX31" s="220">
        <v>9</v>
      </c>
      <c r="KCY31" s="162">
        <v>107</v>
      </c>
      <c r="KCZ31" s="221" t="str">
        <f>VLOOKUP(KCY31,Уч!$A$2:$L$34,2,FALSE)</f>
        <v>Зарипов Раиль</v>
      </c>
      <c r="KDA31" s="222" t="str">
        <f>VLOOKUP(KCY31,Уч!$A$2:$L$34,3,FALSE)</f>
        <v>25.07.1999</v>
      </c>
      <c r="KDB31" s="223" t="str">
        <f>VLOOKUP(KCY31,Уч!$A$2:$L$34,5,FALSE)</f>
        <v xml:space="preserve">Республика Татарстан  </v>
      </c>
      <c r="KDC31" s="518">
        <f t="shared" si="599"/>
        <v>11.6</v>
      </c>
      <c r="KDD31" s="518" t="str">
        <f t="shared" si="599"/>
        <v>X</v>
      </c>
      <c r="KDE31" s="518" t="str">
        <f t="shared" si="599"/>
        <v>X</v>
      </c>
      <c r="KDF31" s="311">
        <f t="shared" si="600"/>
        <v>11.6</v>
      </c>
      <c r="KDG31" s="247">
        <f t="shared" si="601"/>
        <v>582</v>
      </c>
      <c r="KDH31" s="157"/>
      <c r="KDI31" s="209">
        <v>1160</v>
      </c>
      <c r="KDJ31" s="209">
        <v>0</v>
      </c>
      <c r="KDK31" s="209">
        <v>0</v>
      </c>
      <c r="KDL31" s="229">
        <f t="shared" si="602"/>
        <v>1160</v>
      </c>
      <c r="KDM31" s="41">
        <f t="shared" ca="1" si="598"/>
        <v>0.19483210818900065</v>
      </c>
      <c r="KDN31" s="220">
        <v>9</v>
      </c>
      <c r="KDO31" s="162">
        <v>107</v>
      </c>
      <c r="KDP31" s="221" t="str">
        <f>VLOOKUP(KDO31,Уч!$A$2:$L$34,2,FALSE)</f>
        <v>Зарипов Раиль</v>
      </c>
      <c r="KDQ31" s="222" t="str">
        <f>VLOOKUP(KDO31,Уч!$A$2:$L$34,3,FALSE)</f>
        <v>25.07.1999</v>
      </c>
      <c r="KDR31" s="223" t="str">
        <f>VLOOKUP(KDO31,Уч!$A$2:$L$34,5,FALSE)</f>
        <v xml:space="preserve">Республика Татарстан  </v>
      </c>
      <c r="KDS31" s="518">
        <f t="shared" si="599"/>
        <v>11.6</v>
      </c>
      <c r="KDT31" s="518" t="str">
        <f t="shared" si="599"/>
        <v>X</v>
      </c>
      <c r="KDU31" s="518" t="str">
        <f t="shared" si="599"/>
        <v>X</v>
      </c>
      <c r="KDV31" s="311">
        <f t="shared" si="600"/>
        <v>11.6</v>
      </c>
      <c r="KDW31" s="247">
        <f t="shared" si="601"/>
        <v>582</v>
      </c>
      <c r="KDX31" s="157"/>
      <c r="KDY31" s="209">
        <v>1160</v>
      </c>
      <c r="KDZ31" s="209">
        <v>0</v>
      </c>
      <c r="KEA31" s="209">
        <v>0</v>
      </c>
      <c r="KEB31" s="229">
        <f t="shared" si="602"/>
        <v>1160</v>
      </c>
      <c r="KEC31" s="41">
        <f t="shared" ca="1" si="598"/>
        <v>0.92780843640370192</v>
      </c>
      <c r="KED31" s="220">
        <v>9</v>
      </c>
      <c r="KEE31" s="162">
        <v>107</v>
      </c>
      <c r="KEF31" s="221" t="str">
        <f>VLOOKUP(KEE31,Уч!$A$2:$L$34,2,FALSE)</f>
        <v>Зарипов Раиль</v>
      </c>
      <c r="KEG31" s="222" t="str">
        <f>VLOOKUP(KEE31,Уч!$A$2:$L$34,3,FALSE)</f>
        <v>25.07.1999</v>
      </c>
      <c r="KEH31" s="223" t="str">
        <f>VLOOKUP(KEE31,Уч!$A$2:$L$34,5,FALSE)</f>
        <v xml:space="preserve">Республика Татарстан  </v>
      </c>
      <c r="KEI31" s="518">
        <f t="shared" si="599"/>
        <v>11.6</v>
      </c>
      <c r="KEJ31" s="518" t="str">
        <f t="shared" si="599"/>
        <v>X</v>
      </c>
      <c r="KEK31" s="518" t="str">
        <f t="shared" si="599"/>
        <v>X</v>
      </c>
      <c r="KEL31" s="311">
        <f t="shared" si="600"/>
        <v>11.6</v>
      </c>
      <c r="KEM31" s="247">
        <f t="shared" si="601"/>
        <v>582</v>
      </c>
      <c r="KEN31" s="157"/>
      <c r="KEO31" s="209">
        <v>1160</v>
      </c>
      <c r="KEP31" s="209">
        <v>0</v>
      </c>
      <c r="KEQ31" s="209">
        <v>0</v>
      </c>
      <c r="KER31" s="229">
        <f t="shared" si="602"/>
        <v>1160</v>
      </c>
      <c r="KES31" s="41">
        <f t="shared" ref="KES31:KGO31" ca="1" si="603">RAND()</f>
        <v>1.0426201817092973E-2</v>
      </c>
      <c r="KET31" s="220">
        <v>9</v>
      </c>
      <c r="KEU31" s="162">
        <v>107</v>
      </c>
      <c r="KEV31" s="221" t="str">
        <f>VLOOKUP(KEU31,Уч!$A$2:$L$34,2,FALSE)</f>
        <v>Зарипов Раиль</v>
      </c>
      <c r="KEW31" s="222" t="str">
        <f>VLOOKUP(KEU31,Уч!$A$2:$L$34,3,FALSE)</f>
        <v>25.07.1999</v>
      </c>
      <c r="KEX31" s="223" t="str">
        <f>VLOOKUP(KEU31,Уч!$A$2:$L$34,5,FALSE)</f>
        <v xml:space="preserve">Республика Татарстан  </v>
      </c>
      <c r="KEY31" s="518">
        <f t="shared" ref="KEY31:KGW31" si="604">IF(KFE31=0,"X",KFE31/100)</f>
        <v>11.6</v>
      </c>
      <c r="KEZ31" s="518" t="str">
        <f t="shared" si="604"/>
        <v>X</v>
      </c>
      <c r="KFA31" s="518" t="str">
        <f t="shared" si="604"/>
        <v>X</v>
      </c>
      <c r="KFB31" s="311">
        <f t="shared" ref="KFB31:KGX31" si="605">MAX(KFE31,KFF31,KFG31)/100</f>
        <v>11.6</v>
      </c>
      <c r="KFC31" s="247">
        <f t="shared" ref="KFC31:KGY31" si="606">IF(KFH31&lt;153,0,IF(KFH31=0,0,ROUNDDOWN(51.39*(KFH31/100-1.5)^1.05,0)))</f>
        <v>582</v>
      </c>
      <c r="KFD31" s="157"/>
      <c r="KFE31" s="209">
        <v>1160</v>
      </c>
      <c r="KFF31" s="209">
        <v>0</v>
      </c>
      <c r="KFG31" s="209">
        <v>0</v>
      </c>
      <c r="KFH31" s="229">
        <f t="shared" ref="KFH31:KHD31" si="607">MAX(KFE31,KFF31,KFG31)</f>
        <v>1160</v>
      </c>
      <c r="KFI31" s="41">
        <f t="shared" ca="1" si="603"/>
        <v>6.2142627025634112E-2</v>
      </c>
      <c r="KFJ31" s="220">
        <v>9</v>
      </c>
      <c r="KFK31" s="162">
        <v>107</v>
      </c>
      <c r="KFL31" s="221" t="str">
        <f>VLOOKUP(KFK31,Уч!$A$2:$L$34,2,FALSE)</f>
        <v>Зарипов Раиль</v>
      </c>
      <c r="KFM31" s="222" t="str">
        <f>VLOOKUP(KFK31,Уч!$A$2:$L$34,3,FALSE)</f>
        <v>25.07.1999</v>
      </c>
      <c r="KFN31" s="223" t="str">
        <f>VLOOKUP(KFK31,Уч!$A$2:$L$34,5,FALSE)</f>
        <v xml:space="preserve">Республика Татарстан  </v>
      </c>
      <c r="KFO31" s="518">
        <f t="shared" si="604"/>
        <v>11.6</v>
      </c>
      <c r="KFP31" s="518" t="str">
        <f t="shared" si="604"/>
        <v>X</v>
      </c>
      <c r="KFQ31" s="518" t="str">
        <f t="shared" si="604"/>
        <v>X</v>
      </c>
      <c r="KFR31" s="311">
        <f t="shared" si="605"/>
        <v>11.6</v>
      </c>
      <c r="KFS31" s="247">
        <f t="shared" si="606"/>
        <v>582</v>
      </c>
      <c r="KFT31" s="157"/>
      <c r="KFU31" s="209">
        <v>1160</v>
      </c>
      <c r="KFV31" s="209">
        <v>0</v>
      </c>
      <c r="KFW31" s="209">
        <v>0</v>
      </c>
      <c r="KFX31" s="229">
        <f t="shared" si="607"/>
        <v>1160</v>
      </c>
      <c r="KFY31" s="41">
        <f t="shared" ca="1" si="603"/>
        <v>0.89464678753323879</v>
      </c>
      <c r="KFZ31" s="220">
        <v>9</v>
      </c>
      <c r="KGA31" s="162">
        <v>107</v>
      </c>
      <c r="KGB31" s="221" t="str">
        <f>VLOOKUP(KGA31,Уч!$A$2:$L$34,2,FALSE)</f>
        <v>Зарипов Раиль</v>
      </c>
      <c r="KGC31" s="222" t="str">
        <f>VLOOKUP(KGA31,Уч!$A$2:$L$34,3,FALSE)</f>
        <v>25.07.1999</v>
      </c>
      <c r="KGD31" s="223" t="str">
        <f>VLOOKUP(KGA31,Уч!$A$2:$L$34,5,FALSE)</f>
        <v xml:space="preserve">Республика Татарстан  </v>
      </c>
      <c r="KGE31" s="518">
        <f t="shared" si="604"/>
        <v>11.6</v>
      </c>
      <c r="KGF31" s="518" t="str">
        <f t="shared" si="604"/>
        <v>X</v>
      </c>
      <c r="KGG31" s="518" t="str">
        <f t="shared" si="604"/>
        <v>X</v>
      </c>
      <c r="KGH31" s="311">
        <f t="shared" si="605"/>
        <v>11.6</v>
      </c>
      <c r="KGI31" s="247">
        <f t="shared" si="606"/>
        <v>582</v>
      </c>
      <c r="KGJ31" s="157"/>
      <c r="KGK31" s="209">
        <v>1160</v>
      </c>
      <c r="KGL31" s="209">
        <v>0</v>
      </c>
      <c r="KGM31" s="209">
        <v>0</v>
      </c>
      <c r="KGN31" s="229">
        <f t="shared" si="607"/>
        <v>1160</v>
      </c>
      <c r="KGO31" s="41">
        <f t="shared" ca="1" si="603"/>
        <v>0.68107875703340093</v>
      </c>
      <c r="KGP31" s="220">
        <v>9</v>
      </c>
      <c r="KGQ31" s="162">
        <v>107</v>
      </c>
      <c r="KGR31" s="221" t="str">
        <f>VLOOKUP(KGQ31,Уч!$A$2:$L$34,2,FALSE)</f>
        <v>Зарипов Раиль</v>
      </c>
      <c r="KGS31" s="222" t="str">
        <f>VLOOKUP(KGQ31,Уч!$A$2:$L$34,3,FALSE)</f>
        <v>25.07.1999</v>
      </c>
      <c r="KGT31" s="223" t="str">
        <f>VLOOKUP(KGQ31,Уч!$A$2:$L$34,5,FALSE)</f>
        <v xml:space="preserve">Республика Татарстан  </v>
      </c>
      <c r="KGU31" s="518">
        <f t="shared" si="604"/>
        <v>11.6</v>
      </c>
      <c r="KGV31" s="518" t="str">
        <f t="shared" si="604"/>
        <v>X</v>
      </c>
      <c r="KGW31" s="518" t="str">
        <f t="shared" si="604"/>
        <v>X</v>
      </c>
      <c r="KGX31" s="311">
        <f t="shared" si="605"/>
        <v>11.6</v>
      </c>
      <c r="KGY31" s="247">
        <f t="shared" si="606"/>
        <v>582</v>
      </c>
      <c r="KGZ31" s="157"/>
      <c r="KHA31" s="209">
        <v>1160</v>
      </c>
      <c r="KHB31" s="209">
        <v>0</v>
      </c>
      <c r="KHC31" s="209">
        <v>0</v>
      </c>
      <c r="KHD31" s="229">
        <f t="shared" si="607"/>
        <v>1160</v>
      </c>
      <c r="KHE31" s="41">
        <f t="shared" ref="KHE31:KJA31" ca="1" si="608">RAND()</f>
        <v>0.34284000510702861</v>
      </c>
      <c r="KHF31" s="220">
        <v>9</v>
      </c>
      <c r="KHG31" s="162">
        <v>107</v>
      </c>
      <c r="KHH31" s="221" t="str">
        <f>VLOOKUP(KHG31,Уч!$A$2:$L$34,2,FALSE)</f>
        <v>Зарипов Раиль</v>
      </c>
      <c r="KHI31" s="222" t="str">
        <f>VLOOKUP(KHG31,Уч!$A$2:$L$34,3,FALSE)</f>
        <v>25.07.1999</v>
      </c>
      <c r="KHJ31" s="223" t="str">
        <f>VLOOKUP(KHG31,Уч!$A$2:$L$34,5,FALSE)</f>
        <v xml:space="preserve">Республика Татарстан  </v>
      </c>
      <c r="KHK31" s="518">
        <f t="shared" ref="KHK31:KJI31" si="609">IF(KHQ31=0,"X",KHQ31/100)</f>
        <v>11.6</v>
      </c>
      <c r="KHL31" s="518" t="str">
        <f t="shared" si="609"/>
        <v>X</v>
      </c>
      <c r="KHM31" s="518" t="str">
        <f t="shared" si="609"/>
        <v>X</v>
      </c>
      <c r="KHN31" s="311">
        <f t="shared" ref="KHN31:KJJ31" si="610">MAX(KHQ31,KHR31,KHS31)/100</f>
        <v>11.6</v>
      </c>
      <c r="KHO31" s="247">
        <f t="shared" ref="KHO31:KJK31" si="611">IF(KHT31&lt;153,0,IF(KHT31=0,0,ROUNDDOWN(51.39*(KHT31/100-1.5)^1.05,0)))</f>
        <v>582</v>
      </c>
      <c r="KHP31" s="157"/>
      <c r="KHQ31" s="209">
        <v>1160</v>
      </c>
      <c r="KHR31" s="209">
        <v>0</v>
      </c>
      <c r="KHS31" s="209">
        <v>0</v>
      </c>
      <c r="KHT31" s="229">
        <f t="shared" ref="KHT31:KJP31" si="612">MAX(KHQ31,KHR31,KHS31)</f>
        <v>1160</v>
      </c>
      <c r="KHU31" s="41">
        <f t="shared" ca="1" si="608"/>
        <v>0.58056318070197843</v>
      </c>
      <c r="KHV31" s="220">
        <v>9</v>
      </c>
      <c r="KHW31" s="162">
        <v>107</v>
      </c>
      <c r="KHX31" s="221" t="str">
        <f>VLOOKUP(KHW31,Уч!$A$2:$L$34,2,FALSE)</f>
        <v>Зарипов Раиль</v>
      </c>
      <c r="KHY31" s="222" t="str">
        <f>VLOOKUP(KHW31,Уч!$A$2:$L$34,3,FALSE)</f>
        <v>25.07.1999</v>
      </c>
      <c r="KHZ31" s="223" t="str">
        <f>VLOOKUP(KHW31,Уч!$A$2:$L$34,5,FALSE)</f>
        <v xml:space="preserve">Республика Татарстан  </v>
      </c>
      <c r="KIA31" s="518">
        <f t="shared" si="609"/>
        <v>11.6</v>
      </c>
      <c r="KIB31" s="518" t="str">
        <f t="shared" si="609"/>
        <v>X</v>
      </c>
      <c r="KIC31" s="518" t="str">
        <f t="shared" si="609"/>
        <v>X</v>
      </c>
      <c r="KID31" s="311">
        <f t="shared" si="610"/>
        <v>11.6</v>
      </c>
      <c r="KIE31" s="247">
        <f t="shared" si="611"/>
        <v>582</v>
      </c>
      <c r="KIF31" s="157"/>
      <c r="KIG31" s="209">
        <v>1160</v>
      </c>
      <c r="KIH31" s="209">
        <v>0</v>
      </c>
      <c r="KII31" s="209">
        <v>0</v>
      </c>
      <c r="KIJ31" s="229">
        <f t="shared" si="612"/>
        <v>1160</v>
      </c>
      <c r="KIK31" s="41">
        <f t="shared" ca="1" si="608"/>
        <v>0.42992485743254127</v>
      </c>
      <c r="KIL31" s="220">
        <v>9</v>
      </c>
      <c r="KIM31" s="162">
        <v>107</v>
      </c>
      <c r="KIN31" s="221" t="str">
        <f>VLOOKUP(KIM31,Уч!$A$2:$L$34,2,FALSE)</f>
        <v>Зарипов Раиль</v>
      </c>
      <c r="KIO31" s="222" t="str">
        <f>VLOOKUP(KIM31,Уч!$A$2:$L$34,3,FALSE)</f>
        <v>25.07.1999</v>
      </c>
      <c r="KIP31" s="223" t="str">
        <f>VLOOKUP(KIM31,Уч!$A$2:$L$34,5,FALSE)</f>
        <v xml:space="preserve">Республика Татарстан  </v>
      </c>
      <c r="KIQ31" s="518">
        <f t="shared" si="609"/>
        <v>11.6</v>
      </c>
      <c r="KIR31" s="518" t="str">
        <f t="shared" si="609"/>
        <v>X</v>
      </c>
      <c r="KIS31" s="518" t="str">
        <f t="shared" si="609"/>
        <v>X</v>
      </c>
      <c r="KIT31" s="311">
        <f t="shared" si="610"/>
        <v>11.6</v>
      </c>
      <c r="KIU31" s="247">
        <f t="shared" si="611"/>
        <v>582</v>
      </c>
      <c r="KIV31" s="157"/>
      <c r="KIW31" s="209">
        <v>1160</v>
      </c>
      <c r="KIX31" s="209">
        <v>0</v>
      </c>
      <c r="KIY31" s="209">
        <v>0</v>
      </c>
      <c r="KIZ31" s="229">
        <f t="shared" si="612"/>
        <v>1160</v>
      </c>
      <c r="KJA31" s="41">
        <f t="shared" ca="1" si="608"/>
        <v>0.424102028758091</v>
      </c>
      <c r="KJB31" s="220">
        <v>9</v>
      </c>
      <c r="KJC31" s="162">
        <v>107</v>
      </c>
      <c r="KJD31" s="221" t="str">
        <f>VLOOKUP(KJC31,Уч!$A$2:$L$34,2,FALSE)</f>
        <v>Зарипов Раиль</v>
      </c>
      <c r="KJE31" s="222" t="str">
        <f>VLOOKUP(KJC31,Уч!$A$2:$L$34,3,FALSE)</f>
        <v>25.07.1999</v>
      </c>
      <c r="KJF31" s="223" t="str">
        <f>VLOOKUP(KJC31,Уч!$A$2:$L$34,5,FALSE)</f>
        <v xml:space="preserve">Республика Татарстан  </v>
      </c>
      <c r="KJG31" s="518">
        <f t="shared" si="609"/>
        <v>11.6</v>
      </c>
      <c r="KJH31" s="518" t="str">
        <f t="shared" si="609"/>
        <v>X</v>
      </c>
      <c r="KJI31" s="518" t="str">
        <f t="shared" si="609"/>
        <v>X</v>
      </c>
      <c r="KJJ31" s="311">
        <f t="shared" si="610"/>
        <v>11.6</v>
      </c>
      <c r="KJK31" s="247">
        <f t="shared" si="611"/>
        <v>582</v>
      </c>
      <c r="KJL31" s="157"/>
      <c r="KJM31" s="209">
        <v>1160</v>
      </c>
      <c r="KJN31" s="209">
        <v>0</v>
      </c>
      <c r="KJO31" s="209">
        <v>0</v>
      </c>
      <c r="KJP31" s="229">
        <f t="shared" si="612"/>
        <v>1160</v>
      </c>
      <c r="KJQ31" s="41">
        <f t="shared" ref="KJQ31:KLM31" ca="1" si="613">RAND()</f>
        <v>0.73673169831459806</v>
      </c>
      <c r="KJR31" s="220">
        <v>9</v>
      </c>
      <c r="KJS31" s="162">
        <v>107</v>
      </c>
      <c r="KJT31" s="221" t="str">
        <f>VLOOKUP(KJS31,Уч!$A$2:$L$34,2,FALSE)</f>
        <v>Зарипов Раиль</v>
      </c>
      <c r="KJU31" s="222" t="str">
        <f>VLOOKUP(KJS31,Уч!$A$2:$L$34,3,FALSE)</f>
        <v>25.07.1999</v>
      </c>
      <c r="KJV31" s="223" t="str">
        <f>VLOOKUP(KJS31,Уч!$A$2:$L$34,5,FALSE)</f>
        <v xml:space="preserve">Республика Татарстан  </v>
      </c>
      <c r="KJW31" s="518">
        <f t="shared" ref="KJW31:KLU31" si="614">IF(KKC31=0,"X",KKC31/100)</f>
        <v>11.6</v>
      </c>
      <c r="KJX31" s="518" t="str">
        <f t="shared" si="614"/>
        <v>X</v>
      </c>
      <c r="KJY31" s="518" t="str">
        <f t="shared" si="614"/>
        <v>X</v>
      </c>
      <c r="KJZ31" s="311">
        <f t="shared" ref="KJZ31:KLV31" si="615">MAX(KKC31,KKD31,KKE31)/100</f>
        <v>11.6</v>
      </c>
      <c r="KKA31" s="247">
        <f t="shared" ref="KKA31:KLW31" si="616">IF(KKF31&lt;153,0,IF(KKF31=0,0,ROUNDDOWN(51.39*(KKF31/100-1.5)^1.05,0)))</f>
        <v>582</v>
      </c>
      <c r="KKB31" s="157"/>
      <c r="KKC31" s="209">
        <v>1160</v>
      </c>
      <c r="KKD31" s="209">
        <v>0</v>
      </c>
      <c r="KKE31" s="209">
        <v>0</v>
      </c>
      <c r="KKF31" s="229">
        <f t="shared" ref="KKF31:KMB31" si="617">MAX(KKC31,KKD31,KKE31)</f>
        <v>1160</v>
      </c>
      <c r="KKG31" s="41">
        <f t="shared" ca="1" si="613"/>
        <v>0.60103761484275364</v>
      </c>
      <c r="KKH31" s="220">
        <v>9</v>
      </c>
      <c r="KKI31" s="162">
        <v>107</v>
      </c>
      <c r="KKJ31" s="221" t="str">
        <f>VLOOKUP(KKI31,Уч!$A$2:$L$34,2,FALSE)</f>
        <v>Зарипов Раиль</v>
      </c>
      <c r="KKK31" s="222" t="str">
        <f>VLOOKUP(KKI31,Уч!$A$2:$L$34,3,FALSE)</f>
        <v>25.07.1999</v>
      </c>
      <c r="KKL31" s="223" t="str">
        <f>VLOOKUP(KKI31,Уч!$A$2:$L$34,5,FALSE)</f>
        <v xml:space="preserve">Республика Татарстан  </v>
      </c>
      <c r="KKM31" s="518">
        <f t="shared" si="614"/>
        <v>11.6</v>
      </c>
      <c r="KKN31" s="518" t="str">
        <f t="shared" si="614"/>
        <v>X</v>
      </c>
      <c r="KKO31" s="518" t="str">
        <f t="shared" si="614"/>
        <v>X</v>
      </c>
      <c r="KKP31" s="311">
        <f t="shared" si="615"/>
        <v>11.6</v>
      </c>
      <c r="KKQ31" s="247">
        <f t="shared" si="616"/>
        <v>582</v>
      </c>
      <c r="KKR31" s="157"/>
      <c r="KKS31" s="209">
        <v>1160</v>
      </c>
      <c r="KKT31" s="209">
        <v>0</v>
      </c>
      <c r="KKU31" s="209">
        <v>0</v>
      </c>
      <c r="KKV31" s="229">
        <f t="shared" si="617"/>
        <v>1160</v>
      </c>
      <c r="KKW31" s="41">
        <f t="shared" ca="1" si="613"/>
        <v>0.44350005020783578</v>
      </c>
      <c r="KKX31" s="220">
        <v>9</v>
      </c>
      <c r="KKY31" s="162">
        <v>107</v>
      </c>
      <c r="KKZ31" s="221" t="str">
        <f>VLOOKUP(KKY31,Уч!$A$2:$L$34,2,FALSE)</f>
        <v>Зарипов Раиль</v>
      </c>
      <c r="KLA31" s="222" t="str">
        <f>VLOOKUP(KKY31,Уч!$A$2:$L$34,3,FALSE)</f>
        <v>25.07.1999</v>
      </c>
      <c r="KLB31" s="223" t="str">
        <f>VLOOKUP(KKY31,Уч!$A$2:$L$34,5,FALSE)</f>
        <v xml:space="preserve">Республика Татарстан  </v>
      </c>
      <c r="KLC31" s="518">
        <f t="shared" si="614"/>
        <v>11.6</v>
      </c>
      <c r="KLD31" s="518" t="str">
        <f t="shared" si="614"/>
        <v>X</v>
      </c>
      <c r="KLE31" s="518" t="str">
        <f t="shared" si="614"/>
        <v>X</v>
      </c>
      <c r="KLF31" s="311">
        <f t="shared" si="615"/>
        <v>11.6</v>
      </c>
      <c r="KLG31" s="247">
        <f t="shared" si="616"/>
        <v>582</v>
      </c>
      <c r="KLH31" s="157"/>
      <c r="KLI31" s="209">
        <v>1160</v>
      </c>
      <c r="KLJ31" s="209">
        <v>0</v>
      </c>
      <c r="KLK31" s="209">
        <v>0</v>
      </c>
      <c r="KLL31" s="229">
        <f t="shared" si="617"/>
        <v>1160</v>
      </c>
      <c r="KLM31" s="41">
        <f t="shared" ca="1" si="613"/>
        <v>0.96310463988094719</v>
      </c>
      <c r="KLN31" s="220">
        <v>9</v>
      </c>
      <c r="KLO31" s="162">
        <v>107</v>
      </c>
      <c r="KLP31" s="221" t="str">
        <f>VLOOKUP(KLO31,Уч!$A$2:$L$34,2,FALSE)</f>
        <v>Зарипов Раиль</v>
      </c>
      <c r="KLQ31" s="222" t="str">
        <f>VLOOKUP(KLO31,Уч!$A$2:$L$34,3,FALSE)</f>
        <v>25.07.1999</v>
      </c>
      <c r="KLR31" s="223" t="str">
        <f>VLOOKUP(KLO31,Уч!$A$2:$L$34,5,FALSE)</f>
        <v xml:space="preserve">Республика Татарстан  </v>
      </c>
      <c r="KLS31" s="518">
        <f t="shared" si="614"/>
        <v>11.6</v>
      </c>
      <c r="KLT31" s="518" t="str">
        <f t="shared" si="614"/>
        <v>X</v>
      </c>
      <c r="KLU31" s="518" t="str">
        <f t="shared" si="614"/>
        <v>X</v>
      </c>
      <c r="KLV31" s="311">
        <f t="shared" si="615"/>
        <v>11.6</v>
      </c>
      <c r="KLW31" s="247">
        <f t="shared" si="616"/>
        <v>582</v>
      </c>
      <c r="KLX31" s="157"/>
      <c r="KLY31" s="209">
        <v>1160</v>
      </c>
      <c r="KLZ31" s="209">
        <v>0</v>
      </c>
      <c r="KMA31" s="209">
        <v>0</v>
      </c>
      <c r="KMB31" s="229">
        <f t="shared" si="617"/>
        <v>1160</v>
      </c>
      <c r="KMC31" s="41">
        <f t="shared" ref="KMC31:KNY31" ca="1" si="618">RAND()</f>
        <v>0.27214601666162941</v>
      </c>
      <c r="KMD31" s="220">
        <v>9</v>
      </c>
      <c r="KME31" s="162">
        <v>107</v>
      </c>
      <c r="KMF31" s="221" t="str">
        <f>VLOOKUP(KME31,Уч!$A$2:$L$34,2,FALSE)</f>
        <v>Зарипов Раиль</v>
      </c>
      <c r="KMG31" s="222" t="str">
        <f>VLOOKUP(KME31,Уч!$A$2:$L$34,3,FALSE)</f>
        <v>25.07.1999</v>
      </c>
      <c r="KMH31" s="223" t="str">
        <f>VLOOKUP(KME31,Уч!$A$2:$L$34,5,FALSE)</f>
        <v xml:space="preserve">Республика Татарстан  </v>
      </c>
      <c r="KMI31" s="518">
        <f t="shared" ref="KMI31:KOG31" si="619">IF(KMO31=0,"X",KMO31/100)</f>
        <v>11.6</v>
      </c>
      <c r="KMJ31" s="518" t="str">
        <f t="shared" si="619"/>
        <v>X</v>
      </c>
      <c r="KMK31" s="518" t="str">
        <f t="shared" si="619"/>
        <v>X</v>
      </c>
      <c r="KML31" s="311">
        <f t="shared" ref="KML31:KOH31" si="620">MAX(KMO31,KMP31,KMQ31)/100</f>
        <v>11.6</v>
      </c>
      <c r="KMM31" s="247">
        <f t="shared" ref="KMM31:KOI31" si="621">IF(KMR31&lt;153,0,IF(KMR31=0,0,ROUNDDOWN(51.39*(KMR31/100-1.5)^1.05,0)))</f>
        <v>582</v>
      </c>
      <c r="KMN31" s="157"/>
      <c r="KMO31" s="209">
        <v>1160</v>
      </c>
      <c r="KMP31" s="209">
        <v>0</v>
      </c>
      <c r="KMQ31" s="209">
        <v>0</v>
      </c>
      <c r="KMR31" s="229">
        <f t="shared" ref="KMR31:KON31" si="622">MAX(KMO31,KMP31,KMQ31)</f>
        <v>1160</v>
      </c>
      <c r="KMS31" s="41">
        <f t="shared" ca="1" si="618"/>
        <v>0.41988396978872755</v>
      </c>
      <c r="KMT31" s="220">
        <v>9</v>
      </c>
      <c r="KMU31" s="162">
        <v>107</v>
      </c>
      <c r="KMV31" s="221" t="str">
        <f>VLOOKUP(KMU31,Уч!$A$2:$L$34,2,FALSE)</f>
        <v>Зарипов Раиль</v>
      </c>
      <c r="KMW31" s="222" t="str">
        <f>VLOOKUP(KMU31,Уч!$A$2:$L$34,3,FALSE)</f>
        <v>25.07.1999</v>
      </c>
      <c r="KMX31" s="223" t="str">
        <f>VLOOKUP(KMU31,Уч!$A$2:$L$34,5,FALSE)</f>
        <v xml:space="preserve">Республика Татарстан  </v>
      </c>
      <c r="KMY31" s="518">
        <f t="shared" si="619"/>
        <v>11.6</v>
      </c>
      <c r="KMZ31" s="518" t="str">
        <f t="shared" si="619"/>
        <v>X</v>
      </c>
      <c r="KNA31" s="518" t="str">
        <f t="shared" si="619"/>
        <v>X</v>
      </c>
      <c r="KNB31" s="311">
        <f t="shared" si="620"/>
        <v>11.6</v>
      </c>
      <c r="KNC31" s="247">
        <f t="shared" si="621"/>
        <v>582</v>
      </c>
      <c r="KND31" s="157"/>
      <c r="KNE31" s="209">
        <v>1160</v>
      </c>
      <c r="KNF31" s="209">
        <v>0</v>
      </c>
      <c r="KNG31" s="209">
        <v>0</v>
      </c>
      <c r="KNH31" s="229">
        <f t="shared" si="622"/>
        <v>1160</v>
      </c>
      <c r="KNI31" s="41">
        <f t="shared" ca="1" si="618"/>
        <v>5.94010326223815E-2</v>
      </c>
      <c r="KNJ31" s="220">
        <v>9</v>
      </c>
      <c r="KNK31" s="162">
        <v>107</v>
      </c>
      <c r="KNL31" s="221" t="str">
        <f>VLOOKUP(KNK31,Уч!$A$2:$L$34,2,FALSE)</f>
        <v>Зарипов Раиль</v>
      </c>
      <c r="KNM31" s="222" t="str">
        <f>VLOOKUP(KNK31,Уч!$A$2:$L$34,3,FALSE)</f>
        <v>25.07.1999</v>
      </c>
      <c r="KNN31" s="223" t="str">
        <f>VLOOKUP(KNK31,Уч!$A$2:$L$34,5,FALSE)</f>
        <v xml:space="preserve">Республика Татарстан  </v>
      </c>
      <c r="KNO31" s="518">
        <f t="shared" si="619"/>
        <v>11.6</v>
      </c>
      <c r="KNP31" s="518" t="str">
        <f t="shared" si="619"/>
        <v>X</v>
      </c>
      <c r="KNQ31" s="518" t="str">
        <f t="shared" si="619"/>
        <v>X</v>
      </c>
      <c r="KNR31" s="311">
        <f t="shared" si="620"/>
        <v>11.6</v>
      </c>
      <c r="KNS31" s="247">
        <f t="shared" si="621"/>
        <v>582</v>
      </c>
      <c r="KNT31" s="157"/>
      <c r="KNU31" s="209">
        <v>1160</v>
      </c>
      <c r="KNV31" s="209">
        <v>0</v>
      </c>
      <c r="KNW31" s="209">
        <v>0</v>
      </c>
      <c r="KNX31" s="229">
        <f t="shared" si="622"/>
        <v>1160</v>
      </c>
      <c r="KNY31" s="41">
        <f t="shared" ca="1" si="618"/>
        <v>0.35140972103834256</v>
      </c>
      <c r="KNZ31" s="220">
        <v>9</v>
      </c>
      <c r="KOA31" s="162">
        <v>107</v>
      </c>
      <c r="KOB31" s="221" t="str">
        <f>VLOOKUP(KOA31,Уч!$A$2:$L$34,2,FALSE)</f>
        <v>Зарипов Раиль</v>
      </c>
      <c r="KOC31" s="222" t="str">
        <f>VLOOKUP(KOA31,Уч!$A$2:$L$34,3,FALSE)</f>
        <v>25.07.1999</v>
      </c>
      <c r="KOD31" s="223" t="str">
        <f>VLOOKUP(KOA31,Уч!$A$2:$L$34,5,FALSE)</f>
        <v xml:space="preserve">Республика Татарстан  </v>
      </c>
      <c r="KOE31" s="518">
        <f t="shared" si="619"/>
        <v>11.6</v>
      </c>
      <c r="KOF31" s="518" t="str">
        <f t="shared" si="619"/>
        <v>X</v>
      </c>
      <c r="KOG31" s="518" t="str">
        <f t="shared" si="619"/>
        <v>X</v>
      </c>
      <c r="KOH31" s="311">
        <f t="shared" si="620"/>
        <v>11.6</v>
      </c>
      <c r="KOI31" s="247">
        <f t="shared" si="621"/>
        <v>582</v>
      </c>
      <c r="KOJ31" s="157"/>
      <c r="KOK31" s="209">
        <v>1160</v>
      </c>
      <c r="KOL31" s="209">
        <v>0</v>
      </c>
      <c r="KOM31" s="209">
        <v>0</v>
      </c>
      <c r="KON31" s="229">
        <f t="shared" si="622"/>
        <v>1160</v>
      </c>
      <c r="KOO31" s="41">
        <f t="shared" ref="KOO31:KQK31" ca="1" si="623">RAND()</f>
        <v>0.22387270337730392</v>
      </c>
      <c r="KOP31" s="220">
        <v>9</v>
      </c>
      <c r="KOQ31" s="162">
        <v>107</v>
      </c>
      <c r="KOR31" s="221" t="str">
        <f>VLOOKUP(KOQ31,Уч!$A$2:$L$34,2,FALSE)</f>
        <v>Зарипов Раиль</v>
      </c>
      <c r="KOS31" s="222" t="str">
        <f>VLOOKUP(KOQ31,Уч!$A$2:$L$34,3,FALSE)</f>
        <v>25.07.1999</v>
      </c>
      <c r="KOT31" s="223" t="str">
        <f>VLOOKUP(KOQ31,Уч!$A$2:$L$34,5,FALSE)</f>
        <v xml:space="preserve">Республика Татарстан  </v>
      </c>
      <c r="KOU31" s="518">
        <f t="shared" ref="KOU31:KQS31" si="624">IF(KPA31=0,"X",KPA31/100)</f>
        <v>11.6</v>
      </c>
      <c r="KOV31" s="518" t="str">
        <f t="shared" si="624"/>
        <v>X</v>
      </c>
      <c r="KOW31" s="518" t="str">
        <f t="shared" si="624"/>
        <v>X</v>
      </c>
      <c r="KOX31" s="311">
        <f t="shared" ref="KOX31:KQT31" si="625">MAX(KPA31,KPB31,KPC31)/100</f>
        <v>11.6</v>
      </c>
      <c r="KOY31" s="247">
        <f t="shared" ref="KOY31:KQU31" si="626">IF(KPD31&lt;153,0,IF(KPD31=0,0,ROUNDDOWN(51.39*(KPD31/100-1.5)^1.05,0)))</f>
        <v>582</v>
      </c>
      <c r="KOZ31" s="157"/>
      <c r="KPA31" s="209">
        <v>1160</v>
      </c>
      <c r="KPB31" s="209">
        <v>0</v>
      </c>
      <c r="KPC31" s="209">
        <v>0</v>
      </c>
      <c r="KPD31" s="229">
        <f t="shared" ref="KPD31:KQZ31" si="627">MAX(KPA31,KPB31,KPC31)</f>
        <v>1160</v>
      </c>
      <c r="KPE31" s="41">
        <f t="shared" ca="1" si="623"/>
        <v>0.60705229717217846</v>
      </c>
      <c r="KPF31" s="220">
        <v>9</v>
      </c>
      <c r="KPG31" s="162">
        <v>107</v>
      </c>
      <c r="KPH31" s="221" t="str">
        <f>VLOOKUP(KPG31,Уч!$A$2:$L$34,2,FALSE)</f>
        <v>Зарипов Раиль</v>
      </c>
      <c r="KPI31" s="222" t="str">
        <f>VLOOKUP(KPG31,Уч!$A$2:$L$34,3,FALSE)</f>
        <v>25.07.1999</v>
      </c>
      <c r="KPJ31" s="223" t="str">
        <f>VLOOKUP(KPG31,Уч!$A$2:$L$34,5,FALSE)</f>
        <v xml:space="preserve">Республика Татарстан  </v>
      </c>
      <c r="KPK31" s="518">
        <f t="shared" si="624"/>
        <v>11.6</v>
      </c>
      <c r="KPL31" s="518" t="str">
        <f t="shared" si="624"/>
        <v>X</v>
      </c>
      <c r="KPM31" s="518" t="str">
        <f t="shared" si="624"/>
        <v>X</v>
      </c>
      <c r="KPN31" s="311">
        <f t="shared" si="625"/>
        <v>11.6</v>
      </c>
      <c r="KPO31" s="247">
        <f t="shared" si="626"/>
        <v>582</v>
      </c>
      <c r="KPP31" s="157"/>
      <c r="KPQ31" s="209">
        <v>1160</v>
      </c>
      <c r="KPR31" s="209">
        <v>0</v>
      </c>
      <c r="KPS31" s="209">
        <v>0</v>
      </c>
      <c r="KPT31" s="229">
        <f t="shared" si="627"/>
        <v>1160</v>
      </c>
      <c r="KPU31" s="41">
        <f t="shared" ca="1" si="623"/>
        <v>0.45740215499959791</v>
      </c>
      <c r="KPV31" s="220">
        <v>9</v>
      </c>
      <c r="KPW31" s="162">
        <v>107</v>
      </c>
      <c r="KPX31" s="221" t="str">
        <f>VLOOKUP(KPW31,Уч!$A$2:$L$34,2,FALSE)</f>
        <v>Зарипов Раиль</v>
      </c>
      <c r="KPY31" s="222" t="str">
        <f>VLOOKUP(KPW31,Уч!$A$2:$L$34,3,FALSE)</f>
        <v>25.07.1999</v>
      </c>
      <c r="KPZ31" s="223" t="str">
        <f>VLOOKUP(KPW31,Уч!$A$2:$L$34,5,FALSE)</f>
        <v xml:space="preserve">Республика Татарстан  </v>
      </c>
      <c r="KQA31" s="518">
        <f t="shared" si="624"/>
        <v>11.6</v>
      </c>
      <c r="KQB31" s="518" t="str">
        <f t="shared" si="624"/>
        <v>X</v>
      </c>
      <c r="KQC31" s="518" t="str">
        <f t="shared" si="624"/>
        <v>X</v>
      </c>
      <c r="KQD31" s="311">
        <f t="shared" si="625"/>
        <v>11.6</v>
      </c>
      <c r="KQE31" s="247">
        <f t="shared" si="626"/>
        <v>582</v>
      </c>
      <c r="KQF31" s="157"/>
      <c r="KQG31" s="209">
        <v>1160</v>
      </c>
      <c r="KQH31" s="209">
        <v>0</v>
      </c>
      <c r="KQI31" s="209">
        <v>0</v>
      </c>
      <c r="KQJ31" s="229">
        <f t="shared" si="627"/>
        <v>1160</v>
      </c>
      <c r="KQK31" s="41">
        <f t="shared" ca="1" si="623"/>
        <v>0.58203202674141441</v>
      </c>
      <c r="KQL31" s="220">
        <v>9</v>
      </c>
      <c r="KQM31" s="162">
        <v>107</v>
      </c>
      <c r="KQN31" s="221" t="str">
        <f>VLOOKUP(KQM31,Уч!$A$2:$L$34,2,FALSE)</f>
        <v>Зарипов Раиль</v>
      </c>
      <c r="KQO31" s="222" t="str">
        <f>VLOOKUP(KQM31,Уч!$A$2:$L$34,3,FALSE)</f>
        <v>25.07.1999</v>
      </c>
      <c r="KQP31" s="223" t="str">
        <f>VLOOKUP(KQM31,Уч!$A$2:$L$34,5,FALSE)</f>
        <v xml:space="preserve">Республика Татарстан  </v>
      </c>
      <c r="KQQ31" s="518">
        <f t="shared" si="624"/>
        <v>11.6</v>
      </c>
      <c r="KQR31" s="518" t="str">
        <f t="shared" si="624"/>
        <v>X</v>
      </c>
      <c r="KQS31" s="518" t="str">
        <f t="shared" si="624"/>
        <v>X</v>
      </c>
      <c r="KQT31" s="311">
        <f t="shared" si="625"/>
        <v>11.6</v>
      </c>
      <c r="KQU31" s="247">
        <f t="shared" si="626"/>
        <v>582</v>
      </c>
      <c r="KQV31" s="157"/>
      <c r="KQW31" s="209">
        <v>1160</v>
      </c>
      <c r="KQX31" s="209">
        <v>0</v>
      </c>
      <c r="KQY31" s="209">
        <v>0</v>
      </c>
      <c r="KQZ31" s="229">
        <f t="shared" si="627"/>
        <v>1160</v>
      </c>
      <c r="KRA31" s="41">
        <f t="shared" ref="KRA31:KSW31" ca="1" si="628">RAND()</f>
        <v>0.47127323618934847</v>
      </c>
      <c r="KRB31" s="220">
        <v>9</v>
      </c>
      <c r="KRC31" s="162">
        <v>107</v>
      </c>
      <c r="KRD31" s="221" t="str">
        <f>VLOOKUP(KRC31,Уч!$A$2:$L$34,2,FALSE)</f>
        <v>Зарипов Раиль</v>
      </c>
      <c r="KRE31" s="222" t="str">
        <f>VLOOKUP(KRC31,Уч!$A$2:$L$34,3,FALSE)</f>
        <v>25.07.1999</v>
      </c>
      <c r="KRF31" s="223" t="str">
        <f>VLOOKUP(KRC31,Уч!$A$2:$L$34,5,FALSE)</f>
        <v xml:space="preserve">Республика Татарстан  </v>
      </c>
      <c r="KRG31" s="518">
        <f t="shared" ref="KRG31:KTE31" si="629">IF(KRM31=0,"X",KRM31/100)</f>
        <v>11.6</v>
      </c>
      <c r="KRH31" s="518" t="str">
        <f t="shared" si="629"/>
        <v>X</v>
      </c>
      <c r="KRI31" s="518" t="str">
        <f t="shared" si="629"/>
        <v>X</v>
      </c>
      <c r="KRJ31" s="311">
        <f t="shared" ref="KRJ31:KTF31" si="630">MAX(KRM31,KRN31,KRO31)/100</f>
        <v>11.6</v>
      </c>
      <c r="KRK31" s="247">
        <f t="shared" ref="KRK31:KTG31" si="631">IF(KRP31&lt;153,0,IF(KRP31=0,0,ROUNDDOWN(51.39*(KRP31/100-1.5)^1.05,0)))</f>
        <v>582</v>
      </c>
      <c r="KRL31" s="157"/>
      <c r="KRM31" s="209">
        <v>1160</v>
      </c>
      <c r="KRN31" s="209">
        <v>0</v>
      </c>
      <c r="KRO31" s="209">
        <v>0</v>
      </c>
      <c r="KRP31" s="229">
        <f t="shared" ref="KRP31:KTL31" si="632">MAX(KRM31,KRN31,KRO31)</f>
        <v>1160</v>
      </c>
      <c r="KRQ31" s="41">
        <f t="shared" ca="1" si="628"/>
        <v>0.30780763974568703</v>
      </c>
      <c r="KRR31" s="220">
        <v>9</v>
      </c>
      <c r="KRS31" s="162">
        <v>107</v>
      </c>
      <c r="KRT31" s="221" t="str">
        <f>VLOOKUP(KRS31,Уч!$A$2:$L$34,2,FALSE)</f>
        <v>Зарипов Раиль</v>
      </c>
      <c r="KRU31" s="222" t="str">
        <f>VLOOKUP(KRS31,Уч!$A$2:$L$34,3,FALSE)</f>
        <v>25.07.1999</v>
      </c>
      <c r="KRV31" s="223" t="str">
        <f>VLOOKUP(KRS31,Уч!$A$2:$L$34,5,FALSE)</f>
        <v xml:space="preserve">Республика Татарстан  </v>
      </c>
      <c r="KRW31" s="518">
        <f t="shared" si="629"/>
        <v>11.6</v>
      </c>
      <c r="KRX31" s="518" t="str">
        <f t="shared" si="629"/>
        <v>X</v>
      </c>
      <c r="KRY31" s="518" t="str">
        <f t="shared" si="629"/>
        <v>X</v>
      </c>
      <c r="KRZ31" s="311">
        <f t="shared" si="630"/>
        <v>11.6</v>
      </c>
      <c r="KSA31" s="247">
        <f t="shared" si="631"/>
        <v>582</v>
      </c>
      <c r="KSB31" s="157"/>
      <c r="KSC31" s="209">
        <v>1160</v>
      </c>
      <c r="KSD31" s="209">
        <v>0</v>
      </c>
      <c r="KSE31" s="209">
        <v>0</v>
      </c>
      <c r="KSF31" s="229">
        <f t="shared" si="632"/>
        <v>1160</v>
      </c>
      <c r="KSG31" s="41">
        <f t="shared" ca="1" si="628"/>
        <v>0.86417257170352069</v>
      </c>
      <c r="KSH31" s="220">
        <v>9</v>
      </c>
      <c r="KSI31" s="162">
        <v>107</v>
      </c>
      <c r="KSJ31" s="221" t="str">
        <f>VLOOKUP(KSI31,Уч!$A$2:$L$34,2,FALSE)</f>
        <v>Зарипов Раиль</v>
      </c>
      <c r="KSK31" s="222" t="str">
        <f>VLOOKUP(KSI31,Уч!$A$2:$L$34,3,FALSE)</f>
        <v>25.07.1999</v>
      </c>
      <c r="KSL31" s="223" t="str">
        <f>VLOOKUP(KSI31,Уч!$A$2:$L$34,5,FALSE)</f>
        <v xml:space="preserve">Республика Татарстан  </v>
      </c>
      <c r="KSM31" s="518">
        <f t="shared" si="629"/>
        <v>11.6</v>
      </c>
      <c r="KSN31" s="518" t="str">
        <f t="shared" si="629"/>
        <v>X</v>
      </c>
      <c r="KSO31" s="518" t="str">
        <f t="shared" si="629"/>
        <v>X</v>
      </c>
      <c r="KSP31" s="311">
        <f t="shared" si="630"/>
        <v>11.6</v>
      </c>
      <c r="KSQ31" s="247">
        <f t="shared" si="631"/>
        <v>582</v>
      </c>
      <c r="KSR31" s="157"/>
      <c r="KSS31" s="209">
        <v>1160</v>
      </c>
      <c r="KST31" s="209">
        <v>0</v>
      </c>
      <c r="KSU31" s="209">
        <v>0</v>
      </c>
      <c r="KSV31" s="229">
        <f t="shared" si="632"/>
        <v>1160</v>
      </c>
      <c r="KSW31" s="41">
        <f t="shared" ca="1" si="628"/>
        <v>0.36212974242472595</v>
      </c>
      <c r="KSX31" s="220">
        <v>9</v>
      </c>
      <c r="KSY31" s="162">
        <v>107</v>
      </c>
      <c r="KSZ31" s="221" t="str">
        <f>VLOOKUP(KSY31,Уч!$A$2:$L$34,2,FALSE)</f>
        <v>Зарипов Раиль</v>
      </c>
      <c r="KTA31" s="222" t="str">
        <f>VLOOKUP(KSY31,Уч!$A$2:$L$34,3,FALSE)</f>
        <v>25.07.1999</v>
      </c>
      <c r="KTB31" s="223" t="str">
        <f>VLOOKUP(KSY31,Уч!$A$2:$L$34,5,FALSE)</f>
        <v xml:space="preserve">Республика Татарстан  </v>
      </c>
      <c r="KTC31" s="518">
        <f t="shared" si="629"/>
        <v>11.6</v>
      </c>
      <c r="KTD31" s="518" t="str">
        <f t="shared" si="629"/>
        <v>X</v>
      </c>
      <c r="KTE31" s="518" t="str">
        <f t="shared" si="629"/>
        <v>X</v>
      </c>
      <c r="KTF31" s="311">
        <f t="shared" si="630"/>
        <v>11.6</v>
      </c>
      <c r="KTG31" s="247">
        <f t="shared" si="631"/>
        <v>582</v>
      </c>
      <c r="KTH31" s="157"/>
      <c r="KTI31" s="209">
        <v>1160</v>
      </c>
      <c r="KTJ31" s="209">
        <v>0</v>
      </c>
      <c r="KTK31" s="209">
        <v>0</v>
      </c>
      <c r="KTL31" s="229">
        <f t="shared" si="632"/>
        <v>1160</v>
      </c>
      <c r="KTM31" s="41">
        <f t="shared" ref="KTM31:KVI31" ca="1" si="633">RAND()</f>
        <v>0.87589492889031328</v>
      </c>
      <c r="KTN31" s="220">
        <v>9</v>
      </c>
      <c r="KTO31" s="162">
        <v>107</v>
      </c>
      <c r="KTP31" s="221" t="str">
        <f>VLOOKUP(KTO31,Уч!$A$2:$L$34,2,FALSE)</f>
        <v>Зарипов Раиль</v>
      </c>
      <c r="KTQ31" s="222" t="str">
        <f>VLOOKUP(KTO31,Уч!$A$2:$L$34,3,FALSE)</f>
        <v>25.07.1999</v>
      </c>
      <c r="KTR31" s="223" t="str">
        <f>VLOOKUP(KTO31,Уч!$A$2:$L$34,5,FALSE)</f>
        <v xml:space="preserve">Республика Татарстан  </v>
      </c>
      <c r="KTS31" s="518">
        <f t="shared" ref="KTS31:KVQ31" si="634">IF(KTY31=0,"X",KTY31/100)</f>
        <v>11.6</v>
      </c>
      <c r="KTT31" s="518" t="str">
        <f t="shared" si="634"/>
        <v>X</v>
      </c>
      <c r="KTU31" s="518" t="str">
        <f t="shared" si="634"/>
        <v>X</v>
      </c>
      <c r="KTV31" s="311">
        <f t="shared" ref="KTV31:KVR31" si="635">MAX(KTY31,KTZ31,KUA31)/100</f>
        <v>11.6</v>
      </c>
      <c r="KTW31" s="247">
        <f t="shared" ref="KTW31:KVS31" si="636">IF(KUB31&lt;153,0,IF(KUB31=0,0,ROUNDDOWN(51.39*(KUB31/100-1.5)^1.05,0)))</f>
        <v>582</v>
      </c>
      <c r="KTX31" s="157"/>
      <c r="KTY31" s="209">
        <v>1160</v>
      </c>
      <c r="KTZ31" s="209">
        <v>0</v>
      </c>
      <c r="KUA31" s="209">
        <v>0</v>
      </c>
      <c r="KUB31" s="229">
        <f t="shared" ref="KUB31:KVX31" si="637">MAX(KTY31,KTZ31,KUA31)</f>
        <v>1160</v>
      </c>
      <c r="KUC31" s="41">
        <f t="shared" ca="1" si="633"/>
        <v>0.26720224467400899</v>
      </c>
      <c r="KUD31" s="220">
        <v>9</v>
      </c>
      <c r="KUE31" s="162">
        <v>107</v>
      </c>
      <c r="KUF31" s="221" t="str">
        <f>VLOOKUP(KUE31,Уч!$A$2:$L$34,2,FALSE)</f>
        <v>Зарипов Раиль</v>
      </c>
      <c r="KUG31" s="222" t="str">
        <f>VLOOKUP(KUE31,Уч!$A$2:$L$34,3,FALSE)</f>
        <v>25.07.1999</v>
      </c>
      <c r="KUH31" s="223" t="str">
        <f>VLOOKUP(KUE31,Уч!$A$2:$L$34,5,FALSE)</f>
        <v xml:space="preserve">Республика Татарстан  </v>
      </c>
      <c r="KUI31" s="518">
        <f t="shared" si="634"/>
        <v>11.6</v>
      </c>
      <c r="KUJ31" s="518" t="str">
        <f t="shared" si="634"/>
        <v>X</v>
      </c>
      <c r="KUK31" s="518" t="str">
        <f t="shared" si="634"/>
        <v>X</v>
      </c>
      <c r="KUL31" s="311">
        <f t="shared" si="635"/>
        <v>11.6</v>
      </c>
      <c r="KUM31" s="247">
        <f t="shared" si="636"/>
        <v>582</v>
      </c>
      <c r="KUN31" s="157"/>
      <c r="KUO31" s="209">
        <v>1160</v>
      </c>
      <c r="KUP31" s="209">
        <v>0</v>
      </c>
      <c r="KUQ31" s="209">
        <v>0</v>
      </c>
      <c r="KUR31" s="229">
        <f t="shared" si="637"/>
        <v>1160</v>
      </c>
      <c r="KUS31" s="41">
        <f t="shared" ca="1" si="633"/>
        <v>0.86210198887646738</v>
      </c>
      <c r="KUT31" s="220">
        <v>9</v>
      </c>
      <c r="KUU31" s="162">
        <v>107</v>
      </c>
      <c r="KUV31" s="221" t="str">
        <f>VLOOKUP(KUU31,Уч!$A$2:$L$34,2,FALSE)</f>
        <v>Зарипов Раиль</v>
      </c>
      <c r="KUW31" s="222" t="str">
        <f>VLOOKUP(KUU31,Уч!$A$2:$L$34,3,FALSE)</f>
        <v>25.07.1999</v>
      </c>
      <c r="KUX31" s="223" t="str">
        <f>VLOOKUP(KUU31,Уч!$A$2:$L$34,5,FALSE)</f>
        <v xml:space="preserve">Республика Татарстан  </v>
      </c>
      <c r="KUY31" s="518">
        <f t="shared" si="634"/>
        <v>11.6</v>
      </c>
      <c r="KUZ31" s="518" t="str">
        <f t="shared" si="634"/>
        <v>X</v>
      </c>
      <c r="KVA31" s="518" t="str">
        <f t="shared" si="634"/>
        <v>X</v>
      </c>
      <c r="KVB31" s="311">
        <f t="shared" si="635"/>
        <v>11.6</v>
      </c>
      <c r="KVC31" s="247">
        <f t="shared" si="636"/>
        <v>582</v>
      </c>
      <c r="KVD31" s="157"/>
      <c r="KVE31" s="209">
        <v>1160</v>
      </c>
      <c r="KVF31" s="209">
        <v>0</v>
      </c>
      <c r="KVG31" s="209">
        <v>0</v>
      </c>
      <c r="KVH31" s="229">
        <f t="shared" si="637"/>
        <v>1160</v>
      </c>
      <c r="KVI31" s="41">
        <f t="shared" ca="1" si="633"/>
        <v>0.8505266618106373</v>
      </c>
      <c r="KVJ31" s="220">
        <v>9</v>
      </c>
      <c r="KVK31" s="162">
        <v>107</v>
      </c>
      <c r="KVL31" s="221" t="str">
        <f>VLOOKUP(KVK31,Уч!$A$2:$L$34,2,FALSE)</f>
        <v>Зарипов Раиль</v>
      </c>
      <c r="KVM31" s="222" t="str">
        <f>VLOOKUP(KVK31,Уч!$A$2:$L$34,3,FALSE)</f>
        <v>25.07.1999</v>
      </c>
      <c r="KVN31" s="223" t="str">
        <f>VLOOKUP(KVK31,Уч!$A$2:$L$34,5,FALSE)</f>
        <v xml:space="preserve">Республика Татарстан  </v>
      </c>
      <c r="KVO31" s="518">
        <f t="shared" si="634"/>
        <v>11.6</v>
      </c>
      <c r="KVP31" s="518" t="str">
        <f t="shared" si="634"/>
        <v>X</v>
      </c>
      <c r="KVQ31" s="518" t="str">
        <f t="shared" si="634"/>
        <v>X</v>
      </c>
      <c r="KVR31" s="311">
        <f t="shared" si="635"/>
        <v>11.6</v>
      </c>
      <c r="KVS31" s="247">
        <f t="shared" si="636"/>
        <v>582</v>
      </c>
      <c r="KVT31" s="157"/>
      <c r="KVU31" s="209">
        <v>1160</v>
      </c>
      <c r="KVV31" s="209">
        <v>0</v>
      </c>
      <c r="KVW31" s="209">
        <v>0</v>
      </c>
      <c r="KVX31" s="229">
        <f t="shared" si="637"/>
        <v>1160</v>
      </c>
      <c r="KVY31" s="41">
        <f t="shared" ref="KVY31:KXU31" ca="1" si="638">RAND()</f>
        <v>0.20881567576546767</v>
      </c>
      <c r="KVZ31" s="220">
        <v>9</v>
      </c>
      <c r="KWA31" s="162">
        <v>107</v>
      </c>
      <c r="KWB31" s="221" t="str">
        <f>VLOOKUP(KWA31,Уч!$A$2:$L$34,2,FALSE)</f>
        <v>Зарипов Раиль</v>
      </c>
      <c r="KWC31" s="222" t="str">
        <f>VLOOKUP(KWA31,Уч!$A$2:$L$34,3,FALSE)</f>
        <v>25.07.1999</v>
      </c>
      <c r="KWD31" s="223" t="str">
        <f>VLOOKUP(KWA31,Уч!$A$2:$L$34,5,FALSE)</f>
        <v xml:space="preserve">Республика Татарстан  </v>
      </c>
      <c r="KWE31" s="518">
        <f t="shared" ref="KWE31:KYC31" si="639">IF(KWK31=0,"X",KWK31/100)</f>
        <v>11.6</v>
      </c>
      <c r="KWF31" s="518" t="str">
        <f t="shared" si="639"/>
        <v>X</v>
      </c>
      <c r="KWG31" s="518" t="str">
        <f t="shared" si="639"/>
        <v>X</v>
      </c>
      <c r="KWH31" s="311">
        <f t="shared" ref="KWH31:KYD31" si="640">MAX(KWK31,KWL31,KWM31)/100</f>
        <v>11.6</v>
      </c>
      <c r="KWI31" s="247">
        <f t="shared" ref="KWI31:KYE31" si="641">IF(KWN31&lt;153,0,IF(KWN31=0,0,ROUNDDOWN(51.39*(KWN31/100-1.5)^1.05,0)))</f>
        <v>582</v>
      </c>
      <c r="KWJ31" s="157"/>
      <c r="KWK31" s="209">
        <v>1160</v>
      </c>
      <c r="KWL31" s="209">
        <v>0</v>
      </c>
      <c r="KWM31" s="209">
        <v>0</v>
      </c>
      <c r="KWN31" s="229">
        <f t="shared" ref="KWN31:KYJ31" si="642">MAX(KWK31,KWL31,KWM31)</f>
        <v>1160</v>
      </c>
      <c r="KWO31" s="41">
        <f t="shared" ca="1" si="638"/>
        <v>0.87659666845960738</v>
      </c>
      <c r="KWP31" s="220">
        <v>9</v>
      </c>
      <c r="KWQ31" s="162">
        <v>107</v>
      </c>
      <c r="KWR31" s="221" t="str">
        <f>VLOOKUP(KWQ31,Уч!$A$2:$L$34,2,FALSE)</f>
        <v>Зарипов Раиль</v>
      </c>
      <c r="KWS31" s="222" t="str">
        <f>VLOOKUP(KWQ31,Уч!$A$2:$L$34,3,FALSE)</f>
        <v>25.07.1999</v>
      </c>
      <c r="KWT31" s="223" t="str">
        <f>VLOOKUP(KWQ31,Уч!$A$2:$L$34,5,FALSE)</f>
        <v xml:space="preserve">Республика Татарстан  </v>
      </c>
      <c r="KWU31" s="518">
        <f t="shared" si="639"/>
        <v>11.6</v>
      </c>
      <c r="KWV31" s="518" t="str">
        <f t="shared" si="639"/>
        <v>X</v>
      </c>
      <c r="KWW31" s="518" t="str">
        <f t="shared" si="639"/>
        <v>X</v>
      </c>
      <c r="KWX31" s="311">
        <f t="shared" si="640"/>
        <v>11.6</v>
      </c>
      <c r="KWY31" s="247">
        <f t="shared" si="641"/>
        <v>582</v>
      </c>
      <c r="KWZ31" s="157"/>
      <c r="KXA31" s="209">
        <v>1160</v>
      </c>
      <c r="KXB31" s="209">
        <v>0</v>
      </c>
      <c r="KXC31" s="209">
        <v>0</v>
      </c>
      <c r="KXD31" s="229">
        <f t="shared" si="642"/>
        <v>1160</v>
      </c>
      <c r="KXE31" s="41">
        <f t="shared" ca="1" si="638"/>
        <v>0.5807832675397413</v>
      </c>
      <c r="KXF31" s="220">
        <v>9</v>
      </c>
      <c r="KXG31" s="162">
        <v>107</v>
      </c>
      <c r="KXH31" s="221" t="str">
        <f>VLOOKUP(KXG31,Уч!$A$2:$L$34,2,FALSE)</f>
        <v>Зарипов Раиль</v>
      </c>
      <c r="KXI31" s="222" t="str">
        <f>VLOOKUP(KXG31,Уч!$A$2:$L$34,3,FALSE)</f>
        <v>25.07.1999</v>
      </c>
      <c r="KXJ31" s="223" t="str">
        <f>VLOOKUP(KXG31,Уч!$A$2:$L$34,5,FALSE)</f>
        <v xml:space="preserve">Республика Татарстан  </v>
      </c>
      <c r="KXK31" s="518">
        <f t="shared" si="639"/>
        <v>11.6</v>
      </c>
      <c r="KXL31" s="518" t="str">
        <f t="shared" si="639"/>
        <v>X</v>
      </c>
      <c r="KXM31" s="518" t="str">
        <f t="shared" si="639"/>
        <v>X</v>
      </c>
      <c r="KXN31" s="311">
        <f t="shared" si="640"/>
        <v>11.6</v>
      </c>
      <c r="KXO31" s="247">
        <f t="shared" si="641"/>
        <v>582</v>
      </c>
      <c r="KXP31" s="157"/>
      <c r="KXQ31" s="209">
        <v>1160</v>
      </c>
      <c r="KXR31" s="209">
        <v>0</v>
      </c>
      <c r="KXS31" s="209">
        <v>0</v>
      </c>
      <c r="KXT31" s="229">
        <f t="shared" si="642"/>
        <v>1160</v>
      </c>
      <c r="KXU31" s="41">
        <f t="shared" ca="1" si="638"/>
        <v>0.39819867235153916</v>
      </c>
      <c r="KXV31" s="220">
        <v>9</v>
      </c>
      <c r="KXW31" s="162">
        <v>107</v>
      </c>
      <c r="KXX31" s="221" t="str">
        <f>VLOOKUP(KXW31,Уч!$A$2:$L$34,2,FALSE)</f>
        <v>Зарипов Раиль</v>
      </c>
      <c r="KXY31" s="222" t="str">
        <f>VLOOKUP(KXW31,Уч!$A$2:$L$34,3,FALSE)</f>
        <v>25.07.1999</v>
      </c>
      <c r="KXZ31" s="223" t="str">
        <f>VLOOKUP(KXW31,Уч!$A$2:$L$34,5,FALSE)</f>
        <v xml:space="preserve">Республика Татарстан  </v>
      </c>
      <c r="KYA31" s="518">
        <f t="shared" si="639"/>
        <v>11.6</v>
      </c>
      <c r="KYB31" s="518" t="str">
        <f t="shared" si="639"/>
        <v>X</v>
      </c>
      <c r="KYC31" s="518" t="str">
        <f t="shared" si="639"/>
        <v>X</v>
      </c>
      <c r="KYD31" s="311">
        <f t="shared" si="640"/>
        <v>11.6</v>
      </c>
      <c r="KYE31" s="247">
        <f t="shared" si="641"/>
        <v>582</v>
      </c>
      <c r="KYF31" s="157"/>
      <c r="KYG31" s="209">
        <v>1160</v>
      </c>
      <c r="KYH31" s="209">
        <v>0</v>
      </c>
      <c r="KYI31" s="209">
        <v>0</v>
      </c>
      <c r="KYJ31" s="229">
        <f t="shared" si="642"/>
        <v>1160</v>
      </c>
      <c r="KYK31" s="41">
        <f t="shared" ref="KYK31:LAG31" ca="1" si="643">RAND()</f>
        <v>0.41865683802202192</v>
      </c>
      <c r="KYL31" s="220">
        <v>9</v>
      </c>
      <c r="KYM31" s="162">
        <v>107</v>
      </c>
      <c r="KYN31" s="221" t="str">
        <f>VLOOKUP(KYM31,Уч!$A$2:$L$34,2,FALSE)</f>
        <v>Зарипов Раиль</v>
      </c>
      <c r="KYO31" s="222" t="str">
        <f>VLOOKUP(KYM31,Уч!$A$2:$L$34,3,FALSE)</f>
        <v>25.07.1999</v>
      </c>
      <c r="KYP31" s="223" t="str">
        <f>VLOOKUP(KYM31,Уч!$A$2:$L$34,5,FALSE)</f>
        <v xml:space="preserve">Республика Татарстан  </v>
      </c>
      <c r="KYQ31" s="518">
        <f t="shared" ref="KYQ31:LAO31" si="644">IF(KYW31=0,"X",KYW31/100)</f>
        <v>11.6</v>
      </c>
      <c r="KYR31" s="518" t="str">
        <f t="shared" si="644"/>
        <v>X</v>
      </c>
      <c r="KYS31" s="518" t="str">
        <f t="shared" si="644"/>
        <v>X</v>
      </c>
      <c r="KYT31" s="311">
        <f t="shared" ref="KYT31:LAP31" si="645">MAX(KYW31,KYX31,KYY31)/100</f>
        <v>11.6</v>
      </c>
      <c r="KYU31" s="247">
        <f t="shared" ref="KYU31:LAQ31" si="646">IF(KYZ31&lt;153,0,IF(KYZ31=0,0,ROUNDDOWN(51.39*(KYZ31/100-1.5)^1.05,0)))</f>
        <v>582</v>
      </c>
      <c r="KYV31" s="157"/>
      <c r="KYW31" s="209">
        <v>1160</v>
      </c>
      <c r="KYX31" s="209">
        <v>0</v>
      </c>
      <c r="KYY31" s="209">
        <v>0</v>
      </c>
      <c r="KYZ31" s="229">
        <f t="shared" ref="KYZ31:LAV31" si="647">MAX(KYW31,KYX31,KYY31)</f>
        <v>1160</v>
      </c>
      <c r="KZA31" s="41">
        <f t="shared" ca="1" si="643"/>
        <v>0.30698406242801268</v>
      </c>
      <c r="KZB31" s="220">
        <v>9</v>
      </c>
      <c r="KZC31" s="162">
        <v>107</v>
      </c>
      <c r="KZD31" s="221" t="str">
        <f>VLOOKUP(KZC31,Уч!$A$2:$L$34,2,FALSE)</f>
        <v>Зарипов Раиль</v>
      </c>
      <c r="KZE31" s="222" t="str">
        <f>VLOOKUP(KZC31,Уч!$A$2:$L$34,3,FALSE)</f>
        <v>25.07.1999</v>
      </c>
      <c r="KZF31" s="223" t="str">
        <f>VLOOKUP(KZC31,Уч!$A$2:$L$34,5,FALSE)</f>
        <v xml:space="preserve">Республика Татарстан  </v>
      </c>
      <c r="KZG31" s="518">
        <f t="shared" si="644"/>
        <v>11.6</v>
      </c>
      <c r="KZH31" s="518" t="str">
        <f t="shared" si="644"/>
        <v>X</v>
      </c>
      <c r="KZI31" s="518" t="str">
        <f t="shared" si="644"/>
        <v>X</v>
      </c>
      <c r="KZJ31" s="311">
        <f t="shared" si="645"/>
        <v>11.6</v>
      </c>
      <c r="KZK31" s="247">
        <f t="shared" si="646"/>
        <v>582</v>
      </c>
      <c r="KZL31" s="157"/>
      <c r="KZM31" s="209">
        <v>1160</v>
      </c>
      <c r="KZN31" s="209">
        <v>0</v>
      </c>
      <c r="KZO31" s="209">
        <v>0</v>
      </c>
      <c r="KZP31" s="229">
        <f t="shared" si="647"/>
        <v>1160</v>
      </c>
      <c r="KZQ31" s="41">
        <f t="shared" ca="1" si="643"/>
        <v>0.62748098298264143</v>
      </c>
      <c r="KZR31" s="220">
        <v>9</v>
      </c>
      <c r="KZS31" s="162">
        <v>107</v>
      </c>
      <c r="KZT31" s="221" t="str">
        <f>VLOOKUP(KZS31,Уч!$A$2:$L$34,2,FALSE)</f>
        <v>Зарипов Раиль</v>
      </c>
      <c r="KZU31" s="222" t="str">
        <f>VLOOKUP(KZS31,Уч!$A$2:$L$34,3,FALSE)</f>
        <v>25.07.1999</v>
      </c>
      <c r="KZV31" s="223" t="str">
        <f>VLOOKUP(KZS31,Уч!$A$2:$L$34,5,FALSE)</f>
        <v xml:space="preserve">Республика Татарстан  </v>
      </c>
      <c r="KZW31" s="518">
        <f t="shared" si="644"/>
        <v>11.6</v>
      </c>
      <c r="KZX31" s="518" t="str">
        <f t="shared" si="644"/>
        <v>X</v>
      </c>
      <c r="KZY31" s="518" t="str">
        <f t="shared" si="644"/>
        <v>X</v>
      </c>
      <c r="KZZ31" s="311">
        <f t="shared" si="645"/>
        <v>11.6</v>
      </c>
      <c r="LAA31" s="247">
        <f t="shared" si="646"/>
        <v>582</v>
      </c>
      <c r="LAB31" s="157"/>
      <c r="LAC31" s="209">
        <v>1160</v>
      </c>
      <c r="LAD31" s="209">
        <v>0</v>
      </c>
      <c r="LAE31" s="209">
        <v>0</v>
      </c>
      <c r="LAF31" s="229">
        <f t="shared" si="647"/>
        <v>1160</v>
      </c>
      <c r="LAG31" s="41">
        <f t="shared" ca="1" si="643"/>
        <v>0.85351661541864499</v>
      </c>
      <c r="LAH31" s="220">
        <v>9</v>
      </c>
      <c r="LAI31" s="162">
        <v>107</v>
      </c>
      <c r="LAJ31" s="221" t="str">
        <f>VLOOKUP(LAI31,Уч!$A$2:$L$34,2,FALSE)</f>
        <v>Зарипов Раиль</v>
      </c>
      <c r="LAK31" s="222" t="str">
        <f>VLOOKUP(LAI31,Уч!$A$2:$L$34,3,FALSE)</f>
        <v>25.07.1999</v>
      </c>
      <c r="LAL31" s="223" t="str">
        <f>VLOOKUP(LAI31,Уч!$A$2:$L$34,5,FALSE)</f>
        <v xml:space="preserve">Республика Татарстан  </v>
      </c>
      <c r="LAM31" s="518">
        <f t="shared" si="644"/>
        <v>11.6</v>
      </c>
      <c r="LAN31" s="518" t="str">
        <f t="shared" si="644"/>
        <v>X</v>
      </c>
      <c r="LAO31" s="518" t="str">
        <f t="shared" si="644"/>
        <v>X</v>
      </c>
      <c r="LAP31" s="311">
        <f t="shared" si="645"/>
        <v>11.6</v>
      </c>
      <c r="LAQ31" s="247">
        <f t="shared" si="646"/>
        <v>582</v>
      </c>
      <c r="LAR31" s="157"/>
      <c r="LAS31" s="209">
        <v>1160</v>
      </c>
      <c r="LAT31" s="209">
        <v>0</v>
      </c>
      <c r="LAU31" s="209">
        <v>0</v>
      </c>
      <c r="LAV31" s="229">
        <f t="shared" si="647"/>
        <v>1160</v>
      </c>
      <c r="LAW31" s="41">
        <f t="shared" ref="LAW31:LCS31" ca="1" si="648">RAND()</f>
        <v>0.90704378595356661</v>
      </c>
      <c r="LAX31" s="220">
        <v>9</v>
      </c>
      <c r="LAY31" s="162">
        <v>107</v>
      </c>
      <c r="LAZ31" s="221" t="str">
        <f>VLOOKUP(LAY31,Уч!$A$2:$L$34,2,FALSE)</f>
        <v>Зарипов Раиль</v>
      </c>
      <c r="LBA31" s="222" t="str">
        <f>VLOOKUP(LAY31,Уч!$A$2:$L$34,3,FALSE)</f>
        <v>25.07.1999</v>
      </c>
      <c r="LBB31" s="223" t="str">
        <f>VLOOKUP(LAY31,Уч!$A$2:$L$34,5,FALSE)</f>
        <v xml:space="preserve">Республика Татарстан  </v>
      </c>
      <c r="LBC31" s="518">
        <f t="shared" ref="LBC31:LDA31" si="649">IF(LBI31=0,"X",LBI31/100)</f>
        <v>11.6</v>
      </c>
      <c r="LBD31" s="518" t="str">
        <f t="shared" si="649"/>
        <v>X</v>
      </c>
      <c r="LBE31" s="518" t="str">
        <f t="shared" si="649"/>
        <v>X</v>
      </c>
      <c r="LBF31" s="311">
        <f t="shared" ref="LBF31:LDB31" si="650">MAX(LBI31,LBJ31,LBK31)/100</f>
        <v>11.6</v>
      </c>
      <c r="LBG31" s="247">
        <f t="shared" ref="LBG31:LDC31" si="651">IF(LBL31&lt;153,0,IF(LBL31=0,0,ROUNDDOWN(51.39*(LBL31/100-1.5)^1.05,0)))</f>
        <v>582</v>
      </c>
      <c r="LBH31" s="157"/>
      <c r="LBI31" s="209">
        <v>1160</v>
      </c>
      <c r="LBJ31" s="209">
        <v>0</v>
      </c>
      <c r="LBK31" s="209">
        <v>0</v>
      </c>
      <c r="LBL31" s="229">
        <f t="shared" ref="LBL31:LDH31" si="652">MAX(LBI31,LBJ31,LBK31)</f>
        <v>1160</v>
      </c>
      <c r="LBM31" s="41">
        <f t="shared" ca="1" si="648"/>
        <v>0.70847786259315826</v>
      </c>
      <c r="LBN31" s="220">
        <v>9</v>
      </c>
      <c r="LBO31" s="162">
        <v>107</v>
      </c>
      <c r="LBP31" s="221" t="str">
        <f>VLOOKUP(LBO31,Уч!$A$2:$L$34,2,FALSE)</f>
        <v>Зарипов Раиль</v>
      </c>
      <c r="LBQ31" s="222" t="str">
        <f>VLOOKUP(LBO31,Уч!$A$2:$L$34,3,FALSE)</f>
        <v>25.07.1999</v>
      </c>
      <c r="LBR31" s="223" t="str">
        <f>VLOOKUP(LBO31,Уч!$A$2:$L$34,5,FALSE)</f>
        <v xml:space="preserve">Республика Татарстан  </v>
      </c>
      <c r="LBS31" s="518">
        <f t="shared" si="649"/>
        <v>11.6</v>
      </c>
      <c r="LBT31" s="518" t="str">
        <f t="shared" si="649"/>
        <v>X</v>
      </c>
      <c r="LBU31" s="518" t="str">
        <f t="shared" si="649"/>
        <v>X</v>
      </c>
      <c r="LBV31" s="311">
        <f t="shared" si="650"/>
        <v>11.6</v>
      </c>
      <c r="LBW31" s="247">
        <f t="shared" si="651"/>
        <v>582</v>
      </c>
      <c r="LBX31" s="157"/>
      <c r="LBY31" s="209">
        <v>1160</v>
      </c>
      <c r="LBZ31" s="209">
        <v>0</v>
      </c>
      <c r="LCA31" s="209">
        <v>0</v>
      </c>
      <c r="LCB31" s="229">
        <f t="shared" si="652"/>
        <v>1160</v>
      </c>
      <c r="LCC31" s="41">
        <f t="shared" ca="1" si="648"/>
        <v>0.30099875849079016</v>
      </c>
      <c r="LCD31" s="220">
        <v>9</v>
      </c>
      <c r="LCE31" s="162">
        <v>107</v>
      </c>
      <c r="LCF31" s="221" t="str">
        <f>VLOOKUP(LCE31,Уч!$A$2:$L$34,2,FALSE)</f>
        <v>Зарипов Раиль</v>
      </c>
      <c r="LCG31" s="222" t="str">
        <f>VLOOKUP(LCE31,Уч!$A$2:$L$34,3,FALSE)</f>
        <v>25.07.1999</v>
      </c>
      <c r="LCH31" s="223" t="str">
        <f>VLOOKUP(LCE31,Уч!$A$2:$L$34,5,FALSE)</f>
        <v xml:space="preserve">Республика Татарстан  </v>
      </c>
      <c r="LCI31" s="518">
        <f t="shared" si="649"/>
        <v>11.6</v>
      </c>
      <c r="LCJ31" s="518" t="str">
        <f t="shared" si="649"/>
        <v>X</v>
      </c>
      <c r="LCK31" s="518" t="str">
        <f t="shared" si="649"/>
        <v>X</v>
      </c>
      <c r="LCL31" s="311">
        <f t="shared" si="650"/>
        <v>11.6</v>
      </c>
      <c r="LCM31" s="247">
        <f t="shared" si="651"/>
        <v>582</v>
      </c>
      <c r="LCN31" s="157"/>
      <c r="LCO31" s="209">
        <v>1160</v>
      </c>
      <c r="LCP31" s="209">
        <v>0</v>
      </c>
      <c r="LCQ31" s="209">
        <v>0</v>
      </c>
      <c r="LCR31" s="229">
        <f t="shared" si="652"/>
        <v>1160</v>
      </c>
      <c r="LCS31" s="41">
        <f t="shared" ca="1" si="648"/>
        <v>0.39201142737867711</v>
      </c>
      <c r="LCT31" s="220">
        <v>9</v>
      </c>
      <c r="LCU31" s="162">
        <v>107</v>
      </c>
      <c r="LCV31" s="221" t="str">
        <f>VLOOKUP(LCU31,Уч!$A$2:$L$34,2,FALSE)</f>
        <v>Зарипов Раиль</v>
      </c>
      <c r="LCW31" s="222" t="str">
        <f>VLOOKUP(LCU31,Уч!$A$2:$L$34,3,FALSE)</f>
        <v>25.07.1999</v>
      </c>
      <c r="LCX31" s="223" t="str">
        <f>VLOOKUP(LCU31,Уч!$A$2:$L$34,5,FALSE)</f>
        <v xml:space="preserve">Республика Татарстан  </v>
      </c>
      <c r="LCY31" s="518">
        <f t="shared" si="649"/>
        <v>11.6</v>
      </c>
      <c r="LCZ31" s="518" t="str">
        <f t="shared" si="649"/>
        <v>X</v>
      </c>
      <c r="LDA31" s="518" t="str">
        <f t="shared" si="649"/>
        <v>X</v>
      </c>
      <c r="LDB31" s="311">
        <f t="shared" si="650"/>
        <v>11.6</v>
      </c>
      <c r="LDC31" s="247">
        <f t="shared" si="651"/>
        <v>582</v>
      </c>
      <c r="LDD31" s="157"/>
      <c r="LDE31" s="209">
        <v>1160</v>
      </c>
      <c r="LDF31" s="209">
        <v>0</v>
      </c>
      <c r="LDG31" s="209">
        <v>0</v>
      </c>
      <c r="LDH31" s="229">
        <f t="shared" si="652"/>
        <v>1160</v>
      </c>
      <c r="LDI31" s="41">
        <f t="shared" ref="LDI31:LFE31" ca="1" si="653">RAND()</f>
        <v>0.59527467932220368</v>
      </c>
      <c r="LDJ31" s="220">
        <v>9</v>
      </c>
      <c r="LDK31" s="162">
        <v>107</v>
      </c>
      <c r="LDL31" s="221" t="str">
        <f>VLOOKUP(LDK31,Уч!$A$2:$L$34,2,FALSE)</f>
        <v>Зарипов Раиль</v>
      </c>
      <c r="LDM31" s="222" t="str">
        <f>VLOOKUP(LDK31,Уч!$A$2:$L$34,3,FALSE)</f>
        <v>25.07.1999</v>
      </c>
      <c r="LDN31" s="223" t="str">
        <f>VLOOKUP(LDK31,Уч!$A$2:$L$34,5,FALSE)</f>
        <v xml:space="preserve">Республика Татарстан  </v>
      </c>
      <c r="LDO31" s="518">
        <f t="shared" ref="LDO31:LFM31" si="654">IF(LDU31=0,"X",LDU31/100)</f>
        <v>11.6</v>
      </c>
      <c r="LDP31" s="518" t="str">
        <f t="shared" si="654"/>
        <v>X</v>
      </c>
      <c r="LDQ31" s="518" t="str">
        <f t="shared" si="654"/>
        <v>X</v>
      </c>
      <c r="LDR31" s="311">
        <f t="shared" ref="LDR31:LFN31" si="655">MAX(LDU31,LDV31,LDW31)/100</f>
        <v>11.6</v>
      </c>
      <c r="LDS31" s="247">
        <f t="shared" ref="LDS31:LFO31" si="656">IF(LDX31&lt;153,0,IF(LDX31=0,0,ROUNDDOWN(51.39*(LDX31/100-1.5)^1.05,0)))</f>
        <v>582</v>
      </c>
      <c r="LDT31" s="157"/>
      <c r="LDU31" s="209">
        <v>1160</v>
      </c>
      <c r="LDV31" s="209">
        <v>0</v>
      </c>
      <c r="LDW31" s="209">
        <v>0</v>
      </c>
      <c r="LDX31" s="229">
        <f t="shared" ref="LDX31:LFT31" si="657">MAX(LDU31,LDV31,LDW31)</f>
        <v>1160</v>
      </c>
      <c r="LDY31" s="41">
        <f t="shared" ca="1" si="653"/>
        <v>0.7240409450720624</v>
      </c>
      <c r="LDZ31" s="220">
        <v>9</v>
      </c>
      <c r="LEA31" s="162">
        <v>107</v>
      </c>
      <c r="LEB31" s="221" t="str">
        <f>VLOOKUP(LEA31,Уч!$A$2:$L$34,2,FALSE)</f>
        <v>Зарипов Раиль</v>
      </c>
      <c r="LEC31" s="222" t="str">
        <f>VLOOKUP(LEA31,Уч!$A$2:$L$34,3,FALSE)</f>
        <v>25.07.1999</v>
      </c>
      <c r="LED31" s="223" t="str">
        <f>VLOOKUP(LEA31,Уч!$A$2:$L$34,5,FALSE)</f>
        <v xml:space="preserve">Республика Татарстан  </v>
      </c>
      <c r="LEE31" s="518">
        <f t="shared" si="654"/>
        <v>11.6</v>
      </c>
      <c r="LEF31" s="518" t="str">
        <f t="shared" si="654"/>
        <v>X</v>
      </c>
      <c r="LEG31" s="518" t="str">
        <f t="shared" si="654"/>
        <v>X</v>
      </c>
      <c r="LEH31" s="311">
        <f t="shared" si="655"/>
        <v>11.6</v>
      </c>
      <c r="LEI31" s="247">
        <f t="shared" si="656"/>
        <v>582</v>
      </c>
      <c r="LEJ31" s="157"/>
      <c r="LEK31" s="209">
        <v>1160</v>
      </c>
      <c r="LEL31" s="209">
        <v>0</v>
      </c>
      <c r="LEM31" s="209">
        <v>0</v>
      </c>
      <c r="LEN31" s="229">
        <f t="shared" si="657"/>
        <v>1160</v>
      </c>
      <c r="LEO31" s="41">
        <f t="shared" ca="1" si="653"/>
        <v>0.95610674001387386</v>
      </c>
      <c r="LEP31" s="220">
        <v>9</v>
      </c>
      <c r="LEQ31" s="162">
        <v>107</v>
      </c>
      <c r="LER31" s="221" t="str">
        <f>VLOOKUP(LEQ31,Уч!$A$2:$L$34,2,FALSE)</f>
        <v>Зарипов Раиль</v>
      </c>
      <c r="LES31" s="222" t="str">
        <f>VLOOKUP(LEQ31,Уч!$A$2:$L$34,3,FALSE)</f>
        <v>25.07.1999</v>
      </c>
      <c r="LET31" s="223" t="str">
        <f>VLOOKUP(LEQ31,Уч!$A$2:$L$34,5,FALSE)</f>
        <v xml:space="preserve">Республика Татарстан  </v>
      </c>
      <c r="LEU31" s="518">
        <f t="shared" si="654"/>
        <v>11.6</v>
      </c>
      <c r="LEV31" s="518" t="str">
        <f t="shared" si="654"/>
        <v>X</v>
      </c>
      <c r="LEW31" s="518" t="str">
        <f t="shared" si="654"/>
        <v>X</v>
      </c>
      <c r="LEX31" s="311">
        <f t="shared" si="655"/>
        <v>11.6</v>
      </c>
      <c r="LEY31" s="247">
        <f t="shared" si="656"/>
        <v>582</v>
      </c>
      <c r="LEZ31" s="157"/>
      <c r="LFA31" s="209">
        <v>1160</v>
      </c>
      <c r="LFB31" s="209">
        <v>0</v>
      </c>
      <c r="LFC31" s="209">
        <v>0</v>
      </c>
      <c r="LFD31" s="229">
        <f t="shared" si="657"/>
        <v>1160</v>
      </c>
      <c r="LFE31" s="41">
        <f t="shared" ca="1" si="653"/>
        <v>0.16487744491789469</v>
      </c>
      <c r="LFF31" s="220">
        <v>9</v>
      </c>
      <c r="LFG31" s="162">
        <v>107</v>
      </c>
      <c r="LFH31" s="221" t="str">
        <f>VLOOKUP(LFG31,Уч!$A$2:$L$34,2,FALSE)</f>
        <v>Зарипов Раиль</v>
      </c>
      <c r="LFI31" s="222" t="str">
        <f>VLOOKUP(LFG31,Уч!$A$2:$L$34,3,FALSE)</f>
        <v>25.07.1999</v>
      </c>
      <c r="LFJ31" s="223" t="str">
        <f>VLOOKUP(LFG31,Уч!$A$2:$L$34,5,FALSE)</f>
        <v xml:space="preserve">Республика Татарстан  </v>
      </c>
      <c r="LFK31" s="518">
        <f t="shared" si="654"/>
        <v>11.6</v>
      </c>
      <c r="LFL31" s="518" t="str">
        <f t="shared" si="654"/>
        <v>X</v>
      </c>
      <c r="LFM31" s="518" t="str">
        <f t="shared" si="654"/>
        <v>X</v>
      </c>
      <c r="LFN31" s="311">
        <f t="shared" si="655"/>
        <v>11.6</v>
      </c>
      <c r="LFO31" s="247">
        <f t="shared" si="656"/>
        <v>582</v>
      </c>
      <c r="LFP31" s="157"/>
      <c r="LFQ31" s="209">
        <v>1160</v>
      </c>
      <c r="LFR31" s="209">
        <v>0</v>
      </c>
      <c r="LFS31" s="209">
        <v>0</v>
      </c>
      <c r="LFT31" s="229">
        <f t="shared" si="657"/>
        <v>1160</v>
      </c>
      <c r="LFU31" s="41">
        <f t="shared" ref="LFU31:LHQ31" ca="1" si="658">RAND()</f>
        <v>0.97822235055444773</v>
      </c>
      <c r="LFV31" s="220">
        <v>9</v>
      </c>
      <c r="LFW31" s="162">
        <v>107</v>
      </c>
      <c r="LFX31" s="221" t="str">
        <f>VLOOKUP(LFW31,Уч!$A$2:$L$34,2,FALSE)</f>
        <v>Зарипов Раиль</v>
      </c>
      <c r="LFY31" s="222" t="str">
        <f>VLOOKUP(LFW31,Уч!$A$2:$L$34,3,FALSE)</f>
        <v>25.07.1999</v>
      </c>
      <c r="LFZ31" s="223" t="str">
        <f>VLOOKUP(LFW31,Уч!$A$2:$L$34,5,FALSE)</f>
        <v xml:space="preserve">Республика Татарстан  </v>
      </c>
      <c r="LGA31" s="518">
        <f t="shared" ref="LGA31:LHY31" si="659">IF(LGG31=0,"X",LGG31/100)</f>
        <v>11.6</v>
      </c>
      <c r="LGB31" s="518" t="str">
        <f t="shared" si="659"/>
        <v>X</v>
      </c>
      <c r="LGC31" s="518" t="str">
        <f t="shared" si="659"/>
        <v>X</v>
      </c>
      <c r="LGD31" s="311">
        <f t="shared" ref="LGD31:LHZ31" si="660">MAX(LGG31,LGH31,LGI31)/100</f>
        <v>11.6</v>
      </c>
      <c r="LGE31" s="247">
        <f t="shared" ref="LGE31:LIA31" si="661">IF(LGJ31&lt;153,0,IF(LGJ31=0,0,ROUNDDOWN(51.39*(LGJ31/100-1.5)^1.05,0)))</f>
        <v>582</v>
      </c>
      <c r="LGF31" s="157"/>
      <c r="LGG31" s="209">
        <v>1160</v>
      </c>
      <c r="LGH31" s="209">
        <v>0</v>
      </c>
      <c r="LGI31" s="209">
        <v>0</v>
      </c>
      <c r="LGJ31" s="229">
        <f t="shared" ref="LGJ31:LIF31" si="662">MAX(LGG31,LGH31,LGI31)</f>
        <v>1160</v>
      </c>
      <c r="LGK31" s="41">
        <f t="shared" ca="1" si="658"/>
        <v>0.20388474343966156</v>
      </c>
      <c r="LGL31" s="220">
        <v>9</v>
      </c>
      <c r="LGM31" s="162">
        <v>107</v>
      </c>
      <c r="LGN31" s="221" t="str">
        <f>VLOOKUP(LGM31,Уч!$A$2:$L$34,2,FALSE)</f>
        <v>Зарипов Раиль</v>
      </c>
      <c r="LGO31" s="222" t="str">
        <f>VLOOKUP(LGM31,Уч!$A$2:$L$34,3,FALSE)</f>
        <v>25.07.1999</v>
      </c>
      <c r="LGP31" s="223" t="str">
        <f>VLOOKUP(LGM31,Уч!$A$2:$L$34,5,FALSE)</f>
        <v xml:space="preserve">Республика Татарстан  </v>
      </c>
      <c r="LGQ31" s="518">
        <f t="shared" si="659"/>
        <v>11.6</v>
      </c>
      <c r="LGR31" s="518" t="str">
        <f t="shared" si="659"/>
        <v>X</v>
      </c>
      <c r="LGS31" s="518" t="str">
        <f t="shared" si="659"/>
        <v>X</v>
      </c>
      <c r="LGT31" s="311">
        <f t="shared" si="660"/>
        <v>11.6</v>
      </c>
      <c r="LGU31" s="247">
        <f t="shared" si="661"/>
        <v>582</v>
      </c>
      <c r="LGV31" s="157"/>
      <c r="LGW31" s="209">
        <v>1160</v>
      </c>
      <c r="LGX31" s="209">
        <v>0</v>
      </c>
      <c r="LGY31" s="209">
        <v>0</v>
      </c>
      <c r="LGZ31" s="229">
        <f t="shared" si="662"/>
        <v>1160</v>
      </c>
      <c r="LHA31" s="41">
        <f t="shared" ca="1" si="658"/>
        <v>0.46258286456270892</v>
      </c>
      <c r="LHB31" s="220">
        <v>9</v>
      </c>
      <c r="LHC31" s="162">
        <v>107</v>
      </c>
      <c r="LHD31" s="221" t="str">
        <f>VLOOKUP(LHC31,Уч!$A$2:$L$34,2,FALSE)</f>
        <v>Зарипов Раиль</v>
      </c>
      <c r="LHE31" s="222" t="str">
        <f>VLOOKUP(LHC31,Уч!$A$2:$L$34,3,FALSE)</f>
        <v>25.07.1999</v>
      </c>
      <c r="LHF31" s="223" t="str">
        <f>VLOOKUP(LHC31,Уч!$A$2:$L$34,5,FALSE)</f>
        <v xml:space="preserve">Республика Татарстан  </v>
      </c>
      <c r="LHG31" s="518">
        <f t="shared" si="659"/>
        <v>11.6</v>
      </c>
      <c r="LHH31" s="518" t="str">
        <f t="shared" si="659"/>
        <v>X</v>
      </c>
      <c r="LHI31" s="518" t="str">
        <f t="shared" si="659"/>
        <v>X</v>
      </c>
      <c r="LHJ31" s="311">
        <f t="shared" si="660"/>
        <v>11.6</v>
      </c>
      <c r="LHK31" s="247">
        <f t="shared" si="661"/>
        <v>582</v>
      </c>
      <c r="LHL31" s="157"/>
      <c r="LHM31" s="209">
        <v>1160</v>
      </c>
      <c r="LHN31" s="209">
        <v>0</v>
      </c>
      <c r="LHO31" s="209">
        <v>0</v>
      </c>
      <c r="LHP31" s="229">
        <f t="shared" si="662"/>
        <v>1160</v>
      </c>
      <c r="LHQ31" s="41">
        <f t="shared" ca="1" si="658"/>
        <v>7.5986405233642751E-2</v>
      </c>
      <c r="LHR31" s="220">
        <v>9</v>
      </c>
      <c r="LHS31" s="162">
        <v>107</v>
      </c>
      <c r="LHT31" s="221" t="str">
        <f>VLOOKUP(LHS31,Уч!$A$2:$L$34,2,FALSE)</f>
        <v>Зарипов Раиль</v>
      </c>
      <c r="LHU31" s="222" t="str">
        <f>VLOOKUP(LHS31,Уч!$A$2:$L$34,3,FALSE)</f>
        <v>25.07.1999</v>
      </c>
      <c r="LHV31" s="223" t="str">
        <f>VLOOKUP(LHS31,Уч!$A$2:$L$34,5,FALSE)</f>
        <v xml:space="preserve">Республика Татарстан  </v>
      </c>
      <c r="LHW31" s="518">
        <f t="shared" si="659"/>
        <v>11.6</v>
      </c>
      <c r="LHX31" s="518" t="str">
        <f t="shared" si="659"/>
        <v>X</v>
      </c>
      <c r="LHY31" s="518" t="str">
        <f t="shared" si="659"/>
        <v>X</v>
      </c>
      <c r="LHZ31" s="311">
        <f t="shared" si="660"/>
        <v>11.6</v>
      </c>
      <c r="LIA31" s="247">
        <f t="shared" si="661"/>
        <v>582</v>
      </c>
      <c r="LIB31" s="157"/>
      <c r="LIC31" s="209">
        <v>1160</v>
      </c>
      <c r="LID31" s="209">
        <v>0</v>
      </c>
      <c r="LIE31" s="209">
        <v>0</v>
      </c>
      <c r="LIF31" s="229">
        <f t="shared" si="662"/>
        <v>1160</v>
      </c>
      <c r="LIG31" s="41">
        <f t="shared" ref="LIG31:LKC31" ca="1" si="663">RAND()</f>
        <v>0.99719765386698378</v>
      </c>
      <c r="LIH31" s="220">
        <v>9</v>
      </c>
      <c r="LII31" s="162">
        <v>107</v>
      </c>
      <c r="LIJ31" s="221" t="str">
        <f>VLOOKUP(LII31,Уч!$A$2:$L$34,2,FALSE)</f>
        <v>Зарипов Раиль</v>
      </c>
      <c r="LIK31" s="222" t="str">
        <f>VLOOKUP(LII31,Уч!$A$2:$L$34,3,FALSE)</f>
        <v>25.07.1999</v>
      </c>
      <c r="LIL31" s="223" t="str">
        <f>VLOOKUP(LII31,Уч!$A$2:$L$34,5,FALSE)</f>
        <v xml:space="preserve">Республика Татарстан  </v>
      </c>
      <c r="LIM31" s="518">
        <f t="shared" ref="LIM31:LKK31" si="664">IF(LIS31=0,"X",LIS31/100)</f>
        <v>11.6</v>
      </c>
      <c r="LIN31" s="518" t="str">
        <f t="shared" si="664"/>
        <v>X</v>
      </c>
      <c r="LIO31" s="518" t="str">
        <f t="shared" si="664"/>
        <v>X</v>
      </c>
      <c r="LIP31" s="311">
        <f t="shared" ref="LIP31:LKL31" si="665">MAX(LIS31,LIT31,LIU31)/100</f>
        <v>11.6</v>
      </c>
      <c r="LIQ31" s="247">
        <f t="shared" ref="LIQ31:LKM31" si="666">IF(LIV31&lt;153,0,IF(LIV31=0,0,ROUNDDOWN(51.39*(LIV31/100-1.5)^1.05,0)))</f>
        <v>582</v>
      </c>
      <c r="LIR31" s="157"/>
      <c r="LIS31" s="209">
        <v>1160</v>
      </c>
      <c r="LIT31" s="209">
        <v>0</v>
      </c>
      <c r="LIU31" s="209">
        <v>0</v>
      </c>
      <c r="LIV31" s="229">
        <f t="shared" ref="LIV31:LKR31" si="667">MAX(LIS31,LIT31,LIU31)</f>
        <v>1160</v>
      </c>
      <c r="LIW31" s="41">
        <f t="shared" ca="1" si="663"/>
        <v>0.40440915728299487</v>
      </c>
      <c r="LIX31" s="220">
        <v>9</v>
      </c>
      <c r="LIY31" s="162">
        <v>107</v>
      </c>
      <c r="LIZ31" s="221" t="str">
        <f>VLOOKUP(LIY31,Уч!$A$2:$L$34,2,FALSE)</f>
        <v>Зарипов Раиль</v>
      </c>
      <c r="LJA31" s="222" t="str">
        <f>VLOOKUP(LIY31,Уч!$A$2:$L$34,3,FALSE)</f>
        <v>25.07.1999</v>
      </c>
      <c r="LJB31" s="223" t="str">
        <f>VLOOKUP(LIY31,Уч!$A$2:$L$34,5,FALSE)</f>
        <v xml:space="preserve">Республика Татарстан  </v>
      </c>
      <c r="LJC31" s="518">
        <f t="shared" si="664"/>
        <v>11.6</v>
      </c>
      <c r="LJD31" s="518" t="str">
        <f t="shared" si="664"/>
        <v>X</v>
      </c>
      <c r="LJE31" s="518" t="str">
        <f t="shared" si="664"/>
        <v>X</v>
      </c>
      <c r="LJF31" s="311">
        <f t="shared" si="665"/>
        <v>11.6</v>
      </c>
      <c r="LJG31" s="247">
        <f t="shared" si="666"/>
        <v>582</v>
      </c>
      <c r="LJH31" s="157"/>
      <c r="LJI31" s="209">
        <v>1160</v>
      </c>
      <c r="LJJ31" s="209">
        <v>0</v>
      </c>
      <c r="LJK31" s="209">
        <v>0</v>
      </c>
      <c r="LJL31" s="229">
        <f t="shared" si="667"/>
        <v>1160</v>
      </c>
      <c r="LJM31" s="41">
        <f t="shared" ca="1" si="663"/>
        <v>0.10426986390809434</v>
      </c>
      <c r="LJN31" s="220">
        <v>9</v>
      </c>
      <c r="LJO31" s="162">
        <v>107</v>
      </c>
      <c r="LJP31" s="221" t="str">
        <f>VLOOKUP(LJO31,Уч!$A$2:$L$34,2,FALSE)</f>
        <v>Зарипов Раиль</v>
      </c>
      <c r="LJQ31" s="222" t="str">
        <f>VLOOKUP(LJO31,Уч!$A$2:$L$34,3,FALSE)</f>
        <v>25.07.1999</v>
      </c>
      <c r="LJR31" s="223" t="str">
        <f>VLOOKUP(LJO31,Уч!$A$2:$L$34,5,FALSE)</f>
        <v xml:space="preserve">Республика Татарстан  </v>
      </c>
      <c r="LJS31" s="518">
        <f t="shared" si="664"/>
        <v>11.6</v>
      </c>
      <c r="LJT31" s="518" t="str">
        <f t="shared" si="664"/>
        <v>X</v>
      </c>
      <c r="LJU31" s="518" t="str">
        <f t="shared" si="664"/>
        <v>X</v>
      </c>
      <c r="LJV31" s="311">
        <f t="shared" si="665"/>
        <v>11.6</v>
      </c>
      <c r="LJW31" s="247">
        <f t="shared" si="666"/>
        <v>582</v>
      </c>
      <c r="LJX31" s="157"/>
      <c r="LJY31" s="209">
        <v>1160</v>
      </c>
      <c r="LJZ31" s="209">
        <v>0</v>
      </c>
      <c r="LKA31" s="209">
        <v>0</v>
      </c>
      <c r="LKB31" s="229">
        <f t="shared" si="667"/>
        <v>1160</v>
      </c>
      <c r="LKC31" s="41">
        <f t="shared" ca="1" si="663"/>
        <v>0.98927450690165875</v>
      </c>
      <c r="LKD31" s="220">
        <v>9</v>
      </c>
      <c r="LKE31" s="162">
        <v>107</v>
      </c>
      <c r="LKF31" s="221" t="str">
        <f>VLOOKUP(LKE31,Уч!$A$2:$L$34,2,FALSE)</f>
        <v>Зарипов Раиль</v>
      </c>
      <c r="LKG31" s="222" t="str">
        <f>VLOOKUP(LKE31,Уч!$A$2:$L$34,3,FALSE)</f>
        <v>25.07.1999</v>
      </c>
      <c r="LKH31" s="223" t="str">
        <f>VLOOKUP(LKE31,Уч!$A$2:$L$34,5,FALSE)</f>
        <v xml:space="preserve">Республика Татарстан  </v>
      </c>
      <c r="LKI31" s="518">
        <f t="shared" si="664"/>
        <v>11.6</v>
      </c>
      <c r="LKJ31" s="518" t="str">
        <f t="shared" si="664"/>
        <v>X</v>
      </c>
      <c r="LKK31" s="518" t="str">
        <f t="shared" si="664"/>
        <v>X</v>
      </c>
      <c r="LKL31" s="311">
        <f t="shared" si="665"/>
        <v>11.6</v>
      </c>
      <c r="LKM31" s="247">
        <f t="shared" si="666"/>
        <v>582</v>
      </c>
      <c r="LKN31" s="157"/>
      <c r="LKO31" s="209">
        <v>1160</v>
      </c>
      <c r="LKP31" s="209">
        <v>0</v>
      </c>
      <c r="LKQ31" s="209">
        <v>0</v>
      </c>
      <c r="LKR31" s="229">
        <f t="shared" si="667"/>
        <v>1160</v>
      </c>
      <c r="LKS31" s="41">
        <f t="shared" ref="LKS31:LMO31" ca="1" si="668">RAND()</f>
        <v>0.26739687777196197</v>
      </c>
      <c r="LKT31" s="220">
        <v>9</v>
      </c>
      <c r="LKU31" s="162">
        <v>107</v>
      </c>
      <c r="LKV31" s="221" t="str">
        <f>VLOOKUP(LKU31,Уч!$A$2:$L$34,2,FALSE)</f>
        <v>Зарипов Раиль</v>
      </c>
      <c r="LKW31" s="222" t="str">
        <f>VLOOKUP(LKU31,Уч!$A$2:$L$34,3,FALSE)</f>
        <v>25.07.1999</v>
      </c>
      <c r="LKX31" s="223" t="str">
        <f>VLOOKUP(LKU31,Уч!$A$2:$L$34,5,FALSE)</f>
        <v xml:space="preserve">Республика Татарстан  </v>
      </c>
      <c r="LKY31" s="518">
        <f t="shared" ref="LKY31:LMW31" si="669">IF(LLE31=0,"X",LLE31/100)</f>
        <v>11.6</v>
      </c>
      <c r="LKZ31" s="518" t="str">
        <f t="shared" si="669"/>
        <v>X</v>
      </c>
      <c r="LLA31" s="518" t="str">
        <f t="shared" si="669"/>
        <v>X</v>
      </c>
      <c r="LLB31" s="311">
        <f t="shared" ref="LLB31:LMX31" si="670">MAX(LLE31,LLF31,LLG31)/100</f>
        <v>11.6</v>
      </c>
      <c r="LLC31" s="247">
        <f t="shared" ref="LLC31:LMY31" si="671">IF(LLH31&lt;153,0,IF(LLH31=0,0,ROUNDDOWN(51.39*(LLH31/100-1.5)^1.05,0)))</f>
        <v>582</v>
      </c>
      <c r="LLD31" s="157"/>
      <c r="LLE31" s="209">
        <v>1160</v>
      </c>
      <c r="LLF31" s="209">
        <v>0</v>
      </c>
      <c r="LLG31" s="209">
        <v>0</v>
      </c>
      <c r="LLH31" s="229">
        <f t="shared" ref="LLH31:LND31" si="672">MAX(LLE31,LLF31,LLG31)</f>
        <v>1160</v>
      </c>
      <c r="LLI31" s="41">
        <f t="shared" ca="1" si="668"/>
        <v>0.3077621969792147</v>
      </c>
      <c r="LLJ31" s="220">
        <v>9</v>
      </c>
      <c r="LLK31" s="162">
        <v>107</v>
      </c>
      <c r="LLL31" s="221" t="str">
        <f>VLOOKUP(LLK31,Уч!$A$2:$L$34,2,FALSE)</f>
        <v>Зарипов Раиль</v>
      </c>
      <c r="LLM31" s="222" t="str">
        <f>VLOOKUP(LLK31,Уч!$A$2:$L$34,3,FALSE)</f>
        <v>25.07.1999</v>
      </c>
      <c r="LLN31" s="223" t="str">
        <f>VLOOKUP(LLK31,Уч!$A$2:$L$34,5,FALSE)</f>
        <v xml:space="preserve">Республика Татарстан  </v>
      </c>
      <c r="LLO31" s="518">
        <f t="shared" si="669"/>
        <v>11.6</v>
      </c>
      <c r="LLP31" s="518" t="str">
        <f t="shared" si="669"/>
        <v>X</v>
      </c>
      <c r="LLQ31" s="518" t="str">
        <f t="shared" si="669"/>
        <v>X</v>
      </c>
      <c r="LLR31" s="311">
        <f t="shared" si="670"/>
        <v>11.6</v>
      </c>
      <c r="LLS31" s="247">
        <f t="shared" si="671"/>
        <v>582</v>
      </c>
      <c r="LLT31" s="157"/>
      <c r="LLU31" s="209">
        <v>1160</v>
      </c>
      <c r="LLV31" s="209">
        <v>0</v>
      </c>
      <c r="LLW31" s="209">
        <v>0</v>
      </c>
      <c r="LLX31" s="229">
        <f t="shared" si="672"/>
        <v>1160</v>
      </c>
      <c r="LLY31" s="41">
        <f t="shared" ca="1" si="668"/>
        <v>0.52191355369271375</v>
      </c>
      <c r="LLZ31" s="220">
        <v>9</v>
      </c>
      <c r="LMA31" s="162">
        <v>107</v>
      </c>
      <c r="LMB31" s="221" t="str">
        <f>VLOOKUP(LMA31,Уч!$A$2:$L$34,2,FALSE)</f>
        <v>Зарипов Раиль</v>
      </c>
      <c r="LMC31" s="222" t="str">
        <f>VLOOKUP(LMA31,Уч!$A$2:$L$34,3,FALSE)</f>
        <v>25.07.1999</v>
      </c>
      <c r="LMD31" s="223" t="str">
        <f>VLOOKUP(LMA31,Уч!$A$2:$L$34,5,FALSE)</f>
        <v xml:space="preserve">Республика Татарстан  </v>
      </c>
      <c r="LME31" s="518">
        <f t="shared" si="669"/>
        <v>11.6</v>
      </c>
      <c r="LMF31" s="518" t="str">
        <f t="shared" si="669"/>
        <v>X</v>
      </c>
      <c r="LMG31" s="518" t="str">
        <f t="shared" si="669"/>
        <v>X</v>
      </c>
      <c r="LMH31" s="311">
        <f t="shared" si="670"/>
        <v>11.6</v>
      </c>
      <c r="LMI31" s="247">
        <f t="shared" si="671"/>
        <v>582</v>
      </c>
      <c r="LMJ31" s="157"/>
      <c r="LMK31" s="209">
        <v>1160</v>
      </c>
      <c r="LML31" s="209">
        <v>0</v>
      </c>
      <c r="LMM31" s="209">
        <v>0</v>
      </c>
      <c r="LMN31" s="229">
        <f t="shared" si="672"/>
        <v>1160</v>
      </c>
      <c r="LMO31" s="41">
        <f t="shared" ca="1" si="668"/>
        <v>0.52813907828010165</v>
      </c>
      <c r="LMP31" s="220">
        <v>9</v>
      </c>
      <c r="LMQ31" s="162">
        <v>107</v>
      </c>
      <c r="LMR31" s="221" t="str">
        <f>VLOOKUP(LMQ31,Уч!$A$2:$L$34,2,FALSE)</f>
        <v>Зарипов Раиль</v>
      </c>
      <c r="LMS31" s="222" t="str">
        <f>VLOOKUP(LMQ31,Уч!$A$2:$L$34,3,FALSE)</f>
        <v>25.07.1999</v>
      </c>
      <c r="LMT31" s="223" t="str">
        <f>VLOOKUP(LMQ31,Уч!$A$2:$L$34,5,FALSE)</f>
        <v xml:space="preserve">Республика Татарстан  </v>
      </c>
      <c r="LMU31" s="518">
        <f t="shared" si="669"/>
        <v>11.6</v>
      </c>
      <c r="LMV31" s="518" t="str">
        <f t="shared" si="669"/>
        <v>X</v>
      </c>
      <c r="LMW31" s="518" t="str">
        <f t="shared" si="669"/>
        <v>X</v>
      </c>
      <c r="LMX31" s="311">
        <f t="shared" si="670"/>
        <v>11.6</v>
      </c>
      <c r="LMY31" s="247">
        <f t="shared" si="671"/>
        <v>582</v>
      </c>
      <c r="LMZ31" s="157"/>
      <c r="LNA31" s="209">
        <v>1160</v>
      </c>
      <c r="LNB31" s="209">
        <v>0</v>
      </c>
      <c r="LNC31" s="209">
        <v>0</v>
      </c>
      <c r="LND31" s="229">
        <f t="shared" si="672"/>
        <v>1160</v>
      </c>
      <c r="LNE31" s="41">
        <f t="shared" ref="LNE31:LPA31" ca="1" si="673">RAND()</f>
        <v>0.10153578772041016</v>
      </c>
      <c r="LNF31" s="220">
        <v>9</v>
      </c>
      <c r="LNG31" s="162">
        <v>107</v>
      </c>
      <c r="LNH31" s="221" t="str">
        <f>VLOOKUP(LNG31,Уч!$A$2:$L$34,2,FALSE)</f>
        <v>Зарипов Раиль</v>
      </c>
      <c r="LNI31" s="222" t="str">
        <f>VLOOKUP(LNG31,Уч!$A$2:$L$34,3,FALSE)</f>
        <v>25.07.1999</v>
      </c>
      <c r="LNJ31" s="223" t="str">
        <f>VLOOKUP(LNG31,Уч!$A$2:$L$34,5,FALSE)</f>
        <v xml:space="preserve">Республика Татарстан  </v>
      </c>
      <c r="LNK31" s="518">
        <f t="shared" ref="LNK31:LPI31" si="674">IF(LNQ31=0,"X",LNQ31/100)</f>
        <v>11.6</v>
      </c>
      <c r="LNL31" s="518" t="str">
        <f t="shared" si="674"/>
        <v>X</v>
      </c>
      <c r="LNM31" s="518" t="str">
        <f t="shared" si="674"/>
        <v>X</v>
      </c>
      <c r="LNN31" s="311">
        <f t="shared" ref="LNN31:LPJ31" si="675">MAX(LNQ31,LNR31,LNS31)/100</f>
        <v>11.6</v>
      </c>
      <c r="LNO31" s="247">
        <f t="shared" ref="LNO31:LPK31" si="676">IF(LNT31&lt;153,0,IF(LNT31=0,0,ROUNDDOWN(51.39*(LNT31/100-1.5)^1.05,0)))</f>
        <v>582</v>
      </c>
      <c r="LNP31" s="157"/>
      <c r="LNQ31" s="209">
        <v>1160</v>
      </c>
      <c r="LNR31" s="209">
        <v>0</v>
      </c>
      <c r="LNS31" s="209">
        <v>0</v>
      </c>
      <c r="LNT31" s="229">
        <f t="shared" ref="LNT31:LPP31" si="677">MAX(LNQ31,LNR31,LNS31)</f>
        <v>1160</v>
      </c>
      <c r="LNU31" s="41">
        <f t="shared" ca="1" si="673"/>
        <v>0.15402113326584321</v>
      </c>
      <c r="LNV31" s="220">
        <v>9</v>
      </c>
      <c r="LNW31" s="162">
        <v>107</v>
      </c>
      <c r="LNX31" s="221" t="str">
        <f>VLOOKUP(LNW31,Уч!$A$2:$L$34,2,FALSE)</f>
        <v>Зарипов Раиль</v>
      </c>
      <c r="LNY31" s="222" t="str">
        <f>VLOOKUP(LNW31,Уч!$A$2:$L$34,3,FALSE)</f>
        <v>25.07.1999</v>
      </c>
      <c r="LNZ31" s="223" t="str">
        <f>VLOOKUP(LNW31,Уч!$A$2:$L$34,5,FALSE)</f>
        <v xml:space="preserve">Республика Татарстан  </v>
      </c>
      <c r="LOA31" s="518">
        <f t="shared" si="674"/>
        <v>11.6</v>
      </c>
      <c r="LOB31" s="518" t="str">
        <f t="shared" si="674"/>
        <v>X</v>
      </c>
      <c r="LOC31" s="518" t="str">
        <f t="shared" si="674"/>
        <v>X</v>
      </c>
      <c r="LOD31" s="311">
        <f t="shared" si="675"/>
        <v>11.6</v>
      </c>
      <c r="LOE31" s="247">
        <f t="shared" si="676"/>
        <v>582</v>
      </c>
      <c r="LOF31" s="157"/>
      <c r="LOG31" s="209">
        <v>1160</v>
      </c>
      <c r="LOH31" s="209">
        <v>0</v>
      </c>
      <c r="LOI31" s="209">
        <v>0</v>
      </c>
      <c r="LOJ31" s="229">
        <f t="shared" si="677"/>
        <v>1160</v>
      </c>
      <c r="LOK31" s="41">
        <f t="shared" ca="1" si="673"/>
        <v>0.54235950185660542</v>
      </c>
      <c r="LOL31" s="220">
        <v>9</v>
      </c>
      <c r="LOM31" s="162">
        <v>107</v>
      </c>
      <c r="LON31" s="221" t="str">
        <f>VLOOKUP(LOM31,Уч!$A$2:$L$34,2,FALSE)</f>
        <v>Зарипов Раиль</v>
      </c>
      <c r="LOO31" s="222" t="str">
        <f>VLOOKUP(LOM31,Уч!$A$2:$L$34,3,FALSE)</f>
        <v>25.07.1999</v>
      </c>
      <c r="LOP31" s="223" t="str">
        <f>VLOOKUP(LOM31,Уч!$A$2:$L$34,5,FALSE)</f>
        <v xml:space="preserve">Республика Татарстан  </v>
      </c>
      <c r="LOQ31" s="518">
        <f t="shared" si="674"/>
        <v>11.6</v>
      </c>
      <c r="LOR31" s="518" t="str">
        <f t="shared" si="674"/>
        <v>X</v>
      </c>
      <c r="LOS31" s="518" t="str">
        <f t="shared" si="674"/>
        <v>X</v>
      </c>
      <c r="LOT31" s="311">
        <f t="shared" si="675"/>
        <v>11.6</v>
      </c>
      <c r="LOU31" s="247">
        <f t="shared" si="676"/>
        <v>582</v>
      </c>
      <c r="LOV31" s="157"/>
      <c r="LOW31" s="209">
        <v>1160</v>
      </c>
      <c r="LOX31" s="209">
        <v>0</v>
      </c>
      <c r="LOY31" s="209">
        <v>0</v>
      </c>
      <c r="LOZ31" s="229">
        <f t="shared" si="677"/>
        <v>1160</v>
      </c>
      <c r="LPA31" s="41">
        <f t="shared" ca="1" si="673"/>
        <v>0.78751419473509987</v>
      </c>
      <c r="LPB31" s="220">
        <v>9</v>
      </c>
      <c r="LPC31" s="162">
        <v>107</v>
      </c>
      <c r="LPD31" s="221" t="str">
        <f>VLOOKUP(LPC31,Уч!$A$2:$L$34,2,FALSE)</f>
        <v>Зарипов Раиль</v>
      </c>
      <c r="LPE31" s="222" t="str">
        <f>VLOOKUP(LPC31,Уч!$A$2:$L$34,3,FALSE)</f>
        <v>25.07.1999</v>
      </c>
      <c r="LPF31" s="223" t="str">
        <f>VLOOKUP(LPC31,Уч!$A$2:$L$34,5,FALSE)</f>
        <v xml:space="preserve">Республика Татарстан  </v>
      </c>
      <c r="LPG31" s="518">
        <f t="shared" si="674"/>
        <v>11.6</v>
      </c>
      <c r="LPH31" s="518" t="str">
        <f t="shared" si="674"/>
        <v>X</v>
      </c>
      <c r="LPI31" s="518" t="str">
        <f t="shared" si="674"/>
        <v>X</v>
      </c>
      <c r="LPJ31" s="311">
        <f t="shared" si="675"/>
        <v>11.6</v>
      </c>
      <c r="LPK31" s="247">
        <f t="shared" si="676"/>
        <v>582</v>
      </c>
      <c r="LPL31" s="157"/>
      <c r="LPM31" s="209">
        <v>1160</v>
      </c>
      <c r="LPN31" s="209">
        <v>0</v>
      </c>
      <c r="LPO31" s="209">
        <v>0</v>
      </c>
      <c r="LPP31" s="229">
        <f t="shared" si="677"/>
        <v>1160</v>
      </c>
      <c r="LPQ31" s="41">
        <f t="shared" ref="LPQ31:LRM31" ca="1" si="678">RAND()</f>
        <v>0.55069618113876484</v>
      </c>
      <c r="LPR31" s="220">
        <v>9</v>
      </c>
      <c r="LPS31" s="162">
        <v>107</v>
      </c>
      <c r="LPT31" s="221" t="str">
        <f>VLOOKUP(LPS31,Уч!$A$2:$L$34,2,FALSE)</f>
        <v>Зарипов Раиль</v>
      </c>
      <c r="LPU31" s="222" t="str">
        <f>VLOOKUP(LPS31,Уч!$A$2:$L$34,3,FALSE)</f>
        <v>25.07.1999</v>
      </c>
      <c r="LPV31" s="223" t="str">
        <f>VLOOKUP(LPS31,Уч!$A$2:$L$34,5,FALSE)</f>
        <v xml:space="preserve">Республика Татарстан  </v>
      </c>
      <c r="LPW31" s="518">
        <f t="shared" ref="LPW31:LRU31" si="679">IF(LQC31=0,"X",LQC31/100)</f>
        <v>11.6</v>
      </c>
      <c r="LPX31" s="518" t="str">
        <f t="shared" si="679"/>
        <v>X</v>
      </c>
      <c r="LPY31" s="518" t="str">
        <f t="shared" si="679"/>
        <v>X</v>
      </c>
      <c r="LPZ31" s="311">
        <f t="shared" ref="LPZ31:LRV31" si="680">MAX(LQC31,LQD31,LQE31)/100</f>
        <v>11.6</v>
      </c>
      <c r="LQA31" s="247">
        <f t="shared" ref="LQA31:LRW31" si="681">IF(LQF31&lt;153,0,IF(LQF31=0,0,ROUNDDOWN(51.39*(LQF31/100-1.5)^1.05,0)))</f>
        <v>582</v>
      </c>
      <c r="LQB31" s="157"/>
      <c r="LQC31" s="209">
        <v>1160</v>
      </c>
      <c r="LQD31" s="209">
        <v>0</v>
      </c>
      <c r="LQE31" s="209">
        <v>0</v>
      </c>
      <c r="LQF31" s="229">
        <f t="shared" ref="LQF31:LSB31" si="682">MAX(LQC31,LQD31,LQE31)</f>
        <v>1160</v>
      </c>
      <c r="LQG31" s="41">
        <f t="shared" ca="1" si="678"/>
        <v>7.984309660936495E-2</v>
      </c>
      <c r="LQH31" s="220">
        <v>9</v>
      </c>
      <c r="LQI31" s="162">
        <v>107</v>
      </c>
      <c r="LQJ31" s="221" t="str">
        <f>VLOOKUP(LQI31,Уч!$A$2:$L$34,2,FALSE)</f>
        <v>Зарипов Раиль</v>
      </c>
      <c r="LQK31" s="222" t="str">
        <f>VLOOKUP(LQI31,Уч!$A$2:$L$34,3,FALSE)</f>
        <v>25.07.1999</v>
      </c>
      <c r="LQL31" s="223" t="str">
        <f>VLOOKUP(LQI31,Уч!$A$2:$L$34,5,FALSE)</f>
        <v xml:space="preserve">Республика Татарстан  </v>
      </c>
      <c r="LQM31" s="518">
        <f t="shared" si="679"/>
        <v>11.6</v>
      </c>
      <c r="LQN31" s="518" t="str">
        <f t="shared" si="679"/>
        <v>X</v>
      </c>
      <c r="LQO31" s="518" t="str">
        <f t="shared" si="679"/>
        <v>X</v>
      </c>
      <c r="LQP31" s="311">
        <f t="shared" si="680"/>
        <v>11.6</v>
      </c>
      <c r="LQQ31" s="247">
        <f t="shared" si="681"/>
        <v>582</v>
      </c>
      <c r="LQR31" s="157"/>
      <c r="LQS31" s="209">
        <v>1160</v>
      </c>
      <c r="LQT31" s="209">
        <v>0</v>
      </c>
      <c r="LQU31" s="209">
        <v>0</v>
      </c>
      <c r="LQV31" s="229">
        <f t="shared" si="682"/>
        <v>1160</v>
      </c>
      <c r="LQW31" s="41">
        <f t="shared" ca="1" si="678"/>
        <v>0.35564040442151379</v>
      </c>
      <c r="LQX31" s="220">
        <v>9</v>
      </c>
      <c r="LQY31" s="162">
        <v>107</v>
      </c>
      <c r="LQZ31" s="221" t="str">
        <f>VLOOKUP(LQY31,Уч!$A$2:$L$34,2,FALSE)</f>
        <v>Зарипов Раиль</v>
      </c>
      <c r="LRA31" s="222" t="str">
        <f>VLOOKUP(LQY31,Уч!$A$2:$L$34,3,FALSE)</f>
        <v>25.07.1999</v>
      </c>
      <c r="LRB31" s="223" t="str">
        <f>VLOOKUP(LQY31,Уч!$A$2:$L$34,5,FALSE)</f>
        <v xml:space="preserve">Республика Татарстан  </v>
      </c>
      <c r="LRC31" s="518">
        <f t="shared" si="679"/>
        <v>11.6</v>
      </c>
      <c r="LRD31" s="518" t="str">
        <f t="shared" si="679"/>
        <v>X</v>
      </c>
      <c r="LRE31" s="518" t="str">
        <f t="shared" si="679"/>
        <v>X</v>
      </c>
      <c r="LRF31" s="311">
        <f t="shared" si="680"/>
        <v>11.6</v>
      </c>
      <c r="LRG31" s="247">
        <f t="shared" si="681"/>
        <v>582</v>
      </c>
      <c r="LRH31" s="157"/>
      <c r="LRI31" s="209">
        <v>1160</v>
      </c>
      <c r="LRJ31" s="209">
        <v>0</v>
      </c>
      <c r="LRK31" s="209">
        <v>0</v>
      </c>
      <c r="LRL31" s="229">
        <f t="shared" si="682"/>
        <v>1160</v>
      </c>
      <c r="LRM31" s="41">
        <f t="shared" ca="1" si="678"/>
        <v>0.1052548817356479</v>
      </c>
      <c r="LRN31" s="220">
        <v>9</v>
      </c>
      <c r="LRO31" s="162">
        <v>107</v>
      </c>
      <c r="LRP31" s="221" t="str">
        <f>VLOOKUP(LRO31,Уч!$A$2:$L$34,2,FALSE)</f>
        <v>Зарипов Раиль</v>
      </c>
      <c r="LRQ31" s="222" t="str">
        <f>VLOOKUP(LRO31,Уч!$A$2:$L$34,3,FALSE)</f>
        <v>25.07.1999</v>
      </c>
      <c r="LRR31" s="223" t="str">
        <f>VLOOKUP(LRO31,Уч!$A$2:$L$34,5,FALSE)</f>
        <v xml:space="preserve">Республика Татарстан  </v>
      </c>
      <c r="LRS31" s="518">
        <f t="shared" si="679"/>
        <v>11.6</v>
      </c>
      <c r="LRT31" s="518" t="str">
        <f t="shared" si="679"/>
        <v>X</v>
      </c>
      <c r="LRU31" s="518" t="str">
        <f t="shared" si="679"/>
        <v>X</v>
      </c>
      <c r="LRV31" s="311">
        <f t="shared" si="680"/>
        <v>11.6</v>
      </c>
      <c r="LRW31" s="247">
        <f t="shared" si="681"/>
        <v>582</v>
      </c>
      <c r="LRX31" s="157"/>
      <c r="LRY31" s="209">
        <v>1160</v>
      </c>
      <c r="LRZ31" s="209">
        <v>0</v>
      </c>
      <c r="LSA31" s="209">
        <v>0</v>
      </c>
      <c r="LSB31" s="229">
        <f t="shared" si="682"/>
        <v>1160</v>
      </c>
      <c r="LSC31" s="41">
        <f t="shared" ref="LSC31:LTY31" ca="1" si="683">RAND()</f>
        <v>0.35326813085734543</v>
      </c>
      <c r="LSD31" s="220">
        <v>9</v>
      </c>
      <c r="LSE31" s="162">
        <v>107</v>
      </c>
      <c r="LSF31" s="221" t="str">
        <f>VLOOKUP(LSE31,Уч!$A$2:$L$34,2,FALSE)</f>
        <v>Зарипов Раиль</v>
      </c>
      <c r="LSG31" s="222" t="str">
        <f>VLOOKUP(LSE31,Уч!$A$2:$L$34,3,FALSE)</f>
        <v>25.07.1999</v>
      </c>
      <c r="LSH31" s="223" t="str">
        <f>VLOOKUP(LSE31,Уч!$A$2:$L$34,5,FALSE)</f>
        <v xml:space="preserve">Республика Татарстан  </v>
      </c>
      <c r="LSI31" s="518">
        <f t="shared" ref="LSI31:LUG31" si="684">IF(LSO31=0,"X",LSO31/100)</f>
        <v>11.6</v>
      </c>
      <c r="LSJ31" s="518" t="str">
        <f t="shared" si="684"/>
        <v>X</v>
      </c>
      <c r="LSK31" s="518" t="str">
        <f t="shared" si="684"/>
        <v>X</v>
      </c>
      <c r="LSL31" s="311">
        <f t="shared" ref="LSL31:LUH31" si="685">MAX(LSO31,LSP31,LSQ31)/100</f>
        <v>11.6</v>
      </c>
      <c r="LSM31" s="247">
        <f t="shared" ref="LSM31:LUI31" si="686">IF(LSR31&lt;153,0,IF(LSR31=0,0,ROUNDDOWN(51.39*(LSR31/100-1.5)^1.05,0)))</f>
        <v>582</v>
      </c>
      <c r="LSN31" s="157"/>
      <c r="LSO31" s="209">
        <v>1160</v>
      </c>
      <c r="LSP31" s="209">
        <v>0</v>
      </c>
      <c r="LSQ31" s="209">
        <v>0</v>
      </c>
      <c r="LSR31" s="229">
        <f t="shared" ref="LSR31:LUN31" si="687">MAX(LSO31,LSP31,LSQ31)</f>
        <v>1160</v>
      </c>
      <c r="LSS31" s="41">
        <f t="shared" ca="1" si="683"/>
        <v>0.10876831661331221</v>
      </c>
      <c r="LST31" s="220">
        <v>9</v>
      </c>
      <c r="LSU31" s="162">
        <v>107</v>
      </c>
      <c r="LSV31" s="221" t="str">
        <f>VLOOKUP(LSU31,Уч!$A$2:$L$34,2,FALSE)</f>
        <v>Зарипов Раиль</v>
      </c>
      <c r="LSW31" s="222" t="str">
        <f>VLOOKUP(LSU31,Уч!$A$2:$L$34,3,FALSE)</f>
        <v>25.07.1999</v>
      </c>
      <c r="LSX31" s="223" t="str">
        <f>VLOOKUP(LSU31,Уч!$A$2:$L$34,5,FALSE)</f>
        <v xml:space="preserve">Республика Татарстан  </v>
      </c>
      <c r="LSY31" s="518">
        <f t="shared" si="684"/>
        <v>11.6</v>
      </c>
      <c r="LSZ31" s="518" t="str">
        <f t="shared" si="684"/>
        <v>X</v>
      </c>
      <c r="LTA31" s="518" t="str">
        <f t="shared" si="684"/>
        <v>X</v>
      </c>
      <c r="LTB31" s="311">
        <f t="shared" si="685"/>
        <v>11.6</v>
      </c>
      <c r="LTC31" s="247">
        <f t="shared" si="686"/>
        <v>582</v>
      </c>
      <c r="LTD31" s="157"/>
      <c r="LTE31" s="209">
        <v>1160</v>
      </c>
      <c r="LTF31" s="209">
        <v>0</v>
      </c>
      <c r="LTG31" s="209">
        <v>0</v>
      </c>
      <c r="LTH31" s="229">
        <f t="shared" si="687"/>
        <v>1160</v>
      </c>
      <c r="LTI31" s="41">
        <f t="shared" ca="1" si="683"/>
        <v>0.12755143815878633</v>
      </c>
      <c r="LTJ31" s="220">
        <v>9</v>
      </c>
      <c r="LTK31" s="162">
        <v>107</v>
      </c>
      <c r="LTL31" s="221" t="str">
        <f>VLOOKUP(LTK31,Уч!$A$2:$L$34,2,FALSE)</f>
        <v>Зарипов Раиль</v>
      </c>
      <c r="LTM31" s="222" t="str">
        <f>VLOOKUP(LTK31,Уч!$A$2:$L$34,3,FALSE)</f>
        <v>25.07.1999</v>
      </c>
      <c r="LTN31" s="223" t="str">
        <f>VLOOKUP(LTK31,Уч!$A$2:$L$34,5,FALSE)</f>
        <v xml:space="preserve">Республика Татарстан  </v>
      </c>
      <c r="LTO31" s="518">
        <f t="shared" si="684"/>
        <v>11.6</v>
      </c>
      <c r="LTP31" s="518" t="str">
        <f t="shared" si="684"/>
        <v>X</v>
      </c>
      <c r="LTQ31" s="518" t="str">
        <f t="shared" si="684"/>
        <v>X</v>
      </c>
      <c r="LTR31" s="311">
        <f t="shared" si="685"/>
        <v>11.6</v>
      </c>
      <c r="LTS31" s="247">
        <f t="shared" si="686"/>
        <v>582</v>
      </c>
      <c r="LTT31" s="157"/>
      <c r="LTU31" s="209">
        <v>1160</v>
      </c>
      <c r="LTV31" s="209">
        <v>0</v>
      </c>
      <c r="LTW31" s="209">
        <v>0</v>
      </c>
      <c r="LTX31" s="229">
        <f t="shared" si="687"/>
        <v>1160</v>
      </c>
      <c r="LTY31" s="41">
        <f t="shared" ca="1" si="683"/>
        <v>0.85084584295920784</v>
      </c>
      <c r="LTZ31" s="220">
        <v>9</v>
      </c>
      <c r="LUA31" s="162">
        <v>107</v>
      </c>
      <c r="LUB31" s="221" t="str">
        <f>VLOOKUP(LUA31,Уч!$A$2:$L$34,2,FALSE)</f>
        <v>Зарипов Раиль</v>
      </c>
      <c r="LUC31" s="222" t="str">
        <f>VLOOKUP(LUA31,Уч!$A$2:$L$34,3,FALSE)</f>
        <v>25.07.1999</v>
      </c>
      <c r="LUD31" s="223" t="str">
        <f>VLOOKUP(LUA31,Уч!$A$2:$L$34,5,FALSE)</f>
        <v xml:space="preserve">Республика Татарстан  </v>
      </c>
      <c r="LUE31" s="518">
        <f t="shared" si="684"/>
        <v>11.6</v>
      </c>
      <c r="LUF31" s="518" t="str">
        <f t="shared" si="684"/>
        <v>X</v>
      </c>
      <c r="LUG31" s="518" t="str">
        <f t="shared" si="684"/>
        <v>X</v>
      </c>
      <c r="LUH31" s="311">
        <f t="shared" si="685"/>
        <v>11.6</v>
      </c>
      <c r="LUI31" s="247">
        <f t="shared" si="686"/>
        <v>582</v>
      </c>
      <c r="LUJ31" s="157"/>
      <c r="LUK31" s="209">
        <v>1160</v>
      </c>
      <c r="LUL31" s="209">
        <v>0</v>
      </c>
      <c r="LUM31" s="209">
        <v>0</v>
      </c>
      <c r="LUN31" s="229">
        <f t="shared" si="687"/>
        <v>1160</v>
      </c>
      <c r="LUO31" s="41">
        <f t="shared" ref="LUO31:LWK31" ca="1" si="688">RAND()</f>
        <v>0.48120186444604129</v>
      </c>
      <c r="LUP31" s="220">
        <v>9</v>
      </c>
      <c r="LUQ31" s="162">
        <v>107</v>
      </c>
      <c r="LUR31" s="221" t="str">
        <f>VLOOKUP(LUQ31,Уч!$A$2:$L$34,2,FALSE)</f>
        <v>Зарипов Раиль</v>
      </c>
      <c r="LUS31" s="222" t="str">
        <f>VLOOKUP(LUQ31,Уч!$A$2:$L$34,3,FALSE)</f>
        <v>25.07.1999</v>
      </c>
      <c r="LUT31" s="223" t="str">
        <f>VLOOKUP(LUQ31,Уч!$A$2:$L$34,5,FALSE)</f>
        <v xml:space="preserve">Республика Татарстан  </v>
      </c>
      <c r="LUU31" s="518">
        <f t="shared" ref="LUU31:LWS31" si="689">IF(LVA31=0,"X",LVA31/100)</f>
        <v>11.6</v>
      </c>
      <c r="LUV31" s="518" t="str">
        <f t="shared" si="689"/>
        <v>X</v>
      </c>
      <c r="LUW31" s="518" t="str">
        <f t="shared" si="689"/>
        <v>X</v>
      </c>
      <c r="LUX31" s="311">
        <f t="shared" ref="LUX31:LWT31" si="690">MAX(LVA31,LVB31,LVC31)/100</f>
        <v>11.6</v>
      </c>
      <c r="LUY31" s="247">
        <f t="shared" ref="LUY31:LWU31" si="691">IF(LVD31&lt;153,0,IF(LVD31=0,0,ROUNDDOWN(51.39*(LVD31/100-1.5)^1.05,0)))</f>
        <v>582</v>
      </c>
      <c r="LUZ31" s="157"/>
      <c r="LVA31" s="209">
        <v>1160</v>
      </c>
      <c r="LVB31" s="209">
        <v>0</v>
      </c>
      <c r="LVC31" s="209">
        <v>0</v>
      </c>
      <c r="LVD31" s="229">
        <f t="shared" ref="LVD31:LWZ31" si="692">MAX(LVA31,LVB31,LVC31)</f>
        <v>1160</v>
      </c>
      <c r="LVE31" s="41">
        <f t="shared" ca="1" si="688"/>
        <v>0.87831139512319978</v>
      </c>
      <c r="LVF31" s="220">
        <v>9</v>
      </c>
      <c r="LVG31" s="162">
        <v>107</v>
      </c>
      <c r="LVH31" s="221" t="str">
        <f>VLOOKUP(LVG31,Уч!$A$2:$L$34,2,FALSE)</f>
        <v>Зарипов Раиль</v>
      </c>
      <c r="LVI31" s="222" t="str">
        <f>VLOOKUP(LVG31,Уч!$A$2:$L$34,3,FALSE)</f>
        <v>25.07.1999</v>
      </c>
      <c r="LVJ31" s="223" t="str">
        <f>VLOOKUP(LVG31,Уч!$A$2:$L$34,5,FALSE)</f>
        <v xml:space="preserve">Республика Татарстан  </v>
      </c>
      <c r="LVK31" s="518">
        <f t="shared" si="689"/>
        <v>11.6</v>
      </c>
      <c r="LVL31" s="518" t="str">
        <f t="shared" si="689"/>
        <v>X</v>
      </c>
      <c r="LVM31" s="518" t="str">
        <f t="shared" si="689"/>
        <v>X</v>
      </c>
      <c r="LVN31" s="311">
        <f t="shared" si="690"/>
        <v>11.6</v>
      </c>
      <c r="LVO31" s="247">
        <f t="shared" si="691"/>
        <v>582</v>
      </c>
      <c r="LVP31" s="157"/>
      <c r="LVQ31" s="209">
        <v>1160</v>
      </c>
      <c r="LVR31" s="209">
        <v>0</v>
      </c>
      <c r="LVS31" s="209">
        <v>0</v>
      </c>
      <c r="LVT31" s="229">
        <f t="shared" si="692"/>
        <v>1160</v>
      </c>
      <c r="LVU31" s="41">
        <f t="shared" ca="1" si="688"/>
        <v>0.26350829242827445</v>
      </c>
      <c r="LVV31" s="220">
        <v>9</v>
      </c>
      <c r="LVW31" s="162">
        <v>107</v>
      </c>
      <c r="LVX31" s="221" t="str">
        <f>VLOOKUP(LVW31,Уч!$A$2:$L$34,2,FALSE)</f>
        <v>Зарипов Раиль</v>
      </c>
      <c r="LVY31" s="222" t="str">
        <f>VLOOKUP(LVW31,Уч!$A$2:$L$34,3,FALSE)</f>
        <v>25.07.1999</v>
      </c>
      <c r="LVZ31" s="223" t="str">
        <f>VLOOKUP(LVW31,Уч!$A$2:$L$34,5,FALSE)</f>
        <v xml:space="preserve">Республика Татарстан  </v>
      </c>
      <c r="LWA31" s="518">
        <f t="shared" si="689"/>
        <v>11.6</v>
      </c>
      <c r="LWB31" s="518" t="str">
        <f t="shared" si="689"/>
        <v>X</v>
      </c>
      <c r="LWC31" s="518" t="str">
        <f t="shared" si="689"/>
        <v>X</v>
      </c>
      <c r="LWD31" s="311">
        <f t="shared" si="690"/>
        <v>11.6</v>
      </c>
      <c r="LWE31" s="247">
        <f t="shared" si="691"/>
        <v>582</v>
      </c>
      <c r="LWF31" s="157"/>
      <c r="LWG31" s="209">
        <v>1160</v>
      </c>
      <c r="LWH31" s="209">
        <v>0</v>
      </c>
      <c r="LWI31" s="209">
        <v>0</v>
      </c>
      <c r="LWJ31" s="229">
        <f t="shared" si="692"/>
        <v>1160</v>
      </c>
      <c r="LWK31" s="41">
        <f t="shared" ca="1" si="688"/>
        <v>0.92516189308755137</v>
      </c>
      <c r="LWL31" s="220">
        <v>9</v>
      </c>
      <c r="LWM31" s="162">
        <v>107</v>
      </c>
      <c r="LWN31" s="221" t="str">
        <f>VLOOKUP(LWM31,Уч!$A$2:$L$34,2,FALSE)</f>
        <v>Зарипов Раиль</v>
      </c>
      <c r="LWO31" s="222" t="str">
        <f>VLOOKUP(LWM31,Уч!$A$2:$L$34,3,FALSE)</f>
        <v>25.07.1999</v>
      </c>
      <c r="LWP31" s="223" t="str">
        <f>VLOOKUP(LWM31,Уч!$A$2:$L$34,5,FALSE)</f>
        <v xml:space="preserve">Республика Татарстан  </v>
      </c>
      <c r="LWQ31" s="518">
        <f t="shared" si="689"/>
        <v>11.6</v>
      </c>
      <c r="LWR31" s="518" t="str">
        <f t="shared" si="689"/>
        <v>X</v>
      </c>
      <c r="LWS31" s="518" t="str">
        <f t="shared" si="689"/>
        <v>X</v>
      </c>
      <c r="LWT31" s="311">
        <f t="shared" si="690"/>
        <v>11.6</v>
      </c>
      <c r="LWU31" s="247">
        <f t="shared" si="691"/>
        <v>582</v>
      </c>
      <c r="LWV31" s="157"/>
      <c r="LWW31" s="209">
        <v>1160</v>
      </c>
      <c r="LWX31" s="209">
        <v>0</v>
      </c>
      <c r="LWY31" s="209">
        <v>0</v>
      </c>
      <c r="LWZ31" s="229">
        <f t="shared" si="692"/>
        <v>1160</v>
      </c>
      <c r="LXA31" s="41">
        <f t="shared" ref="LXA31:LYW31" ca="1" si="693">RAND()</f>
        <v>0.85796126487784707</v>
      </c>
      <c r="LXB31" s="220">
        <v>9</v>
      </c>
      <c r="LXC31" s="162">
        <v>107</v>
      </c>
      <c r="LXD31" s="221" t="str">
        <f>VLOOKUP(LXC31,Уч!$A$2:$L$34,2,FALSE)</f>
        <v>Зарипов Раиль</v>
      </c>
      <c r="LXE31" s="222" t="str">
        <f>VLOOKUP(LXC31,Уч!$A$2:$L$34,3,FALSE)</f>
        <v>25.07.1999</v>
      </c>
      <c r="LXF31" s="223" t="str">
        <f>VLOOKUP(LXC31,Уч!$A$2:$L$34,5,FALSE)</f>
        <v xml:space="preserve">Республика Татарстан  </v>
      </c>
      <c r="LXG31" s="518">
        <f t="shared" ref="LXG31:LZE31" si="694">IF(LXM31=0,"X",LXM31/100)</f>
        <v>11.6</v>
      </c>
      <c r="LXH31" s="518" t="str">
        <f t="shared" si="694"/>
        <v>X</v>
      </c>
      <c r="LXI31" s="518" t="str">
        <f t="shared" si="694"/>
        <v>X</v>
      </c>
      <c r="LXJ31" s="311">
        <f t="shared" ref="LXJ31:LZF31" si="695">MAX(LXM31,LXN31,LXO31)/100</f>
        <v>11.6</v>
      </c>
      <c r="LXK31" s="247">
        <f t="shared" ref="LXK31:LZG31" si="696">IF(LXP31&lt;153,0,IF(LXP31=0,0,ROUNDDOWN(51.39*(LXP31/100-1.5)^1.05,0)))</f>
        <v>582</v>
      </c>
      <c r="LXL31" s="157"/>
      <c r="LXM31" s="209">
        <v>1160</v>
      </c>
      <c r="LXN31" s="209">
        <v>0</v>
      </c>
      <c r="LXO31" s="209">
        <v>0</v>
      </c>
      <c r="LXP31" s="229">
        <f t="shared" ref="LXP31:LZL31" si="697">MAX(LXM31,LXN31,LXO31)</f>
        <v>1160</v>
      </c>
      <c r="LXQ31" s="41">
        <f t="shared" ca="1" si="693"/>
        <v>3.127368092150562E-2</v>
      </c>
      <c r="LXR31" s="220">
        <v>9</v>
      </c>
      <c r="LXS31" s="162">
        <v>107</v>
      </c>
      <c r="LXT31" s="221" t="str">
        <f>VLOOKUP(LXS31,Уч!$A$2:$L$34,2,FALSE)</f>
        <v>Зарипов Раиль</v>
      </c>
      <c r="LXU31" s="222" t="str">
        <f>VLOOKUP(LXS31,Уч!$A$2:$L$34,3,FALSE)</f>
        <v>25.07.1999</v>
      </c>
      <c r="LXV31" s="223" t="str">
        <f>VLOOKUP(LXS31,Уч!$A$2:$L$34,5,FALSE)</f>
        <v xml:space="preserve">Республика Татарстан  </v>
      </c>
      <c r="LXW31" s="518">
        <f t="shared" si="694"/>
        <v>11.6</v>
      </c>
      <c r="LXX31" s="518" t="str">
        <f t="shared" si="694"/>
        <v>X</v>
      </c>
      <c r="LXY31" s="518" t="str">
        <f t="shared" si="694"/>
        <v>X</v>
      </c>
      <c r="LXZ31" s="311">
        <f t="shared" si="695"/>
        <v>11.6</v>
      </c>
      <c r="LYA31" s="247">
        <f t="shared" si="696"/>
        <v>582</v>
      </c>
      <c r="LYB31" s="157"/>
      <c r="LYC31" s="209">
        <v>1160</v>
      </c>
      <c r="LYD31" s="209">
        <v>0</v>
      </c>
      <c r="LYE31" s="209">
        <v>0</v>
      </c>
      <c r="LYF31" s="229">
        <f t="shared" si="697"/>
        <v>1160</v>
      </c>
      <c r="LYG31" s="41">
        <f t="shared" ca="1" si="693"/>
        <v>0.11493400331377313</v>
      </c>
      <c r="LYH31" s="220">
        <v>9</v>
      </c>
      <c r="LYI31" s="162">
        <v>107</v>
      </c>
      <c r="LYJ31" s="221" t="str">
        <f>VLOOKUP(LYI31,Уч!$A$2:$L$34,2,FALSE)</f>
        <v>Зарипов Раиль</v>
      </c>
      <c r="LYK31" s="222" t="str">
        <f>VLOOKUP(LYI31,Уч!$A$2:$L$34,3,FALSE)</f>
        <v>25.07.1999</v>
      </c>
      <c r="LYL31" s="223" t="str">
        <f>VLOOKUP(LYI31,Уч!$A$2:$L$34,5,FALSE)</f>
        <v xml:space="preserve">Республика Татарстан  </v>
      </c>
      <c r="LYM31" s="518">
        <f t="shared" si="694"/>
        <v>11.6</v>
      </c>
      <c r="LYN31" s="518" t="str">
        <f t="shared" si="694"/>
        <v>X</v>
      </c>
      <c r="LYO31" s="518" t="str">
        <f t="shared" si="694"/>
        <v>X</v>
      </c>
      <c r="LYP31" s="311">
        <f t="shared" si="695"/>
        <v>11.6</v>
      </c>
      <c r="LYQ31" s="247">
        <f t="shared" si="696"/>
        <v>582</v>
      </c>
      <c r="LYR31" s="157"/>
      <c r="LYS31" s="209">
        <v>1160</v>
      </c>
      <c r="LYT31" s="209">
        <v>0</v>
      </c>
      <c r="LYU31" s="209">
        <v>0</v>
      </c>
      <c r="LYV31" s="229">
        <f t="shared" si="697"/>
        <v>1160</v>
      </c>
      <c r="LYW31" s="41">
        <f t="shared" ca="1" si="693"/>
        <v>0.36438114236869779</v>
      </c>
      <c r="LYX31" s="220">
        <v>9</v>
      </c>
      <c r="LYY31" s="162">
        <v>107</v>
      </c>
      <c r="LYZ31" s="221" t="str">
        <f>VLOOKUP(LYY31,Уч!$A$2:$L$34,2,FALSE)</f>
        <v>Зарипов Раиль</v>
      </c>
      <c r="LZA31" s="222" t="str">
        <f>VLOOKUP(LYY31,Уч!$A$2:$L$34,3,FALSE)</f>
        <v>25.07.1999</v>
      </c>
      <c r="LZB31" s="223" t="str">
        <f>VLOOKUP(LYY31,Уч!$A$2:$L$34,5,FALSE)</f>
        <v xml:space="preserve">Республика Татарстан  </v>
      </c>
      <c r="LZC31" s="518">
        <f t="shared" si="694"/>
        <v>11.6</v>
      </c>
      <c r="LZD31" s="518" t="str">
        <f t="shared" si="694"/>
        <v>X</v>
      </c>
      <c r="LZE31" s="518" t="str">
        <f t="shared" si="694"/>
        <v>X</v>
      </c>
      <c r="LZF31" s="311">
        <f t="shared" si="695"/>
        <v>11.6</v>
      </c>
      <c r="LZG31" s="247">
        <f t="shared" si="696"/>
        <v>582</v>
      </c>
      <c r="LZH31" s="157"/>
      <c r="LZI31" s="209">
        <v>1160</v>
      </c>
      <c r="LZJ31" s="209">
        <v>0</v>
      </c>
      <c r="LZK31" s="209">
        <v>0</v>
      </c>
      <c r="LZL31" s="229">
        <f t="shared" si="697"/>
        <v>1160</v>
      </c>
      <c r="LZM31" s="41">
        <f t="shared" ref="LZM31:MBI31" ca="1" si="698">RAND()</f>
        <v>0.62052098614570816</v>
      </c>
      <c r="LZN31" s="220">
        <v>9</v>
      </c>
      <c r="LZO31" s="162">
        <v>107</v>
      </c>
      <c r="LZP31" s="221" t="str">
        <f>VLOOKUP(LZO31,Уч!$A$2:$L$34,2,FALSE)</f>
        <v>Зарипов Раиль</v>
      </c>
      <c r="LZQ31" s="222" t="str">
        <f>VLOOKUP(LZO31,Уч!$A$2:$L$34,3,FALSE)</f>
        <v>25.07.1999</v>
      </c>
      <c r="LZR31" s="223" t="str">
        <f>VLOOKUP(LZO31,Уч!$A$2:$L$34,5,FALSE)</f>
        <v xml:space="preserve">Республика Татарстан  </v>
      </c>
      <c r="LZS31" s="518">
        <f t="shared" ref="LZS31:MBQ31" si="699">IF(LZY31=0,"X",LZY31/100)</f>
        <v>11.6</v>
      </c>
      <c r="LZT31" s="518" t="str">
        <f t="shared" si="699"/>
        <v>X</v>
      </c>
      <c r="LZU31" s="518" t="str">
        <f t="shared" si="699"/>
        <v>X</v>
      </c>
      <c r="LZV31" s="311">
        <f t="shared" ref="LZV31:MBR31" si="700">MAX(LZY31,LZZ31,MAA31)/100</f>
        <v>11.6</v>
      </c>
      <c r="LZW31" s="247">
        <f t="shared" ref="LZW31:MBS31" si="701">IF(MAB31&lt;153,0,IF(MAB31=0,0,ROUNDDOWN(51.39*(MAB31/100-1.5)^1.05,0)))</f>
        <v>582</v>
      </c>
      <c r="LZX31" s="157"/>
      <c r="LZY31" s="209">
        <v>1160</v>
      </c>
      <c r="LZZ31" s="209">
        <v>0</v>
      </c>
      <c r="MAA31" s="209">
        <v>0</v>
      </c>
      <c r="MAB31" s="229">
        <f t="shared" ref="MAB31:MBX31" si="702">MAX(LZY31,LZZ31,MAA31)</f>
        <v>1160</v>
      </c>
      <c r="MAC31" s="41">
        <f t="shared" ca="1" si="698"/>
        <v>0.85015230619058502</v>
      </c>
      <c r="MAD31" s="220">
        <v>9</v>
      </c>
      <c r="MAE31" s="162">
        <v>107</v>
      </c>
      <c r="MAF31" s="221" t="str">
        <f>VLOOKUP(MAE31,Уч!$A$2:$L$34,2,FALSE)</f>
        <v>Зарипов Раиль</v>
      </c>
      <c r="MAG31" s="222" t="str">
        <f>VLOOKUP(MAE31,Уч!$A$2:$L$34,3,FALSE)</f>
        <v>25.07.1999</v>
      </c>
      <c r="MAH31" s="223" t="str">
        <f>VLOOKUP(MAE31,Уч!$A$2:$L$34,5,FALSE)</f>
        <v xml:space="preserve">Республика Татарстан  </v>
      </c>
      <c r="MAI31" s="518">
        <f t="shared" si="699"/>
        <v>11.6</v>
      </c>
      <c r="MAJ31" s="518" t="str">
        <f t="shared" si="699"/>
        <v>X</v>
      </c>
      <c r="MAK31" s="518" t="str">
        <f t="shared" si="699"/>
        <v>X</v>
      </c>
      <c r="MAL31" s="311">
        <f t="shared" si="700"/>
        <v>11.6</v>
      </c>
      <c r="MAM31" s="247">
        <f t="shared" si="701"/>
        <v>582</v>
      </c>
      <c r="MAN31" s="157"/>
      <c r="MAO31" s="209">
        <v>1160</v>
      </c>
      <c r="MAP31" s="209">
        <v>0</v>
      </c>
      <c r="MAQ31" s="209">
        <v>0</v>
      </c>
      <c r="MAR31" s="229">
        <f t="shared" si="702"/>
        <v>1160</v>
      </c>
      <c r="MAS31" s="41">
        <f t="shared" ca="1" si="698"/>
        <v>6.9253717238259016E-3</v>
      </c>
      <c r="MAT31" s="220">
        <v>9</v>
      </c>
      <c r="MAU31" s="162">
        <v>107</v>
      </c>
      <c r="MAV31" s="221" t="str">
        <f>VLOOKUP(MAU31,Уч!$A$2:$L$34,2,FALSE)</f>
        <v>Зарипов Раиль</v>
      </c>
      <c r="MAW31" s="222" t="str">
        <f>VLOOKUP(MAU31,Уч!$A$2:$L$34,3,FALSE)</f>
        <v>25.07.1999</v>
      </c>
      <c r="MAX31" s="223" t="str">
        <f>VLOOKUP(MAU31,Уч!$A$2:$L$34,5,FALSE)</f>
        <v xml:space="preserve">Республика Татарстан  </v>
      </c>
      <c r="MAY31" s="518">
        <f t="shared" si="699"/>
        <v>11.6</v>
      </c>
      <c r="MAZ31" s="518" t="str">
        <f t="shared" si="699"/>
        <v>X</v>
      </c>
      <c r="MBA31" s="518" t="str">
        <f t="shared" si="699"/>
        <v>X</v>
      </c>
      <c r="MBB31" s="311">
        <f t="shared" si="700"/>
        <v>11.6</v>
      </c>
      <c r="MBC31" s="247">
        <f t="shared" si="701"/>
        <v>582</v>
      </c>
      <c r="MBD31" s="157"/>
      <c r="MBE31" s="209">
        <v>1160</v>
      </c>
      <c r="MBF31" s="209">
        <v>0</v>
      </c>
      <c r="MBG31" s="209">
        <v>0</v>
      </c>
      <c r="MBH31" s="229">
        <f t="shared" si="702"/>
        <v>1160</v>
      </c>
      <c r="MBI31" s="41">
        <f t="shared" ca="1" si="698"/>
        <v>0.26471743355396404</v>
      </c>
      <c r="MBJ31" s="220">
        <v>9</v>
      </c>
      <c r="MBK31" s="162">
        <v>107</v>
      </c>
      <c r="MBL31" s="221" t="str">
        <f>VLOOKUP(MBK31,Уч!$A$2:$L$34,2,FALSE)</f>
        <v>Зарипов Раиль</v>
      </c>
      <c r="MBM31" s="222" t="str">
        <f>VLOOKUP(MBK31,Уч!$A$2:$L$34,3,FALSE)</f>
        <v>25.07.1999</v>
      </c>
      <c r="MBN31" s="223" t="str">
        <f>VLOOKUP(MBK31,Уч!$A$2:$L$34,5,FALSE)</f>
        <v xml:space="preserve">Республика Татарстан  </v>
      </c>
      <c r="MBO31" s="518">
        <f t="shared" si="699"/>
        <v>11.6</v>
      </c>
      <c r="MBP31" s="518" t="str">
        <f t="shared" si="699"/>
        <v>X</v>
      </c>
      <c r="MBQ31" s="518" t="str">
        <f t="shared" si="699"/>
        <v>X</v>
      </c>
      <c r="MBR31" s="311">
        <f t="shared" si="700"/>
        <v>11.6</v>
      </c>
      <c r="MBS31" s="247">
        <f t="shared" si="701"/>
        <v>582</v>
      </c>
      <c r="MBT31" s="157"/>
      <c r="MBU31" s="209">
        <v>1160</v>
      </c>
      <c r="MBV31" s="209">
        <v>0</v>
      </c>
      <c r="MBW31" s="209">
        <v>0</v>
      </c>
      <c r="MBX31" s="229">
        <f t="shared" si="702"/>
        <v>1160</v>
      </c>
      <c r="MBY31" s="41">
        <f t="shared" ref="MBY31:MDU31" ca="1" si="703">RAND()</f>
        <v>0.59923225440357064</v>
      </c>
      <c r="MBZ31" s="220">
        <v>9</v>
      </c>
      <c r="MCA31" s="162">
        <v>107</v>
      </c>
      <c r="MCB31" s="221" t="str">
        <f>VLOOKUP(MCA31,Уч!$A$2:$L$34,2,FALSE)</f>
        <v>Зарипов Раиль</v>
      </c>
      <c r="MCC31" s="222" t="str">
        <f>VLOOKUP(MCA31,Уч!$A$2:$L$34,3,FALSE)</f>
        <v>25.07.1999</v>
      </c>
      <c r="MCD31" s="223" t="str">
        <f>VLOOKUP(MCA31,Уч!$A$2:$L$34,5,FALSE)</f>
        <v xml:space="preserve">Республика Татарстан  </v>
      </c>
      <c r="MCE31" s="518">
        <f t="shared" ref="MCE31:MEC31" si="704">IF(MCK31=0,"X",MCK31/100)</f>
        <v>11.6</v>
      </c>
      <c r="MCF31" s="518" t="str">
        <f t="shared" si="704"/>
        <v>X</v>
      </c>
      <c r="MCG31" s="518" t="str">
        <f t="shared" si="704"/>
        <v>X</v>
      </c>
      <c r="MCH31" s="311">
        <f t="shared" ref="MCH31:MED31" si="705">MAX(MCK31,MCL31,MCM31)/100</f>
        <v>11.6</v>
      </c>
      <c r="MCI31" s="247">
        <f t="shared" ref="MCI31:MEE31" si="706">IF(MCN31&lt;153,0,IF(MCN31=0,0,ROUNDDOWN(51.39*(MCN31/100-1.5)^1.05,0)))</f>
        <v>582</v>
      </c>
      <c r="MCJ31" s="157"/>
      <c r="MCK31" s="209">
        <v>1160</v>
      </c>
      <c r="MCL31" s="209">
        <v>0</v>
      </c>
      <c r="MCM31" s="209">
        <v>0</v>
      </c>
      <c r="MCN31" s="229">
        <f t="shared" ref="MCN31:MEJ31" si="707">MAX(MCK31,MCL31,MCM31)</f>
        <v>1160</v>
      </c>
      <c r="MCO31" s="41">
        <f t="shared" ca="1" si="703"/>
        <v>0.45697800734540972</v>
      </c>
      <c r="MCP31" s="220">
        <v>9</v>
      </c>
      <c r="MCQ31" s="162">
        <v>107</v>
      </c>
      <c r="MCR31" s="221" t="str">
        <f>VLOOKUP(MCQ31,Уч!$A$2:$L$34,2,FALSE)</f>
        <v>Зарипов Раиль</v>
      </c>
      <c r="MCS31" s="222" t="str">
        <f>VLOOKUP(MCQ31,Уч!$A$2:$L$34,3,FALSE)</f>
        <v>25.07.1999</v>
      </c>
      <c r="MCT31" s="223" t="str">
        <f>VLOOKUP(MCQ31,Уч!$A$2:$L$34,5,FALSE)</f>
        <v xml:space="preserve">Республика Татарстан  </v>
      </c>
      <c r="MCU31" s="518">
        <f t="shared" si="704"/>
        <v>11.6</v>
      </c>
      <c r="MCV31" s="518" t="str">
        <f t="shared" si="704"/>
        <v>X</v>
      </c>
      <c r="MCW31" s="518" t="str">
        <f t="shared" si="704"/>
        <v>X</v>
      </c>
      <c r="MCX31" s="311">
        <f t="shared" si="705"/>
        <v>11.6</v>
      </c>
      <c r="MCY31" s="247">
        <f t="shared" si="706"/>
        <v>582</v>
      </c>
      <c r="MCZ31" s="157"/>
      <c r="MDA31" s="209">
        <v>1160</v>
      </c>
      <c r="MDB31" s="209">
        <v>0</v>
      </c>
      <c r="MDC31" s="209">
        <v>0</v>
      </c>
      <c r="MDD31" s="229">
        <f t="shared" si="707"/>
        <v>1160</v>
      </c>
      <c r="MDE31" s="41">
        <f t="shared" ca="1" si="703"/>
        <v>0.8503251350377421</v>
      </c>
      <c r="MDF31" s="220">
        <v>9</v>
      </c>
      <c r="MDG31" s="162">
        <v>107</v>
      </c>
      <c r="MDH31" s="221" t="str">
        <f>VLOOKUP(MDG31,Уч!$A$2:$L$34,2,FALSE)</f>
        <v>Зарипов Раиль</v>
      </c>
      <c r="MDI31" s="222" t="str">
        <f>VLOOKUP(MDG31,Уч!$A$2:$L$34,3,FALSE)</f>
        <v>25.07.1999</v>
      </c>
      <c r="MDJ31" s="223" t="str">
        <f>VLOOKUP(MDG31,Уч!$A$2:$L$34,5,FALSE)</f>
        <v xml:space="preserve">Республика Татарстан  </v>
      </c>
      <c r="MDK31" s="518">
        <f t="shared" si="704"/>
        <v>11.6</v>
      </c>
      <c r="MDL31" s="518" t="str">
        <f t="shared" si="704"/>
        <v>X</v>
      </c>
      <c r="MDM31" s="518" t="str">
        <f t="shared" si="704"/>
        <v>X</v>
      </c>
      <c r="MDN31" s="311">
        <f t="shared" si="705"/>
        <v>11.6</v>
      </c>
      <c r="MDO31" s="247">
        <f t="shared" si="706"/>
        <v>582</v>
      </c>
      <c r="MDP31" s="157"/>
      <c r="MDQ31" s="209">
        <v>1160</v>
      </c>
      <c r="MDR31" s="209">
        <v>0</v>
      </c>
      <c r="MDS31" s="209">
        <v>0</v>
      </c>
      <c r="MDT31" s="229">
        <f t="shared" si="707"/>
        <v>1160</v>
      </c>
      <c r="MDU31" s="41">
        <f t="shared" ca="1" si="703"/>
        <v>7.2477628605551181E-2</v>
      </c>
      <c r="MDV31" s="220">
        <v>9</v>
      </c>
      <c r="MDW31" s="162">
        <v>107</v>
      </c>
      <c r="MDX31" s="221" t="str">
        <f>VLOOKUP(MDW31,Уч!$A$2:$L$34,2,FALSE)</f>
        <v>Зарипов Раиль</v>
      </c>
      <c r="MDY31" s="222" t="str">
        <f>VLOOKUP(MDW31,Уч!$A$2:$L$34,3,FALSE)</f>
        <v>25.07.1999</v>
      </c>
      <c r="MDZ31" s="223" t="str">
        <f>VLOOKUP(MDW31,Уч!$A$2:$L$34,5,FALSE)</f>
        <v xml:space="preserve">Республика Татарстан  </v>
      </c>
      <c r="MEA31" s="518">
        <f t="shared" si="704"/>
        <v>11.6</v>
      </c>
      <c r="MEB31" s="518" t="str">
        <f t="shared" si="704"/>
        <v>X</v>
      </c>
      <c r="MEC31" s="518" t="str">
        <f t="shared" si="704"/>
        <v>X</v>
      </c>
      <c r="MED31" s="311">
        <f t="shared" si="705"/>
        <v>11.6</v>
      </c>
      <c r="MEE31" s="247">
        <f t="shared" si="706"/>
        <v>582</v>
      </c>
      <c r="MEF31" s="157"/>
      <c r="MEG31" s="209">
        <v>1160</v>
      </c>
      <c r="MEH31" s="209">
        <v>0</v>
      </c>
      <c r="MEI31" s="209">
        <v>0</v>
      </c>
      <c r="MEJ31" s="229">
        <f t="shared" si="707"/>
        <v>1160</v>
      </c>
      <c r="MEK31" s="41">
        <f t="shared" ref="MEK31:MGG31" ca="1" si="708">RAND()</f>
        <v>0.83861693534078374</v>
      </c>
      <c r="MEL31" s="220">
        <v>9</v>
      </c>
      <c r="MEM31" s="162">
        <v>107</v>
      </c>
      <c r="MEN31" s="221" t="str">
        <f>VLOOKUP(MEM31,Уч!$A$2:$L$34,2,FALSE)</f>
        <v>Зарипов Раиль</v>
      </c>
      <c r="MEO31" s="222" t="str">
        <f>VLOOKUP(MEM31,Уч!$A$2:$L$34,3,FALSE)</f>
        <v>25.07.1999</v>
      </c>
      <c r="MEP31" s="223" t="str">
        <f>VLOOKUP(MEM31,Уч!$A$2:$L$34,5,FALSE)</f>
        <v xml:space="preserve">Республика Татарстан  </v>
      </c>
      <c r="MEQ31" s="518">
        <f t="shared" ref="MEQ31:MGO31" si="709">IF(MEW31=0,"X",MEW31/100)</f>
        <v>11.6</v>
      </c>
      <c r="MER31" s="518" t="str">
        <f t="shared" si="709"/>
        <v>X</v>
      </c>
      <c r="MES31" s="518" t="str">
        <f t="shared" si="709"/>
        <v>X</v>
      </c>
      <c r="MET31" s="311">
        <f t="shared" ref="MET31:MGP31" si="710">MAX(MEW31,MEX31,MEY31)/100</f>
        <v>11.6</v>
      </c>
      <c r="MEU31" s="247">
        <f t="shared" ref="MEU31:MGQ31" si="711">IF(MEZ31&lt;153,0,IF(MEZ31=0,0,ROUNDDOWN(51.39*(MEZ31/100-1.5)^1.05,0)))</f>
        <v>582</v>
      </c>
      <c r="MEV31" s="157"/>
      <c r="MEW31" s="209">
        <v>1160</v>
      </c>
      <c r="MEX31" s="209">
        <v>0</v>
      </c>
      <c r="MEY31" s="209">
        <v>0</v>
      </c>
      <c r="MEZ31" s="229">
        <f t="shared" ref="MEZ31:MGV31" si="712">MAX(MEW31,MEX31,MEY31)</f>
        <v>1160</v>
      </c>
      <c r="MFA31" s="41">
        <f t="shared" ca="1" si="708"/>
        <v>0.12159995530292689</v>
      </c>
      <c r="MFB31" s="220">
        <v>9</v>
      </c>
      <c r="MFC31" s="162">
        <v>107</v>
      </c>
      <c r="MFD31" s="221" t="str">
        <f>VLOOKUP(MFC31,Уч!$A$2:$L$34,2,FALSE)</f>
        <v>Зарипов Раиль</v>
      </c>
      <c r="MFE31" s="222" t="str">
        <f>VLOOKUP(MFC31,Уч!$A$2:$L$34,3,FALSE)</f>
        <v>25.07.1999</v>
      </c>
      <c r="MFF31" s="223" t="str">
        <f>VLOOKUP(MFC31,Уч!$A$2:$L$34,5,FALSE)</f>
        <v xml:space="preserve">Республика Татарстан  </v>
      </c>
      <c r="MFG31" s="518">
        <f t="shared" si="709"/>
        <v>11.6</v>
      </c>
      <c r="MFH31" s="518" t="str">
        <f t="shared" si="709"/>
        <v>X</v>
      </c>
      <c r="MFI31" s="518" t="str">
        <f t="shared" si="709"/>
        <v>X</v>
      </c>
      <c r="MFJ31" s="311">
        <f t="shared" si="710"/>
        <v>11.6</v>
      </c>
      <c r="MFK31" s="247">
        <f t="shared" si="711"/>
        <v>582</v>
      </c>
      <c r="MFL31" s="157"/>
      <c r="MFM31" s="209">
        <v>1160</v>
      </c>
      <c r="MFN31" s="209">
        <v>0</v>
      </c>
      <c r="MFO31" s="209">
        <v>0</v>
      </c>
      <c r="MFP31" s="229">
        <f t="shared" si="712"/>
        <v>1160</v>
      </c>
      <c r="MFQ31" s="41">
        <f t="shared" ca="1" si="708"/>
        <v>0.16884686666450521</v>
      </c>
      <c r="MFR31" s="220">
        <v>9</v>
      </c>
      <c r="MFS31" s="162">
        <v>107</v>
      </c>
      <c r="MFT31" s="221" t="str">
        <f>VLOOKUP(MFS31,Уч!$A$2:$L$34,2,FALSE)</f>
        <v>Зарипов Раиль</v>
      </c>
      <c r="MFU31" s="222" t="str">
        <f>VLOOKUP(MFS31,Уч!$A$2:$L$34,3,FALSE)</f>
        <v>25.07.1999</v>
      </c>
      <c r="MFV31" s="223" t="str">
        <f>VLOOKUP(MFS31,Уч!$A$2:$L$34,5,FALSE)</f>
        <v xml:space="preserve">Республика Татарстан  </v>
      </c>
      <c r="MFW31" s="518">
        <f t="shared" si="709"/>
        <v>11.6</v>
      </c>
      <c r="MFX31" s="518" t="str">
        <f t="shared" si="709"/>
        <v>X</v>
      </c>
      <c r="MFY31" s="518" t="str">
        <f t="shared" si="709"/>
        <v>X</v>
      </c>
      <c r="MFZ31" s="311">
        <f t="shared" si="710"/>
        <v>11.6</v>
      </c>
      <c r="MGA31" s="247">
        <f t="shared" si="711"/>
        <v>582</v>
      </c>
      <c r="MGB31" s="157"/>
      <c r="MGC31" s="209">
        <v>1160</v>
      </c>
      <c r="MGD31" s="209">
        <v>0</v>
      </c>
      <c r="MGE31" s="209">
        <v>0</v>
      </c>
      <c r="MGF31" s="229">
        <f t="shared" si="712"/>
        <v>1160</v>
      </c>
      <c r="MGG31" s="41">
        <f t="shared" ca="1" si="708"/>
        <v>0.24585516535552421</v>
      </c>
      <c r="MGH31" s="220">
        <v>9</v>
      </c>
      <c r="MGI31" s="162">
        <v>107</v>
      </c>
      <c r="MGJ31" s="221" t="str">
        <f>VLOOKUP(MGI31,Уч!$A$2:$L$34,2,FALSE)</f>
        <v>Зарипов Раиль</v>
      </c>
      <c r="MGK31" s="222" t="str">
        <f>VLOOKUP(MGI31,Уч!$A$2:$L$34,3,FALSE)</f>
        <v>25.07.1999</v>
      </c>
      <c r="MGL31" s="223" t="str">
        <f>VLOOKUP(MGI31,Уч!$A$2:$L$34,5,FALSE)</f>
        <v xml:space="preserve">Республика Татарстан  </v>
      </c>
      <c r="MGM31" s="518">
        <f t="shared" si="709"/>
        <v>11.6</v>
      </c>
      <c r="MGN31" s="518" t="str">
        <f t="shared" si="709"/>
        <v>X</v>
      </c>
      <c r="MGO31" s="518" t="str">
        <f t="shared" si="709"/>
        <v>X</v>
      </c>
      <c r="MGP31" s="311">
        <f t="shared" si="710"/>
        <v>11.6</v>
      </c>
      <c r="MGQ31" s="247">
        <f t="shared" si="711"/>
        <v>582</v>
      </c>
      <c r="MGR31" s="157"/>
      <c r="MGS31" s="209">
        <v>1160</v>
      </c>
      <c r="MGT31" s="209">
        <v>0</v>
      </c>
      <c r="MGU31" s="209">
        <v>0</v>
      </c>
      <c r="MGV31" s="229">
        <f t="shared" si="712"/>
        <v>1160</v>
      </c>
      <c r="MGW31" s="41">
        <f t="shared" ref="MGW31:MIS31" ca="1" si="713">RAND()</f>
        <v>0.80340211641542536</v>
      </c>
      <c r="MGX31" s="220">
        <v>9</v>
      </c>
      <c r="MGY31" s="162">
        <v>107</v>
      </c>
      <c r="MGZ31" s="221" t="str">
        <f>VLOOKUP(MGY31,Уч!$A$2:$L$34,2,FALSE)</f>
        <v>Зарипов Раиль</v>
      </c>
      <c r="MHA31" s="222" t="str">
        <f>VLOOKUP(MGY31,Уч!$A$2:$L$34,3,FALSE)</f>
        <v>25.07.1999</v>
      </c>
      <c r="MHB31" s="223" t="str">
        <f>VLOOKUP(MGY31,Уч!$A$2:$L$34,5,FALSE)</f>
        <v xml:space="preserve">Республика Татарстан  </v>
      </c>
      <c r="MHC31" s="518">
        <f t="shared" ref="MHC31:MJA31" si="714">IF(MHI31=0,"X",MHI31/100)</f>
        <v>11.6</v>
      </c>
      <c r="MHD31" s="518" t="str">
        <f t="shared" si="714"/>
        <v>X</v>
      </c>
      <c r="MHE31" s="518" t="str">
        <f t="shared" si="714"/>
        <v>X</v>
      </c>
      <c r="MHF31" s="311">
        <f t="shared" ref="MHF31:MJB31" si="715">MAX(MHI31,MHJ31,MHK31)/100</f>
        <v>11.6</v>
      </c>
      <c r="MHG31" s="247">
        <f t="shared" ref="MHG31:MJC31" si="716">IF(MHL31&lt;153,0,IF(MHL31=0,0,ROUNDDOWN(51.39*(MHL31/100-1.5)^1.05,0)))</f>
        <v>582</v>
      </c>
      <c r="MHH31" s="157"/>
      <c r="MHI31" s="209">
        <v>1160</v>
      </c>
      <c r="MHJ31" s="209">
        <v>0</v>
      </c>
      <c r="MHK31" s="209">
        <v>0</v>
      </c>
      <c r="MHL31" s="229">
        <f t="shared" ref="MHL31:MJH31" si="717">MAX(MHI31,MHJ31,MHK31)</f>
        <v>1160</v>
      </c>
      <c r="MHM31" s="41">
        <f t="shared" ca="1" si="713"/>
        <v>0.20484479275091338</v>
      </c>
      <c r="MHN31" s="220">
        <v>9</v>
      </c>
      <c r="MHO31" s="162">
        <v>107</v>
      </c>
      <c r="MHP31" s="221" t="str">
        <f>VLOOKUP(MHO31,Уч!$A$2:$L$34,2,FALSE)</f>
        <v>Зарипов Раиль</v>
      </c>
      <c r="MHQ31" s="222" t="str">
        <f>VLOOKUP(MHO31,Уч!$A$2:$L$34,3,FALSE)</f>
        <v>25.07.1999</v>
      </c>
      <c r="MHR31" s="223" t="str">
        <f>VLOOKUP(MHO31,Уч!$A$2:$L$34,5,FALSE)</f>
        <v xml:space="preserve">Республика Татарстан  </v>
      </c>
      <c r="MHS31" s="518">
        <f t="shared" si="714"/>
        <v>11.6</v>
      </c>
      <c r="MHT31" s="518" t="str">
        <f t="shared" si="714"/>
        <v>X</v>
      </c>
      <c r="MHU31" s="518" t="str">
        <f t="shared" si="714"/>
        <v>X</v>
      </c>
      <c r="MHV31" s="311">
        <f t="shared" si="715"/>
        <v>11.6</v>
      </c>
      <c r="MHW31" s="247">
        <f t="shared" si="716"/>
        <v>582</v>
      </c>
      <c r="MHX31" s="157"/>
      <c r="MHY31" s="209">
        <v>1160</v>
      </c>
      <c r="MHZ31" s="209">
        <v>0</v>
      </c>
      <c r="MIA31" s="209">
        <v>0</v>
      </c>
      <c r="MIB31" s="229">
        <f t="shared" si="717"/>
        <v>1160</v>
      </c>
      <c r="MIC31" s="41">
        <f t="shared" ca="1" si="713"/>
        <v>0.91107369056387011</v>
      </c>
      <c r="MID31" s="220">
        <v>9</v>
      </c>
      <c r="MIE31" s="162">
        <v>107</v>
      </c>
      <c r="MIF31" s="221" t="str">
        <f>VLOOKUP(MIE31,Уч!$A$2:$L$34,2,FALSE)</f>
        <v>Зарипов Раиль</v>
      </c>
      <c r="MIG31" s="222" t="str">
        <f>VLOOKUP(MIE31,Уч!$A$2:$L$34,3,FALSE)</f>
        <v>25.07.1999</v>
      </c>
      <c r="MIH31" s="223" t="str">
        <f>VLOOKUP(MIE31,Уч!$A$2:$L$34,5,FALSE)</f>
        <v xml:space="preserve">Республика Татарстан  </v>
      </c>
      <c r="MII31" s="518">
        <f t="shared" si="714"/>
        <v>11.6</v>
      </c>
      <c r="MIJ31" s="518" t="str">
        <f t="shared" si="714"/>
        <v>X</v>
      </c>
      <c r="MIK31" s="518" t="str">
        <f t="shared" si="714"/>
        <v>X</v>
      </c>
      <c r="MIL31" s="311">
        <f t="shared" si="715"/>
        <v>11.6</v>
      </c>
      <c r="MIM31" s="247">
        <f t="shared" si="716"/>
        <v>582</v>
      </c>
      <c r="MIN31" s="157"/>
      <c r="MIO31" s="209">
        <v>1160</v>
      </c>
      <c r="MIP31" s="209">
        <v>0</v>
      </c>
      <c r="MIQ31" s="209">
        <v>0</v>
      </c>
      <c r="MIR31" s="229">
        <f t="shared" si="717"/>
        <v>1160</v>
      </c>
      <c r="MIS31" s="41">
        <f t="shared" ca="1" si="713"/>
        <v>0.93693999105855919</v>
      </c>
      <c r="MIT31" s="220">
        <v>9</v>
      </c>
      <c r="MIU31" s="162">
        <v>107</v>
      </c>
      <c r="MIV31" s="221" t="str">
        <f>VLOOKUP(MIU31,Уч!$A$2:$L$34,2,FALSE)</f>
        <v>Зарипов Раиль</v>
      </c>
      <c r="MIW31" s="222" t="str">
        <f>VLOOKUP(MIU31,Уч!$A$2:$L$34,3,FALSE)</f>
        <v>25.07.1999</v>
      </c>
      <c r="MIX31" s="223" t="str">
        <f>VLOOKUP(MIU31,Уч!$A$2:$L$34,5,FALSE)</f>
        <v xml:space="preserve">Республика Татарстан  </v>
      </c>
      <c r="MIY31" s="518">
        <f t="shared" si="714"/>
        <v>11.6</v>
      </c>
      <c r="MIZ31" s="518" t="str">
        <f t="shared" si="714"/>
        <v>X</v>
      </c>
      <c r="MJA31" s="518" t="str">
        <f t="shared" si="714"/>
        <v>X</v>
      </c>
      <c r="MJB31" s="311">
        <f t="shared" si="715"/>
        <v>11.6</v>
      </c>
      <c r="MJC31" s="247">
        <f t="shared" si="716"/>
        <v>582</v>
      </c>
      <c r="MJD31" s="157"/>
      <c r="MJE31" s="209">
        <v>1160</v>
      </c>
      <c r="MJF31" s="209">
        <v>0</v>
      </c>
      <c r="MJG31" s="209">
        <v>0</v>
      </c>
      <c r="MJH31" s="229">
        <f t="shared" si="717"/>
        <v>1160</v>
      </c>
      <c r="MJI31" s="41">
        <f t="shared" ref="MJI31:MLE31" ca="1" si="718">RAND()</f>
        <v>0.89127359896891922</v>
      </c>
      <c r="MJJ31" s="220">
        <v>9</v>
      </c>
      <c r="MJK31" s="162">
        <v>107</v>
      </c>
      <c r="MJL31" s="221" t="str">
        <f>VLOOKUP(MJK31,Уч!$A$2:$L$34,2,FALSE)</f>
        <v>Зарипов Раиль</v>
      </c>
      <c r="MJM31" s="222" t="str">
        <f>VLOOKUP(MJK31,Уч!$A$2:$L$34,3,FALSE)</f>
        <v>25.07.1999</v>
      </c>
      <c r="MJN31" s="223" t="str">
        <f>VLOOKUP(MJK31,Уч!$A$2:$L$34,5,FALSE)</f>
        <v xml:space="preserve">Республика Татарстан  </v>
      </c>
      <c r="MJO31" s="518">
        <f t="shared" ref="MJO31:MLM31" si="719">IF(MJU31=0,"X",MJU31/100)</f>
        <v>11.6</v>
      </c>
      <c r="MJP31" s="518" t="str">
        <f t="shared" si="719"/>
        <v>X</v>
      </c>
      <c r="MJQ31" s="518" t="str">
        <f t="shared" si="719"/>
        <v>X</v>
      </c>
      <c r="MJR31" s="311">
        <f t="shared" ref="MJR31:MLN31" si="720">MAX(MJU31,MJV31,MJW31)/100</f>
        <v>11.6</v>
      </c>
      <c r="MJS31" s="247">
        <f t="shared" ref="MJS31:MLO31" si="721">IF(MJX31&lt;153,0,IF(MJX31=0,0,ROUNDDOWN(51.39*(MJX31/100-1.5)^1.05,0)))</f>
        <v>582</v>
      </c>
      <c r="MJT31" s="157"/>
      <c r="MJU31" s="209">
        <v>1160</v>
      </c>
      <c r="MJV31" s="209">
        <v>0</v>
      </c>
      <c r="MJW31" s="209">
        <v>0</v>
      </c>
      <c r="MJX31" s="229">
        <f t="shared" ref="MJX31:MLT31" si="722">MAX(MJU31,MJV31,MJW31)</f>
        <v>1160</v>
      </c>
      <c r="MJY31" s="41">
        <f t="shared" ca="1" si="718"/>
        <v>8.2473616359143631E-2</v>
      </c>
      <c r="MJZ31" s="220">
        <v>9</v>
      </c>
      <c r="MKA31" s="162">
        <v>107</v>
      </c>
      <c r="MKB31" s="221" t="str">
        <f>VLOOKUP(MKA31,Уч!$A$2:$L$34,2,FALSE)</f>
        <v>Зарипов Раиль</v>
      </c>
      <c r="MKC31" s="222" t="str">
        <f>VLOOKUP(MKA31,Уч!$A$2:$L$34,3,FALSE)</f>
        <v>25.07.1999</v>
      </c>
      <c r="MKD31" s="223" t="str">
        <f>VLOOKUP(MKA31,Уч!$A$2:$L$34,5,FALSE)</f>
        <v xml:space="preserve">Республика Татарстан  </v>
      </c>
      <c r="MKE31" s="518">
        <f t="shared" si="719"/>
        <v>11.6</v>
      </c>
      <c r="MKF31" s="518" t="str">
        <f t="shared" si="719"/>
        <v>X</v>
      </c>
      <c r="MKG31" s="518" t="str">
        <f t="shared" si="719"/>
        <v>X</v>
      </c>
      <c r="MKH31" s="311">
        <f t="shared" si="720"/>
        <v>11.6</v>
      </c>
      <c r="MKI31" s="247">
        <f t="shared" si="721"/>
        <v>582</v>
      </c>
      <c r="MKJ31" s="157"/>
      <c r="MKK31" s="209">
        <v>1160</v>
      </c>
      <c r="MKL31" s="209">
        <v>0</v>
      </c>
      <c r="MKM31" s="209">
        <v>0</v>
      </c>
      <c r="MKN31" s="229">
        <f t="shared" si="722"/>
        <v>1160</v>
      </c>
      <c r="MKO31" s="41">
        <f t="shared" ca="1" si="718"/>
        <v>0.47169282234209065</v>
      </c>
      <c r="MKP31" s="220">
        <v>9</v>
      </c>
      <c r="MKQ31" s="162">
        <v>107</v>
      </c>
      <c r="MKR31" s="221" t="str">
        <f>VLOOKUP(MKQ31,Уч!$A$2:$L$34,2,FALSE)</f>
        <v>Зарипов Раиль</v>
      </c>
      <c r="MKS31" s="222" t="str">
        <f>VLOOKUP(MKQ31,Уч!$A$2:$L$34,3,FALSE)</f>
        <v>25.07.1999</v>
      </c>
      <c r="MKT31" s="223" t="str">
        <f>VLOOKUP(MKQ31,Уч!$A$2:$L$34,5,FALSE)</f>
        <v xml:space="preserve">Республика Татарстан  </v>
      </c>
      <c r="MKU31" s="518">
        <f t="shared" si="719"/>
        <v>11.6</v>
      </c>
      <c r="MKV31" s="518" t="str">
        <f t="shared" si="719"/>
        <v>X</v>
      </c>
      <c r="MKW31" s="518" t="str">
        <f t="shared" si="719"/>
        <v>X</v>
      </c>
      <c r="MKX31" s="311">
        <f t="shared" si="720"/>
        <v>11.6</v>
      </c>
      <c r="MKY31" s="247">
        <f t="shared" si="721"/>
        <v>582</v>
      </c>
      <c r="MKZ31" s="157"/>
      <c r="MLA31" s="209">
        <v>1160</v>
      </c>
      <c r="MLB31" s="209">
        <v>0</v>
      </c>
      <c r="MLC31" s="209">
        <v>0</v>
      </c>
      <c r="MLD31" s="229">
        <f t="shared" si="722"/>
        <v>1160</v>
      </c>
      <c r="MLE31" s="41">
        <f t="shared" ca="1" si="718"/>
        <v>0.9105297393827817</v>
      </c>
      <c r="MLF31" s="220">
        <v>9</v>
      </c>
      <c r="MLG31" s="162">
        <v>107</v>
      </c>
      <c r="MLH31" s="221" t="str">
        <f>VLOOKUP(MLG31,Уч!$A$2:$L$34,2,FALSE)</f>
        <v>Зарипов Раиль</v>
      </c>
      <c r="MLI31" s="222" t="str">
        <f>VLOOKUP(MLG31,Уч!$A$2:$L$34,3,FALSE)</f>
        <v>25.07.1999</v>
      </c>
      <c r="MLJ31" s="223" t="str">
        <f>VLOOKUP(MLG31,Уч!$A$2:$L$34,5,FALSE)</f>
        <v xml:space="preserve">Республика Татарстан  </v>
      </c>
      <c r="MLK31" s="518">
        <f t="shared" si="719"/>
        <v>11.6</v>
      </c>
      <c r="MLL31" s="518" t="str">
        <f t="shared" si="719"/>
        <v>X</v>
      </c>
      <c r="MLM31" s="518" t="str">
        <f t="shared" si="719"/>
        <v>X</v>
      </c>
      <c r="MLN31" s="311">
        <f t="shared" si="720"/>
        <v>11.6</v>
      </c>
      <c r="MLO31" s="247">
        <f t="shared" si="721"/>
        <v>582</v>
      </c>
      <c r="MLP31" s="157"/>
      <c r="MLQ31" s="209">
        <v>1160</v>
      </c>
      <c r="MLR31" s="209">
        <v>0</v>
      </c>
      <c r="MLS31" s="209">
        <v>0</v>
      </c>
      <c r="MLT31" s="229">
        <f t="shared" si="722"/>
        <v>1160</v>
      </c>
      <c r="MLU31" s="41">
        <f t="shared" ref="MLU31:MNQ31" ca="1" si="723">RAND()</f>
        <v>0.72806614895642241</v>
      </c>
      <c r="MLV31" s="220">
        <v>9</v>
      </c>
      <c r="MLW31" s="162">
        <v>107</v>
      </c>
      <c r="MLX31" s="221" t="str">
        <f>VLOOKUP(MLW31,Уч!$A$2:$L$34,2,FALSE)</f>
        <v>Зарипов Раиль</v>
      </c>
      <c r="MLY31" s="222" t="str">
        <f>VLOOKUP(MLW31,Уч!$A$2:$L$34,3,FALSE)</f>
        <v>25.07.1999</v>
      </c>
      <c r="MLZ31" s="223" t="str">
        <f>VLOOKUP(MLW31,Уч!$A$2:$L$34,5,FALSE)</f>
        <v xml:space="preserve">Республика Татарстан  </v>
      </c>
      <c r="MMA31" s="518">
        <f t="shared" ref="MMA31:MNY31" si="724">IF(MMG31=0,"X",MMG31/100)</f>
        <v>11.6</v>
      </c>
      <c r="MMB31" s="518" t="str">
        <f t="shared" si="724"/>
        <v>X</v>
      </c>
      <c r="MMC31" s="518" t="str">
        <f t="shared" si="724"/>
        <v>X</v>
      </c>
      <c r="MMD31" s="311">
        <f t="shared" ref="MMD31:MNZ31" si="725">MAX(MMG31,MMH31,MMI31)/100</f>
        <v>11.6</v>
      </c>
      <c r="MME31" s="247">
        <f t="shared" ref="MME31:MOA31" si="726">IF(MMJ31&lt;153,0,IF(MMJ31=0,0,ROUNDDOWN(51.39*(MMJ31/100-1.5)^1.05,0)))</f>
        <v>582</v>
      </c>
      <c r="MMF31" s="157"/>
      <c r="MMG31" s="209">
        <v>1160</v>
      </c>
      <c r="MMH31" s="209">
        <v>0</v>
      </c>
      <c r="MMI31" s="209">
        <v>0</v>
      </c>
      <c r="MMJ31" s="229">
        <f t="shared" ref="MMJ31:MOF31" si="727">MAX(MMG31,MMH31,MMI31)</f>
        <v>1160</v>
      </c>
      <c r="MMK31" s="41">
        <f t="shared" ca="1" si="723"/>
        <v>0.23445799689100677</v>
      </c>
      <c r="MML31" s="220">
        <v>9</v>
      </c>
      <c r="MMM31" s="162">
        <v>107</v>
      </c>
      <c r="MMN31" s="221" t="str">
        <f>VLOOKUP(MMM31,Уч!$A$2:$L$34,2,FALSE)</f>
        <v>Зарипов Раиль</v>
      </c>
      <c r="MMO31" s="222" t="str">
        <f>VLOOKUP(MMM31,Уч!$A$2:$L$34,3,FALSE)</f>
        <v>25.07.1999</v>
      </c>
      <c r="MMP31" s="223" t="str">
        <f>VLOOKUP(MMM31,Уч!$A$2:$L$34,5,FALSE)</f>
        <v xml:space="preserve">Республика Татарстан  </v>
      </c>
      <c r="MMQ31" s="518">
        <f t="shared" si="724"/>
        <v>11.6</v>
      </c>
      <c r="MMR31" s="518" t="str">
        <f t="shared" si="724"/>
        <v>X</v>
      </c>
      <c r="MMS31" s="518" t="str">
        <f t="shared" si="724"/>
        <v>X</v>
      </c>
      <c r="MMT31" s="311">
        <f t="shared" si="725"/>
        <v>11.6</v>
      </c>
      <c r="MMU31" s="247">
        <f t="shared" si="726"/>
        <v>582</v>
      </c>
      <c r="MMV31" s="157"/>
      <c r="MMW31" s="209">
        <v>1160</v>
      </c>
      <c r="MMX31" s="209">
        <v>0</v>
      </c>
      <c r="MMY31" s="209">
        <v>0</v>
      </c>
      <c r="MMZ31" s="229">
        <f t="shared" si="727"/>
        <v>1160</v>
      </c>
      <c r="MNA31" s="41">
        <f t="shared" ca="1" si="723"/>
        <v>6.8811381291480123E-2</v>
      </c>
      <c r="MNB31" s="220">
        <v>9</v>
      </c>
      <c r="MNC31" s="162">
        <v>107</v>
      </c>
      <c r="MND31" s="221" t="str">
        <f>VLOOKUP(MNC31,Уч!$A$2:$L$34,2,FALSE)</f>
        <v>Зарипов Раиль</v>
      </c>
      <c r="MNE31" s="222" t="str">
        <f>VLOOKUP(MNC31,Уч!$A$2:$L$34,3,FALSE)</f>
        <v>25.07.1999</v>
      </c>
      <c r="MNF31" s="223" t="str">
        <f>VLOOKUP(MNC31,Уч!$A$2:$L$34,5,FALSE)</f>
        <v xml:space="preserve">Республика Татарстан  </v>
      </c>
      <c r="MNG31" s="518">
        <f t="shared" si="724"/>
        <v>11.6</v>
      </c>
      <c r="MNH31" s="518" t="str">
        <f t="shared" si="724"/>
        <v>X</v>
      </c>
      <c r="MNI31" s="518" t="str">
        <f t="shared" si="724"/>
        <v>X</v>
      </c>
      <c r="MNJ31" s="311">
        <f t="shared" si="725"/>
        <v>11.6</v>
      </c>
      <c r="MNK31" s="247">
        <f t="shared" si="726"/>
        <v>582</v>
      </c>
      <c r="MNL31" s="157"/>
      <c r="MNM31" s="209">
        <v>1160</v>
      </c>
      <c r="MNN31" s="209">
        <v>0</v>
      </c>
      <c r="MNO31" s="209">
        <v>0</v>
      </c>
      <c r="MNP31" s="229">
        <f t="shared" si="727"/>
        <v>1160</v>
      </c>
      <c r="MNQ31" s="41">
        <f t="shared" ca="1" si="723"/>
        <v>0.30086709934548217</v>
      </c>
      <c r="MNR31" s="220">
        <v>9</v>
      </c>
      <c r="MNS31" s="162">
        <v>107</v>
      </c>
      <c r="MNT31" s="221" t="str">
        <f>VLOOKUP(MNS31,Уч!$A$2:$L$34,2,FALSE)</f>
        <v>Зарипов Раиль</v>
      </c>
      <c r="MNU31" s="222" t="str">
        <f>VLOOKUP(MNS31,Уч!$A$2:$L$34,3,FALSE)</f>
        <v>25.07.1999</v>
      </c>
      <c r="MNV31" s="223" t="str">
        <f>VLOOKUP(MNS31,Уч!$A$2:$L$34,5,FALSE)</f>
        <v xml:space="preserve">Республика Татарстан  </v>
      </c>
      <c r="MNW31" s="518">
        <f t="shared" si="724"/>
        <v>11.6</v>
      </c>
      <c r="MNX31" s="518" t="str">
        <f t="shared" si="724"/>
        <v>X</v>
      </c>
      <c r="MNY31" s="518" t="str">
        <f t="shared" si="724"/>
        <v>X</v>
      </c>
      <c r="MNZ31" s="311">
        <f t="shared" si="725"/>
        <v>11.6</v>
      </c>
      <c r="MOA31" s="247">
        <f t="shared" si="726"/>
        <v>582</v>
      </c>
      <c r="MOB31" s="157"/>
      <c r="MOC31" s="209">
        <v>1160</v>
      </c>
      <c r="MOD31" s="209">
        <v>0</v>
      </c>
      <c r="MOE31" s="209">
        <v>0</v>
      </c>
      <c r="MOF31" s="229">
        <f t="shared" si="727"/>
        <v>1160</v>
      </c>
      <c r="MOG31" s="41">
        <f t="shared" ref="MOG31:MQC31" ca="1" si="728">RAND()</f>
        <v>0.43580715217885191</v>
      </c>
      <c r="MOH31" s="220">
        <v>9</v>
      </c>
      <c r="MOI31" s="162">
        <v>107</v>
      </c>
      <c r="MOJ31" s="221" t="str">
        <f>VLOOKUP(MOI31,Уч!$A$2:$L$34,2,FALSE)</f>
        <v>Зарипов Раиль</v>
      </c>
      <c r="MOK31" s="222" t="str">
        <f>VLOOKUP(MOI31,Уч!$A$2:$L$34,3,FALSE)</f>
        <v>25.07.1999</v>
      </c>
      <c r="MOL31" s="223" t="str">
        <f>VLOOKUP(MOI31,Уч!$A$2:$L$34,5,FALSE)</f>
        <v xml:space="preserve">Республика Татарстан  </v>
      </c>
      <c r="MOM31" s="518">
        <f t="shared" ref="MOM31:MQK31" si="729">IF(MOS31=0,"X",MOS31/100)</f>
        <v>11.6</v>
      </c>
      <c r="MON31" s="518" t="str">
        <f t="shared" si="729"/>
        <v>X</v>
      </c>
      <c r="MOO31" s="518" t="str">
        <f t="shared" si="729"/>
        <v>X</v>
      </c>
      <c r="MOP31" s="311">
        <f t="shared" ref="MOP31:MQL31" si="730">MAX(MOS31,MOT31,MOU31)/100</f>
        <v>11.6</v>
      </c>
      <c r="MOQ31" s="247">
        <f t="shared" ref="MOQ31:MQM31" si="731">IF(MOV31&lt;153,0,IF(MOV31=0,0,ROUNDDOWN(51.39*(MOV31/100-1.5)^1.05,0)))</f>
        <v>582</v>
      </c>
      <c r="MOR31" s="157"/>
      <c r="MOS31" s="209">
        <v>1160</v>
      </c>
      <c r="MOT31" s="209">
        <v>0</v>
      </c>
      <c r="MOU31" s="209">
        <v>0</v>
      </c>
      <c r="MOV31" s="229">
        <f t="shared" ref="MOV31:MQR31" si="732">MAX(MOS31,MOT31,MOU31)</f>
        <v>1160</v>
      </c>
      <c r="MOW31" s="41">
        <f t="shared" ca="1" si="728"/>
        <v>0.82000864400388895</v>
      </c>
      <c r="MOX31" s="220">
        <v>9</v>
      </c>
      <c r="MOY31" s="162">
        <v>107</v>
      </c>
      <c r="MOZ31" s="221" t="str">
        <f>VLOOKUP(MOY31,Уч!$A$2:$L$34,2,FALSE)</f>
        <v>Зарипов Раиль</v>
      </c>
      <c r="MPA31" s="222" t="str">
        <f>VLOOKUP(MOY31,Уч!$A$2:$L$34,3,FALSE)</f>
        <v>25.07.1999</v>
      </c>
      <c r="MPB31" s="223" t="str">
        <f>VLOOKUP(MOY31,Уч!$A$2:$L$34,5,FALSE)</f>
        <v xml:space="preserve">Республика Татарстан  </v>
      </c>
      <c r="MPC31" s="518">
        <f t="shared" si="729"/>
        <v>11.6</v>
      </c>
      <c r="MPD31" s="518" t="str">
        <f t="shared" si="729"/>
        <v>X</v>
      </c>
      <c r="MPE31" s="518" t="str">
        <f t="shared" si="729"/>
        <v>X</v>
      </c>
      <c r="MPF31" s="311">
        <f t="shared" si="730"/>
        <v>11.6</v>
      </c>
      <c r="MPG31" s="247">
        <f t="shared" si="731"/>
        <v>582</v>
      </c>
      <c r="MPH31" s="157"/>
      <c r="MPI31" s="209">
        <v>1160</v>
      </c>
      <c r="MPJ31" s="209">
        <v>0</v>
      </c>
      <c r="MPK31" s="209">
        <v>0</v>
      </c>
      <c r="MPL31" s="229">
        <f t="shared" si="732"/>
        <v>1160</v>
      </c>
      <c r="MPM31" s="41">
        <f t="shared" ca="1" si="728"/>
        <v>0.4207670433959706</v>
      </c>
      <c r="MPN31" s="220">
        <v>9</v>
      </c>
      <c r="MPO31" s="162">
        <v>107</v>
      </c>
      <c r="MPP31" s="221" t="str">
        <f>VLOOKUP(MPO31,Уч!$A$2:$L$34,2,FALSE)</f>
        <v>Зарипов Раиль</v>
      </c>
      <c r="MPQ31" s="222" t="str">
        <f>VLOOKUP(MPO31,Уч!$A$2:$L$34,3,FALSE)</f>
        <v>25.07.1999</v>
      </c>
      <c r="MPR31" s="223" t="str">
        <f>VLOOKUP(MPO31,Уч!$A$2:$L$34,5,FALSE)</f>
        <v xml:space="preserve">Республика Татарстан  </v>
      </c>
      <c r="MPS31" s="518">
        <f t="shared" si="729"/>
        <v>11.6</v>
      </c>
      <c r="MPT31" s="518" t="str">
        <f t="shared" si="729"/>
        <v>X</v>
      </c>
      <c r="MPU31" s="518" t="str">
        <f t="shared" si="729"/>
        <v>X</v>
      </c>
      <c r="MPV31" s="311">
        <f t="shared" si="730"/>
        <v>11.6</v>
      </c>
      <c r="MPW31" s="247">
        <f t="shared" si="731"/>
        <v>582</v>
      </c>
      <c r="MPX31" s="157"/>
      <c r="MPY31" s="209">
        <v>1160</v>
      </c>
      <c r="MPZ31" s="209">
        <v>0</v>
      </c>
      <c r="MQA31" s="209">
        <v>0</v>
      </c>
      <c r="MQB31" s="229">
        <f t="shared" si="732"/>
        <v>1160</v>
      </c>
      <c r="MQC31" s="41">
        <f t="shared" ca="1" si="728"/>
        <v>0.27017266751947822</v>
      </c>
      <c r="MQD31" s="220">
        <v>9</v>
      </c>
      <c r="MQE31" s="162">
        <v>107</v>
      </c>
      <c r="MQF31" s="221" t="str">
        <f>VLOOKUP(MQE31,Уч!$A$2:$L$34,2,FALSE)</f>
        <v>Зарипов Раиль</v>
      </c>
      <c r="MQG31" s="222" t="str">
        <f>VLOOKUP(MQE31,Уч!$A$2:$L$34,3,FALSE)</f>
        <v>25.07.1999</v>
      </c>
      <c r="MQH31" s="223" t="str">
        <f>VLOOKUP(MQE31,Уч!$A$2:$L$34,5,FALSE)</f>
        <v xml:space="preserve">Республика Татарстан  </v>
      </c>
      <c r="MQI31" s="518">
        <f t="shared" si="729"/>
        <v>11.6</v>
      </c>
      <c r="MQJ31" s="518" t="str">
        <f t="shared" si="729"/>
        <v>X</v>
      </c>
      <c r="MQK31" s="518" t="str">
        <f t="shared" si="729"/>
        <v>X</v>
      </c>
      <c r="MQL31" s="311">
        <f t="shared" si="730"/>
        <v>11.6</v>
      </c>
      <c r="MQM31" s="247">
        <f t="shared" si="731"/>
        <v>582</v>
      </c>
      <c r="MQN31" s="157"/>
      <c r="MQO31" s="209">
        <v>1160</v>
      </c>
      <c r="MQP31" s="209">
        <v>0</v>
      </c>
      <c r="MQQ31" s="209">
        <v>0</v>
      </c>
      <c r="MQR31" s="229">
        <f t="shared" si="732"/>
        <v>1160</v>
      </c>
      <c r="MQS31" s="41">
        <f t="shared" ref="MQS31:MSO31" ca="1" si="733">RAND()</f>
        <v>0.94861779129144386</v>
      </c>
      <c r="MQT31" s="220">
        <v>9</v>
      </c>
      <c r="MQU31" s="162">
        <v>107</v>
      </c>
      <c r="MQV31" s="221" t="str">
        <f>VLOOKUP(MQU31,Уч!$A$2:$L$34,2,FALSE)</f>
        <v>Зарипов Раиль</v>
      </c>
      <c r="MQW31" s="222" t="str">
        <f>VLOOKUP(MQU31,Уч!$A$2:$L$34,3,FALSE)</f>
        <v>25.07.1999</v>
      </c>
      <c r="MQX31" s="223" t="str">
        <f>VLOOKUP(MQU31,Уч!$A$2:$L$34,5,FALSE)</f>
        <v xml:space="preserve">Республика Татарстан  </v>
      </c>
      <c r="MQY31" s="518">
        <f t="shared" ref="MQY31:MSW31" si="734">IF(MRE31=0,"X",MRE31/100)</f>
        <v>11.6</v>
      </c>
      <c r="MQZ31" s="518" t="str">
        <f t="shared" si="734"/>
        <v>X</v>
      </c>
      <c r="MRA31" s="518" t="str">
        <f t="shared" si="734"/>
        <v>X</v>
      </c>
      <c r="MRB31" s="311">
        <f t="shared" ref="MRB31:MSX31" si="735">MAX(MRE31,MRF31,MRG31)/100</f>
        <v>11.6</v>
      </c>
      <c r="MRC31" s="247">
        <f t="shared" ref="MRC31:MSY31" si="736">IF(MRH31&lt;153,0,IF(MRH31=0,0,ROUNDDOWN(51.39*(MRH31/100-1.5)^1.05,0)))</f>
        <v>582</v>
      </c>
      <c r="MRD31" s="157"/>
      <c r="MRE31" s="209">
        <v>1160</v>
      </c>
      <c r="MRF31" s="209">
        <v>0</v>
      </c>
      <c r="MRG31" s="209">
        <v>0</v>
      </c>
      <c r="MRH31" s="229">
        <f t="shared" ref="MRH31:MTD31" si="737">MAX(MRE31,MRF31,MRG31)</f>
        <v>1160</v>
      </c>
      <c r="MRI31" s="41">
        <f t="shared" ca="1" si="733"/>
        <v>0.20417429101342799</v>
      </c>
      <c r="MRJ31" s="220">
        <v>9</v>
      </c>
      <c r="MRK31" s="162">
        <v>107</v>
      </c>
      <c r="MRL31" s="221" t="str">
        <f>VLOOKUP(MRK31,Уч!$A$2:$L$34,2,FALSE)</f>
        <v>Зарипов Раиль</v>
      </c>
      <c r="MRM31" s="222" t="str">
        <f>VLOOKUP(MRK31,Уч!$A$2:$L$34,3,FALSE)</f>
        <v>25.07.1999</v>
      </c>
      <c r="MRN31" s="223" t="str">
        <f>VLOOKUP(MRK31,Уч!$A$2:$L$34,5,FALSE)</f>
        <v xml:space="preserve">Республика Татарстан  </v>
      </c>
      <c r="MRO31" s="518">
        <f t="shared" si="734"/>
        <v>11.6</v>
      </c>
      <c r="MRP31" s="518" t="str">
        <f t="shared" si="734"/>
        <v>X</v>
      </c>
      <c r="MRQ31" s="518" t="str">
        <f t="shared" si="734"/>
        <v>X</v>
      </c>
      <c r="MRR31" s="311">
        <f t="shared" si="735"/>
        <v>11.6</v>
      </c>
      <c r="MRS31" s="247">
        <f t="shared" si="736"/>
        <v>582</v>
      </c>
      <c r="MRT31" s="157"/>
      <c r="MRU31" s="209">
        <v>1160</v>
      </c>
      <c r="MRV31" s="209">
        <v>0</v>
      </c>
      <c r="MRW31" s="209">
        <v>0</v>
      </c>
      <c r="MRX31" s="229">
        <f t="shared" si="737"/>
        <v>1160</v>
      </c>
      <c r="MRY31" s="41">
        <f t="shared" ca="1" si="733"/>
        <v>0.89499471561131161</v>
      </c>
      <c r="MRZ31" s="220">
        <v>9</v>
      </c>
      <c r="MSA31" s="162">
        <v>107</v>
      </c>
      <c r="MSB31" s="221" t="str">
        <f>VLOOKUP(MSA31,Уч!$A$2:$L$34,2,FALSE)</f>
        <v>Зарипов Раиль</v>
      </c>
      <c r="MSC31" s="222" t="str">
        <f>VLOOKUP(MSA31,Уч!$A$2:$L$34,3,FALSE)</f>
        <v>25.07.1999</v>
      </c>
      <c r="MSD31" s="223" t="str">
        <f>VLOOKUP(MSA31,Уч!$A$2:$L$34,5,FALSE)</f>
        <v xml:space="preserve">Республика Татарстан  </v>
      </c>
      <c r="MSE31" s="518">
        <f t="shared" si="734"/>
        <v>11.6</v>
      </c>
      <c r="MSF31" s="518" t="str">
        <f t="shared" si="734"/>
        <v>X</v>
      </c>
      <c r="MSG31" s="518" t="str">
        <f t="shared" si="734"/>
        <v>X</v>
      </c>
      <c r="MSH31" s="311">
        <f t="shared" si="735"/>
        <v>11.6</v>
      </c>
      <c r="MSI31" s="247">
        <f t="shared" si="736"/>
        <v>582</v>
      </c>
      <c r="MSJ31" s="157"/>
      <c r="MSK31" s="209">
        <v>1160</v>
      </c>
      <c r="MSL31" s="209">
        <v>0</v>
      </c>
      <c r="MSM31" s="209">
        <v>0</v>
      </c>
      <c r="MSN31" s="229">
        <f t="shared" si="737"/>
        <v>1160</v>
      </c>
      <c r="MSO31" s="41">
        <f t="shared" ca="1" si="733"/>
        <v>0.15859270113911228</v>
      </c>
      <c r="MSP31" s="220">
        <v>9</v>
      </c>
      <c r="MSQ31" s="162">
        <v>107</v>
      </c>
      <c r="MSR31" s="221" t="str">
        <f>VLOOKUP(MSQ31,Уч!$A$2:$L$34,2,FALSE)</f>
        <v>Зарипов Раиль</v>
      </c>
      <c r="MSS31" s="222" t="str">
        <f>VLOOKUP(MSQ31,Уч!$A$2:$L$34,3,FALSE)</f>
        <v>25.07.1999</v>
      </c>
      <c r="MST31" s="223" t="str">
        <f>VLOOKUP(MSQ31,Уч!$A$2:$L$34,5,FALSE)</f>
        <v xml:space="preserve">Республика Татарстан  </v>
      </c>
      <c r="MSU31" s="518">
        <f t="shared" si="734"/>
        <v>11.6</v>
      </c>
      <c r="MSV31" s="518" t="str">
        <f t="shared" si="734"/>
        <v>X</v>
      </c>
      <c r="MSW31" s="518" t="str">
        <f t="shared" si="734"/>
        <v>X</v>
      </c>
      <c r="MSX31" s="311">
        <f t="shared" si="735"/>
        <v>11.6</v>
      </c>
      <c r="MSY31" s="247">
        <f t="shared" si="736"/>
        <v>582</v>
      </c>
      <c r="MSZ31" s="157"/>
      <c r="MTA31" s="209">
        <v>1160</v>
      </c>
      <c r="MTB31" s="209">
        <v>0</v>
      </c>
      <c r="MTC31" s="209">
        <v>0</v>
      </c>
      <c r="MTD31" s="229">
        <f t="shared" si="737"/>
        <v>1160</v>
      </c>
      <c r="MTE31" s="41">
        <f t="shared" ref="MTE31:MVA31" ca="1" si="738">RAND()</f>
        <v>0.97435468856373908</v>
      </c>
      <c r="MTF31" s="220">
        <v>9</v>
      </c>
      <c r="MTG31" s="162">
        <v>107</v>
      </c>
      <c r="MTH31" s="221" t="str">
        <f>VLOOKUP(MTG31,Уч!$A$2:$L$34,2,FALSE)</f>
        <v>Зарипов Раиль</v>
      </c>
      <c r="MTI31" s="222" t="str">
        <f>VLOOKUP(MTG31,Уч!$A$2:$L$34,3,FALSE)</f>
        <v>25.07.1999</v>
      </c>
      <c r="MTJ31" s="223" t="str">
        <f>VLOOKUP(MTG31,Уч!$A$2:$L$34,5,FALSE)</f>
        <v xml:space="preserve">Республика Татарстан  </v>
      </c>
      <c r="MTK31" s="518">
        <f t="shared" ref="MTK31:MVI31" si="739">IF(MTQ31=0,"X",MTQ31/100)</f>
        <v>11.6</v>
      </c>
      <c r="MTL31" s="518" t="str">
        <f t="shared" si="739"/>
        <v>X</v>
      </c>
      <c r="MTM31" s="518" t="str">
        <f t="shared" si="739"/>
        <v>X</v>
      </c>
      <c r="MTN31" s="311">
        <f t="shared" ref="MTN31:MVJ31" si="740">MAX(MTQ31,MTR31,MTS31)/100</f>
        <v>11.6</v>
      </c>
      <c r="MTO31" s="247">
        <f t="shared" ref="MTO31:MVK31" si="741">IF(MTT31&lt;153,0,IF(MTT31=0,0,ROUNDDOWN(51.39*(MTT31/100-1.5)^1.05,0)))</f>
        <v>582</v>
      </c>
      <c r="MTP31" s="157"/>
      <c r="MTQ31" s="209">
        <v>1160</v>
      </c>
      <c r="MTR31" s="209">
        <v>0</v>
      </c>
      <c r="MTS31" s="209">
        <v>0</v>
      </c>
      <c r="MTT31" s="229">
        <f t="shared" ref="MTT31:MVP31" si="742">MAX(MTQ31,MTR31,MTS31)</f>
        <v>1160</v>
      </c>
      <c r="MTU31" s="41">
        <f t="shared" ca="1" si="738"/>
        <v>0.69178050562918147</v>
      </c>
      <c r="MTV31" s="220">
        <v>9</v>
      </c>
      <c r="MTW31" s="162">
        <v>107</v>
      </c>
      <c r="MTX31" s="221" t="str">
        <f>VLOOKUP(MTW31,Уч!$A$2:$L$34,2,FALSE)</f>
        <v>Зарипов Раиль</v>
      </c>
      <c r="MTY31" s="222" t="str">
        <f>VLOOKUP(MTW31,Уч!$A$2:$L$34,3,FALSE)</f>
        <v>25.07.1999</v>
      </c>
      <c r="MTZ31" s="223" t="str">
        <f>VLOOKUP(MTW31,Уч!$A$2:$L$34,5,FALSE)</f>
        <v xml:space="preserve">Республика Татарстан  </v>
      </c>
      <c r="MUA31" s="518">
        <f t="shared" si="739"/>
        <v>11.6</v>
      </c>
      <c r="MUB31" s="518" t="str">
        <f t="shared" si="739"/>
        <v>X</v>
      </c>
      <c r="MUC31" s="518" t="str">
        <f t="shared" si="739"/>
        <v>X</v>
      </c>
      <c r="MUD31" s="311">
        <f t="shared" si="740"/>
        <v>11.6</v>
      </c>
      <c r="MUE31" s="247">
        <f t="shared" si="741"/>
        <v>582</v>
      </c>
      <c r="MUF31" s="157"/>
      <c r="MUG31" s="209">
        <v>1160</v>
      </c>
      <c r="MUH31" s="209">
        <v>0</v>
      </c>
      <c r="MUI31" s="209">
        <v>0</v>
      </c>
      <c r="MUJ31" s="229">
        <f t="shared" si="742"/>
        <v>1160</v>
      </c>
      <c r="MUK31" s="41">
        <f t="shared" ca="1" si="738"/>
        <v>0.17042424685776481</v>
      </c>
      <c r="MUL31" s="220">
        <v>9</v>
      </c>
      <c r="MUM31" s="162">
        <v>107</v>
      </c>
      <c r="MUN31" s="221" t="str">
        <f>VLOOKUP(MUM31,Уч!$A$2:$L$34,2,FALSE)</f>
        <v>Зарипов Раиль</v>
      </c>
      <c r="MUO31" s="222" t="str">
        <f>VLOOKUP(MUM31,Уч!$A$2:$L$34,3,FALSE)</f>
        <v>25.07.1999</v>
      </c>
      <c r="MUP31" s="223" t="str">
        <f>VLOOKUP(MUM31,Уч!$A$2:$L$34,5,FALSE)</f>
        <v xml:space="preserve">Республика Татарстан  </v>
      </c>
      <c r="MUQ31" s="518">
        <f t="shared" si="739"/>
        <v>11.6</v>
      </c>
      <c r="MUR31" s="518" t="str">
        <f t="shared" si="739"/>
        <v>X</v>
      </c>
      <c r="MUS31" s="518" t="str">
        <f t="shared" si="739"/>
        <v>X</v>
      </c>
      <c r="MUT31" s="311">
        <f t="shared" si="740"/>
        <v>11.6</v>
      </c>
      <c r="MUU31" s="247">
        <f t="shared" si="741"/>
        <v>582</v>
      </c>
      <c r="MUV31" s="157"/>
      <c r="MUW31" s="209">
        <v>1160</v>
      </c>
      <c r="MUX31" s="209">
        <v>0</v>
      </c>
      <c r="MUY31" s="209">
        <v>0</v>
      </c>
      <c r="MUZ31" s="229">
        <f t="shared" si="742"/>
        <v>1160</v>
      </c>
      <c r="MVA31" s="41">
        <f t="shared" ca="1" si="738"/>
        <v>6.2603428970121833E-2</v>
      </c>
      <c r="MVB31" s="220">
        <v>9</v>
      </c>
      <c r="MVC31" s="162">
        <v>107</v>
      </c>
      <c r="MVD31" s="221" t="str">
        <f>VLOOKUP(MVC31,Уч!$A$2:$L$34,2,FALSE)</f>
        <v>Зарипов Раиль</v>
      </c>
      <c r="MVE31" s="222" t="str">
        <f>VLOOKUP(MVC31,Уч!$A$2:$L$34,3,FALSE)</f>
        <v>25.07.1999</v>
      </c>
      <c r="MVF31" s="223" t="str">
        <f>VLOOKUP(MVC31,Уч!$A$2:$L$34,5,FALSE)</f>
        <v xml:space="preserve">Республика Татарстан  </v>
      </c>
      <c r="MVG31" s="518">
        <f t="shared" si="739"/>
        <v>11.6</v>
      </c>
      <c r="MVH31" s="518" t="str">
        <f t="shared" si="739"/>
        <v>X</v>
      </c>
      <c r="MVI31" s="518" t="str">
        <f t="shared" si="739"/>
        <v>X</v>
      </c>
      <c r="MVJ31" s="311">
        <f t="shared" si="740"/>
        <v>11.6</v>
      </c>
      <c r="MVK31" s="247">
        <f t="shared" si="741"/>
        <v>582</v>
      </c>
      <c r="MVL31" s="157"/>
      <c r="MVM31" s="209">
        <v>1160</v>
      </c>
      <c r="MVN31" s="209">
        <v>0</v>
      </c>
      <c r="MVO31" s="209">
        <v>0</v>
      </c>
      <c r="MVP31" s="229">
        <f t="shared" si="742"/>
        <v>1160</v>
      </c>
      <c r="MVQ31" s="41">
        <f t="shared" ref="MVQ31:MXM31" ca="1" si="743">RAND()</f>
        <v>0.70136380199289883</v>
      </c>
      <c r="MVR31" s="220">
        <v>9</v>
      </c>
      <c r="MVS31" s="162">
        <v>107</v>
      </c>
      <c r="MVT31" s="221" t="str">
        <f>VLOOKUP(MVS31,Уч!$A$2:$L$34,2,FALSE)</f>
        <v>Зарипов Раиль</v>
      </c>
      <c r="MVU31" s="222" t="str">
        <f>VLOOKUP(MVS31,Уч!$A$2:$L$34,3,FALSE)</f>
        <v>25.07.1999</v>
      </c>
      <c r="MVV31" s="223" t="str">
        <f>VLOOKUP(MVS31,Уч!$A$2:$L$34,5,FALSE)</f>
        <v xml:space="preserve">Республика Татарстан  </v>
      </c>
      <c r="MVW31" s="518">
        <f t="shared" ref="MVW31:MXU31" si="744">IF(MWC31=0,"X",MWC31/100)</f>
        <v>11.6</v>
      </c>
      <c r="MVX31" s="518" t="str">
        <f t="shared" si="744"/>
        <v>X</v>
      </c>
      <c r="MVY31" s="518" t="str">
        <f t="shared" si="744"/>
        <v>X</v>
      </c>
      <c r="MVZ31" s="311">
        <f t="shared" ref="MVZ31:MXV31" si="745">MAX(MWC31,MWD31,MWE31)/100</f>
        <v>11.6</v>
      </c>
      <c r="MWA31" s="247">
        <f t="shared" ref="MWA31:MXW31" si="746">IF(MWF31&lt;153,0,IF(MWF31=0,0,ROUNDDOWN(51.39*(MWF31/100-1.5)^1.05,0)))</f>
        <v>582</v>
      </c>
      <c r="MWB31" s="157"/>
      <c r="MWC31" s="209">
        <v>1160</v>
      </c>
      <c r="MWD31" s="209">
        <v>0</v>
      </c>
      <c r="MWE31" s="209">
        <v>0</v>
      </c>
      <c r="MWF31" s="229">
        <f t="shared" ref="MWF31:MYB31" si="747">MAX(MWC31,MWD31,MWE31)</f>
        <v>1160</v>
      </c>
      <c r="MWG31" s="41">
        <f t="shared" ca="1" si="743"/>
        <v>0.17308445641856685</v>
      </c>
      <c r="MWH31" s="220">
        <v>9</v>
      </c>
      <c r="MWI31" s="162">
        <v>107</v>
      </c>
      <c r="MWJ31" s="221" t="str">
        <f>VLOOKUP(MWI31,Уч!$A$2:$L$34,2,FALSE)</f>
        <v>Зарипов Раиль</v>
      </c>
      <c r="MWK31" s="222" t="str">
        <f>VLOOKUP(MWI31,Уч!$A$2:$L$34,3,FALSE)</f>
        <v>25.07.1999</v>
      </c>
      <c r="MWL31" s="223" t="str">
        <f>VLOOKUP(MWI31,Уч!$A$2:$L$34,5,FALSE)</f>
        <v xml:space="preserve">Республика Татарстан  </v>
      </c>
      <c r="MWM31" s="518">
        <f t="shared" si="744"/>
        <v>11.6</v>
      </c>
      <c r="MWN31" s="518" t="str">
        <f t="shared" si="744"/>
        <v>X</v>
      </c>
      <c r="MWO31" s="518" t="str">
        <f t="shared" si="744"/>
        <v>X</v>
      </c>
      <c r="MWP31" s="311">
        <f t="shared" si="745"/>
        <v>11.6</v>
      </c>
      <c r="MWQ31" s="247">
        <f t="shared" si="746"/>
        <v>582</v>
      </c>
      <c r="MWR31" s="157"/>
      <c r="MWS31" s="209">
        <v>1160</v>
      </c>
      <c r="MWT31" s="209">
        <v>0</v>
      </c>
      <c r="MWU31" s="209">
        <v>0</v>
      </c>
      <c r="MWV31" s="229">
        <f t="shared" si="747"/>
        <v>1160</v>
      </c>
      <c r="MWW31" s="41">
        <f t="shared" ca="1" si="743"/>
        <v>0.98429306008735584</v>
      </c>
      <c r="MWX31" s="220">
        <v>9</v>
      </c>
      <c r="MWY31" s="162">
        <v>107</v>
      </c>
      <c r="MWZ31" s="221" t="str">
        <f>VLOOKUP(MWY31,Уч!$A$2:$L$34,2,FALSE)</f>
        <v>Зарипов Раиль</v>
      </c>
      <c r="MXA31" s="222" t="str">
        <f>VLOOKUP(MWY31,Уч!$A$2:$L$34,3,FALSE)</f>
        <v>25.07.1999</v>
      </c>
      <c r="MXB31" s="223" t="str">
        <f>VLOOKUP(MWY31,Уч!$A$2:$L$34,5,FALSE)</f>
        <v xml:space="preserve">Республика Татарстан  </v>
      </c>
      <c r="MXC31" s="518">
        <f t="shared" si="744"/>
        <v>11.6</v>
      </c>
      <c r="MXD31" s="518" t="str">
        <f t="shared" si="744"/>
        <v>X</v>
      </c>
      <c r="MXE31" s="518" t="str">
        <f t="shared" si="744"/>
        <v>X</v>
      </c>
      <c r="MXF31" s="311">
        <f t="shared" si="745"/>
        <v>11.6</v>
      </c>
      <c r="MXG31" s="247">
        <f t="shared" si="746"/>
        <v>582</v>
      </c>
      <c r="MXH31" s="157"/>
      <c r="MXI31" s="209">
        <v>1160</v>
      </c>
      <c r="MXJ31" s="209">
        <v>0</v>
      </c>
      <c r="MXK31" s="209">
        <v>0</v>
      </c>
      <c r="MXL31" s="229">
        <f t="shared" si="747"/>
        <v>1160</v>
      </c>
      <c r="MXM31" s="41">
        <f t="shared" ca="1" si="743"/>
        <v>0.20410268483660465</v>
      </c>
      <c r="MXN31" s="220">
        <v>9</v>
      </c>
      <c r="MXO31" s="162">
        <v>107</v>
      </c>
      <c r="MXP31" s="221" t="str">
        <f>VLOOKUP(MXO31,Уч!$A$2:$L$34,2,FALSE)</f>
        <v>Зарипов Раиль</v>
      </c>
      <c r="MXQ31" s="222" t="str">
        <f>VLOOKUP(MXO31,Уч!$A$2:$L$34,3,FALSE)</f>
        <v>25.07.1999</v>
      </c>
      <c r="MXR31" s="223" t="str">
        <f>VLOOKUP(MXO31,Уч!$A$2:$L$34,5,FALSE)</f>
        <v xml:space="preserve">Республика Татарстан  </v>
      </c>
      <c r="MXS31" s="518">
        <f t="shared" si="744"/>
        <v>11.6</v>
      </c>
      <c r="MXT31" s="518" t="str">
        <f t="shared" si="744"/>
        <v>X</v>
      </c>
      <c r="MXU31" s="518" t="str">
        <f t="shared" si="744"/>
        <v>X</v>
      </c>
      <c r="MXV31" s="311">
        <f t="shared" si="745"/>
        <v>11.6</v>
      </c>
      <c r="MXW31" s="247">
        <f t="shared" si="746"/>
        <v>582</v>
      </c>
      <c r="MXX31" s="157"/>
      <c r="MXY31" s="209">
        <v>1160</v>
      </c>
      <c r="MXZ31" s="209">
        <v>0</v>
      </c>
      <c r="MYA31" s="209">
        <v>0</v>
      </c>
      <c r="MYB31" s="229">
        <f t="shared" si="747"/>
        <v>1160</v>
      </c>
      <c r="MYC31" s="41">
        <f t="shared" ref="MYC31:MZY31" ca="1" si="748">RAND()</f>
        <v>0.40908650878852215</v>
      </c>
      <c r="MYD31" s="220">
        <v>9</v>
      </c>
      <c r="MYE31" s="162">
        <v>107</v>
      </c>
      <c r="MYF31" s="221" t="str">
        <f>VLOOKUP(MYE31,Уч!$A$2:$L$34,2,FALSE)</f>
        <v>Зарипов Раиль</v>
      </c>
      <c r="MYG31" s="222" t="str">
        <f>VLOOKUP(MYE31,Уч!$A$2:$L$34,3,FALSE)</f>
        <v>25.07.1999</v>
      </c>
      <c r="MYH31" s="223" t="str">
        <f>VLOOKUP(MYE31,Уч!$A$2:$L$34,5,FALSE)</f>
        <v xml:space="preserve">Республика Татарстан  </v>
      </c>
      <c r="MYI31" s="518">
        <f t="shared" ref="MYI31:NAG31" si="749">IF(MYO31=0,"X",MYO31/100)</f>
        <v>11.6</v>
      </c>
      <c r="MYJ31" s="518" t="str">
        <f t="shared" si="749"/>
        <v>X</v>
      </c>
      <c r="MYK31" s="518" t="str">
        <f t="shared" si="749"/>
        <v>X</v>
      </c>
      <c r="MYL31" s="311">
        <f t="shared" ref="MYL31:NAH31" si="750">MAX(MYO31,MYP31,MYQ31)/100</f>
        <v>11.6</v>
      </c>
      <c r="MYM31" s="247">
        <f t="shared" ref="MYM31:NAI31" si="751">IF(MYR31&lt;153,0,IF(MYR31=0,0,ROUNDDOWN(51.39*(MYR31/100-1.5)^1.05,0)))</f>
        <v>582</v>
      </c>
      <c r="MYN31" s="157"/>
      <c r="MYO31" s="209">
        <v>1160</v>
      </c>
      <c r="MYP31" s="209">
        <v>0</v>
      </c>
      <c r="MYQ31" s="209">
        <v>0</v>
      </c>
      <c r="MYR31" s="229">
        <f t="shared" ref="MYR31:NAN31" si="752">MAX(MYO31,MYP31,MYQ31)</f>
        <v>1160</v>
      </c>
      <c r="MYS31" s="41">
        <f t="shared" ca="1" si="748"/>
        <v>7.4304857465812613E-2</v>
      </c>
      <c r="MYT31" s="220">
        <v>9</v>
      </c>
      <c r="MYU31" s="162">
        <v>107</v>
      </c>
      <c r="MYV31" s="221" t="str">
        <f>VLOOKUP(MYU31,Уч!$A$2:$L$34,2,FALSE)</f>
        <v>Зарипов Раиль</v>
      </c>
      <c r="MYW31" s="222" t="str">
        <f>VLOOKUP(MYU31,Уч!$A$2:$L$34,3,FALSE)</f>
        <v>25.07.1999</v>
      </c>
      <c r="MYX31" s="223" t="str">
        <f>VLOOKUP(MYU31,Уч!$A$2:$L$34,5,FALSE)</f>
        <v xml:space="preserve">Республика Татарстан  </v>
      </c>
      <c r="MYY31" s="518">
        <f t="shared" si="749"/>
        <v>11.6</v>
      </c>
      <c r="MYZ31" s="518" t="str">
        <f t="shared" si="749"/>
        <v>X</v>
      </c>
      <c r="MZA31" s="518" t="str">
        <f t="shared" si="749"/>
        <v>X</v>
      </c>
      <c r="MZB31" s="311">
        <f t="shared" si="750"/>
        <v>11.6</v>
      </c>
      <c r="MZC31" s="247">
        <f t="shared" si="751"/>
        <v>582</v>
      </c>
      <c r="MZD31" s="157"/>
      <c r="MZE31" s="209">
        <v>1160</v>
      </c>
      <c r="MZF31" s="209">
        <v>0</v>
      </c>
      <c r="MZG31" s="209">
        <v>0</v>
      </c>
      <c r="MZH31" s="229">
        <f t="shared" si="752"/>
        <v>1160</v>
      </c>
      <c r="MZI31" s="41">
        <f t="shared" ca="1" si="748"/>
        <v>6.1173630379913746E-3</v>
      </c>
      <c r="MZJ31" s="220">
        <v>9</v>
      </c>
      <c r="MZK31" s="162">
        <v>107</v>
      </c>
      <c r="MZL31" s="221" t="str">
        <f>VLOOKUP(MZK31,Уч!$A$2:$L$34,2,FALSE)</f>
        <v>Зарипов Раиль</v>
      </c>
      <c r="MZM31" s="222" t="str">
        <f>VLOOKUP(MZK31,Уч!$A$2:$L$34,3,FALSE)</f>
        <v>25.07.1999</v>
      </c>
      <c r="MZN31" s="223" t="str">
        <f>VLOOKUP(MZK31,Уч!$A$2:$L$34,5,FALSE)</f>
        <v xml:space="preserve">Республика Татарстан  </v>
      </c>
      <c r="MZO31" s="518">
        <f t="shared" si="749"/>
        <v>11.6</v>
      </c>
      <c r="MZP31" s="518" t="str">
        <f t="shared" si="749"/>
        <v>X</v>
      </c>
      <c r="MZQ31" s="518" t="str">
        <f t="shared" si="749"/>
        <v>X</v>
      </c>
      <c r="MZR31" s="311">
        <f t="shared" si="750"/>
        <v>11.6</v>
      </c>
      <c r="MZS31" s="247">
        <f t="shared" si="751"/>
        <v>582</v>
      </c>
      <c r="MZT31" s="157"/>
      <c r="MZU31" s="209">
        <v>1160</v>
      </c>
      <c r="MZV31" s="209">
        <v>0</v>
      </c>
      <c r="MZW31" s="209">
        <v>0</v>
      </c>
      <c r="MZX31" s="229">
        <f t="shared" si="752"/>
        <v>1160</v>
      </c>
      <c r="MZY31" s="41">
        <f t="shared" ca="1" si="748"/>
        <v>0.48650448368307153</v>
      </c>
      <c r="MZZ31" s="220">
        <v>9</v>
      </c>
      <c r="NAA31" s="162">
        <v>107</v>
      </c>
      <c r="NAB31" s="221" t="str">
        <f>VLOOKUP(NAA31,Уч!$A$2:$L$34,2,FALSE)</f>
        <v>Зарипов Раиль</v>
      </c>
      <c r="NAC31" s="222" t="str">
        <f>VLOOKUP(NAA31,Уч!$A$2:$L$34,3,FALSE)</f>
        <v>25.07.1999</v>
      </c>
      <c r="NAD31" s="223" t="str">
        <f>VLOOKUP(NAA31,Уч!$A$2:$L$34,5,FALSE)</f>
        <v xml:space="preserve">Республика Татарстан  </v>
      </c>
      <c r="NAE31" s="518">
        <f t="shared" si="749"/>
        <v>11.6</v>
      </c>
      <c r="NAF31" s="518" t="str">
        <f t="shared" si="749"/>
        <v>X</v>
      </c>
      <c r="NAG31" s="518" t="str">
        <f t="shared" si="749"/>
        <v>X</v>
      </c>
      <c r="NAH31" s="311">
        <f t="shared" si="750"/>
        <v>11.6</v>
      </c>
      <c r="NAI31" s="247">
        <f t="shared" si="751"/>
        <v>582</v>
      </c>
      <c r="NAJ31" s="157"/>
      <c r="NAK31" s="209">
        <v>1160</v>
      </c>
      <c r="NAL31" s="209">
        <v>0</v>
      </c>
      <c r="NAM31" s="209">
        <v>0</v>
      </c>
      <c r="NAN31" s="229">
        <f t="shared" si="752"/>
        <v>1160</v>
      </c>
      <c r="NAO31" s="41">
        <f t="shared" ref="NAO31:NCK31" ca="1" si="753">RAND()</f>
        <v>0.52242003622321143</v>
      </c>
      <c r="NAP31" s="220">
        <v>9</v>
      </c>
      <c r="NAQ31" s="162">
        <v>107</v>
      </c>
      <c r="NAR31" s="221" t="str">
        <f>VLOOKUP(NAQ31,Уч!$A$2:$L$34,2,FALSE)</f>
        <v>Зарипов Раиль</v>
      </c>
      <c r="NAS31" s="222" t="str">
        <f>VLOOKUP(NAQ31,Уч!$A$2:$L$34,3,FALSE)</f>
        <v>25.07.1999</v>
      </c>
      <c r="NAT31" s="223" t="str">
        <f>VLOOKUP(NAQ31,Уч!$A$2:$L$34,5,FALSE)</f>
        <v xml:space="preserve">Республика Татарстан  </v>
      </c>
      <c r="NAU31" s="518">
        <f t="shared" ref="NAU31:NCS31" si="754">IF(NBA31=0,"X",NBA31/100)</f>
        <v>11.6</v>
      </c>
      <c r="NAV31" s="518" t="str">
        <f t="shared" si="754"/>
        <v>X</v>
      </c>
      <c r="NAW31" s="518" t="str">
        <f t="shared" si="754"/>
        <v>X</v>
      </c>
      <c r="NAX31" s="311">
        <f t="shared" ref="NAX31:NCT31" si="755">MAX(NBA31,NBB31,NBC31)/100</f>
        <v>11.6</v>
      </c>
      <c r="NAY31" s="247">
        <f t="shared" ref="NAY31:NCU31" si="756">IF(NBD31&lt;153,0,IF(NBD31=0,0,ROUNDDOWN(51.39*(NBD31/100-1.5)^1.05,0)))</f>
        <v>582</v>
      </c>
      <c r="NAZ31" s="157"/>
      <c r="NBA31" s="209">
        <v>1160</v>
      </c>
      <c r="NBB31" s="209">
        <v>0</v>
      </c>
      <c r="NBC31" s="209">
        <v>0</v>
      </c>
      <c r="NBD31" s="229">
        <f t="shared" ref="NBD31:NCZ31" si="757">MAX(NBA31,NBB31,NBC31)</f>
        <v>1160</v>
      </c>
      <c r="NBE31" s="41">
        <f t="shared" ca="1" si="753"/>
        <v>0.53182080225040884</v>
      </c>
      <c r="NBF31" s="220">
        <v>9</v>
      </c>
      <c r="NBG31" s="162">
        <v>107</v>
      </c>
      <c r="NBH31" s="221" t="str">
        <f>VLOOKUP(NBG31,Уч!$A$2:$L$34,2,FALSE)</f>
        <v>Зарипов Раиль</v>
      </c>
      <c r="NBI31" s="222" t="str">
        <f>VLOOKUP(NBG31,Уч!$A$2:$L$34,3,FALSE)</f>
        <v>25.07.1999</v>
      </c>
      <c r="NBJ31" s="223" t="str">
        <f>VLOOKUP(NBG31,Уч!$A$2:$L$34,5,FALSE)</f>
        <v xml:space="preserve">Республика Татарстан  </v>
      </c>
      <c r="NBK31" s="518">
        <f t="shared" si="754"/>
        <v>11.6</v>
      </c>
      <c r="NBL31" s="518" t="str">
        <f t="shared" si="754"/>
        <v>X</v>
      </c>
      <c r="NBM31" s="518" t="str">
        <f t="shared" si="754"/>
        <v>X</v>
      </c>
      <c r="NBN31" s="311">
        <f t="shared" si="755"/>
        <v>11.6</v>
      </c>
      <c r="NBO31" s="247">
        <f t="shared" si="756"/>
        <v>582</v>
      </c>
      <c r="NBP31" s="157"/>
      <c r="NBQ31" s="209">
        <v>1160</v>
      </c>
      <c r="NBR31" s="209">
        <v>0</v>
      </c>
      <c r="NBS31" s="209">
        <v>0</v>
      </c>
      <c r="NBT31" s="229">
        <f t="shared" si="757"/>
        <v>1160</v>
      </c>
      <c r="NBU31" s="41">
        <f t="shared" ca="1" si="753"/>
        <v>0.74365262331973525</v>
      </c>
      <c r="NBV31" s="220">
        <v>9</v>
      </c>
      <c r="NBW31" s="162">
        <v>107</v>
      </c>
      <c r="NBX31" s="221" t="str">
        <f>VLOOKUP(NBW31,Уч!$A$2:$L$34,2,FALSE)</f>
        <v>Зарипов Раиль</v>
      </c>
      <c r="NBY31" s="222" t="str">
        <f>VLOOKUP(NBW31,Уч!$A$2:$L$34,3,FALSE)</f>
        <v>25.07.1999</v>
      </c>
      <c r="NBZ31" s="223" t="str">
        <f>VLOOKUP(NBW31,Уч!$A$2:$L$34,5,FALSE)</f>
        <v xml:space="preserve">Республика Татарстан  </v>
      </c>
      <c r="NCA31" s="518">
        <f t="shared" si="754"/>
        <v>11.6</v>
      </c>
      <c r="NCB31" s="518" t="str">
        <f t="shared" si="754"/>
        <v>X</v>
      </c>
      <c r="NCC31" s="518" t="str">
        <f t="shared" si="754"/>
        <v>X</v>
      </c>
      <c r="NCD31" s="311">
        <f t="shared" si="755"/>
        <v>11.6</v>
      </c>
      <c r="NCE31" s="247">
        <f t="shared" si="756"/>
        <v>582</v>
      </c>
      <c r="NCF31" s="157"/>
      <c r="NCG31" s="209">
        <v>1160</v>
      </c>
      <c r="NCH31" s="209">
        <v>0</v>
      </c>
      <c r="NCI31" s="209">
        <v>0</v>
      </c>
      <c r="NCJ31" s="229">
        <f t="shared" si="757"/>
        <v>1160</v>
      </c>
      <c r="NCK31" s="41">
        <f t="shared" ca="1" si="753"/>
        <v>0.55235641402830304</v>
      </c>
      <c r="NCL31" s="220">
        <v>9</v>
      </c>
      <c r="NCM31" s="162">
        <v>107</v>
      </c>
      <c r="NCN31" s="221" t="str">
        <f>VLOOKUP(NCM31,Уч!$A$2:$L$34,2,FALSE)</f>
        <v>Зарипов Раиль</v>
      </c>
      <c r="NCO31" s="222" t="str">
        <f>VLOOKUP(NCM31,Уч!$A$2:$L$34,3,FALSE)</f>
        <v>25.07.1999</v>
      </c>
      <c r="NCP31" s="223" t="str">
        <f>VLOOKUP(NCM31,Уч!$A$2:$L$34,5,FALSE)</f>
        <v xml:space="preserve">Республика Татарстан  </v>
      </c>
      <c r="NCQ31" s="518">
        <f t="shared" si="754"/>
        <v>11.6</v>
      </c>
      <c r="NCR31" s="518" t="str">
        <f t="shared" si="754"/>
        <v>X</v>
      </c>
      <c r="NCS31" s="518" t="str">
        <f t="shared" si="754"/>
        <v>X</v>
      </c>
      <c r="NCT31" s="311">
        <f t="shared" si="755"/>
        <v>11.6</v>
      </c>
      <c r="NCU31" s="247">
        <f t="shared" si="756"/>
        <v>582</v>
      </c>
      <c r="NCV31" s="157"/>
      <c r="NCW31" s="209">
        <v>1160</v>
      </c>
      <c r="NCX31" s="209">
        <v>0</v>
      </c>
      <c r="NCY31" s="209">
        <v>0</v>
      </c>
      <c r="NCZ31" s="229">
        <f t="shared" si="757"/>
        <v>1160</v>
      </c>
      <c r="NDA31" s="41">
        <f t="shared" ref="NDA31:NEW31" ca="1" si="758">RAND()</f>
        <v>0.26193465028550844</v>
      </c>
      <c r="NDB31" s="220">
        <v>9</v>
      </c>
      <c r="NDC31" s="162">
        <v>107</v>
      </c>
      <c r="NDD31" s="221" t="str">
        <f>VLOOKUP(NDC31,Уч!$A$2:$L$34,2,FALSE)</f>
        <v>Зарипов Раиль</v>
      </c>
      <c r="NDE31" s="222" t="str">
        <f>VLOOKUP(NDC31,Уч!$A$2:$L$34,3,FALSE)</f>
        <v>25.07.1999</v>
      </c>
      <c r="NDF31" s="223" t="str">
        <f>VLOOKUP(NDC31,Уч!$A$2:$L$34,5,FALSE)</f>
        <v xml:space="preserve">Республика Татарстан  </v>
      </c>
      <c r="NDG31" s="518">
        <f t="shared" ref="NDG31:NFE31" si="759">IF(NDM31=0,"X",NDM31/100)</f>
        <v>11.6</v>
      </c>
      <c r="NDH31" s="518" t="str">
        <f t="shared" si="759"/>
        <v>X</v>
      </c>
      <c r="NDI31" s="518" t="str">
        <f t="shared" si="759"/>
        <v>X</v>
      </c>
      <c r="NDJ31" s="311">
        <f t="shared" ref="NDJ31:NFF31" si="760">MAX(NDM31,NDN31,NDO31)/100</f>
        <v>11.6</v>
      </c>
      <c r="NDK31" s="247">
        <f t="shared" ref="NDK31:NFG31" si="761">IF(NDP31&lt;153,0,IF(NDP31=0,0,ROUNDDOWN(51.39*(NDP31/100-1.5)^1.05,0)))</f>
        <v>582</v>
      </c>
      <c r="NDL31" s="157"/>
      <c r="NDM31" s="209">
        <v>1160</v>
      </c>
      <c r="NDN31" s="209">
        <v>0</v>
      </c>
      <c r="NDO31" s="209">
        <v>0</v>
      </c>
      <c r="NDP31" s="229">
        <f t="shared" ref="NDP31:NFL31" si="762">MAX(NDM31,NDN31,NDO31)</f>
        <v>1160</v>
      </c>
      <c r="NDQ31" s="41">
        <f t="shared" ca="1" si="758"/>
        <v>0.58352134772894848</v>
      </c>
      <c r="NDR31" s="220">
        <v>9</v>
      </c>
      <c r="NDS31" s="162">
        <v>107</v>
      </c>
      <c r="NDT31" s="221" t="str">
        <f>VLOOKUP(NDS31,Уч!$A$2:$L$34,2,FALSE)</f>
        <v>Зарипов Раиль</v>
      </c>
      <c r="NDU31" s="222" t="str">
        <f>VLOOKUP(NDS31,Уч!$A$2:$L$34,3,FALSE)</f>
        <v>25.07.1999</v>
      </c>
      <c r="NDV31" s="223" t="str">
        <f>VLOOKUP(NDS31,Уч!$A$2:$L$34,5,FALSE)</f>
        <v xml:space="preserve">Республика Татарстан  </v>
      </c>
      <c r="NDW31" s="518">
        <f t="shared" si="759"/>
        <v>11.6</v>
      </c>
      <c r="NDX31" s="518" t="str">
        <f t="shared" si="759"/>
        <v>X</v>
      </c>
      <c r="NDY31" s="518" t="str">
        <f t="shared" si="759"/>
        <v>X</v>
      </c>
      <c r="NDZ31" s="311">
        <f t="shared" si="760"/>
        <v>11.6</v>
      </c>
      <c r="NEA31" s="247">
        <f t="shared" si="761"/>
        <v>582</v>
      </c>
      <c r="NEB31" s="157"/>
      <c r="NEC31" s="209">
        <v>1160</v>
      </c>
      <c r="NED31" s="209">
        <v>0</v>
      </c>
      <c r="NEE31" s="209">
        <v>0</v>
      </c>
      <c r="NEF31" s="229">
        <f t="shared" si="762"/>
        <v>1160</v>
      </c>
      <c r="NEG31" s="41">
        <f t="shared" ca="1" si="758"/>
        <v>0.37951993865381861</v>
      </c>
      <c r="NEH31" s="220">
        <v>9</v>
      </c>
      <c r="NEI31" s="162">
        <v>107</v>
      </c>
      <c r="NEJ31" s="221" t="str">
        <f>VLOOKUP(NEI31,Уч!$A$2:$L$34,2,FALSE)</f>
        <v>Зарипов Раиль</v>
      </c>
      <c r="NEK31" s="222" t="str">
        <f>VLOOKUP(NEI31,Уч!$A$2:$L$34,3,FALSE)</f>
        <v>25.07.1999</v>
      </c>
      <c r="NEL31" s="223" t="str">
        <f>VLOOKUP(NEI31,Уч!$A$2:$L$34,5,FALSE)</f>
        <v xml:space="preserve">Республика Татарстан  </v>
      </c>
      <c r="NEM31" s="518">
        <f t="shared" si="759"/>
        <v>11.6</v>
      </c>
      <c r="NEN31" s="518" t="str">
        <f t="shared" si="759"/>
        <v>X</v>
      </c>
      <c r="NEO31" s="518" t="str">
        <f t="shared" si="759"/>
        <v>X</v>
      </c>
      <c r="NEP31" s="311">
        <f t="shared" si="760"/>
        <v>11.6</v>
      </c>
      <c r="NEQ31" s="247">
        <f t="shared" si="761"/>
        <v>582</v>
      </c>
      <c r="NER31" s="157"/>
      <c r="NES31" s="209">
        <v>1160</v>
      </c>
      <c r="NET31" s="209">
        <v>0</v>
      </c>
      <c r="NEU31" s="209">
        <v>0</v>
      </c>
      <c r="NEV31" s="229">
        <f t="shared" si="762"/>
        <v>1160</v>
      </c>
      <c r="NEW31" s="41">
        <f t="shared" ca="1" si="758"/>
        <v>0.2136417548165479</v>
      </c>
      <c r="NEX31" s="220">
        <v>9</v>
      </c>
      <c r="NEY31" s="162">
        <v>107</v>
      </c>
      <c r="NEZ31" s="221" t="str">
        <f>VLOOKUP(NEY31,Уч!$A$2:$L$34,2,FALSE)</f>
        <v>Зарипов Раиль</v>
      </c>
      <c r="NFA31" s="222" t="str">
        <f>VLOOKUP(NEY31,Уч!$A$2:$L$34,3,FALSE)</f>
        <v>25.07.1999</v>
      </c>
      <c r="NFB31" s="223" t="str">
        <f>VLOOKUP(NEY31,Уч!$A$2:$L$34,5,FALSE)</f>
        <v xml:space="preserve">Республика Татарстан  </v>
      </c>
      <c r="NFC31" s="518">
        <f t="shared" si="759"/>
        <v>11.6</v>
      </c>
      <c r="NFD31" s="518" t="str">
        <f t="shared" si="759"/>
        <v>X</v>
      </c>
      <c r="NFE31" s="518" t="str">
        <f t="shared" si="759"/>
        <v>X</v>
      </c>
      <c r="NFF31" s="311">
        <f t="shared" si="760"/>
        <v>11.6</v>
      </c>
      <c r="NFG31" s="247">
        <f t="shared" si="761"/>
        <v>582</v>
      </c>
      <c r="NFH31" s="157"/>
      <c r="NFI31" s="209">
        <v>1160</v>
      </c>
      <c r="NFJ31" s="209">
        <v>0</v>
      </c>
      <c r="NFK31" s="209">
        <v>0</v>
      </c>
      <c r="NFL31" s="229">
        <f t="shared" si="762"/>
        <v>1160</v>
      </c>
      <c r="NFM31" s="41">
        <f t="shared" ref="NFM31:NHI31" ca="1" si="763">RAND()</f>
        <v>0.76131600874177185</v>
      </c>
      <c r="NFN31" s="220">
        <v>9</v>
      </c>
      <c r="NFO31" s="162">
        <v>107</v>
      </c>
      <c r="NFP31" s="221" t="str">
        <f>VLOOKUP(NFO31,Уч!$A$2:$L$34,2,FALSE)</f>
        <v>Зарипов Раиль</v>
      </c>
      <c r="NFQ31" s="222" t="str">
        <f>VLOOKUP(NFO31,Уч!$A$2:$L$34,3,FALSE)</f>
        <v>25.07.1999</v>
      </c>
      <c r="NFR31" s="223" t="str">
        <f>VLOOKUP(NFO31,Уч!$A$2:$L$34,5,FALSE)</f>
        <v xml:space="preserve">Республика Татарстан  </v>
      </c>
      <c r="NFS31" s="518">
        <f t="shared" ref="NFS31:NHQ31" si="764">IF(NFY31=0,"X",NFY31/100)</f>
        <v>11.6</v>
      </c>
      <c r="NFT31" s="518" t="str">
        <f t="shared" si="764"/>
        <v>X</v>
      </c>
      <c r="NFU31" s="518" t="str">
        <f t="shared" si="764"/>
        <v>X</v>
      </c>
      <c r="NFV31" s="311">
        <f t="shared" ref="NFV31:NHR31" si="765">MAX(NFY31,NFZ31,NGA31)/100</f>
        <v>11.6</v>
      </c>
      <c r="NFW31" s="247">
        <f t="shared" ref="NFW31:NHS31" si="766">IF(NGB31&lt;153,0,IF(NGB31=0,0,ROUNDDOWN(51.39*(NGB31/100-1.5)^1.05,0)))</f>
        <v>582</v>
      </c>
      <c r="NFX31" s="157"/>
      <c r="NFY31" s="209">
        <v>1160</v>
      </c>
      <c r="NFZ31" s="209">
        <v>0</v>
      </c>
      <c r="NGA31" s="209">
        <v>0</v>
      </c>
      <c r="NGB31" s="229">
        <f t="shared" ref="NGB31:NHX31" si="767">MAX(NFY31,NFZ31,NGA31)</f>
        <v>1160</v>
      </c>
      <c r="NGC31" s="41">
        <f t="shared" ca="1" si="763"/>
        <v>0.48552549940341272</v>
      </c>
      <c r="NGD31" s="220">
        <v>9</v>
      </c>
      <c r="NGE31" s="162">
        <v>107</v>
      </c>
      <c r="NGF31" s="221" t="str">
        <f>VLOOKUP(NGE31,Уч!$A$2:$L$34,2,FALSE)</f>
        <v>Зарипов Раиль</v>
      </c>
      <c r="NGG31" s="222" t="str">
        <f>VLOOKUP(NGE31,Уч!$A$2:$L$34,3,FALSE)</f>
        <v>25.07.1999</v>
      </c>
      <c r="NGH31" s="223" t="str">
        <f>VLOOKUP(NGE31,Уч!$A$2:$L$34,5,FALSE)</f>
        <v xml:space="preserve">Республика Татарстан  </v>
      </c>
      <c r="NGI31" s="518">
        <f t="shared" si="764"/>
        <v>11.6</v>
      </c>
      <c r="NGJ31" s="518" t="str">
        <f t="shared" si="764"/>
        <v>X</v>
      </c>
      <c r="NGK31" s="518" t="str">
        <f t="shared" si="764"/>
        <v>X</v>
      </c>
      <c r="NGL31" s="311">
        <f t="shared" si="765"/>
        <v>11.6</v>
      </c>
      <c r="NGM31" s="247">
        <f t="shared" si="766"/>
        <v>582</v>
      </c>
      <c r="NGN31" s="157"/>
      <c r="NGO31" s="209">
        <v>1160</v>
      </c>
      <c r="NGP31" s="209">
        <v>0</v>
      </c>
      <c r="NGQ31" s="209">
        <v>0</v>
      </c>
      <c r="NGR31" s="229">
        <f t="shared" si="767"/>
        <v>1160</v>
      </c>
      <c r="NGS31" s="41">
        <f t="shared" ca="1" si="763"/>
        <v>0.65970632445254407</v>
      </c>
      <c r="NGT31" s="220">
        <v>9</v>
      </c>
      <c r="NGU31" s="162">
        <v>107</v>
      </c>
      <c r="NGV31" s="221" t="str">
        <f>VLOOKUP(NGU31,Уч!$A$2:$L$34,2,FALSE)</f>
        <v>Зарипов Раиль</v>
      </c>
      <c r="NGW31" s="222" t="str">
        <f>VLOOKUP(NGU31,Уч!$A$2:$L$34,3,FALSE)</f>
        <v>25.07.1999</v>
      </c>
      <c r="NGX31" s="223" t="str">
        <f>VLOOKUP(NGU31,Уч!$A$2:$L$34,5,FALSE)</f>
        <v xml:space="preserve">Республика Татарстан  </v>
      </c>
      <c r="NGY31" s="518">
        <f t="shared" si="764"/>
        <v>11.6</v>
      </c>
      <c r="NGZ31" s="518" t="str">
        <f t="shared" si="764"/>
        <v>X</v>
      </c>
      <c r="NHA31" s="518" t="str">
        <f t="shared" si="764"/>
        <v>X</v>
      </c>
      <c r="NHB31" s="311">
        <f t="shared" si="765"/>
        <v>11.6</v>
      </c>
      <c r="NHC31" s="247">
        <f t="shared" si="766"/>
        <v>582</v>
      </c>
      <c r="NHD31" s="157"/>
      <c r="NHE31" s="209">
        <v>1160</v>
      </c>
      <c r="NHF31" s="209">
        <v>0</v>
      </c>
      <c r="NHG31" s="209">
        <v>0</v>
      </c>
      <c r="NHH31" s="229">
        <f t="shared" si="767"/>
        <v>1160</v>
      </c>
      <c r="NHI31" s="41">
        <f t="shared" ca="1" si="763"/>
        <v>0.21944920035221638</v>
      </c>
      <c r="NHJ31" s="220">
        <v>9</v>
      </c>
      <c r="NHK31" s="162">
        <v>107</v>
      </c>
      <c r="NHL31" s="221" t="str">
        <f>VLOOKUP(NHK31,Уч!$A$2:$L$34,2,FALSE)</f>
        <v>Зарипов Раиль</v>
      </c>
      <c r="NHM31" s="222" t="str">
        <f>VLOOKUP(NHK31,Уч!$A$2:$L$34,3,FALSE)</f>
        <v>25.07.1999</v>
      </c>
      <c r="NHN31" s="223" t="str">
        <f>VLOOKUP(NHK31,Уч!$A$2:$L$34,5,FALSE)</f>
        <v xml:space="preserve">Республика Татарстан  </v>
      </c>
      <c r="NHO31" s="518">
        <f t="shared" si="764"/>
        <v>11.6</v>
      </c>
      <c r="NHP31" s="518" t="str">
        <f t="shared" si="764"/>
        <v>X</v>
      </c>
      <c r="NHQ31" s="518" t="str">
        <f t="shared" si="764"/>
        <v>X</v>
      </c>
      <c r="NHR31" s="311">
        <f t="shared" si="765"/>
        <v>11.6</v>
      </c>
      <c r="NHS31" s="247">
        <f t="shared" si="766"/>
        <v>582</v>
      </c>
      <c r="NHT31" s="157"/>
      <c r="NHU31" s="209">
        <v>1160</v>
      </c>
      <c r="NHV31" s="209">
        <v>0</v>
      </c>
      <c r="NHW31" s="209">
        <v>0</v>
      </c>
      <c r="NHX31" s="229">
        <f t="shared" si="767"/>
        <v>1160</v>
      </c>
      <c r="NHY31" s="41">
        <f t="shared" ref="NHY31:NJU31" ca="1" si="768">RAND()</f>
        <v>0.40715639371571799</v>
      </c>
      <c r="NHZ31" s="220">
        <v>9</v>
      </c>
      <c r="NIA31" s="162">
        <v>107</v>
      </c>
      <c r="NIB31" s="221" t="str">
        <f>VLOOKUP(NIA31,Уч!$A$2:$L$34,2,FALSE)</f>
        <v>Зарипов Раиль</v>
      </c>
      <c r="NIC31" s="222" t="str">
        <f>VLOOKUP(NIA31,Уч!$A$2:$L$34,3,FALSE)</f>
        <v>25.07.1999</v>
      </c>
      <c r="NID31" s="223" t="str">
        <f>VLOOKUP(NIA31,Уч!$A$2:$L$34,5,FALSE)</f>
        <v xml:space="preserve">Республика Татарстан  </v>
      </c>
      <c r="NIE31" s="518">
        <f t="shared" ref="NIE31:NKC31" si="769">IF(NIK31=0,"X",NIK31/100)</f>
        <v>11.6</v>
      </c>
      <c r="NIF31" s="518" t="str">
        <f t="shared" si="769"/>
        <v>X</v>
      </c>
      <c r="NIG31" s="518" t="str">
        <f t="shared" si="769"/>
        <v>X</v>
      </c>
      <c r="NIH31" s="311">
        <f t="shared" ref="NIH31:NKD31" si="770">MAX(NIK31,NIL31,NIM31)/100</f>
        <v>11.6</v>
      </c>
      <c r="NII31" s="247">
        <f t="shared" ref="NII31:NKE31" si="771">IF(NIN31&lt;153,0,IF(NIN31=0,0,ROUNDDOWN(51.39*(NIN31/100-1.5)^1.05,0)))</f>
        <v>582</v>
      </c>
      <c r="NIJ31" s="157"/>
      <c r="NIK31" s="209">
        <v>1160</v>
      </c>
      <c r="NIL31" s="209">
        <v>0</v>
      </c>
      <c r="NIM31" s="209">
        <v>0</v>
      </c>
      <c r="NIN31" s="229">
        <f t="shared" ref="NIN31:NKJ31" si="772">MAX(NIK31,NIL31,NIM31)</f>
        <v>1160</v>
      </c>
      <c r="NIO31" s="41">
        <f t="shared" ca="1" si="768"/>
        <v>0.28521361249804156</v>
      </c>
      <c r="NIP31" s="220">
        <v>9</v>
      </c>
      <c r="NIQ31" s="162">
        <v>107</v>
      </c>
      <c r="NIR31" s="221" t="str">
        <f>VLOOKUP(NIQ31,Уч!$A$2:$L$34,2,FALSE)</f>
        <v>Зарипов Раиль</v>
      </c>
      <c r="NIS31" s="222" t="str">
        <f>VLOOKUP(NIQ31,Уч!$A$2:$L$34,3,FALSE)</f>
        <v>25.07.1999</v>
      </c>
      <c r="NIT31" s="223" t="str">
        <f>VLOOKUP(NIQ31,Уч!$A$2:$L$34,5,FALSE)</f>
        <v xml:space="preserve">Республика Татарстан  </v>
      </c>
      <c r="NIU31" s="518">
        <f t="shared" si="769"/>
        <v>11.6</v>
      </c>
      <c r="NIV31" s="518" t="str">
        <f t="shared" si="769"/>
        <v>X</v>
      </c>
      <c r="NIW31" s="518" t="str">
        <f t="shared" si="769"/>
        <v>X</v>
      </c>
      <c r="NIX31" s="311">
        <f t="shared" si="770"/>
        <v>11.6</v>
      </c>
      <c r="NIY31" s="247">
        <f t="shared" si="771"/>
        <v>582</v>
      </c>
      <c r="NIZ31" s="157"/>
      <c r="NJA31" s="209">
        <v>1160</v>
      </c>
      <c r="NJB31" s="209">
        <v>0</v>
      </c>
      <c r="NJC31" s="209">
        <v>0</v>
      </c>
      <c r="NJD31" s="229">
        <f t="shared" si="772"/>
        <v>1160</v>
      </c>
      <c r="NJE31" s="41">
        <f t="shared" ca="1" si="768"/>
        <v>0.6950904929331152</v>
      </c>
      <c r="NJF31" s="220">
        <v>9</v>
      </c>
      <c r="NJG31" s="162">
        <v>107</v>
      </c>
      <c r="NJH31" s="221" t="str">
        <f>VLOOKUP(NJG31,Уч!$A$2:$L$34,2,FALSE)</f>
        <v>Зарипов Раиль</v>
      </c>
      <c r="NJI31" s="222" t="str">
        <f>VLOOKUP(NJG31,Уч!$A$2:$L$34,3,FALSE)</f>
        <v>25.07.1999</v>
      </c>
      <c r="NJJ31" s="223" t="str">
        <f>VLOOKUP(NJG31,Уч!$A$2:$L$34,5,FALSE)</f>
        <v xml:space="preserve">Республика Татарстан  </v>
      </c>
      <c r="NJK31" s="518">
        <f t="shared" si="769"/>
        <v>11.6</v>
      </c>
      <c r="NJL31" s="518" t="str">
        <f t="shared" si="769"/>
        <v>X</v>
      </c>
      <c r="NJM31" s="518" t="str">
        <f t="shared" si="769"/>
        <v>X</v>
      </c>
      <c r="NJN31" s="311">
        <f t="shared" si="770"/>
        <v>11.6</v>
      </c>
      <c r="NJO31" s="247">
        <f t="shared" si="771"/>
        <v>582</v>
      </c>
      <c r="NJP31" s="157"/>
      <c r="NJQ31" s="209">
        <v>1160</v>
      </c>
      <c r="NJR31" s="209">
        <v>0</v>
      </c>
      <c r="NJS31" s="209">
        <v>0</v>
      </c>
      <c r="NJT31" s="229">
        <f t="shared" si="772"/>
        <v>1160</v>
      </c>
      <c r="NJU31" s="41">
        <f t="shared" ca="1" si="768"/>
        <v>0.74929729323953398</v>
      </c>
      <c r="NJV31" s="220">
        <v>9</v>
      </c>
      <c r="NJW31" s="162">
        <v>107</v>
      </c>
      <c r="NJX31" s="221" t="str">
        <f>VLOOKUP(NJW31,Уч!$A$2:$L$34,2,FALSE)</f>
        <v>Зарипов Раиль</v>
      </c>
      <c r="NJY31" s="222" t="str">
        <f>VLOOKUP(NJW31,Уч!$A$2:$L$34,3,FALSE)</f>
        <v>25.07.1999</v>
      </c>
      <c r="NJZ31" s="223" t="str">
        <f>VLOOKUP(NJW31,Уч!$A$2:$L$34,5,FALSE)</f>
        <v xml:space="preserve">Республика Татарстан  </v>
      </c>
      <c r="NKA31" s="518">
        <f t="shared" si="769"/>
        <v>11.6</v>
      </c>
      <c r="NKB31" s="518" t="str">
        <f t="shared" si="769"/>
        <v>X</v>
      </c>
      <c r="NKC31" s="518" t="str">
        <f t="shared" si="769"/>
        <v>X</v>
      </c>
      <c r="NKD31" s="311">
        <f t="shared" si="770"/>
        <v>11.6</v>
      </c>
      <c r="NKE31" s="247">
        <f t="shared" si="771"/>
        <v>582</v>
      </c>
      <c r="NKF31" s="157"/>
      <c r="NKG31" s="209">
        <v>1160</v>
      </c>
      <c r="NKH31" s="209">
        <v>0</v>
      </c>
      <c r="NKI31" s="209">
        <v>0</v>
      </c>
      <c r="NKJ31" s="229">
        <f t="shared" si="772"/>
        <v>1160</v>
      </c>
      <c r="NKK31" s="41">
        <f t="shared" ref="NKK31:NMG31" ca="1" si="773">RAND()</f>
        <v>0.61424555018055338</v>
      </c>
      <c r="NKL31" s="220">
        <v>9</v>
      </c>
      <c r="NKM31" s="162">
        <v>107</v>
      </c>
      <c r="NKN31" s="221" t="str">
        <f>VLOOKUP(NKM31,Уч!$A$2:$L$34,2,FALSE)</f>
        <v>Зарипов Раиль</v>
      </c>
      <c r="NKO31" s="222" t="str">
        <f>VLOOKUP(NKM31,Уч!$A$2:$L$34,3,FALSE)</f>
        <v>25.07.1999</v>
      </c>
      <c r="NKP31" s="223" t="str">
        <f>VLOOKUP(NKM31,Уч!$A$2:$L$34,5,FALSE)</f>
        <v xml:space="preserve">Республика Татарстан  </v>
      </c>
      <c r="NKQ31" s="518">
        <f t="shared" ref="NKQ31:NMO31" si="774">IF(NKW31=0,"X",NKW31/100)</f>
        <v>11.6</v>
      </c>
      <c r="NKR31" s="518" t="str">
        <f t="shared" si="774"/>
        <v>X</v>
      </c>
      <c r="NKS31" s="518" t="str">
        <f t="shared" si="774"/>
        <v>X</v>
      </c>
      <c r="NKT31" s="311">
        <f t="shared" ref="NKT31:NMP31" si="775">MAX(NKW31,NKX31,NKY31)/100</f>
        <v>11.6</v>
      </c>
      <c r="NKU31" s="247">
        <f t="shared" ref="NKU31:NMQ31" si="776">IF(NKZ31&lt;153,0,IF(NKZ31=0,0,ROUNDDOWN(51.39*(NKZ31/100-1.5)^1.05,0)))</f>
        <v>582</v>
      </c>
      <c r="NKV31" s="157"/>
      <c r="NKW31" s="209">
        <v>1160</v>
      </c>
      <c r="NKX31" s="209">
        <v>0</v>
      </c>
      <c r="NKY31" s="209">
        <v>0</v>
      </c>
      <c r="NKZ31" s="229">
        <f t="shared" ref="NKZ31:NMV31" si="777">MAX(NKW31,NKX31,NKY31)</f>
        <v>1160</v>
      </c>
      <c r="NLA31" s="41">
        <f t="shared" ca="1" si="773"/>
        <v>0.23614066402214717</v>
      </c>
      <c r="NLB31" s="220">
        <v>9</v>
      </c>
      <c r="NLC31" s="162">
        <v>107</v>
      </c>
      <c r="NLD31" s="221" t="str">
        <f>VLOOKUP(NLC31,Уч!$A$2:$L$34,2,FALSE)</f>
        <v>Зарипов Раиль</v>
      </c>
      <c r="NLE31" s="222" t="str">
        <f>VLOOKUP(NLC31,Уч!$A$2:$L$34,3,FALSE)</f>
        <v>25.07.1999</v>
      </c>
      <c r="NLF31" s="223" t="str">
        <f>VLOOKUP(NLC31,Уч!$A$2:$L$34,5,FALSE)</f>
        <v xml:space="preserve">Республика Татарстан  </v>
      </c>
      <c r="NLG31" s="518">
        <f t="shared" si="774"/>
        <v>11.6</v>
      </c>
      <c r="NLH31" s="518" t="str">
        <f t="shared" si="774"/>
        <v>X</v>
      </c>
      <c r="NLI31" s="518" t="str">
        <f t="shared" si="774"/>
        <v>X</v>
      </c>
      <c r="NLJ31" s="311">
        <f t="shared" si="775"/>
        <v>11.6</v>
      </c>
      <c r="NLK31" s="247">
        <f t="shared" si="776"/>
        <v>582</v>
      </c>
      <c r="NLL31" s="157"/>
      <c r="NLM31" s="209">
        <v>1160</v>
      </c>
      <c r="NLN31" s="209">
        <v>0</v>
      </c>
      <c r="NLO31" s="209">
        <v>0</v>
      </c>
      <c r="NLP31" s="229">
        <f t="shared" si="777"/>
        <v>1160</v>
      </c>
      <c r="NLQ31" s="41">
        <f t="shared" ca="1" si="773"/>
        <v>0.96228876156295262</v>
      </c>
      <c r="NLR31" s="220">
        <v>9</v>
      </c>
      <c r="NLS31" s="162">
        <v>107</v>
      </c>
      <c r="NLT31" s="221" t="str">
        <f>VLOOKUP(NLS31,Уч!$A$2:$L$34,2,FALSE)</f>
        <v>Зарипов Раиль</v>
      </c>
      <c r="NLU31" s="222" t="str">
        <f>VLOOKUP(NLS31,Уч!$A$2:$L$34,3,FALSE)</f>
        <v>25.07.1999</v>
      </c>
      <c r="NLV31" s="223" t="str">
        <f>VLOOKUP(NLS31,Уч!$A$2:$L$34,5,FALSE)</f>
        <v xml:space="preserve">Республика Татарстан  </v>
      </c>
      <c r="NLW31" s="518">
        <f t="shared" si="774"/>
        <v>11.6</v>
      </c>
      <c r="NLX31" s="518" t="str">
        <f t="shared" si="774"/>
        <v>X</v>
      </c>
      <c r="NLY31" s="518" t="str">
        <f t="shared" si="774"/>
        <v>X</v>
      </c>
      <c r="NLZ31" s="311">
        <f t="shared" si="775"/>
        <v>11.6</v>
      </c>
      <c r="NMA31" s="247">
        <f t="shared" si="776"/>
        <v>582</v>
      </c>
      <c r="NMB31" s="157"/>
      <c r="NMC31" s="209">
        <v>1160</v>
      </c>
      <c r="NMD31" s="209">
        <v>0</v>
      </c>
      <c r="NME31" s="209">
        <v>0</v>
      </c>
      <c r="NMF31" s="229">
        <f t="shared" si="777"/>
        <v>1160</v>
      </c>
      <c r="NMG31" s="41">
        <f t="shared" ca="1" si="773"/>
        <v>2.4864130193671286E-2</v>
      </c>
      <c r="NMH31" s="220">
        <v>9</v>
      </c>
      <c r="NMI31" s="162">
        <v>107</v>
      </c>
      <c r="NMJ31" s="221" t="str">
        <f>VLOOKUP(NMI31,Уч!$A$2:$L$34,2,FALSE)</f>
        <v>Зарипов Раиль</v>
      </c>
      <c r="NMK31" s="222" t="str">
        <f>VLOOKUP(NMI31,Уч!$A$2:$L$34,3,FALSE)</f>
        <v>25.07.1999</v>
      </c>
      <c r="NML31" s="223" t="str">
        <f>VLOOKUP(NMI31,Уч!$A$2:$L$34,5,FALSE)</f>
        <v xml:space="preserve">Республика Татарстан  </v>
      </c>
      <c r="NMM31" s="518">
        <f t="shared" si="774"/>
        <v>11.6</v>
      </c>
      <c r="NMN31" s="518" t="str">
        <f t="shared" si="774"/>
        <v>X</v>
      </c>
      <c r="NMO31" s="518" t="str">
        <f t="shared" si="774"/>
        <v>X</v>
      </c>
      <c r="NMP31" s="311">
        <f t="shared" si="775"/>
        <v>11.6</v>
      </c>
      <c r="NMQ31" s="247">
        <f t="shared" si="776"/>
        <v>582</v>
      </c>
      <c r="NMR31" s="157"/>
      <c r="NMS31" s="209">
        <v>1160</v>
      </c>
      <c r="NMT31" s="209">
        <v>0</v>
      </c>
      <c r="NMU31" s="209">
        <v>0</v>
      </c>
      <c r="NMV31" s="229">
        <f t="shared" si="777"/>
        <v>1160</v>
      </c>
      <c r="NMW31" s="41">
        <f t="shared" ref="NMW31:NOS31" ca="1" si="778">RAND()</f>
        <v>0.80156785908914518</v>
      </c>
      <c r="NMX31" s="220">
        <v>9</v>
      </c>
      <c r="NMY31" s="162">
        <v>107</v>
      </c>
      <c r="NMZ31" s="221" t="str">
        <f>VLOOKUP(NMY31,Уч!$A$2:$L$34,2,FALSE)</f>
        <v>Зарипов Раиль</v>
      </c>
      <c r="NNA31" s="222" t="str">
        <f>VLOOKUP(NMY31,Уч!$A$2:$L$34,3,FALSE)</f>
        <v>25.07.1999</v>
      </c>
      <c r="NNB31" s="223" t="str">
        <f>VLOOKUP(NMY31,Уч!$A$2:$L$34,5,FALSE)</f>
        <v xml:space="preserve">Республика Татарстан  </v>
      </c>
      <c r="NNC31" s="518">
        <f t="shared" ref="NNC31:NPA31" si="779">IF(NNI31=0,"X",NNI31/100)</f>
        <v>11.6</v>
      </c>
      <c r="NND31" s="518" t="str">
        <f t="shared" si="779"/>
        <v>X</v>
      </c>
      <c r="NNE31" s="518" t="str">
        <f t="shared" si="779"/>
        <v>X</v>
      </c>
      <c r="NNF31" s="311">
        <f t="shared" ref="NNF31:NPB31" si="780">MAX(NNI31,NNJ31,NNK31)/100</f>
        <v>11.6</v>
      </c>
      <c r="NNG31" s="247">
        <f t="shared" ref="NNG31:NPC31" si="781">IF(NNL31&lt;153,0,IF(NNL31=0,0,ROUNDDOWN(51.39*(NNL31/100-1.5)^1.05,0)))</f>
        <v>582</v>
      </c>
      <c r="NNH31" s="157"/>
      <c r="NNI31" s="209">
        <v>1160</v>
      </c>
      <c r="NNJ31" s="209">
        <v>0</v>
      </c>
      <c r="NNK31" s="209">
        <v>0</v>
      </c>
      <c r="NNL31" s="229">
        <f t="shared" ref="NNL31:NPH31" si="782">MAX(NNI31,NNJ31,NNK31)</f>
        <v>1160</v>
      </c>
      <c r="NNM31" s="41">
        <f t="shared" ca="1" si="778"/>
        <v>0.16047906466987261</v>
      </c>
      <c r="NNN31" s="220">
        <v>9</v>
      </c>
      <c r="NNO31" s="162">
        <v>107</v>
      </c>
      <c r="NNP31" s="221" t="str">
        <f>VLOOKUP(NNO31,Уч!$A$2:$L$34,2,FALSE)</f>
        <v>Зарипов Раиль</v>
      </c>
      <c r="NNQ31" s="222" t="str">
        <f>VLOOKUP(NNO31,Уч!$A$2:$L$34,3,FALSE)</f>
        <v>25.07.1999</v>
      </c>
      <c r="NNR31" s="223" t="str">
        <f>VLOOKUP(NNO31,Уч!$A$2:$L$34,5,FALSE)</f>
        <v xml:space="preserve">Республика Татарстан  </v>
      </c>
      <c r="NNS31" s="518">
        <f t="shared" si="779"/>
        <v>11.6</v>
      </c>
      <c r="NNT31" s="518" t="str">
        <f t="shared" si="779"/>
        <v>X</v>
      </c>
      <c r="NNU31" s="518" t="str">
        <f t="shared" si="779"/>
        <v>X</v>
      </c>
      <c r="NNV31" s="311">
        <f t="shared" si="780"/>
        <v>11.6</v>
      </c>
      <c r="NNW31" s="247">
        <f t="shared" si="781"/>
        <v>582</v>
      </c>
      <c r="NNX31" s="157"/>
      <c r="NNY31" s="209">
        <v>1160</v>
      </c>
      <c r="NNZ31" s="209">
        <v>0</v>
      </c>
      <c r="NOA31" s="209">
        <v>0</v>
      </c>
      <c r="NOB31" s="229">
        <f t="shared" si="782"/>
        <v>1160</v>
      </c>
      <c r="NOC31" s="41">
        <f t="shared" ca="1" si="778"/>
        <v>0.55264687883970343</v>
      </c>
      <c r="NOD31" s="220">
        <v>9</v>
      </c>
      <c r="NOE31" s="162">
        <v>107</v>
      </c>
      <c r="NOF31" s="221" t="str">
        <f>VLOOKUP(NOE31,Уч!$A$2:$L$34,2,FALSE)</f>
        <v>Зарипов Раиль</v>
      </c>
      <c r="NOG31" s="222" t="str">
        <f>VLOOKUP(NOE31,Уч!$A$2:$L$34,3,FALSE)</f>
        <v>25.07.1999</v>
      </c>
      <c r="NOH31" s="223" t="str">
        <f>VLOOKUP(NOE31,Уч!$A$2:$L$34,5,FALSE)</f>
        <v xml:space="preserve">Республика Татарстан  </v>
      </c>
      <c r="NOI31" s="518">
        <f t="shared" si="779"/>
        <v>11.6</v>
      </c>
      <c r="NOJ31" s="518" t="str">
        <f t="shared" si="779"/>
        <v>X</v>
      </c>
      <c r="NOK31" s="518" t="str">
        <f t="shared" si="779"/>
        <v>X</v>
      </c>
      <c r="NOL31" s="311">
        <f t="shared" si="780"/>
        <v>11.6</v>
      </c>
      <c r="NOM31" s="247">
        <f t="shared" si="781"/>
        <v>582</v>
      </c>
      <c r="NON31" s="157"/>
      <c r="NOO31" s="209">
        <v>1160</v>
      </c>
      <c r="NOP31" s="209">
        <v>0</v>
      </c>
      <c r="NOQ31" s="209">
        <v>0</v>
      </c>
      <c r="NOR31" s="229">
        <f t="shared" si="782"/>
        <v>1160</v>
      </c>
      <c r="NOS31" s="41">
        <f t="shared" ca="1" si="778"/>
        <v>0.62260412291621281</v>
      </c>
      <c r="NOT31" s="220">
        <v>9</v>
      </c>
      <c r="NOU31" s="162">
        <v>107</v>
      </c>
      <c r="NOV31" s="221" t="str">
        <f>VLOOKUP(NOU31,Уч!$A$2:$L$34,2,FALSE)</f>
        <v>Зарипов Раиль</v>
      </c>
      <c r="NOW31" s="222" t="str">
        <f>VLOOKUP(NOU31,Уч!$A$2:$L$34,3,FALSE)</f>
        <v>25.07.1999</v>
      </c>
      <c r="NOX31" s="223" t="str">
        <f>VLOOKUP(NOU31,Уч!$A$2:$L$34,5,FALSE)</f>
        <v xml:space="preserve">Республика Татарстан  </v>
      </c>
      <c r="NOY31" s="518">
        <f t="shared" si="779"/>
        <v>11.6</v>
      </c>
      <c r="NOZ31" s="518" t="str">
        <f t="shared" si="779"/>
        <v>X</v>
      </c>
      <c r="NPA31" s="518" t="str">
        <f t="shared" si="779"/>
        <v>X</v>
      </c>
      <c r="NPB31" s="311">
        <f t="shared" si="780"/>
        <v>11.6</v>
      </c>
      <c r="NPC31" s="247">
        <f t="shared" si="781"/>
        <v>582</v>
      </c>
      <c r="NPD31" s="157"/>
      <c r="NPE31" s="209">
        <v>1160</v>
      </c>
      <c r="NPF31" s="209">
        <v>0</v>
      </c>
      <c r="NPG31" s="209">
        <v>0</v>
      </c>
      <c r="NPH31" s="229">
        <f t="shared" si="782"/>
        <v>1160</v>
      </c>
      <c r="NPI31" s="41">
        <f t="shared" ref="NPI31:NRE31" ca="1" si="783">RAND()</f>
        <v>0.71440890586096362</v>
      </c>
      <c r="NPJ31" s="220">
        <v>9</v>
      </c>
      <c r="NPK31" s="162">
        <v>107</v>
      </c>
      <c r="NPL31" s="221" t="str">
        <f>VLOOKUP(NPK31,Уч!$A$2:$L$34,2,FALSE)</f>
        <v>Зарипов Раиль</v>
      </c>
      <c r="NPM31" s="222" t="str">
        <f>VLOOKUP(NPK31,Уч!$A$2:$L$34,3,FALSE)</f>
        <v>25.07.1999</v>
      </c>
      <c r="NPN31" s="223" t="str">
        <f>VLOOKUP(NPK31,Уч!$A$2:$L$34,5,FALSE)</f>
        <v xml:space="preserve">Республика Татарстан  </v>
      </c>
      <c r="NPO31" s="518">
        <f t="shared" ref="NPO31:NRM31" si="784">IF(NPU31=0,"X",NPU31/100)</f>
        <v>11.6</v>
      </c>
      <c r="NPP31" s="518" t="str">
        <f t="shared" si="784"/>
        <v>X</v>
      </c>
      <c r="NPQ31" s="518" t="str">
        <f t="shared" si="784"/>
        <v>X</v>
      </c>
      <c r="NPR31" s="311">
        <f t="shared" ref="NPR31:NRN31" si="785">MAX(NPU31,NPV31,NPW31)/100</f>
        <v>11.6</v>
      </c>
      <c r="NPS31" s="247">
        <f t="shared" ref="NPS31:NRO31" si="786">IF(NPX31&lt;153,0,IF(NPX31=0,0,ROUNDDOWN(51.39*(NPX31/100-1.5)^1.05,0)))</f>
        <v>582</v>
      </c>
      <c r="NPT31" s="157"/>
      <c r="NPU31" s="209">
        <v>1160</v>
      </c>
      <c r="NPV31" s="209">
        <v>0</v>
      </c>
      <c r="NPW31" s="209">
        <v>0</v>
      </c>
      <c r="NPX31" s="229">
        <f t="shared" ref="NPX31:NRT31" si="787">MAX(NPU31,NPV31,NPW31)</f>
        <v>1160</v>
      </c>
      <c r="NPY31" s="41">
        <f t="shared" ca="1" si="783"/>
        <v>0.64669359570333451</v>
      </c>
      <c r="NPZ31" s="220">
        <v>9</v>
      </c>
      <c r="NQA31" s="162">
        <v>107</v>
      </c>
      <c r="NQB31" s="221" t="str">
        <f>VLOOKUP(NQA31,Уч!$A$2:$L$34,2,FALSE)</f>
        <v>Зарипов Раиль</v>
      </c>
      <c r="NQC31" s="222" t="str">
        <f>VLOOKUP(NQA31,Уч!$A$2:$L$34,3,FALSE)</f>
        <v>25.07.1999</v>
      </c>
      <c r="NQD31" s="223" t="str">
        <f>VLOOKUP(NQA31,Уч!$A$2:$L$34,5,FALSE)</f>
        <v xml:space="preserve">Республика Татарстан  </v>
      </c>
      <c r="NQE31" s="518">
        <f t="shared" si="784"/>
        <v>11.6</v>
      </c>
      <c r="NQF31" s="518" t="str">
        <f t="shared" si="784"/>
        <v>X</v>
      </c>
      <c r="NQG31" s="518" t="str">
        <f t="shared" si="784"/>
        <v>X</v>
      </c>
      <c r="NQH31" s="311">
        <f t="shared" si="785"/>
        <v>11.6</v>
      </c>
      <c r="NQI31" s="247">
        <f t="shared" si="786"/>
        <v>582</v>
      </c>
      <c r="NQJ31" s="157"/>
      <c r="NQK31" s="209">
        <v>1160</v>
      </c>
      <c r="NQL31" s="209">
        <v>0</v>
      </c>
      <c r="NQM31" s="209">
        <v>0</v>
      </c>
      <c r="NQN31" s="229">
        <f t="shared" si="787"/>
        <v>1160</v>
      </c>
      <c r="NQO31" s="41">
        <f t="shared" ca="1" si="783"/>
        <v>0.64565102861989465</v>
      </c>
      <c r="NQP31" s="220">
        <v>9</v>
      </c>
      <c r="NQQ31" s="162">
        <v>107</v>
      </c>
      <c r="NQR31" s="221" t="str">
        <f>VLOOKUP(NQQ31,Уч!$A$2:$L$34,2,FALSE)</f>
        <v>Зарипов Раиль</v>
      </c>
      <c r="NQS31" s="222" t="str">
        <f>VLOOKUP(NQQ31,Уч!$A$2:$L$34,3,FALSE)</f>
        <v>25.07.1999</v>
      </c>
      <c r="NQT31" s="223" t="str">
        <f>VLOOKUP(NQQ31,Уч!$A$2:$L$34,5,FALSE)</f>
        <v xml:space="preserve">Республика Татарстан  </v>
      </c>
      <c r="NQU31" s="518">
        <f t="shared" si="784"/>
        <v>11.6</v>
      </c>
      <c r="NQV31" s="518" t="str">
        <f t="shared" si="784"/>
        <v>X</v>
      </c>
      <c r="NQW31" s="518" t="str">
        <f t="shared" si="784"/>
        <v>X</v>
      </c>
      <c r="NQX31" s="311">
        <f t="shared" si="785"/>
        <v>11.6</v>
      </c>
      <c r="NQY31" s="247">
        <f t="shared" si="786"/>
        <v>582</v>
      </c>
      <c r="NQZ31" s="157"/>
      <c r="NRA31" s="209">
        <v>1160</v>
      </c>
      <c r="NRB31" s="209">
        <v>0</v>
      </c>
      <c r="NRC31" s="209">
        <v>0</v>
      </c>
      <c r="NRD31" s="229">
        <f t="shared" si="787"/>
        <v>1160</v>
      </c>
      <c r="NRE31" s="41">
        <f t="shared" ca="1" si="783"/>
        <v>0.64484348079425968</v>
      </c>
      <c r="NRF31" s="220">
        <v>9</v>
      </c>
      <c r="NRG31" s="162">
        <v>107</v>
      </c>
      <c r="NRH31" s="221" t="str">
        <f>VLOOKUP(NRG31,Уч!$A$2:$L$34,2,FALSE)</f>
        <v>Зарипов Раиль</v>
      </c>
      <c r="NRI31" s="222" t="str">
        <f>VLOOKUP(NRG31,Уч!$A$2:$L$34,3,FALSE)</f>
        <v>25.07.1999</v>
      </c>
      <c r="NRJ31" s="223" t="str">
        <f>VLOOKUP(NRG31,Уч!$A$2:$L$34,5,FALSE)</f>
        <v xml:space="preserve">Республика Татарстан  </v>
      </c>
      <c r="NRK31" s="518">
        <f t="shared" si="784"/>
        <v>11.6</v>
      </c>
      <c r="NRL31" s="518" t="str">
        <f t="shared" si="784"/>
        <v>X</v>
      </c>
      <c r="NRM31" s="518" t="str">
        <f t="shared" si="784"/>
        <v>X</v>
      </c>
      <c r="NRN31" s="311">
        <f t="shared" si="785"/>
        <v>11.6</v>
      </c>
      <c r="NRO31" s="247">
        <f t="shared" si="786"/>
        <v>582</v>
      </c>
      <c r="NRP31" s="157"/>
      <c r="NRQ31" s="209">
        <v>1160</v>
      </c>
      <c r="NRR31" s="209">
        <v>0</v>
      </c>
      <c r="NRS31" s="209">
        <v>0</v>
      </c>
      <c r="NRT31" s="229">
        <f t="shared" si="787"/>
        <v>1160</v>
      </c>
      <c r="NRU31" s="41">
        <f t="shared" ref="NRU31:NTQ31" ca="1" si="788">RAND()</f>
        <v>0.59824102729087858</v>
      </c>
      <c r="NRV31" s="220">
        <v>9</v>
      </c>
      <c r="NRW31" s="162">
        <v>107</v>
      </c>
      <c r="NRX31" s="221" t="str">
        <f>VLOOKUP(NRW31,Уч!$A$2:$L$34,2,FALSE)</f>
        <v>Зарипов Раиль</v>
      </c>
      <c r="NRY31" s="222" t="str">
        <f>VLOOKUP(NRW31,Уч!$A$2:$L$34,3,FALSE)</f>
        <v>25.07.1999</v>
      </c>
      <c r="NRZ31" s="223" t="str">
        <f>VLOOKUP(NRW31,Уч!$A$2:$L$34,5,FALSE)</f>
        <v xml:space="preserve">Республика Татарстан  </v>
      </c>
      <c r="NSA31" s="518">
        <f t="shared" ref="NSA31:NTY31" si="789">IF(NSG31=0,"X",NSG31/100)</f>
        <v>11.6</v>
      </c>
      <c r="NSB31" s="518" t="str">
        <f t="shared" si="789"/>
        <v>X</v>
      </c>
      <c r="NSC31" s="518" t="str">
        <f t="shared" si="789"/>
        <v>X</v>
      </c>
      <c r="NSD31" s="311">
        <f t="shared" ref="NSD31:NTZ31" si="790">MAX(NSG31,NSH31,NSI31)/100</f>
        <v>11.6</v>
      </c>
      <c r="NSE31" s="247">
        <f t="shared" ref="NSE31:NUA31" si="791">IF(NSJ31&lt;153,0,IF(NSJ31=0,0,ROUNDDOWN(51.39*(NSJ31/100-1.5)^1.05,0)))</f>
        <v>582</v>
      </c>
      <c r="NSF31" s="157"/>
      <c r="NSG31" s="209">
        <v>1160</v>
      </c>
      <c r="NSH31" s="209">
        <v>0</v>
      </c>
      <c r="NSI31" s="209">
        <v>0</v>
      </c>
      <c r="NSJ31" s="229">
        <f t="shared" ref="NSJ31:NUF31" si="792">MAX(NSG31,NSH31,NSI31)</f>
        <v>1160</v>
      </c>
      <c r="NSK31" s="41">
        <f t="shared" ca="1" si="788"/>
        <v>0.18187259679559287</v>
      </c>
      <c r="NSL31" s="220">
        <v>9</v>
      </c>
      <c r="NSM31" s="162">
        <v>107</v>
      </c>
      <c r="NSN31" s="221" t="str">
        <f>VLOOKUP(NSM31,Уч!$A$2:$L$34,2,FALSE)</f>
        <v>Зарипов Раиль</v>
      </c>
      <c r="NSO31" s="222" t="str">
        <f>VLOOKUP(NSM31,Уч!$A$2:$L$34,3,FALSE)</f>
        <v>25.07.1999</v>
      </c>
      <c r="NSP31" s="223" t="str">
        <f>VLOOKUP(NSM31,Уч!$A$2:$L$34,5,FALSE)</f>
        <v xml:space="preserve">Республика Татарстан  </v>
      </c>
      <c r="NSQ31" s="518">
        <f t="shared" si="789"/>
        <v>11.6</v>
      </c>
      <c r="NSR31" s="518" t="str">
        <f t="shared" si="789"/>
        <v>X</v>
      </c>
      <c r="NSS31" s="518" t="str">
        <f t="shared" si="789"/>
        <v>X</v>
      </c>
      <c r="NST31" s="311">
        <f t="shared" si="790"/>
        <v>11.6</v>
      </c>
      <c r="NSU31" s="247">
        <f t="shared" si="791"/>
        <v>582</v>
      </c>
      <c r="NSV31" s="157"/>
      <c r="NSW31" s="209">
        <v>1160</v>
      </c>
      <c r="NSX31" s="209">
        <v>0</v>
      </c>
      <c r="NSY31" s="209">
        <v>0</v>
      </c>
      <c r="NSZ31" s="229">
        <f t="shared" si="792"/>
        <v>1160</v>
      </c>
      <c r="NTA31" s="41">
        <f t="shared" ca="1" si="788"/>
        <v>0.53756329917167767</v>
      </c>
      <c r="NTB31" s="220">
        <v>9</v>
      </c>
      <c r="NTC31" s="162">
        <v>107</v>
      </c>
      <c r="NTD31" s="221" t="str">
        <f>VLOOKUP(NTC31,Уч!$A$2:$L$34,2,FALSE)</f>
        <v>Зарипов Раиль</v>
      </c>
      <c r="NTE31" s="222" t="str">
        <f>VLOOKUP(NTC31,Уч!$A$2:$L$34,3,FALSE)</f>
        <v>25.07.1999</v>
      </c>
      <c r="NTF31" s="223" t="str">
        <f>VLOOKUP(NTC31,Уч!$A$2:$L$34,5,FALSE)</f>
        <v xml:space="preserve">Республика Татарстан  </v>
      </c>
      <c r="NTG31" s="518">
        <f t="shared" si="789"/>
        <v>11.6</v>
      </c>
      <c r="NTH31" s="518" t="str">
        <f t="shared" si="789"/>
        <v>X</v>
      </c>
      <c r="NTI31" s="518" t="str">
        <f t="shared" si="789"/>
        <v>X</v>
      </c>
      <c r="NTJ31" s="311">
        <f t="shared" si="790"/>
        <v>11.6</v>
      </c>
      <c r="NTK31" s="247">
        <f t="shared" si="791"/>
        <v>582</v>
      </c>
      <c r="NTL31" s="157"/>
      <c r="NTM31" s="209">
        <v>1160</v>
      </c>
      <c r="NTN31" s="209">
        <v>0</v>
      </c>
      <c r="NTO31" s="209">
        <v>0</v>
      </c>
      <c r="NTP31" s="229">
        <f t="shared" si="792"/>
        <v>1160</v>
      </c>
      <c r="NTQ31" s="41">
        <f t="shared" ca="1" si="788"/>
        <v>0.75330175203438188</v>
      </c>
      <c r="NTR31" s="220">
        <v>9</v>
      </c>
      <c r="NTS31" s="162">
        <v>107</v>
      </c>
      <c r="NTT31" s="221" t="str">
        <f>VLOOKUP(NTS31,Уч!$A$2:$L$34,2,FALSE)</f>
        <v>Зарипов Раиль</v>
      </c>
      <c r="NTU31" s="222" t="str">
        <f>VLOOKUP(NTS31,Уч!$A$2:$L$34,3,FALSE)</f>
        <v>25.07.1999</v>
      </c>
      <c r="NTV31" s="223" t="str">
        <f>VLOOKUP(NTS31,Уч!$A$2:$L$34,5,FALSE)</f>
        <v xml:space="preserve">Республика Татарстан  </v>
      </c>
      <c r="NTW31" s="518">
        <f t="shared" si="789"/>
        <v>11.6</v>
      </c>
      <c r="NTX31" s="518" t="str">
        <f t="shared" si="789"/>
        <v>X</v>
      </c>
      <c r="NTY31" s="518" t="str">
        <f t="shared" si="789"/>
        <v>X</v>
      </c>
      <c r="NTZ31" s="311">
        <f t="shared" si="790"/>
        <v>11.6</v>
      </c>
      <c r="NUA31" s="247">
        <f t="shared" si="791"/>
        <v>582</v>
      </c>
      <c r="NUB31" s="157"/>
      <c r="NUC31" s="209">
        <v>1160</v>
      </c>
      <c r="NUD31" s="209">
        <v>0</v>
      </c>
      <c r="NUE31" s="209">
        <v>0</v>
      </c>
      <c r="NUF31" s="229">
        <f t="shared" si="792"/>
        <v>1160</v>
      </c>
      <c r="NUG31" s="41">
        <f t="shared" ref="NUG31:NWC31" ca="1" si="793">RAND()</f>
        <v>0.53566137482118836</v>
      </c>
      <c r="NUH31" s="220">
        <v>9</v>
      </c>
      <c r="NUI31" s="162">
        <v>107</v>
      </c>
      <c r="NUJ31" s="221" t="str">
        <f>VLOOKUP(NUI31,Уч!$A$2:$L$34,2,FALSE)</f>
        <v>Зарипов Раиль</v>
      </c>
      <c r="NUK31" s="222" t="str">
        <f>VLOOKUP(NUI31,Уч!$A$2:$L$34,3,FALSE)</f>
        <v>25.07.1999</v>
      </c>
      <c r="NUL31" s="223" t="str">
        <f>VLOOKUP(NUI31,Уч!$A$2:$L$34,5,FALSE)</f>
        <v xml:space="preserve">Республика Татарстан  </v>
      </c>
      <c r="NUM31" s="518">
        <f t="shared" ref="NUM31:NWK31" si="794">IF(NUS31=0,"X",NUS31/100)</f>
        <v>11.6</v>
      </c>
      <c r="NUN31" s="518" t="str">
        <f t="shared" si="794"/>
        <v>X</v>
      </c>
      <c r="NUO31" s="518" t="str">
        <f t="shared" si="794"/>
        <v>X</v>
      </c>
      <c r="NUP31" s="311">
        <f t="shared" ref="NUP31:NWL31" si="795">MAX(NUS31,NUT31,NUU31)/100</f>
        <v>11.6</v>
      </c>
      <c r="NUQ31" s="247">
        <f t="shared" ref="NUQ31:NWM31" si="796">IF(NUV31&lt;153,0,IF(NUV31=0,0,ROUNDDOWN(51.39*(NUV31/100-1.5)^1.05,0)))</f>
        <v>582</v>
      </c>
      <c r="NUR31" s="157"/>
      <c r="NUS31" s="209">
        <v>1160</v>
      </c>
      <c r="NUT31" s="209">
        <v>0</v>
      </c>
      <c r="NUU31" s="209">
        <v>0</v>
      </c>
      <c r="NUV31" s="229">
        <f t="shared" ref="NUV31:NWR31" si="797">MAX(NUS31,NUT31,NUU31)</f>
        <v>1160</v>
      </c>
      <c r="NUW31" s="41">
        <f t="shared" ca="1" si="793"/>
        <v>0.54961292610041335</v>
      </c>
      <c r="NUX31" s="220">
        <v>9</v>
      </c>
      <c r="NUY31" s="162">
        <v>107</v>
      </c>
      <c r="NUZ31" s="221" t="str">
        <f>VLOOKUP(NUY31,Уч!$A$2:$L$34,2,FALSE)</f>
        <v>Зарипов Раиль</v>
      </c>
      <c r="NVA31" s="222" t="str">
        <f>VLOOKUP(NUY31,Уч!$A$2:$L$34,3,FALSE)</f>
        <v>25.07.1999</v>
      </c>
      <c r="NVB31" s="223" t="str">
        <f>VLOOKUP(NUY31,Уч!$A$2:$L$34,5,FALSE)</f>
        <v xml:space="preserve">Республика Татарстан  </v>
      </c>
      <c r="NVC31" s="518">
        <f t="shared" si="794"/>
        <v>11.6</v>
      </c>
      <c r="NVD31" s="518" t="str">
        <f t="shared" si="794"/>
        <v>X</v>
      </c>
      <c r="NVE31" s="518" t="str">
        <f t="shared" si="794"/>
        <v>X</v>
      </c>
      <c r="NVF31" s="311">
        <f t="shared" si="795"/>
        <v>11.6</v>
      </c>
      <c r="NVG31" s="247">
        <f t="shared" si="796"/>
        <v>582</v>
      </c>
      <c r="NVH31" s="157"/>
      <c r="NVI31" s="209">
        <v>1160</v>
      </c>
      <c r="NVJ31" s="209">
        <v>0</v>
      </c>
      <c r="NVK31" s="209">
        <v>0</v>
      </c>
      <c r="NVL31" s="229">
        <f t="shared" si="797"/>
        <v>1160</v>
      </c>
      <c r="NVM31" s="41">
        <f t="shared" ca="1" si="793"/>
        <v>0.43910149360305262</v>
      </c>
      <c r="NVN31" s="220">
        <v>9</v>
      </c>
      <c r="NVO31" s="162">
        <v>107</v>
      </c>
      <c r="NVP31" s="221" t="str">
        <f>VLOOKUP(NVO31,Уч!$A$2:$L$34,2,FALSE)</f>
        <v>Зарипов Раиль</v>
      </c>
      <c r="NVQ31" s="222" t="str">
        <f>VLOOKUP(NVO31,Уч!$A$2:$L$34,3,FALSE)</f>
        <v>25.07.1999</v>
      </c>
      <c r="NVR31" s="223" t="str">
        <f>VLOOKUP(NVO31,Уч!$A$2:$L$34,5,FALSE)</f>
        <v xml:space="preserve">Республика Татарстан  </v>
      </c>
      <c r="NVS31" s="518">
        <f t="shared" si="794"/>
        <v>11.6</v>
      </c>
      <c r="NVT31" s="518" t="str">
        <f t="shared" si="794"/>
        <v>X</v>
      </c>
      <c r="NVU31" s="518" t="str">
        <f t="shared" si="794"/>
        <v>X</v>
      </c>
      <c r="NVV31" s="311">
        <f t="shared" si="795"/>
        <v>11.6</v>
      </c>
      <c r="NVW31" s="247">
        <f t="shared" si="796"/>
        <v>582</v>
      </c>
      <c r="NVX31" s="157"/>
      <c r="NVY31" s="209">
        <v>1160</v>
      </c>
      <c r="NVZ31" s="209">
        <v>0</v>
      </c>
      <c r="NWA31" s="209">
        <v>0</v>
      </c>
      <c r="NWB31" s="229">
        <f t="shared" si="797"/>
        <v>1160</v>
      </c>
      <c r="NWC31" s="41">
        <f t="shared" ca="1" si="793"/>
        <v>0.7663592357928295</v>
      </c>
      <c r="NWD31" s="220">
        <v>9</v>
      </c>
      <c r="NWE31" s="162">
        <v>107</v>
      </c>
      <c r="NWF31" s="221" t="str">
        <f>VLOOKUP(NWE31,Уч!$A$2:$L$34,2,FALSE)</f>
        <v>Зарипов Раиль</v>
      </c>
      <c r="NWG31" s="222" t="str">
        <f>VLOOKUP(NWE31,Уч!$A$2:$L$34,3,FALSE)</f>
        <v>25.07.1999</v>
      </c>
      <c r="NWH31" s="223" t="str">
        <f>VLOOKUP(NWE31,Уч!$A$2:$L$34,5,FALSE)</f>
        <v xml:space="preserve">Республика Татарстан  </v>
      </c>
      <c r="NWI31" s="518">
        <f t="shared" si="794"/>
        <v>11.6</v>
      </c>
      <c r="NWJ31" s="518" t="str">
        <f t="shared" si="794"/>
        <v>X</v>
      </c>
      <c r="NWK31" s="518" t="str">
        <f t="shared" si="794"/>
        <v>X</v>
      </c>
      <c r="NWL31" s="311">
        <f t="shared" si="795"/>
        <v>11.6</v>
      </c>
      <c r="NWM31" s="247">
        <f t="shared" si="796"/>
        <v>582</v>
      </c>
      <c r="NWN31" s="157"/>
      <c r="NWO31" s="209">
        <v>1160</v>
      </c>
      <c r="NWP31" s="209">
        <v>0</v>
      </c>
      <c r="NWQ31" s="209">
        <v>0</v>
      </c>
      <c r="NWR31" s="229">
        <f t="shared" si="797"/>
        <v>1160</v>
      </c>
      <c r="NWS31" s="41">
        <f t="shared" ref="NWS31:NYO31" ca="1" si="798">RAND()</f>
        <v>0.72696423790604847</v>
      </c>
      <c r="NWT31" s="220">
        <v>9</v>
      </c>
      <c r="NWU31" s="162">
        <v>107</v>
      </c>
      <c r="NWV31" s="221" t="str">
        <f>VLOOKUP(NWU31,Уч!$A$2:$L$34,2,FALSE)</f>
        <v>Зарипов Раиль</v>
      </c>
      <c r="NWW31" s="222" t="str">
        <f>VLOOKUP(NWU31,Уч!$A$2:$L$34,3,FALSE)</f>
        <v>25.07.1999</v>
      </c>
      <c r="NWX31" s="223" t="str">
        <f>VLOOKUP(NWU31,Уч!$A$2:$L$34,5,FALSE)</f>
        <v xml:space="preserve">Республика Татарстан  </v>
      </c>
      <c r="NWY31" s="518">
        <f t="shared" ref="NWY31:NYW31" si="799">IF(NXE31=0,"X",NXE31/100)</f>
        <v>11.6</v>
      </c>
      <c r="NWZ31" s="518" t="str">
        <f t="shared" si="799"/>
        <v>X</v>
      </c>
      <c r="NXA31" s="518" t="str">
        <f t="shared" si="799"/>
        <v>X</v>
      </c>
      <c r="NXB31" s="311">
        <f t="shared" ref="NXB31:NYX31" si="800">MAX(NXE31,NXF31,NXG31)/100</f>
        <v>11.6</v>
      </c>
      <c r="NXC31" s="247">
        <f t="shared" ref="NXC31:NYY31" si="801">IF(NXH31&lt;153,0,IF(NXH31=0,0,ROUNDDOWN(51.39*(NXH31/100-1.5)^1.05,0)))</f>
        <v>582</v>
      </c>
      <c r="NXD31" s="157"/>
      <c r="NXE31" s="209">
        <v>1160</v>
      </c>
      <c r="NXF31" s="209">
        <v>0</v>
      </c>
      <c r="NXG31" s="209">
        <v>0</v>
      </c>
      <c r="NXH31" s="229">
        <f t="shared" ref="NXH31:NZD31" si="802">MAX(NXE31,NXF31,NXG31)</f>
        <v>1160</v>
      </c>
      <c r="NXI31" s="41">
        <f t="shared" ca="1" si="798"/>
        <v>0.82193765302340926</v>
      </c>
      <c r="NXJ31" s="220">
        <v>9</v>
      </c>
      <c r="NXK31" s="162">
        <v>107</v>
      </c>
      <c r="NXL31" s="221" t="str">
        <f>VLOOKUP(NXK31,Уч!$A$2:$L$34,2,FALSE)</f>
        <v>Зарипов Раиль</v>
      </c>
      <c r="NXM31" s="222" t="str">
        <f>VLOOKUP(NXK31,Уч!$A$2:$L$34,3,FALSE)</f>
        <v>25.07.1999</v>
      </c>
      <c r="NXN31" s="223" t="str">
        <f>VLOOKUP(NXK31,Уч!$A$2:$L$34,5,FALSE)</f>
        <v xml:space="preserve">Республика Татарстан  </v>
      </c>
      <c r="NXO31" s="518">
        <f t="shared" si="799"/>
        <v>11.6</v>
      </c>
      <c r="NXP31" s="518" t="str">
        <f t="shared" si="799"/>
        <v>X</v>
      </c>
      <c r="NXQ31" s="518" t="str">
        <f t="shared" si="799"/>
        <v>X</v>
      </c>
      <c r="NXR31" s="311">
        <f t="shared" si="800"/>
        <v>11.6</v>
      </c>
      <c r="NXS31" s="247">
        <f t="shared" si="801"/>
        <v>582</v>
      </c>
      <c r="NXT31" s="157"/>
      <c r="NXU31" s="209">
        <v>1160</v>
      </c>
      <c r="NXV31" s="209">
        <v>0</v>
      </c>
      <c r="NXW31" s="209">
        <v>0</v>
      </c>
      <c r="NXX31" s="229">
        <f t="shared" si="802"/>
        <v>1160</v>
      </c>
      <c r="NXY31" s="41">
        <f t="shared" ca="1" si="798"/>
        <v>0.27138803576275838</v>
      </c>
      <c r="NXZ31" s="220">
        <v>9</v>
      </c>
      <c r="NYA31" s="162">
        <v>107</v>
      </c>
      <c r="NYB31" s="221" t="str">
        <f>VLOOKUP(NYA31,Уч!$A$2:$L$34,2,FALSE)</f>
        <v>Зарипов Раиль</v>
      </c>
      <c r="NYC31" s="222" t="str">
        <f>VLOOKUP(NYA31,Уч!$A$2:$L$34,3,FALSE)</f>
        <v>25.07.1999</v>
      </c>
      <c r="NYD31" s="223" t="str">
        <f>VLOOKUP(NYA31,Уч!$A$2:$L$34,5,FALSE)</f>
        <v xml:space="preserve">Республика Татарстан  </v>
      </c>
      <c r="NYE31" s="518">
        <f t="shared" si="799"/>
        <v>11.6</v>
      </c>
      <c r="NYF31" s="518" t="str">
        <f t="shared" si="799"/>
        <v>X</v>
      </c>
      <c r="NYG31" s="518" t="str">
        <f t="shared" si="799"/>
        <v>X</v>
      </c>
      <c r="NYH31" s="311">
        <f t="shared" si="800"/>
        <v>11.6</v>
      </c>
      <c r="NYI31" s="247">
        <f t="shared" si="801"/>
        <v>582</v>
      </c>
      <c r="NYJ31" s="157"/>
      <c r="NYK31" s="209">
        <v>1160</v>
      </c>
      <c r="NYL31" s="209">
        <v>0</v>
      </c>
      <c r="NYM31" s="209">
        <v>0</v>
      </c>
      <c r="NYN31" s="229">
        <f t="shared" si="802"/>
        <v>1160</v>
      </c>
      <c r="NYO31" s="41">
        <f t="shared" ca="1" si="798"/>
        <v>0.30462377316582101</v>
      </c>
      <c r="NYP31" s="220">
        <v>9</v>
      </c>
      <c r="NYQ31" s="162">
        <v>107</v>
      </c>
      <c r="NYR31" s="221" t="str">
        <f>VLOOKUP(NYQ31,Уч!$A$2:$L$34,2,FALSE)</f>
        <v>Зарипов Раиль</v>
      </c>
      <c r="NYS31" s="222" t="str">
        <f>VLOOKUP(NYQ31,Уч!$A$2:$L$34,3,FALSE)</f>
        <v>25.07.1999</v>
      </c>
      <c r="NYT31" s="223" t="str">
        <f>VLOOKUP(NYQ31,Уч!$A$2:$L$34,5,FALSE)</f>
        <v xml:space="preserve">Республика Татарстан  </v>
      </c>
      <c r="NYU31" s="518">
        <f t="shared" si="799"/>
        <v>11.6</v>
      </c>
      <c r="NYV31" s="518" t="str">
        <f t="shared" si="799"/>
        <v>X</v>
      </c>
      <c r="NYW31" s="518" t="str">
        <f t="shared" si="799"/>
        <v>X</v>
      </c>
      <c r="NYX31" s="311">
        <f t="shared" si="800"/>
        <v>11.6</v>
      </c>
      <c r="NYY31" s="247">
        <f t="shared" si="801"/>
        <v>582</v>
      </c>
      <c r="NYZ31" s="157"/>
      <c r="NZA31" s="209">
        <v>1160</v>
      </c>
      <c r="NZB31" s="209">
        <v>0</v>
      </c>
      <c r="NZC31" s="209">
        <v>0</v>
      </c>
      <c r="NZD31" s="229">
        <f t="shared" si="802"/>
        <v>1160</v>
      </c>
      <c r="NZE31" s="41">
        <f t="shared" ref="NZE31:OBA31" ca="1" si="803">RAND()</f>
        <v>0.63186270354324348</v>
      </c>
      <c r="NZF31" s="220">
        <v>9</v>
      </c>
      <c r="NZG31" s="162">
        <v>107</v>
      </c>
      <c r="NZH31" s="221" t="str">
        <f>VLOOKUP(NZG31,Уч!$A$2:$L$34,2,FALSE)</f>
        <v>Зарипов Раиль</v>
      </c>
      <c r="NZI31" s="222" t="str">
        <f>VLOOKUP(NZG31,Уч!$A$2:$L$34,3,FALSE)</f>
        <v>25.07.1999</v>
      </c>
      <c r="NZJ31" s="223" t="str">
        <f>VLOOKUP(NZG31,Уч!$A$2:$L$34,5,FALSE)</f>
        <v xml:space="preserve">Республика Татарстан  </v>
      </c>
      <c r="NZK31" s="518">
        <f t="shared" ref="NZK31:OBI31" si="804">IF(NZQ31=0,"X",NZQ31/100)</f>
        <v>11.6</v>
      </c>
      <c r="NZL31" s="518" t="str">
        <f t="shared" si="804"/>
        <v>X</v>
      </c>
      <c r="NZM31" s="518" t="str">
        <f t="shared" si="804"/>
        <v>X</v>
      </c>
      <c r="NZN31" s="311">
        <f t="shared" ref="NZN31:OBJ31" si="805">MAX(NZQ31,NZR31,NZS31)/100</f>
        <v>11.6</v>
      </c>
      <c r="NZO31" s="247">
        <f t="shared" ref="NZO31:OBK31" si="806">IF(NZT31&lt;153,0,IF(NZT31=0,0,ROUNDDOWN(51.39*(NZT31/100-1.5)^1.05,0)))</f>
        <v>582</v>
      </c>
      <c r="NZP31" s="157"/>
      <c r="NZQ31" s="209">
        <v>1160</v>
      </c>
      <c r="NZR31" s="209">
        <v>0</v>
      </c>
      <c r="NZS31" s="209">
        <v>0</v>
      </c>
      <c r="NZT31" s="229">
        <f t="shared" ref="NZT31:OBP31" si="807">MAX(NZQ31,NZR31,NZS31)</f>
        <v>1160</v>
      </c>
      <c r="NZU31" s="41">
        <f t="shared" ca="1" si="803"/>
        <v>0.38103371911553496</v>
      </c>
      <c r="NZV31" s="220">
        <v>9</v>
      </c>
      <c r="NZW31" s="162">
        <v>107</v>
      </c>
      <c r="NZX31" s="221" t="str">
        <f>VLOOKUP(NZW31,Уч!$A$2:$L$34,2,FALSE)</f>
        <v>Зарипов Раиль</v>
      </c>
      <c r="NZY31" s="222" t="str">
        <f>VLOOKUP(NZW31,Уч!$A$2:$L$34,3,FALSE)</f>
        <v>25.07.1999</v>
      </c>
      <c r="NZZ31" s="223" t="str">
        <f>VLOOKUP(NZW31,Уч!$A$2:$L$34,5,FALSE)</f>
        <v xml:space="preserve">Республика Татарстан  </v>
      </c>
      <c r="OAA31" s="518">
        <f t="shared" si="804"/>
        <v>11.6</v>
      </c>
      <c r="OAB31" s="518" t="str">
        <f t="shared" si="804"/>
        <v>X</v>
      </c>
      <c r="OAC31" s="518" t="str">
        <f t="shared" si="804"/>
        <v>X</v>
      </c>
      <c r="OAD31" s="311">
        <f t="shared" si="805"/>
        <v>11.6</v>
      </c>
      <c r="OAE31" s="247">
        <f t="shared" si="806"/>
        <v>582</v>
      </c>
      <c r="OAF31" s="157"/>
      <c r="OAG31" s="209">
        <v>1160</v>
      </c>
      <c r="OAH31" s="209">
        <v>0</v>
      </c>
      <c r="OAI31" s="209">
        <v>0</v>
      </c>
      <c r="OAJ31" s="229">
        <f t="shared" si="807"/>
        <v>1160</v>
      </c>
      <c r="OAK31" s="41">
        <f t="shared" ca="1" si="803"/>
        <v>0.60402038626371934</v>
      </c>
      <c r="OAL31" s="220">
        <v>9</v>
      </c>
      <c r="OAM31" s="162">
        <v>107</v>
      </c>
      <c r="OAN31" s="221" t="str">
        <f>VLOOKUP(OAM31,Уч!$A$2:$L$34,2,FALSE)</f>
        <v>Зарипов Раиль</v>
      </c>
      <c r="OAO31" s="222" t="str">
        <f>VLOOKUP(OAM31,Уч!$A$2:$L$34,3,FALSE)</f>
        <v>25.07.1999</v>
      </c>
      <c r="OAP31" s="223" t="str">
        <f>VLOOKUP(OAM31,Уч!$A$2:$L$34,5,FALSE)</f>
        <v xml:space="preserve">Республика Татарстан  </v>
      </c>
      <c r="OAQ31" s="518">
        <f t="shared" si="804"/>
        <v>11.6</v>
      </c>
      <c r="OAR31" s="518" t="str">
        <f t="shared" si="804"/>
        <v>X</v>
      </c>
      <c r="OAS31" s="518" t="str">
        <f t="shared" si="804"/>
        <v>X</v>
      </c>
      <c r="OAT31" s="311">
        <f t="shared" si="805"/>
        <v>11.6</v>
      </c>
      <c r="OAU31" s="247">
        <f t="shared" si="806"/>
        <v>582</v>
      </c>
      <c r="OAV31" s="157"/>
      <c r="OAW31" s="209">
        <v>1160</v>
      </c>
      <c r="OAX31" s="209">
        <v>0</v>
      </c>
      <c r="OAY31" s="209">
        <v>0</v>
      </c>
      <c r="OAZ31" s="229">
        <f t="shared" si="807"/>
        <v>1160</v>
      </c>
      <c r="OBA31" s="41">
        <f t="shared" ca="1" si="803"/>
        <v>0.42608252210601727</v>
      </c>
      <c r="OBB31" s="220">
        <v>9</v>
      </c>
      <c r="OBC31" s="162">
        <v>107</v>
      </c>
      <c r="OBD31" s="221" t="str">
        <f>VLOOKUP(OBC31,Уч!$A$2:$L$34,2,FALSE)</f>
        <v>Зарипов Раиль</v>
      </c>
      <c r="OBE31" s="222" t="str">
        <f>VLOOKUP(OBC31,Уч!$A$2:$L$34,3,FALSE)</f>
        <v>25.07.1999</v>
      </c>
      <c r="OBF31" s="223" t="str">
        <f>VLOOKUP(OBC31,Уч!$A$2:$L$34,5,FALSE)</f>
        <v xml:space="preserve">Республика Татарстан  </v>
      </c>
      <c r="OBG31" s="518">
        <f t="shared" si="804"/>
        <v>11.6</v>
      </c>
      <c r="OBH31" s="518" t="str">
        <f t="shared" si="804"/>
        <v>X</v>
      </c>
      <c r="OBI31" s="518" t="str">
        <f t="shared" si="804"/>
        <v>X</v>
      </c>
      <c r="OBJ31" s="311">
        <f t="shared" si="805"/>
        <v>11.6</v>
      </c>
      <c r="OBK31" s="247">
        <f t="shared" si="806"/>
        <v>582</v>
      </c>
      <c r="OBL31" s="157"/>
      <c r="OBM31" s="209">
        <v>1160</v>
      </c>
      <c r="OBN31" s="209">
        <v>0</v>
      </c>
      <c r="OBO31" s="209">
        <v>0</v>
      </c>
      <c r="OBP31" s="229">
        <f t="shared" si="807"/>
        <v>1160</v>
      </c>
      <c r="OBQ31" s="41">
        <f t="shared" ref="OBQ31:ODM31" ca="1" si="808">RAND()</f>
        <v>0.88436777274781841</v>
      </c>
      <c r="OBR31" s="220">
        <v>9</v>
      </c>
      <c r="OBS31" s="162">
        <v>107</v>
      </c>
      <c r="OBT31" s="221" t="str">
        <f>VLOOKUP(OBS31,Уч!$A$2:$L$34,2,FALSE)</f>
        <v>Зарипов Раиль</v>
      </c>
      <c r="OBU31" s="222" t="str">
        <f>VLOOKUP(OBS31,Уч!$A$2:$L$34,3,FALSE)</f>
        <v>25.07.1999</v>
      </c>
      <c r="OBV31" s="223" t="str">
        <f>VLOOKUP(OBS31,Уч!$A$2:$L$34,5,FALSE)</f>
        <v xml:space="preserve">Республика Татарстан  </v>
      </c>
      <c r="OBW31" s="518">
        <f t="shared" ref="OBW31:ODU31" si="809">IF(OCC31=0,"X",OCC31/100)</f>
        <v>11.6</v>
      </c>
      <c r="OBX31" s="518" t="str">
        <f t="shared" si="809"/>
        <v>X</v>
      </c>
      <c r="OBY31" s="518" t="str">
        <f t="shared" si="809"/>
        <v>X</v>
      </c>
      <c r="OBZ31" s="311">
        <f t="shared" ref="OBZ31:ODV31" si="810">MAX(OCC31,OCD31,OCE31)/100</f>
        <v>11.6</v>
      </c>
      <c r="OCA31" s="247">
        <f t="shared" ref="OCA31:ODW31" si="811">IF(OCF31&lt;153,0,IF(OCF31=0,0,ROUNDDOWN(51.39*(OCF31/100-1.5)^1.05,0)))</f>
        <v>582</v>
      </c>
      <c r="OCB31" s="157"/>
      <c r="OCC31" s="209">
        <v>1160</v>
      </c>
      <c r="OCD31" s="209">
        <v>0</v>
      </c>
      <c r="OCE31" s="209">
        <v>0</v>
      </c>
      <c r="OCF31" s="229">
        <f t="shared" ref="OCF31:OEB31" si="812">MAX(OCC31,OCD31,OCE31)</f>
        <v>1160</v>
      </c>
      <c r="OCG31" s="41">
        <f t="shared" ca="1" si="808"/>
        <v>0.66349199114429624</v>
      </c>
      <c r="OCH31" s="220">
        <v>9</v>
      </c>
      <c r="OCI31" s="162">
        <v>107</v>
      </c>
      <c r="OCJ31" s="221" t="str">
        <f>VLOOKUP(OCI31,Уч!$A$2:$L$34,2,FALSE)</f>
        <v>Зарипов Раиль</v>
      </c>
      <c r="OCK31" s="222" t="str">
        <f>VLOOKUP(OCI31,Уч!$A$2:$L$34,3,FALSE)</f>
        <v>25.07.1999</v>
      </c>
      <c r="OCL31" s="223" t="str">
        <f>VLOOKUP(OCI31,Уч!$A$2:$L$34,5,FALSE)</f>
        <v xml:space="preserve">Республика Татарстан  </v>
      </c>
      <c r="OCM31" s="518">
        <f t="shared" si="809"/>
        <v>11.6</v>
      </c>
      <c r="OCN31" s="518" t="str">
        <f t="shared" si="809"/>
        <v>X</v>
      </c>
      <c r="OCO31" s="518" t="str">
        <f t="shared" si="809"/>
        <v>X</v>
      </c>
      <c r="OCP31" s="311">
        <f t="shared" si="810"/>
        <v>11.6</v>
      </c>
      <c r="OCQ31" s="247">
        <f t="shared" si="811"/>
        <v>582</v>
      </c>
      <c r="OCR31" s="157"/>
      <c r="OCS31" s="209">
        <v>1160</v>
      </c>
      <c r="OCT31" s="209">
        <v>0</v>
      </c>
      <c r="OCU31" s="209">
        <v>0</v>
      </c>
      <c r="OCV31" s="229">
        <f t="shared" si="812"/>
        <v>1160</v>
      </c>
      <c r="OCW31" s="41">
        <f t="shared" ca="1" si="808"/>
        <v>0.41512045174350276</v>
      </c>
      <c r="OCX31" s="220">
        <v>9</v>
      </c>
      <c r="OCY31" s="162">
        <v>107</v>
      </c>
      <c r="OCZ31" s="221" t="str">
        <f>VLOOKUP(OCY31,Уч!$A$2:$L$34,2,FALSE)</f>
        <v>Зарипов Раиль</v>
      </c>
      <c r="ODA31" s="222" t="str">
        <f>VLOOKUP(OCY31,Уч!$A$2:$L$34,3,FALSE)</f>
        <v>25.07.1999</v>
      </c>
      <c r="ODB31" s="223" t="str">
        <f>VLOOKUP(OCY31,Уч!$A$2:$L$34,5,FALSE)</f>
        <v xml:space="preserve">Республика Татарстан  </v>
      </c>
      <c r="ODC31" s="518">
        <f t="shared" si="809"/>
        <v>11.6</v>
      </c>
      <c r="ODD31" s="518" t="str">
        <f t="shared" si="809"/>
        <v>X</v>
      </c>
      <c r="ODE31" s="518" t="str">
        <f t="shared" si="809"/>
        <v>X</v>
      </c>
      <c r="ODF31" s="311">
        <f t="shared" si="810"/>
        <v>11.6</v>
      </c>
      <c r="ODG31" s="247">
        <f t="shared" si="811"/>
        <v>582</v>
      </c>
      <c r="ODH31" s="157"/>
      <c r="ODI31" s="209">
        <v>1160</v>
      </c>
      <c r="ODJ31" s="209">
        <v>0</v>
      </c>
      <c r="ODK31" s="209">
        <v>0</v>
      </c>
      <c r="ODL31" s="229">
        <f t="shared" si="812"/>
        <v>1160</v>
      </c>
      <c r="ODM31" s="41">
        <f t="shared" ca="1" si="808"/>
        <v>0.26398091129041612</v>
      </c>
      <c r="ODN31" s="220">
        <v>9</v>
      </c>
      <c r="ODO31" s="162">
        <v>107</v>
      </c>
      <c r="ODP31" s="221" t="str">
        <f>VLOOKUP(ODO31,Уч!$A$2:$L$34,2,FALSE)</f>
        <v>Зарипов Раиль</v>
      </c>
      <c r="ODQ31" s="222" t="str">
        <f>VLOOKUP(ODO31,Уч!$A$2:$L$34,3,FALSE)</f>
        <v>25.07.1999</v>
      </c>
      <c r="ODR31" s="223" t="str">
        <f>VLOOKUP(ODO31,Уч!$A$2:$L$34,5,FALSE)</f>
        <v xml:space="preserve">Республика Татарстан  </v>
      </c>
      <c r="ODS31" s="518">
        <f t="shared" si="809"/>
        <v>11.6</v>
      </c>
      <c r="ODT31" s="518" t="str">
        <f t="shared" si="809"/>
        <v>X</v>
      </c>
      <c r="ODU31" s="518" t="str">
        <f t="shared" si="809"/>
        <v>X</v>
      </c>
      <c r="ODV31" s="311">
        <f t="shared" si="810"/>
        <v>11.6</v>
      </c>
      <c r="ODW31" s="247">
        <f t="shared" si="811"/>
        <v>582</v>
      </c>
      <c r="ODX31" s="157"/>
      <c r="ODY31" s="209">
        <v>1160</v>
      </c>
      <c r="ODZ31" s="209">
        <v>0</v>
      </c>
      <c r="OEA31" s="209">
        <v>0</v>
      </c>
      <c r="OEB31" s="229">
        <f t="shared" si="812"/>
        <v>1160</v>
      </c>
      <c r="OEC31" s="41">
        <f t="shared" ref="OEC31:OFY31" ca="1" si="813">RAND()</f>
        <v>0.88520212804222032</v>
      </c>
      <c r="OED31" s="220">
        <v>9</v>
      </c>
      <c r="OEE31" s="162">
        <v>107</v>
      </c>
      <c r="OEF31" s="221" t="str">
        <f>VLOOKUP(OEE31,Уч!$A$2:$L$34,2,FALSE)</f>
        <v>Зарипов Раиль</v>
      </c>
      <c r="OEG31" s="222" t="str">
        <f>VLOOKUP(OEE31,Уч!$A$2:$L$34,3,FALSE)</f>
        <v>25.07.1999</v>
      </c>
      <c r="OEH31" s="223" t="str">
        <f>VLOOKUP(OEE31,Уч!$A$2:$L$34,5,FALSE)</f>
        <v xml:space="preserve">Республика Татарстан  </v>
      </c>
      <c r="OEI31" s="518">
        <f t="shared" ref="OEI31:OGG31" si="814">IF(OEO31=0,"X",OEO31/100)</f>
        <v>11.6</v>
      </c>
      <c r="OEJ31" s="518" t="str">
        <f t="shared" si="814"/>
        <v>X</v>
      </c>
      <c r="OEK31" s="518" t="str">
        <f t="shared" si="814"/>
        <v>X</v>
      </c>
      <c r="OEL31" s="311">
        <f t="shared" ref="OEL31:OGH31" si="815">MAX(OEO31,OEP31,OEQ31)/100</f>
        <v>11.6</v>
      </c>
      <c r="OEM31" s="247">
        <f t="shared" ref="OEM31:OGI31" si="816">IF(OER31&lt;153,0,IF(OER31=0,0,ROUNDDOWN(51.39*(OER31/100-1.5)^1.05,0)))</f>
        <v>582</v>
      </c>
      <c r="OEN31" s="157"/>
      <c r="OEO31" s="209">
        <v>1160</v>
      </c>
      <c r="OEP31" s="209">
        <v>0</v>
      </c>
      <c r="OEQ31" s="209">
        <v>0</v>
      </c>
      <c r="OER31" s="229">
        <f t="shared" ref="OER31:OGN31" si="817">MAX(OEO31,OEP31,OEQ31)</f>
        <v>1160</v>
      </c>
      <c r="OES31" s="41">
        <f t="shared" ca="1" si="813"/>
        <v>0.70282875448528392</v>
      </c>
      <c r="OET31" s="220">
        <v>9</v>
      </c>
      <c r="OEU31" s="162">
        <v>107</v>
      </c>
      <c r="OEV31" s="221" t="str">
        <f>VLOOKUP(OEU31,Уч!$A$2:$L$34,2,FALSE)</f>
        <v>Зарипов Раиль</v>
      </c>
      <c r="OEW31" s="222" t="str">
        <f>VLOOKUP(OEU31,Уч!$A$2:$L$34,3,FALSE)</f>
        <v>25.07.1999</v>
      </c>
      <c r="OEX31" s="223" t="str">
        <f>VLOOKUP(OEU31,Уч!$A$2:$L$34,5,FALSE)</f>
        <v xml:space="preserve">Республика Татарстан  </v>
      </c>
      <c r="OEY31" s="518">
        <f t="shared" si="814"/>
        <v>11.6</v>
      </c>
      <c r="OEZ31" s="518" t="str">
        <f t="shared" si="814"/>
        <v>X</v>
      </c>
      <c r="OFA31" s="518" t="str">
        <f t="shared" si="814"/>
        <v>X</v>
      </c>
      <c r="OFB31" s="311">
        <f t="shared" si="815"/>
        <v>11.6</v>
      </c>
      <c r="OFC31" s="247">
        <f t="shared" si="816"/>
        <v>582</v>
      </c>
      <c r="OFD31" s="157"/>
      <c r="OFE31" s="209">
        <v>1160</v>
      </c>
      <c r="OFF31" s="209">
        <v>0</v>
      </c>
      <c r="OFG31" s="209">
        <v>0</v>
      </c>
      <c r="OFH31" s="229">
        <f t="shared" si="817"/>
        <v>1160</v>
      </c>
      <c r="OFI31" s="41">
        <f t="shared" ca="1" si="813"/>
        <v>0.26180013762377463</v>
      </c>
      <c r="OFJ31" s="220">
        <v>9</v>
      </c>
      <c r="OFK31" s="162">
        <v>107</v>
      </c>
      <c r="OFL31" s="221" t="str">
        <f>VLOOKUP(OFK31,Уч!$A$2:$L$34,2,FALSE)</f>
        <v>Зарипов Раиль</v>
      </c>
      <c r="OFM31" s="222" t="str">
        <f>VLOOKUP(OFK31,Уч!$A$2:$L$34,3,FALSE)</f>
        <v>25.07.1999</v>
      </c>
      <c r="OFN31" s="223" t="str">
        <f>VLOOKUP(OFK31,Уч!$A$2:$L$34,5,FALSE)</f>
        <v xml:space="preserve">Республика Татарстан  </v>
      </c>
      <c r="OFO31" s="518">
        <f t="shared" si="814"/>
        <v>11.6</v>
      </c>
      <c r="OFP31" s="518" t="str">
        <f t="shared" si="814"/>
        <v>X</v>
      </c>
      <c r="OFQ31" s="518" t="str">
        <f t="shared" si="814"/>
        <v>X</v>
      </c>
      <c r="OFR31" s="311">
        <f t="shared" si="815"/>
        <v>11.6</v>
      </c>
      <c r="OFS31" s="247">
        <f t="shared" si="816"/>
        <v>582</v>
      </c>
      <c r="OFT31" s="157"/>
      <c r="OFU31" s="209">
        <v>1160</v>
      </c>
      <c r="OFV31" s="209">
        <v>0</v>
      </c>
      <c r="OFW31" s="209">
        <v>0</v>
      </c>
      <c r="OFX31" s="229">
        <f t="shared" si="817"/>
        <v>1160</v>
      </c>
      <c r="OFY31" s="41">
        <f t="shared" ca="1" si="813"/>
        <v>0.56987350785228874</v>
      </c>
      <c r="OFZ31" s="220">
        <v>9</v>
      </c>
      <c r="OGA31" s="162">
        <v>107</v>
      </c>
      <c r="OGB31" s="221" t="str">
        <f>VLOOKUP(OGA31,Уч!$A$2:$L$34,2,FALSE)</f>
        <v>Зарипов Раиль</v>
      </c>
      <c r="OGC31" s="222" t="str">
        <f>VLOOKUP(OGA31,Уч!$A$2:$L$34,3,FALSE)</f>
        <v>25.07.1999</v>
      </c>
      <c r="OGD31" s="223" t="str">
        <f>VLOOKUP(OGA31,Уч!$A$2:$L$34,5,FALSE)</f>
        <v xml:space="preserve">Республика Татарстан  </v>
      </c>
      <c r="OGE31" s="518">
        <f t="shared" si="814"/>
        <v>11.6</v>
      </c>
      <c r="OGF31" s="518" t="str">
        <f t="shared" si="814"/>
        <v>X</v>
      </c>
      <c r="OGG31" s="518" t="str">
        <f t="shared" si="814"/>
        <v>X</v>
      </c>
      <c r="OGH31" s="311">
        <f t="shared" si="815"/>
        <v>11.6</v>
      </c>
      <c r="OGI31" s="247">
        <f t="shared" si="816"/>
        <v>582</v>
      </c>
      <c r="OGJ31" s="157"/>
      <c r="OGK31" s="209">
        <v>1160</v>
      </c>
      <c r="OGL31" s="209">
        <v>0</v>
      </c>
      <c r="OGM31" s="209">
        <v>0</v>
      </c>
      <c r="OGN31" s="229">
        <f t="shared" si="817"/>
        <v>1160</v>
      </c>
      <c r="OGO31" s="41">
        <f t="shared" ref="OGO31:OIK31" ca="1" si="818">RAND()</f>
        <v>5.8277951861340549E-2</v>
      </c>
      <c r="OGP31" s="220">
        <v>9</v>
      </c>
      <c r="OGQ31" s="162">
        <v>107</v>
      </c>
      <c r="OGR31" s="221" t="str">
        <f>VLOOKUP(OGQ31,Уч!$A$2:$L$34,2,FALSE)</f>
        <v>Зарипов Раиль</v>
      </c>
      <c r="OGS31" s="222" t="str">
        <f>VLOOKUP(OGQ31,Уч!$A$2:$L$34,3,FALSE)</f>
        <v>25.07.1999</v>
      </c>
      <c r="OGT31" s="223" t="str">
        <f>VLOOKUP(OGQ31,Уч!$A$2:$L$34,5,FALSE)</f>
        <v xml:space="preserve">Республика Татарстан  </v>
      </c>
      <c r="OGU31" s="518">
        <f t="shared" ref="OGU31:OIS31" si="819">IF(OHA31=0,"X",OHA31/100)</f>
        <v>11.6</v>
      </c>
      <c r="OGV31" s="518" t="str">
        <f t="shared" si="819"/>
        <v>X</v>
      </c>
      <c r="OGW31" s="518" t="str">
        <f t="shared" si="819"/>
        <v>X</v>
      </c>
      <c r="OGX31" s="311">
        <f t="shared" ref="OGX31:OIT31" si="820">MAX(OHA31,OHB31,OHC31)/100</f>
        <v>11.6</v>
      </c>
      <c r="OGY31" s="247">
        <f t="shared" ref="OGY31:OIU31" si="821">IF(OHD31&lt;153,0,IF(OHD31=0,0,ROUNDDOWN(51.39*(OHD31/100-1.5)^1.05,0)))</f>
        <v>582</v>
      </c>
      <c r="OGZ31" s="157"/>
      <c r="OHA31" s="209">
        <v>1160</v>
      </c>
      <c r="OHB31" s="209">
        <v>0</v>
      </c>
      <c r="OHC31" s="209">
        <v>0</v>
      </c>
      <c r="OHD31" s="229">
        <f t="shared" ref="OHD31:OIZ31" si="822">MAX(OHA31,OHB31,OHC31)</f>
        <v>1160</v>
      </c>
      <c r="OHE31" s="41">
        <f t="shared" ca="1" si="818"/>
        <v>0.56393804113872426</v>
      </c>
      <c r="OHF31" s="220">
        <v>9</v>
      </c>
      <c r="OHG31" s="162">
        <v>107</v>
      </c>
      <c r="OHH31" s="221" t="str">
        <f>VLOOKUP(OHG31,Уч!$A$2:$L$34,2,FALSE)</f>
        <v>Зарипов Раиль</v>
      </c>
      <c r="OHI31" s="222" t="str">
        <f>VLOOKUP(OHG31,Уч!$A$2:$L$34,3,FALSE)</f>
        <v>25.07.1999</v>
      </c>
      <c r="OHJ31" s="223" t="str">
        <f>VLOOKUP(OHG31,Уч!$A$2:$L$34,5,FALSE)</f>
        <v xml:space="preserve">Республика Татарстан  </v>
      </c>
      <c r="OHK31" s="518">
        <f t="shared" si="819"/>
        <v>11.6</v>
      </c>
      <c r="OHL31" s="518" t="str">
        <f t="shared" si="819"/>
        <v>X</v>
      </c>
      <c r="OHM31" s="518" t="str">
        <f t="shared" si="819"/>
        <v>X</v>
      </c>
      <c r="OHN31" s="311">
        <f t="shared" si="820"/>
        <v>11.6</v>
      </c>
      <c r="OHO31" s="247">
        <f t="shared" si="821"/>
        <v>582</v>
      </c>
      <c r="OHP31" s="157"/>
      <c r="OHQ31" s="209">
        <v>1160</v>
      </c>
      <c r="OHR31" s="209">
        <v>0</v>
      </c>
      <c r="OHS31" s="209">
        <v>0</v>
      </c>
      <c r="OHT31" s="229">
        <f t="shared" si="822"/>
        <v>1160</v>
      </c>
      <c r="OHU31" s="41">
        <f t="shared" ca="1" si="818"/>
        <v>0.15668890250229295</v>
      </c>
      <c r="OHV31" s="220">
        <v>9</v>
      </c>
      <c r="OHW31" s="162">
        <v>107</v>
      </c>
      <c r="OHX31" s="221" t="str">
        <f>VLOOKUP(OHW31,Уч!$A$2:$L$34,2,FALSE)</f>
        <v>Зарипов Раиль</v>
      </c>
      <c r="OHY31" s="222" t="str">
        <f>VLOOKUP(OHW31,Уч!$A$2:$L$34,3,FALSE)</f>
        <v>25.07.1999</v>
      </c>
      <c r="OHZ31" s="223" t="str">
        <f>VLOOKUP(OHW31,Уч!$A$2:$L$34,5,FALSE)</f>
        <v xml:space="preserve">Республика Татарстан  </v>
      </c>
      <c r="OIA31" s="518">
        <f t="shared" si="819"/>
        <v>11.6</v>
      </c>
      <c r="OIB31" s="518" t="str">
        <f t="shared" si="819"/>
        <v>X</v>
      </c>
      <c r="OIC31" s="518" t="str">
        <f t="shared" si="819"/>
        <v>X</v>
      </c>
      <c r="OID31" s="311">
        <f t="shared" si="820"/>
        <v>11.6</v>
      </c>
      <c r="OIE31" s="247">
        <f t="shared" si="821"/>
        <v>582</v>
      </c>
      <c r="OIF31" s="157"/>
      <c r="OIG31" s="209">
        <v>1160</v>
      </c>
      <c r="OIH31" s="209">
        <v>0</v>
      </c>
      <c r="OII31" s="209">
        <v>0</v>
      </c>
      <c r="OIJ31" s="229">
        <f t="shared" si="822"/>
        <v>1160</v>
      </c>
      <c r="OIK31" s="41">
        <f t="shared" ca="1" si="818"/>
        <v>0.57715107067412863</v>
      </c>
      <c r="OIL31" s="220">
        <v>9</v>
      </c>
      <c r="OIM31" s="162">
        <v>107</v>
      </c>
      <c r="OIN31" s="221" t="str">
        <f>VLOOKUP(OIM31,Уч!$A$2:$L$34,2,FALSE)</f>
        <v>Зарипов Раиль</v>
      </c>
      <c r="OIO31" s="222" t="str">
        <f>VLOOKUP(OIM31,Уч!$A$2:$L$34,3,FALSE)</f>
        <v>25.07.1999</v>
      </c>
      <c r="OIP31" s="223" t="str">
        <f>VLOOKUP(OIM31,Уч!$A$2:$L$34,5,FALSE)</f>
        <v xml:space="preserve">Республика Татарстан  </v>
      </c>
      <c r="OIQ31" s="518">
        <f t="shared" si="819"/>
        <v>11.6</v>
      </c>
      <c r="OIR31" s="518" t="str">
        <f t="shared" si="819"/>
        <v>X</v>
      </c>
      <c r="OIS31" s="518" t="str">
        <f t="shared" si="819"/>
        <v>X</v>
      </c>
      <c r="OIT31" s="311">
        <f t="shared" si="820"/>
        <v>11.6</v>
      </c>
      <c r="OIU31" s="247">
        <f t="shared" si="821"/>
        <v>582</v>
      </c>
      <c r="OIV31" s="157"/>
      <c r="OIW31" s="209">
        <v>1160</v>
      </c>
      <c r="OIX31" s="209">
        <v>0</v>
      </c>
      <c r="OIY31" s="209">
        <v>0</v>
      </c>
      <c r="OIZ31" s="229">
        <f t="shared" si="822"/>
        <v>1160</v>
      </c>
      <c r="OJA31" s="41">
        <f t="shared" ref="OJA31:OKW31" ca="1" si="823">RAND()</f>
        <v>0.26722042374049715</v>
      </c>
      <c r="OJB31" s="220">
        <v>9</v>
      </c>
      <c r="OJC31" s="162">
        <v>107</v>
      </c>
      <c r="OJD31" s="221" t="str">
        <f>VLOOKUP(OJC31,Уч!$A$2:$L$34,2,FALSE)</f>
        <v>Зарипов Раиль</v>
      </c>
      <c r="OJE31" s="222" t="str">
        <f>VLOOKUP(OJC31,Уч!$A$2:$L$34,3,FALSE)</f>
        <v>25.07.1999</v>
      </c>
      <c r="OJF31" s="223" t="str">
        <f>VLOOKUP(OJC31,Уч!$A$2:$L$34,5,FALSE)</f>
        <v xml:space="preserve">Республика Татарстан  </v>
      </c>
      <c r="OJG31" s="518">
        <f t="shared" ref="OJG31:OLE31" si="824">IF(OJM31=0,"X",OJM31/100)</f>
        <v>11.6</v>
      </c>
      <c r="OJH31" s="518" t="str">
        <f t="shared" si="824"/>
        <v>X</v>
      </c>
      <c r="OJI31" s="518" t="str">
        <f t="shared" si="824"/>
        <v>X</v>
      </c>
      <c r="OJJ31" s="311">
        <f t="shared" ref="OJJ31:OLF31" si="825">MAX(OJM31,OJN31,OJO31)/100</f>
        <v>11.6</v>
      </c>
      <c r="OJK31" s="247">
        <f t="shared" ref="OJK31:OLG31" si="826">IF(OJP31&lt;153,0,IF(OJP31=0,0,ROUNDDOWN(51.39*(OJP31/100-1.5)^1.05,0)))</f>
        <v>582</v>
      </c>
      <c r="OJL31" s="157"/>
      <c r="OJM31" s="209">
        <v>1160</v>
      </c>
      <c r="OJN31" s="209">
        <v>0</v>
      </c>
      <c r="OJO31" s="209">
        <v>0</v>
      </c>
      <c r="OJP31" s="229">
        <f t="shared" ref="OJP31:OLL31" si="827">MAX(OJM31,OJN31,OJO31)</f>
        <v>1160</v>
      </c>
      <c r="OJQ31" s="41">
        <f t="shared" ca="1" si="823"/>
        <v>0.83368820593416715</v>
      </c>
      <c r="OJR31" s="220">
        <v>9</v>
      </c>
      <c r="OJS31" s="162">
        <v>107</v>
      </c>
      <c r="OJT31" s="221" t="str">
        <f>VLOOKUP(OJS31,Уч!$A$2:$L$34,2,FALSE)</f>
        <v>Зарипов Раиль</v>
      </c>
      <c r="OJU31" s="222" t="str">
        <f>VLOOKUP(OJS31,Уч!$A$2:$L$34,3,FALSE)</f>
        <v>25.07.1999</v>
      </c>
      <c r="OJV31" s="223" t="str">
        <f>VLOOKUP(OJS31,Уч!$A$2:$L$34,5,FALSE)</f>
        <v xml:space="preserve">Республика Татарстан  </v>
      </c>
      <c r="OJW31" s="518">
        <f t="shared" si="824"/>
        <v>11.6</v>
      </c>
      <c r="OJX31" s="518" t="str">
        <f t="shared" si="824"/>
        <v>X</v>
      </c>
      <c r="OJY31" s="518" t="str">
        <f t="shared" si="824"/>
        <v>X</v>
      </c>
      <c r="OJZ31" s="311">
        <f t="shared" si="825"/>
        <v>11.6</v>
      </c>
      <c r="OKA31" s="247">
        <f t="shared" si="826"/>
        <v>582</v>
      </c>
      <c r="OKB31" s="157"/>
      <c r="OKC31" s="209">
        <v>1160</v>
      </c>
      <c r="OKD31" s="209">
        <v>0</v>
      </c>
      <c r="OKE31" s="209">
        <v>0</v>
      </c>
      <c r="OKF31" s="229">
        <f t="shared" si="827"/>
        <v>1160</v>
      </c>
      <c r="OKG31" s="41">
        <f t="shared" ca="1" si="823"/>
        <v>0.66471547819364429</v>
      </c>
      <c r="OKH31" s="220">
        <v>9</v>
      </c>
      <c r="OKI31" s="162">
        <v>107</v>
      </c>
      <c r="OKJ31" s="221" t="str">
        <f>VLOOKUP(OKI31,Уч!$A$2:$L$34,2,FALSE)</f>
        <v>Зарипов Раиль</v>
      </c>
      <c r="OKK31" s="222" t="str">
        <f>VLOOKUP(OKI31,Уч!$A$2:$L$34,3,FALSE)</f>
        <v>25.07.1999</v>
      </c>
      <c r="OKL31" s="223" t="str">
        <f>VLOOKUP(OKI31,Уч!$A$2:$L$34,5,FALSE)</f>
        <v xml:space="preserve">Республика Татарстан  </v>
      </c>
      <c r="OKM31" s="518">
        <f t="shared" si="824"/>
        <v>11.6</v>
      </c>
      <c r="OKN31" s="518" t="str">
        <f t="shared" si="824"/>
        <v>X</v>
      </c>
      <c r="OKO31" s="518" t="str">
        <f t="shared" si="824"/>
        <v>X</v>
      </c>
      <c r="OKP31" s="311">
        <f t="shared" si="825"/>
        <v>11.6</v>
      </c>
      <c r="OKQ31" s="247">
        <f t="shared" si="826"/>
        <v>582</v>
      </c>
      <c r="OKR31" s="157"/>
      <c r="OKS31" s="209">
        <v>1160</v>
      </c>
      <c r="OKT31" s="209">
        <v>0</v>
      </c>
      <c r="OKU31" s="209">
        <v>0</v>
      </c>
      <c r="OKV31" s="229">
        <f t="shared" si="827"/>
        <v>1160</v>
      </c>
      <c r="OKW31" s="41">
        <f t="shared" ca="1" si="823"/>
        <v>0.34821179018242987</v>
      </c>
      <c r="OKX31" s="220">
        <v>9</v>
      </c>
      <c r="OKY31" s="162">
        <v>107</v>
      </c>
      <c r="OKZ31" s="221" t="str">
        <f>VLOOKUP(OKY31,Уч!$A$2:$L$34,2,FALSE)</f>
        <v>Зарипов Раиль</v>
      </c>
      <c r="OLA31" s="222" t="str">
        <f>VLOOKUP(OKY31,Уч!$A$2:$L$34,3,FALSE)</f>
        <v>25.07.1999</v>
      </c>
      <c r="OLB31" s="223" t="str">
        <f>VLOOKUP(OKY31,Уч!$A$2:$L$34,5,FALSE)</f>
        <v xml:space="preserve">Республика Татарстан  </v>
      </c>
      <c r="OLC31" s="518">
        <f t="shared" si="824"/>
        <v>11.6</v>
      </c>
      <c r="OLD31" s="518" t="str">
        <f t="shared" si="824"/>
        <v>X</v>
      </c>
      <c r="OLE31" s="518" t="str">
        <f t="shared" si="824"/>
        <v>X</v>
      </c>
      <c r="OLF31" s="311">
        <f t="shared" si="825"/>
        <v>11.6</v>
      </c>
      <c r="OLG31" s="247">
        <f t="shared" si="826"/>
        <v>582</v>
      </c>
      <c r="OLH31" s="157"/>
      <c r="OLI31" s="209">
        <v>1160</v>
      </c>
      <c r="OLJ31" s="209">
        <v>0</v>
      </c>
      <c r="OLK31" s="209">
        <v>0</v>
      </c>
      <c r="OLL31" s="229">
        <f t="shared" si="827"/>
        <v>1160</v>
      </c>
      <c r="OLM31" s="41">
        <f t="shared" ref="OLM31:ONI31" ca="1" si="828">RAND()</f>
        <v>0.95475733427458809</v>
      </c>
      <c r="OLN31" s="220">
        <v>9</v>
      </c>
      <c r="OLO31" s="162">
        <v>107</v>
      </c>
      <c r="OLP31" s="221" t="str">
        <f>VLOOKUP(OLO31,Уч!$A$2:$L$34,2,FALSE)</f>
        <v>Зарипов Раиль</v>
      </c>
      <c r="OLQ31" s="222" t="str">
        <f>VLOOKUP(OLO31,Уч!$A$2:$L$34,3,FALSE)</f>
        <v>25.07.1999</v>
      </c>
      <c r="OLR31" s="223" t="str">
        <f>VLOOKUP(OLO31,Уч!$A$2:$L$34,5,FALSE)</f>
        <v xml:space="preserve">Республика Татарстан  </v>
      </c>
      <c r="OLS31" s="518">
        <f t="shared" ref="OLS31:ONQ31" si="829">IF(OLY31=0,"X",OLY31/100)</f>
        <v>11.6</v>
      </c>
      <c r="OLT31" s="518" t="str">
        <f t="shared" si="829"/>
        <v>X</v>
      </c>
      <c r="OLU31" s="518" t="str">
        <f t="shared" si="829"/>
        <v>X</v>
      </c>
      <c r="OLV31" s="311">
        <f t="shared" ref="OLV31:ONR31" si="830">MAX(OLY31,OLZ31,OMA31)/100</f>
        <v>11.6</v>
      </c>
      <c r="OLW31" s="247">
        <f t="shared" ref="OLW31:ONS31" si="831">IF(OMB31&lt;153,0,IF(OMB31=0,0,ROUNDDOWN(51.39*(OMB31/100-1.5)^1.05,0)))</f>
        <v>582</v>
      </c>
      <c r="OLX31" s="157"/>
      <c r="OLY31" s="209">
        <v>1160</v>
      </c>
      <c r="OLZ31" s="209">
        <v>0</v>
      </c>
      <c r="OMA31" s="209">
        <v>0</v>
      </c>
      <c r="OMB31" s="229">
        <f t="shared" ref="OMB31:ONX31" si="832">MAX(OLY31,OLZ31,OMA31)</f>
        <v>1160</v>
      </c>
      <c r="OMC31" s="41">
        <f t="shared" ca="1" si="828"/>
        <v>0.53830641852928063</v>
      </c>
      <c r="OMD31" s="220">
        <v>9</v>
      </c>
      <c r="OME31" s="162">
        <v>107</v>
      </c>
      <c r="OMF31" s="221" t="str">
        <f>VLOOKUP(OME31,Уч!$A$2:$L$34,2,FALSE)</f>
        <v>Зарипов Раиль</v>
      </c>
      <c r="OMG31" s="222" t="str">
        <f>VLOOKUP(OME31,Уч!$A$2:$L$34,3,FALSE)</f>
        <v>25.07.1999</v>
      </c>
      <c r="OMH31" s="223" t="str">
        <f>VLOOKUP(OME31,Уч!$A$2:$L$34,5,FALSE)</f>
        <v xml:space="preserve">Республика Татарстан  </v>
      </c>
      <c r="OMI31" s="518">
        <f t="shared" si="829"/>
        <v>11.6</v>
      </c>
      <c r="OMJ31" s="518" t="str">
        <f t="shared" si="829"/>
        <v>X</v>
      </c>
      <c r="OMK31" s="518" t="str">
        <f t="shared" si="829"/>
        <v>X</v>
      </c>
      <c r="OML31" s="311">
        <f t="shared" si="830"/>
        <v>11.6</v>
      </c>
      <c r="OMM31" s="247">
        <f t="shared" si="831"/>
        <v>582</v>
      </c>
      <c r="OMN31" s="157"/>
      <c r="OMO31" s="209">
        <v>1160</v>
      </c>
      <c r="OMP31" s="209">
        <v>0</v>
      </c>
      <c r="OMQ31" s="209">
        <v>0</v>
      </c>
      <c r="OMR31" s="229">
        <f t="shared" si="832"/>
        <v>1160</v>
      </c>
      <c r="OMS31" s="41">
        <f t="shared" ca="1" si="828"/>
        <v>0.78607553469559988</v>
      </c>
      <c r="OMT31" s="220">
        <v>9</v>
      </c>
      <c r="OMU31" s="162">
        <v>107</v>
      </c>
      <c r="OMV31" s="221" t="str">
        <f>VLOOKUP(OMU31,Уч!$A$2:$L$34,2,FALSE)</f>
        <v>Зарипов Раиль</v>
      </c>
      <c r="OMW31" s="222" t="str">
        <f>VLOOKUP(OMU31,Уч!$A$2:$L$34,3,FALSE)</f>
        <v>25.07.1999</v>
      </c>
      <c r="OMX31" s="223" t="str">
        <f>VLOOKUP(OMU31,Уч!$A$2:$L$34,5,FALSE)</f>
        <v xml:space="preserve">Республика Татарстан  </v>
      </c>
      <c r="OMY31" s="518">
        <f t="shared" si="829"/>
        <v>11.6</v>
      </c>
      <c r="OMZ31" s="518" t="str">
        <f t="shared" si="829"/>
        <v>X</v>
      </c>
      <c r="ONA31" s="518" t="str">
        <f t="shared" si="829"/>
        <v>X</v>
      </c>
      <c r="ONB31" s="311">
        <f t="shared" si="830"/>
        <v>11.6</v>
      </c>
      <c r="ONC31" s="247">
        <f t="shared" si="831"/>
        <v>582</v>
      </c>
      <c r="OND31" s="157"/>
      <c r="ONE31" s="209">
        <v>1160</v>
      </c>
      <c r="ONF31" s="209">
        <v>0</v>
      </c>
      <c r="ONG31" s="209">
        <v>0</v>
      </c>
      <c r="ONH31" s="229">
        <f t="shared" si="832"/>
        <v>1160</v>
      </c>
      <c r="ONI31" s="41">
        <f t="shared" ca="1" si="828"/>
        <v>0.90182648403117849</v>
      </c>
      <c r="ONJ31" s="220">
        <v>9</v>
      </c>
      <c r="ONK31" s="162">
        <v>107</v>
      </c>
      <c r="ONL31" s="221" t="str">
        <f>VLOOKUP(ONK31,Уч!$A$2:$L$34,2,FALSE)</f>
        <v>Зарипов Раиль</v>
      </c>
      <c r="ONM31" s="222" t="str">
        <f>VLOOKUP(ONK31,Уч!$A$2:$L$34,3,FALSE)</f>
        <v>25.07.1999</v>
      </c>
      <c r="ONN31" s="223" t="str">
        <f>VLOOKUP(ONK31,Уч!$A$2:$L$34,5,FALSE)</f>
        <v xml:space="preserve">Республика Татарстан  </v>
      </c>
      <c r="ONO31" s="518">
        <f t="shared" si="829"/>
        <v>11.6</v>
      </c>
      <c r="ONP31" s="518" t="str">
        <f t="shared" si="829"/>
        <v>X</v>
      </c>
      <c r="ONQ31" s="518" t="str">
        <f t="shared" si="829"/>
        <v>X</v>
      </c>
      <c r="ONR31" s="311">
        <f t="shared" si="830"/>
        <v>11.6</v>
      </c>
      <c r="ONS31" s="247">
        <f t="shared" si="831"/>
        <v>582</v>
      </c>
      <c r="ONT31" s="157"/>
      <c r="ONU31" s="209">
        <v>1160</v>
      </c>
      <c r="ONV31" s="209">
        <v>0</v>
      </c>
      <c r="ONW31" s="209">
        <v>0</v>
      </c>
      <c r="ONX31" s="229">
        <f t="shared" si="832"/>
        <v>1160</v>
      </c>
      <c r="ONY31" s="41">
        <f t="shared" ref="ONY31:OPU31" ca="1" si="833">RAND()</f>
        <v>0.95538032752892876</v>
      </c>
      <c r="ONZ31" s="220">
        <v>9</v>
      </c>
      <c r="OOA31" s="162">
        <v>107</v>
      </c>
      <c r="OOB31" s="221" t="str">
        <f>VLOOKUP(OOA31,Уч!$A$2:$L$34,2,FALSE)</f>
        <v>Зарипов Раиль</v>
      </c>
      <c r="OOC31" s="222" t="str">
        <f>VLOOKUP(OOA31,Уч!$A$2:$L$34,3,FALSE)</f>
        <v>25.07.1999</v>
      </c>
      <c r="OOD31" s="223" t="str">
        <f>VLOOKUP(OOA31,Уч!$A$2:$L$34,5,FALSE)</f>
        <v xml:space="preserve">Республика Татарстан  </v>
      </c>
      <c r="OOE31" s="518">
        <f t="shared" ref="OOE31:OQC31" si="834">IF(OOK31=0,"X",OOK31/100)</f>
        <v>11.6</v>
      </c>
      <c r="OOF31" s="518" t="str">
        <f t="shared" si="834"/>
        <v>X</v>
      </c>
      <c r="OOG31" s="518" t="str">
        <f t="shared" si="834"/>
        <v>X</v>
      </c>
      <c r="OOH31" s="311">
        <f t="shared" ref="OOH31:OQD31" si="835">MAX(OOK31,OOL31,OOM31)/100</f>
        <v>11.6</v>
      </c>
      <c r="OOI31" s="247">
        <f t="shared" ref="OOI31:OQE31" si="836">IF(OON31&lt;153,0,IF(OON31=0,0,ROUNDDOWN(51.39*(OON31/100-1.5)^1.05,0)))</f>
        <v>582</v>
      </c>
      <c r="OOJ31" s="157"/>
      <c r="OOK31" s="209">
        <v>1160</v>
      </c>
      <c r="OOL31" s="209">
        <v>0</v>
      </c>
      <c r="OOM31" s="209">
        <v>0</v>
      </c>
      <c r="OON31" s="229">
        <f t="shared" ref="OON31:OQJ31" si="837">MAX(OOK31,OOL31,OOM31)</f>
        <v>1160</v>
      </c>
      <c r="OOO31" s="41">
        <f t="shared" ca="1" si="833"/>
        <v>0.12344187489581282</v>
      </c>
      <c r="OOP31" s="220">
        <v>9</v>
      </c>
      <c r="OOQ31" s="162">
        <v>107</v>
      </c>
      <c r="OOR31" s="221" t="str">
        <f>VLOOKUP(OOQ31,Уч!$A$2:$L$34,2,FALSE)</f>
        <v>Зарипов Раиль</v>
      </c>
      <c r="OOS31" s="222" t="str">
        <f>VLOOKUP(OOQ31,Уч!$A$2:$L$34,3,FALSE)</f>
        <v>25.07.1999</v>
      </c>
      <c r="OOT31" s="223" t="str">
        <f>VLOOKUP(OOQ31,Уч!$A$2:$L$34,5,FALSE)</f>
        <v xml:space="preserve">Республика Татарстан  </v>
      </c>
      <c r="OOU31" s="518">
        <f t="shared" si="834"/>
        <v>11.6</v>
      </c>
      <c r="OOV31" s="518" t="str">
        <f t="shared" si="834"/>
        <v>X</v>
      </c>
      <c r="OOW31" s="518" t="str">
        <f t="shared" si="834"/>
        <v>X</v>
      </c>
      <c r="OOX31" s="311">
        <f t="shared" si="835"/>
        <v>11.6</v>
      </c>
      <c r="OOY31" s="247">
        <f t="shared" si="836"/>
        <v>582</v>
      </c>
      <c r="OOZ31" s="157"/>
      <c r="OPA31" s="209">
        <v>1160</v>
      </c>
      <c r="OPB31" s="209">
        <v>0</v>
      </c>
      <c r="OPC31" s="209">
        <v>0</v>
      </c>
      <c r="OPD31" s="229">
        <f t="shared" si="837"/>
        <v>1160</v>
      </c>
      <c r="OPE31" s="41">
        <f t="shared" ca="1" si="833"/>
        <v>0.44122164974006151</v>
      </c>
      <c r="OPF31" s="220">
        <v>9</v>
      </c>
      <c r="OPG31" s="162">
        <v>107</v>
      </c>
      <c r="OPH31" s="221" t="str">
        <f>VLOOKUP(OPG31,Уч!$A$2:$L$34,2,FALSE)</f>
        <v>Зарипов Раиль</v>
      </c>
      <c r="OPI31" s="222" t="str">
        <f>VLOOKUP(OPG31,Уч!$A$2:$L$34,3,FALSE)</f>
        <v>25.07.1999</v>
      </c>
      <c r="OPJ31" s="223" t="str">
        <f>VLOOKUP(OPG31,Уч!$A$2:$L$34,5,FALSE)</f>
        <v xml:space="preserve">Республика Татарстан  </v>
      </c>
      <c r="OPK31" s="518">
        <f t="shared" si="834"/>
        <v>11.6</v>
      </c>
      <c r="OPL31" s="518" t="str">
        <f t="shared" si="834"/>
        <v>X</v>
      </c>
      <c r="OPM31" s="518" t="str">
        <f t="shared" si="834"/>
        <v>X</v>
      </c>
      <c r="OPN31" s="311">
        <f t="shared" si="835"/>
        <v>11.6</v>
      </c>
      <c r="OPO31" s="247">
        <f t="shared" si="836"/>
        <v>582</v>
      </c>
      <c r="OPP31" s="157"/>
      <c r="OPQ31" s="209">
        <v>1160</v>
      </c>
      <c r="OPR31" s="209">
        <v>0</v>
      </c>
      <c r="OPS31" s="209">
        <v>0</v>
      </c>
      <c r="OPT31" s="229">
        <f t="shared" si="837"/>
        <v>1160</v>
      </c>
      <c r="OPU31" s="41">
        <f t="shared" ca="1" si="833"/>
        <v>0.23415449037077052</v>
      </c>
      <c r="OPV31" s="220">
        <v>9</v>
      </c>
      <c r="OPW31" s="162">
        <v>107</v>
      </c>
      <c r="OPX31" s="221" t="str">
        <f>VLOOKUP(OPW31,Уч!$A$2:$L$34,2,FALSE)</f>
        <v>Зарипов Раиль</v>
      </c>
      <c r="OPY31" s="222" t="str">
        <f>VLOOKUP(OPW31,Уч!$A$2:$L$34,3,FALSE)</f>
        <v>25.07.1999</v>
      </c>
      <c r="OPZ31" s="223" t="str">
        <f>VLOOKUP(OPW31,Уч!$A$2:$L$34,5,FALSE)</f>
        <v xml:space="preserve">Республика Татарстан  </v>
      </c>
      <c r="OQA31" s="518">
        <f t="shared" si="834"/>
        <v>11.6</v>
      </c>
      <c r="OQB31" s="518" t="str">
        <f t="shared" si="834"/>
        <v>X</v>
      </c>
      <c r="OQC31" s="518" t="str">
        <f t="shared" si="834"/>
        <v>X</v>
      </c>
      <c r="OQD31" s="311">
        <f t="shared" si="835"/>
        <v>11.6</v>
      </c>
      <c r="OQE31" s="247">
        <f t="shared" si="836"/>
        <v>582</v>
      </c>
      <c r="OQF31" s="157"/>
      <c r="OQG31" s="209">
        <v>1160</v>
      </c>
      <c r="OQH31" s="209">
        <v>0</v>
      </c>
      <c r="OQI31" s="209">
        <v>0</v>
      </c>
      <c r="OQJ31" s="229">
        <f t="shared" si="837"/>
        <v>1160</v>
      </c>
      <c r="OQK31" s="41">
        <f t="shared" ref="OQK31:OSG31" ca="1" si="838">RAND()</f>
        <v>0.34254062784684713</v>
      </c>
      <c r="OQL31" s="220">
        <v>9</v>
      </c>
      <c r="OQM31" s="162">
        <v>107</v>
      </c>
      <c r="OQN31" s="221" t="str">
        <f>VLOOKUP(OQM31,Уч!$A$2:$L$34,2,FALSE)</f>
        <v>Зарипов Раиль</v>
      </c>
      <c r="OQO31" s="222" t="str">
        <f>VLOOKUP(OQM31,Уч!$A$2:$L$34,3,FALSE)</f>
        <v>25.07.1999</v>
      </c>
      <c r="OQP31" s="223" t="str">
        <f>VLOOKUP(OQM31,Уч!$A$2:$L$34,5,FALSE)</f>
        <v xml:space="preserve">Республика Татарстан  </v>
      </c>
      <c r="OQQ31" s="518">
        <f t="shared" ref="OQQ31:OSO31" si="839">IF(OQW31=0,"X",OQW31/100)</f>
        <v>11.6</v>
      </c>
      <c r="OQR31" s="518" t="str">
        <f t="shared" si="839"/>
        <v>X</v>
      </c>
      <c r="OQS31" s="518" t="str">
        <f t="shared" si="839"/>
        <v>X</v>
      </c>
      <c r="OQT31" s="311">
        <f t="shared" ref="OQT31:OSP31" si="840">MAX(OQW31,OQX31,OQY31)/100</f>
        <v>11.6</v>
      </c>
      <c r="OQU31" s="247">
        <f t="shared" ref="OQU31:OSQ31" si="841">IF(OQZ31&lt;153,0,IF(OQZ31=0,0,ROUNDDOWN(51.39*(OQZ31/100-1.5)^1.05,0)))</f>
        <v>582</v>
      </c>
      <c r="OQV31" s="157"/>
      <c r="OQW31" s="209">
        <v>1160</v>
      </c>
      <c r="OQX31" s="209">
        <v>0</v>
      </c>
      <c r="OQY31" s="209">
        <v>0</v>
      </c>
      <c r="OQZ31" s="229">
        <f t="shared" ref="OQZ31:OSV31" si="842">MAX(OQW31,OQX31,OQY31)</f>
        <v>1160</v>
      </c>
      <c r="ORA31" s="41">
        <f t="shared" ca="1" si="838"/>
        <v>0.71545726114480235</v>
      </c>
      <c r="ORB31" s="220">
        <v>9</v>
      </c>
      <c r="ORC31" s="162">
        <v>107</v>
      </c>
      <c r="ORD31" s="221" t="str">
        <f>VLOOKUP(ORC31,Уч!$A$2:$L$34,2,FALSE)</f>
        <v>Зарипов Раиль</v>
      </c>
      <c r="ORE31" s="222" t="str">
        <f>VLOOKUP(ORC31,Уч!$A$2:$L$34,3,FALSE)</f>
        <v>25.07.1999</v>
      </c>
      <c r="ORF31" s="223" t="str">
        <f>VLOOKUP(ORC31,Уч!$A$2:$L$34,5,FALSE)</f>
        <v xml:space="preserve">Республика Татарстан  </v>
      </c>
      <c r="ORG31" s="518">
        <f t="shared" si="839"/>
        <v>11.6</v>
      </c>
      <c r="ORH31" s="518" t="str">
        <f t="shared" si="839"/>
        <v>X</v>
      </c>
      <c r="ORI31" s="518" t="str">
        <f t="shared" si="839"/>
        <v>X</v>
      </c>
      <c r="ORJ31" s="311">
        <f t="shared" si="840"/>
        <v>11.6</v>
      </c>
      <c r="ORK31" s="247">
        <f t="shared" si="841"/>
        <v>582</v>
      </c>
      <c r="ORL31" s="157"/>
      <c r="ORM31" s="209">
        <v>1160</v>
      </c>
      <c r="ORN31" s="209">
        <v>0</v>
      </c>
      <c r="ORO31" s="209">
        <v>0</v>
      </c>
      <c r="ORP31" s="229">
        <f t="shared" si="842"/>
        <v>1160</v>
      </c>
      <c r="ORQ31" s="41">
        <f t="shared" ca="1" si="838"/>
        <v>0.61276965115822835</v>
      </c>
      <c r="ORR31" s="220">
        <v>9</v>
      </c>
      <c r="ORS31" s="162">
        <v>107</v>
      </c>
      <c r="ORT31" s="221" t="str">
        <f>VLOOKUP(ORS31,Уч!$A$2:$L$34,2,FALSE)</f>
        <v>Зарипов Раиль</v>
      </c>
      <c r="ORU31" s="222" t="str">
        <f>VLOOKUP(ORS31,Уч!$A$2:$L$34,3,FALSE)</f>
        <v>25.07.1999</v>
      </c>
      <c r="ORV31" s="223" t="str">
        <f>VLOOKUP(ORS31,Уч!$A$2:$L$34,5,FALSE)</f>
        <v xml:space="preserve">Республика Татарстан  </v>
      </c>
      <c r="ORW31" s="518">
        <f t="shared" si="839"/>
        <v>11.6</v>
      </c>
      <c r="ORX31" s="518" t="str">
        <f t="shared" si="839"/>
        <v>X</v>
      </c>
      <c r="ORY31" s="518" t="str">
        <f t="shared" si="839"/>
        <v>X</v>
      </c>
      <c r="ORZ31" s="311">
        <f t="shared" si="840"/>
        <v>11.6</v>
      </c>
      <c r="OSA31" s="247">
        <f t="shared" si="841"/>
        <v>582</v>
      </c>
      <c r="OSB31" s="157"/>
      <c r="OSC31" s="209">
        <v>1160</v>
      </c>
      <c r="OSD31" s="209">
        <v>0</v>
      </c>
      <c r="OSE31" s="209">
        <v>0</v>
      </c>
      <c r="OSF31" s="229">
        <f t="shared" si="842"/>
        <v>1160</v>
      </c>
      <c r="OSG31" s="41">
        <f t="shared" ca="1" si="838"/>
        <v>0.87401127187080008</v>
      </c>
      <c r="OSH31" s="220">
        <v>9</v>
      </c>
      <c r="OSI31" s="162">
        <v>107</v>
      </c>
      <c r="OSJ31" s="221" t="str">
        <f>VLOOKUP(OSI31,Уч!$A$2:$L$34,2,FALSE)</f>
        <v>Зарипов Раиль</v>
      </c>
      <c r="OSK31" s="222" t="str">
        <f>VLOOKUP(OSI31,Уч!$A$2:$L$34,3,FALSE)</f>
        <v>25.07.1999</v>
      </c>
      <c r="OSL31" s="223" t="str">
        <f>VLOOKUP(OSI31,Уч!$A$2:$L$34,5,FALSE)</f>
        <v xml:space="preserve">Республика Татарстан  </v>
      </c>
      <c r="OSM31" s="518">
        <f t="shared" si="839"/>
        <v>11.6</v>
      </c>
      <c r="OSN31" s="518" t="str">
        <f t="shared" si="839"/>
        <v>X</v>
      </c>
      <c r="OSO31" s="518" t="str">
        <f t="shared" si="839"/>
        <v>X</v>
      </c>
      <c r="OSP31" s="311">
        <f t="shared" si="840"/>
        <v>11.6</v>
      </c>
      <c r="OSQ31" s="247">
        <f t="shared" si="841"/>
        <v>582</v>
      </c>
      <c r="OSR31" s="157"/>
      <c r="OSS31" s="209">
        <v>1160</v>
      </c>
      <c r="OST31" s="209">
        <v>0</v>
      </c>
      <c r="OSU31" s="209">
        <v>0</v>
      </c>
      <c r="OSV31" s="229">
        <f t="shared" si="842"/>
        <v>1160</v>
      </c>
      <c r="OSW31" s="41">
        <f t="shared" ref="OSW31:OUS31" ca="1" si="843">RAND()</f>
        <v>0.1209300052349267</v>
      </c>
      <c r="OSX31" s="220">
        <v>9</v>
      </c>
      <c r="OSY31" s="162">
        <v>107</v>
      </c>
      <c r="OSZ31" s="221" t="str">
        <f>VLOOKUP(OSY31,Уч!$A$2:$L$34,2,FALSE)</f>
        <v>Зарипов Раиль</v>
      </c>
      <c r="OTA31" s="222" t="str">
        <f>VLOOKUP(OSY31,Уч!$A$2:$L$34,3,FALSE)</f>
        <v>25.07.1999</v>
      </c>
      <c r="OTB31" s="223" t="str">
        <f>VLOOKUP(OSY31,Уч!$A$2:$L$34,5,FALSE)</f>
        <v xml:space="preserve">Республика Татарстан  </v>
      </c>
      <c r="OTC31" s="518">
        <f t="shared" ref="OTC31:OVA31" si="844">IF(OTI31=0,"X",OTI31/100)</f>
        <v>11.6</v>
      </c>
      <c r="OTD31" s="518" t="str">
        <f t="shared" si="844"/>
        <v>X</v>
      </c>
      <c r="OTE31" s="518" t="str">
        <f t="shared" si="844"/>
        <v>X</v>
      </c>
      <c r="OTF31" s="311">
        <f t="shared" ref="OTF31:OVB31" si="845">MAX(OTI31,OTJ31,OTK31)/100</f>
        <v>11.6</v>
      </c>
      <c r="OTG31" s="247">
        <f t="shared" ref="OTG31:OVC31" si="846">IF(OTL31&lt;153,0,IF(OTL31=0,0,ROUNDDOWN(51.39*(OTL31/100-1.5)^1.05,0)))</f>
        <v>582</v>
      </c>
      <c r="OTH31" s="157"/>
      <c r="OTI31" s="209">
        <v>1160</v>
      </c>
      <c r="OTJ31" s="209">
        <v>0</v>
      </c>
      <c r="OTK31" s="209">
        <v>0</v>
      </c>
      <c r="OTL31" s="229">
        <f t="shared" ref="OTL31:OVH31" si="847">MAX(OTI31,OTJ31,OTK31)</f>
        <v>1160</v>
      </c>
      <c r="OTM31" s="41">
        <f t="shared" ca="1" si="843"/>
        <v>0.46459018030095278</v>
      </c>
      <c r="OTN31" s="220">
        <v>9</v>
      </c>
      <c r="OTO31" s="162">
        <v>107</v>
      </c>
      <c r="OTP31" s="221" t="str">
        <f>VLOOKUP(OTO31,Уч!$A$2:$L$34,2,FALSE)</f>
        <v>Зарипов Раиль</v>
      </c>
      <c r="OTQ31" s="222" t="str">
        <f>VLOOKUP(OTO31,Уч!$A$2:$L$34,3,FALSE)</f>
        <v>25.07.1999</v>
      </c>
      <c r="OTR31" s="223" t="str">
        <f>VLOOKUP(OTO31,Уч!$A$2:$L$34,5,FALSE)</f>
        <v xml:space="preserve">Республика Татарстан  </v>
      </c>
      <c r="OTS31" s="518">
        <f t="shared" si="844"/>
        <v>11.6</v>
      </c>
      <c r="OTT31" s="518" t="str">
        <f t="shared" si="844"/>
        <v>X</v>
      </c>
      <c r="OTU31" s="518" t="str">
        <f t="shared" si="844"/>
        <v>X</v>
      </c>
      <c r="OTV31" s="311">
        <f t="shared" si="845"/>
        <v>11.6</v>
      </c>
      <c r="OTW31" s="247">
        <f t="shared" si="846"/>
        <v>582</v>
      </c>
      <c r="OTX31" s="157"/>
      <c r="OTY31" s="209">
        <v>1160</v>
      </c>
      <c r="OTZ31" s="209">
        <v>0</v>
      </c>
      <c r="OUA31" s="209">
        <v>0</v>
      </c>
      <c r="OUB31" s="229">
        <f t="shared" si="847"/>
        <v>1160</v>
      </c>
      <c r="OUC31" s="41">
        <f t="shared" ca="1" si="843"/>
        <v>0.25631877134109116</v>
      </c>
      <c r="OUD31" s="220">
        <v>9</v>
      </c>
      <c r="OUE31" s="162">
        <v>107</v>
      </c>
      <c r="OUF31" s="221" t="str">
        <f>VLOOKUP(OUE31,Уч!$A$2:$L$34,2,FALSE)</f>
        <v>Зарипов Раиль</v>
      </c>
      <c r="OUG31" s="222" t="str">
        <f>VLOOKUP(OUE31,Уч!$A$2:$L$34,3,FALSE)</f>
        <v>25.07.1999</v>
      </c>
      <c r="OUH31" s="223" t="str">
        <f>VLOOKUP(OUE31,Уч!$A$2:$L$34,5,FALSE)</f>
        <v xml:space="preserve">Республика Татарстан  </v>
      </c>
      <c r="OUI31" s="518">
        <f t="shared" si="844"/>
        <v>11.6</v>
      </c>
      <c r="OUJ31" s="518" t="str">
        <f t="shared" si="844"/>
        <v>X</v>
      </c>
      <c r="OUK31" s="518" t="str">
        <f t="shared" si="844"/>
        <v>X</v>
      </c>
      <c r="OUL31" s="311">
        <f t="shared" si="845"/>
        <v>11.6</v>
      </c>
      <c r="OUM31" s="247">
        <f t="shared" si="846"/>
        <v>582</v>
      </c>
      <c r="OUN31" s="157"/>
      <c r="OUO31" s="209">
        <v>1160</v>
      </c>
      <c r="OUP31" s="209">
        <v>0</v>
      </c>
      <c r="OUQ31" s="209">
        <v>0</v>
      </c>
      <c r="OUR31" s="229">
        <f t="shared" si="847"/>
        <v>1160</v>
      </c>
      <c r="OUS31" s="41">
        <f t="shared" ca="1" si="843"/>
        <v>0.61142600480656883</v>
      </c>
      <c r="OUT31" s="220">
        <v>9</v>
      </c>
      <c r="OUU31" s="162">
        <v>107</v>
      </c>
      <c r="OUV31" s="221" t="str">
        <f>VLOOKUP(OUU31,Уч!$A$2:$L$34,2,FALSE)</f>
        <v>Зарипов Раиль</v>
      </c>
      <c r="OUW31" s="222" t="str">
        <f>VLOOKUP(OUU31,Уч!$A$2:$L$34,3,FALSE)</f>
        <v>25.07.1999</v>
      </c>
      <c r="OUX31" s="223" t="str">
        <f>VLOOKUP(OUU31,Уч!$A$2:$L$34,5,FALSE)</f>
        <v xml:space="preserve">Республика Татарстан  </v>
      </c>
      <c r="OUY31" s="518">
        <f t="shared" si="844"/>
        <v>11.6</v>
      </c>
      <c r="OUZ31" s="518" t="str">
        <f t="shared" si="844"/>
        <v>X</v>
      </c>
      <c r="OVA31" s="518" t="str">
        <f t="shared" si="844"/>
        <v>X</v>
      </c>
      <c r="OVB31" s="311">
        <f t="shared" si="845"/>
        <v>11.6</v>
      </c>
      <c r="OVC31" s="247">
        <f t="shared" si="846"/>
        <v>582</v>
      </c>
      <c r="OVD31" s="157"/>
      <c r="OVE31" s="209">
        <v>1160</v>
      </c>
      <c r="OVF31" s="209">
        <v>0</v>
      </c>
      <c r="OVG31" s="209">
        <v>0</v>
      </c>
      <c r="OVH31" s="229">
        <f t="shared" si="847"/>
        <v>1160</v>
      </c>
      <c r="OVI31" s="41">
        <f t="shared" ref="OVI31:OXE31" ca="1" si="848">RAND()</f>
        <v>0.96570769558582958</v>
      </c>
      <c r="OVJ31" s="220">
        <v>9</v>
      </c>
      <c r="OVK31" s="162">
        <v>107</v>
      </c>
      <c r="OVL31" s="221" t="str">
        <f>VLOOKUP(OVK31,Уч!$A$2:$L$34,2,FALSE)</f>
        <v>Зарипов Раиль</v>
      </c>
      <c r="OVM31" s="222" t="str">
        <f>VLOOKUP(OVK31,Уч!$A$2:$L$34,3,FALSE)</f>
        <v>25.07.1999</v>
      </c>
      <c r="OVN31" s="223" t="str">
        <f>VLOOKUP(OVK31,Уч!$A$2:$L$34,5,FALSE)</f>
        <v xml:space="preserve">Республика Татарстан  </v>
      </c>
      <c r="OVO31" s="518">
        <f t="shared" ref="OVO31:OXM31" si="849">IF(OVU31=0,"X",OVU31/100)</f>
        <v>11.6</v>
      </c>
      <c r="OVP31" s="518" t="str">
        <f t="shared" si="849"/>
        <v>X</v>
      </c>
      <c r="OVQ31" s="518" t="str">
        <f t="shared" si="849"/>
        <v>X</v>
      </c>
      <c r="OVR31" s="311">
        <f t="shared" ref="OVR31:OXN31" si="850">MAX(OVU31,OVV31,OVW31)/100</f>
        <v>11.6</v>
      </c>
      <c r="OVS31" s="247">
        <f t="shared" ref="OVS31:OXO31" si="851">IF(OVX31&lt;153,0,IF(OVX31=0,0,ROUNDDOWN(51.39*(OVX31/100-1.5)^1.05,0)))</f>
        <v>582</v>
      </c>
      <c r="OVT31" s="157"/>
      <c r="OVU31" s="209">
        <v>1160</v>
      </c>
      <c r="OVV31" s="209">
        <v>0</v>
      </c>
      <c r="OVW31" s="209">
        <v>0</v>
      </c>
      <c r="OVX31" s="229">
        <f t="shared" ref="OVX31:OXT31" si="852">MAX(OVU31,OVV31,OVW31)</f>
        <v>1160</v>
      </c>
      <c r="OVY31" s="41">
        <f t="shared" ca="1" si="848"/>
        <v>0.42318974042181556</v>
      </c>
      <c r="OVZ31" s="220">
        <v>9</v>
      </c>
      <c r="OWA31" s="162">
        <v>107</v>
      </c>
      <c r="OWB31" s="221" t="str">
        <f>VLOOKUP(OWA31,Уч!$A$2:$L$34,2,FALSE)</f>
        <v>Зарипов Раиль</v>
      </c>
      <c r="OWC31" s="222" t="str">
        <f>VLOOKUP(OWA31,Уч!$A$2:$L$34,3,FALSE)</f>
        <v>25.07.1999</v>
      </c>
      <c r="OWD31" s="223" t="str">
        <f>VLOOKUP(OWA31,Уч!$A$2:$L$34,5,FALSE)</f>
        <v xml:space="preserve">Республика Татарстан  </v>
      </c>
      <c r="OWE31" s="518">
        <f t="shared" si="849"/>
        <v>11.6</v>
      </c>
      <c r="OWF31" s="518" t="str">
        <f t="shared" si="849"/>
        <v>X</v>
      </c>
      <c r="OWG31" s="518" t="str">
        <f t="shared" si="849"/>
        <v>X</v>
      </c>
      <c r="OWH31" s="311">
        <f t="shared" si="850"/>
        <v>11.6</v>
      </c>
      <c r="OWI31" s="247">
        <f t="shared" si="851"/>
        <v>582</v>
      </c>
      <c r="OWJ31" s="157"/>
      <c r="OWK31" s="209">
        <v>1160</v>
      </c>
      <c r="OWL31" s="209">
        <v>0</v>
      </c>
      <c r="OWM31" s="209">
        <v>0</v>
      </c>
      <c r="OWN31" s="229">
        <f t="shared" si="852"/>
        <v>1160</v>
      </c>
      <c r="OWO31" s="41">
        <f t="shared" ca="1" si="848"/>
        <v>0.2394282117640425</v>
      </c>
      <c r="OWP31" s="220">
        <v>9</v>
      </c>
      <c r="OWQ31" s="162">
        <v>107</v>
      </c>
      <c r="OWR31" s="221" t="str">
        <f>VLOOKUP(OWQ31,Уч!$A$2:$L$34,2,FALSE)</f>
        <v>Зарипов Раиль</v>
      </c>
      <c r="OWS31" s="222" t="str">
        <f>VLOOKUP(OWQ31,Уч!$A$2:$L$34,3,FALSE)</f>
        <v>25.07.1999</v>
      </c>
      <c r="OWT31" s="223" t="str">
        <f>VLOOKUP(OWQ31,Уч!$A$2:$L$34,5,FALSE)</f>
        <v xml:space="preserve">Республика Татарстан  </v>
      </c>
      <c r="OWU31" s="518">
        <f t="shared" si="849"/>
        <v>11.6</v>
      </c>
      <c r="OWV31" s="518" t="str">
        <f t="shared" si="849"/>
        <v>X</v>
      </c>
      <c r="OWW31" s="518" t="str">
        <f t="shared" si="849"/>
        <v>X</v>
      </c>
      <c r="OWX31" s="311">
        <f t="shared" si="850"/>
        <v>11.6</v>
      </c>
      <c r="OWY31" s="247">
        <f t="shared" si="851"/>
        <v>582</v>
      </c>
      <c r="OWZ31" s="157"/>
      <c r="OXA31" s="209">
        <v>1160</v>
      </c>
      <c r="OXB31" s="209">
        <v>0</v>
      </c>
      <c r="OXC31" s="209">
        <v>0</v>
      </c>
      <c r="OXD31" s="229">
        <f t="shared" si="852"/>
        <v>1160</v>
      </c>
      <c r="OXE31" s="41">
        <f t="shared" ca="1" si="848"/>
        <v>0.51757869995493677</v>
      </c>
      <c r="OXF31" s="220">
        <v>9</v>
      </c>
      <c r="OXG31" s="162">
        <v>107</v>
      </c>
      <c r="OXH31" s="221" t="str">
        <f>VLOOKUP(OXG31,Уч!$A$2:$L$34,2,FALSE)</f>
        <v>Зарипов Раиль</v>
      </c>
      <c r="OXI31" s="222" t="str">
        <f>VLOOKUP(OXG31,Уч!$A$2:$L$34,3,FALSE)</f>
        <v>25.07.1999</v>
      </c>
      <c r="OXJ31" s="223" t="str">
        <f>VLOOKUP(OXG31,Уч!$A$2:$L$34,5,FALSE)</f>
        <v xml:space="preserve">Республика Татарстан  </v>
      </c>
      <c r="OXK31" s="518">
        <f t="shared" si="849"/>
        <v>11.6</v>
      </c>
      <c r="OXL31" s="518" t="str">
        <f t="shared" si="849"/>
        <v>X</v>
      </c>
      <c r="OXM31" s="518" t="str">
        <f t="shared" si="849"/>
        <v>X</v>
      </c>
      <c r="OXN31" s="311">
        <f t="shared" si="850"/>
        <v>11.6</v>
      </c>
      <c r="OXO31" s="247">
        <f t="shared" si="851"/>
        <v>582</v>
      </c>
      <c r="OXP31" s="157"/>
      <c r="OXQ31" s="209">
        <v>1160</v>
      </c>
      <c r="OXR31" s="209">
        <v>0</v>
      </c>
      <c r="OXS31" s="209">
        <v>0</v>
      </c>
      <c r="OXT31" s="229">
        <f t="shared" si="852"/>
        <v>1160</v>
      </c>
      <c r="OXU31" s="41">
        <f t="shared" ref="OXU31:OZQ31" ca="1" si="853">RAND()</f>
        <v>2.0288266181627379E-2</v>
      </c>
      <c r="OXV31" s="220">
        <v>9</v>
      </c>
      <c r="OXW31" s="162">
        <v>107</v>
      </c>
      <c r="OXX31" s="221" t="str">
        <f>VLOOKUP(OXW31,Уч!$A$2:$L$34,2,FALSE)</f>
        <v>Зарипов Раиль</v>
      </c>
      <c r="OXY31" s="222" t="str">
        <f>VLOOKUP(OXW31,Уч!$A$2:$L$34,3,FALSE)</f>
        <v>25.07.1999</v>
      </c>
      <c r="OXZ31" s="223" t="str">
        <f>VLOOKUP(OXW31,Уч!$A$2:$L$34,5,FALSE)</f>
        <v xml:space="preserve">Республика Татарстан  </v>
      </c>
      <c r="OYA31" s="518">
        <f t="shared" ref="OYA31:OZY31" si="854">IF(OYG31=0,"X",OYG31/100)</f>
        <v>11.6</v>
      </c>
      <c r="OYB31" s="518" t="str">
        <f t="shared" si="854"/>
        <v>X</v>
      </c>
      <c r="OYC31" s="518" t="str">
        <f t="shared" si="854"/>
        <v>X</v>
      </c>
      <c r="OYD31" s="311">
        <f t="shared" ref="OYD31:OZZ31" si="855">MAX(OYG31,OYH31,OYI31)/100</f>
        <v>11.6</v>
      </c>
      <c r="OYE31" s="247">
        <f t="shared" ref="OYE31:PAA31" si="856">IF(OYJ31&lt;153,0,IF(OYJ31=0,0,ROUNDDOWN(51.39*(OYJ31/100-1.5)^1.05,0)))</f>
        <v>582</v>
      </c>
      <c r="OYF31" s="157"/>
      <c r="OYG31" s="209">
        <v>1160</v>
      </c>
      <c r="OYH31" s="209">
        <v>0</v>
      </c>
      <c r="OYI31" s="209">
        <v>0</v>
      </c>
      <c r="OYJ31" s="229">
        <f t="shared" ref="OYJ31:PAF31" si="857">MAX(OYG31,OYH31,OYI31)</f>
        <v>1160</v>
      </c>
      <c r="OYK31" s="41">
        <f t="shared" ca="1" si="853"/>
        <v>4.5230819535097E-3</v>
      </c>
      <c r="OYL31" s="220">
        <v>9</v>
      </c>
      <c r="OYM31" s="162">
        <v>107</v>
      </c>
      <c r="OYN31" s="221" t="str">
        <f>VLOOKUP(OYM31,Уч!$A$2:$L$34,2,FALSE)</f>
        <v>Зарипов Раиль</v>
      </c>
      <c r="OYO31" s="222" t="str">
        <f>VLOOKUP(OYM31,Уч!$A$2:$L$34,3,FALSE)</f>
        <v>25.07.1999</v>
      </c>
      <c r="OYP31" s="223" t="str">
        <f>VLOOKUP(OYM31,Уч!$A$2:$L$34,5,FALSE)</f>
        <v xml:space="preserve">Республика Татарстан  </v>
      </c>
      <c r="OYQ31" s="518">
        <f t="shared" si="854"/>
        <v>11.6</v>
      </c>
      <c r="OYR31" s="518" t="str">
        <f t="shared" si="854"/>
        <v>X</v>
      </c>
      <c r="OYS31" s="518" t="str">
        <f t="shared" si="854"/>
        <v>X</v>
      </c>
      <c r="OYT31" s="311">
        <f t="shared" si="855"/>
        <v>11.6</v>
      </c>
      <c r="OYU31" s="247">
        <f t="shared" si="856"/>
        <v>582</v>
      </c>
      <c r="OYV31" s="157"/>
      <c r="OYW31" s="209">
        <v>1160</v>
      </c>
      <c r="OYX31" s="209">
        <v>0</v>
      </c>
      <c r="OYY31" s="209">
        <v>0</v>
      </c>
      <c r="OYZ31" s="229">
        <f t="shared" si="857"/>
        <v>1160</v>
      </c>
      <c r="OZA31" s="41">
        <f t="shared" ca="1" si="853"/>
        <v>0.36170833816860937</v>
      </c>
      <c r="OZB31" s="220">
        <v>9</v>
      </c>
      <c r="OZC31" s="162">
        <v>107</v>
      </c>
      <c r="OZD31" s="221" t="str">
        <f>VLOOKUP(OZC31,Уч!$A$2:$L$34,2,FALSE)</f>
        <v>Зарипов Раиль</v>
      </c>
      <c r="OZE31" s="222" t="str">
        <f>VLOOKUP(OZC31,Уч!$A$2:$L$34,3,FALSE)</f>
        <v>25.07.1999</v>
      </c>
      <c r="OZF31" s="223" t="str">
        <f>VLOOKUP(OZC31,Уч!$A$2:$L$34,5,FALSE)</f>
        <v xml:space="preserve">Республика Татарстан  </v>
      </c>
      <c r="OZG31" s="518">
        <f t="shared" si="854"/>
        <v>11.6</v>
      </c>
      <c r="OZH31" s="518" t="str">
        <f t="shared" si="854"/>
        <v>X</v>
      </c>
      <c r="OZI31" s="518" t="str">
        <f t="shared" si="854"/>
        <v>X</v>
      </c>
      <c r="OZJ31" s="311">
        <f t="shared" si="855"/>
        <v>11.6</v>
      </c>
      <c r="OZK31" s="247">
        <f t="shared" si="856"/>
        <v>582</v>
      </c>
      <c r="OZL31" s="157"/>
      <c r="OZM31" s="209">
        <v>1160</v>
      </c>
      <c r="OZN31" s="209">
        <v>0</v>
      </c>
      <c r="OZO31" s="209">
        <v>0</v>
      </c>
      <c r="OZP31" s="229">
        <f t="shared" si="857"/>
        <v>1160</v>
      </c>
      <c r="OZQ31" s="41">
        <f t="shared" ca="1" si="853"/>
        <v>0.63089336984878941</v>
      </c>
      <c r="OZR31" s="220">
        <v>9</v>
      </c>
      <c r="OZS31" s="162">
        <v>107</v>
      </c>
      <c r="OZT31" s="221" t="str">
        <f>VLOOKUP(OZS31,Уч!$A$2:$L$34,2,FALSE)</f>
        <v>Зарипов Раиль</v>
      </c>
      <c r="OZU31" s="222" t="str">
        <f>VLOOKUP(OZS31,Уч!$A$2:$L$34,3,FALSE)</f>
        <v>25.07.1999</v>
      </c>
      <c r="OZV31" s="223" t="str">
        <f>VLOOKUP(OZS31,Уч!$A$2:$L$34,5,FALSE)</f>
        <v xml:space="preserve">Республика Татарстан  </v>
      </c>
      <c r="OZW31" s="518">
        <f t="shared" si="854"/>
        <v>11.6</v>
      </c>
      <c r="OZX31" s="518" t="str">
        <f t="shared" si="854"/>
        <v>X</v>
      </c>
      <c r="OZY31" s="518" t="str">
        <f t="shared" si="854"/>
        <v>X</v>
      </c>
      <c r="OZZ31" s="311">
        <f t="shared" si="855"/>
        <v>11.6</v>
      </c>
      <c r="PAA31" s="247">
        <f t="shared" si="856"/>
        <v>582</v>
      </c>
      <c r="PAB31" s="157"/>
      <c r="PAC31" s="209">
        <v>1160</v>
      </c>
      <c r="PAD31" s="209">
        <v>0</v>
      </c>
      <c r="PAE31" s="209">
        <v>0</v>
      </c>
      <c r="PAF31" s="229">
        <f t="shared" si="857"/>
        <v>1160</v>
      </c>
      <c r="PAG31" s="41">
        <f t="shared" ref="PAG31:PCC31" ca="1" si="858">RAND()</f>
        <v>0.93645510063756388</v>
      </c>
      <c r="PAH31" s="220">
        <v>9</v>
      </c>
      <c r="PAI31" s="162">
        <v>107</v>
      </c>
      <c r="PAJ31" s="221" t="str">
        <f>VLOOKUP(PAI31,Уч!$A$2:$L$34,2,FALSE)</f>
        <v>Зарипов Раиль</v>
      </c>
      <c r="PAK31" s="222" t="str">
        <f>VLOOKUP(PAI31,Уч!$A$2:$L$34,3,FALSE)</f>
        <v>25.07.1999</v>
      </c>
      <c r="PAL31" s="223" t="str">
        <f>VLOOKUP(PAI31,Уч!$A$2:$L$34,5,FALSE)</f>
        <v xml:space="preserve">Республика Татарстан  </v>
      </c>
      <c r="PAM31" s="518">
        <f t="shared" ref="PAM31:PCK31" si="859">IF(PAS31=0,"X",PAS31/100)</f>
        <v>11.6</v>
      </c>
      <c r="PAN31" s="518" t="str">
        <f t="shared" si="859"/>
        <v>X</v>
      </c>
      <c r="PAO31" s="518" t="str">
        <f t="shared" si="859"/>
        <v>X</v>
      </c>
      <c r="PAP31" s="311">
        <f t="shared" ref="PAP31:PCL31" si="860">MAX(PAS31,PAT31,PAU31)/100</f>
        <v>11.6</v>
      </c>
      <c r="PAQ31" s="247">
        <f t="shared" ref="PAQ31:PCM31" si="861">IF(PAV31&lt;153,0,IF(PAV31=0,0,ROUNDDOWN(51.39*(PAV31/100-1.5)^1.05,0)))</f>
        <v>582</v>
      </c>
      <c r="PAR31" s="157"/>
      <c r="PAS31" s="209">
        <v>1160</v>
      </c>
      <c r="PAT31" s="209">
        <v>0</v>
      </c>
      <c r="PAU31" s="209">
        <v>0</v>
      </c>
      <c r="PAV31" s="229">
        <f t="shared" ref="PAV31:PCR31" si="862">MAX(PAS31,PAT31,PAU31)</f>
        <v>1160</v>
      </c>
      <c r="PAW31" s="41">
        <f t="shared" ca="1" si="858"/>
        <v>4.993024932049106E-2</v>
      </c>
      <c r="PAX31" s="220">
        <v>9</v>
      </c>
      <c r="PAY31" s="162">
        <v>107</v>
      </c>
      <c r="PAZ31" s="221" t="str">
        <f>VLOOKUP(PAY31,Уч!$A$2:$L$34,2,FALSE)</f>
        <v>Зарипов Раиль</v>
      </c>
      <c r="PBA31" s="222" t="str">
        <f>VLOOKUP(PAY31,Уч!$A$2:$L$34,3,FALSE)</f>
        <v>25.07.1999</v>
      </c>
      <c r="PBB31" s="223" t="str">
        <f>VLOOKUP(PAY31,Уч!$A$2:$L$34,5,FALSE)</f>
        <v xml:space="preserve">Республика Татарстан  </v>
      </c>
      <c r="PBC31" s="518">
        <f t="shared" si="859"/>
        <v>11.6</v>
      </c>
      <c r="PBD31" s="518" t="str">
        <f t="shared" si="859"/>
        <v>X</v>
      </c>
      <c r="PBE31" s="518" t="str">
        <f t="shared" si="859"/>
        <v>X</v>
      </c>
      <c r="PBF31" s="311">
        <f t="shared" si="860"/>
        <v>11.6</v>
      </c>
      <c r="PBG31" s="247">
        <f t="shared" si="861"/>
        <v>582</v>
      </c>
      <c r="PBH31" s="157"/>
      <c r="PBI31" s="209">
        <v>1160</v>
      </c>
      <c r="PBJ31" s="209">
        <v>0</v>
      </c>
      <c r="PBK31" s="209">
        <v>0</v>
      </c>
      <c r="PBL31" s="229">
        <f t="shared" si="862"/>
        <v>1160</v>
      </c>
      <c r="PBM31" s="41">
        <f t="shared" ca="1" si="858"/>
        <v>0.71385415570178845</v>
      </c>
      <c r="PBN31" s="220">
        <v>9</v>
      </c>
      <c r="PBO31" s="162">
        <v>107</v>
      </c>
      <c r="PBP31" s="221" t="str">
        <f>VLOOKUP(PBO31,Уч!$A$2:$L$34,2,FALSE)</f>
        <v>Зарипов Раиль</v>
      </c>
      <c r="PBQ31" s="222" t="str">
        <f>VLOOKUP(PBO31,Уч!$A$2:$L$34,3,FALSE)</f>
        <v>25.07.1999</v>
      </c>
      <c r="PBR31" s="223" t="str">
        <f>VLOOKUP(PBO31,Уч!$A$2:$L$34,5,FALSE)</f>
        <v xml:space="preserve">Республика Татарстан  </v>
      </c>
      <c r="PBS31" s="518">
        <f t="shared" si="859"/>
        <v>11.6</v>
      </c>
      <c r="PBT31" s="518" t="str">
        <f t="shared" si="859"/>
        <v>X</v>
      </c>
      <c r="PBU31" s="518" t="str">
        <f t="shared" si="859"/>
        <v>X</v>
      </c>
      <c r="PBV31" s="311">
        <f t="shared" si="860"/>
        <v>11.6</v>
      </c>
      <c r="PBW31" s="247">
        <f t="shared" si="861"/>
        <v>582</v>
      </c>
      <c r="PBX31" s="157"/>
      <c r="PBY31" s="209">
        <v>1160</v>
      </c>
      <c r="PBZ31" s="209">
        <v>0</v>
      </c>
      <c r="PCA31" s="209">
        <v>0</v>
      </c>
      <c r="PCB31" s="229">
        <f t="shared" si="862"/>
        <v>1160</v>
      </c>
      <c r="PCC31" s="41">
        <f t="shared" ca="1" si="858"/>
        <v>0.6034451199048243</v>
      </c>
      <c r="PCD31" s="220">
        <v>9</v>
      </c>
      <c r="PCE31" s="162">
        <v>107</v>
      </c>
      <c r="PCF31" s="221" t="str">
        <f>VLOOKUP(PCE31,Уч!$A$2:$L$34,2,FALSE)</f>
        <v>Зарипов Раиль</v>
      </c>
      <c r="PCG31" s="222" t="str">
        <f>VLOOKUP(PCE31,Уч!$A$2:$L$34,3,FALSE)</f>
        <v>25.07.1999</v>
      </c>
      <c r="PCH31" s="223" t="str">
        <f>VLOOKUP(PCE31,Уч!$A$2:$L$34,5,FALSE)</f>
        <v xml:space="preserve">Республика Татарстан  </v>
      </c>
      <c r="PCI31" s="518">
        <f t="shared" si="859"/>
        <v>11.6</v>
      </c>
      <c r="PCJ31" s="518" t="str">
        <f t="shared" si="859"/>
        <v>X</v>
      </c>
      <c r="PCK31" s="518" t="str">
        <f t="shared" si="859"/>
        <v>X</v>
      </c>
      <c r="PCL31" s="311">
        <f t="shared" si="860"/>
        <v>11.6</v>
      </c>
      <c r="PCM31" s="247">
        <f t="shared" si="861"/>
        <v>582</v>
      </c>
      <c r="PCN31" s="157"/>
      <c r="PCO31" s="209">
        <v>1160</v>
      </c>
      <c r="PCP31" s="209">
        <v>0</v>
      </c>
      <c r="PCQ31" s="209">
        <v>0</v>
      </c>
      <c r="PCR31" s="229">
        <f t="shared" si="862"/>
        <v>1160</v>
      </c>
      <c r="PCS31" s="41">
        <f t="shared" ref="PCS31:PEO31" ca="1" si="863">RAND()</f>
        <v>0.482559372147774</v>
      </c>
      <c r="PCT31" s="220">
        <v>9</v>
      </c>
      <c r="PCU31" s="162">
        <v>107</v>
      </c>
      <c r="PCV31" s="221" t="str">
        <f>VLOOKUP(PCU31,Уч!$A$2:$L$34,2,FALSE)</f>
        <v>Зарипов Раиль</v>
      </c>
      <c r="PCW31" s="222" t="str">
        <f>VLOOKUP(PCU31,Уч!$A$2:$L$34,3,FALSE)</f>
        <v>25.07.1999</v>
      </c>
      <c r="PCX31" s="223" t="str">
        <f>VLOOKUP(PCU31,Уч!$A$2:$L$34,5,FALSE)</f>
        <v xml:space="preserve">Республика Татарстан  </v>
      </c>
      <c r="PCY31" s="518">
        <f t="shared" ref="PCY31:PEW31" si="864">IF(PDE31=0,"X",PDE31/100)</f>
        <v>11.6</v>
      </c>
      <c r="PCZ31" s="518" t="str">
        <f t="shared" si="864"/>
        <v>X</v>
      </c>
      <c r="PDA31" s="518" t="str">
        <f t="shared" si="864"/>
        <v>X</v>
      </c>
      <c r="PDB31" s="311">
        <f t="shared" ref="PDB31:PEX31" si="865">MAX(PDE31,PDF31,PDG31)/100</f>
        <v>11.6</v>
      </c>
      <c r="PDC31" s="247">
        <f t="shared" ref="PDC31:PEY31" si="866">IF(PDH31&lt;153,0,IF(PDH31=0,0,ROUNDDOWN(51.39*(PDH31/100-1.5)^1.05,0)))</f>
        <v>582</v>
      </c>
      <c r="PDD31" s="157"/>
      <c r="PDE31" s="209">
        <v>1160</v>
      </c>
      <c r="PDF31" s="209">
        <v>0</v>
      </c>
      <c r="PDG31" s="209">
        <v>0</v>
      </c>
      <c r="PDH31" s="229">
        <f t="shared" ref="PDH31:PFD31" si="867">MAX(PDE31,PDF31,PDG31)</f>
        <v>1160</v>
      </c>
      <c r="PDI31" s="41">
        <f t="shared" ca="1" si="863"/>
        <v>0.77231497684688011</v>
      </c>
      <c r="PDJ31" s="220">
        <v>9</v>
      </c>
      <c r="PDK31" s="162">
        <v>107</v>
      </c>
      <c r="PDL31" s="221" t="str">
        <f>VLOOKUP(PDK31,Уч!$A$2:$L$34,2,FALSE)</f>
        <v>Зарипов Раиль</v>
      </c>
      <c r="PDM31" s="222" t="str">
        <f>VLOOKUP(PDK31,Уч!$A$2:$L$34,3,FALSE)</f>
        <v>25.07.1999</v>
      </c>
      <c r="PDN31" s="223" t="str">
        <f>VLOOKUP(PDK31,Уч!$A$2:$L$34,5,FALSE)</f>
        <v xml:space="preserve">Республика Татарстан  </v>
      </c>
      <c r="PDO31" s="518">
        <f t="shared" si="864"/>
        <v>11.6</v>
      </c>
      <c r="PDP31" s="518" t="str">
        <f t="shared" si="864"/>
        <v>X</v>
      </c>
      <c r="PDQ31" s="518" t="str">
        <f t="shared" si="864"/>
        <v>X</v>
      </c>
      <c r="PDR31" s="311">
        <f t="shared" si="865"/>
        <v>11.6</v>
      </c>
      <c r="PDS31" s="247">
        <f t="shared" si="866"/>
        <v>582</v>
      </c>
      <c r="PDT31" s="157"/>
      <c r="PDU31" s="209">
        <v>1160</v>
      </c>
      <c r="PDV31" s="209">
        <v>0</v>
      </c>
      <c r="PDW31" s="209">
        <v>0</v>
      </c>
      <c r="PDX31" s="229">
        <f t="shared" si="867"/>
        <v>1160</v>
      </c>
      <c r="PDY31" s="41">
        <f t="shared" ca="1" si="863"/>
        <v>0.95359236054074414</v>
      </c>
      <c r="PDZ31" s="220">
        <v>9</v>
      </c>
      <c r="PEA31" s="162">
        <v>107</v>
      </c>
      <c r="PEB31" s="221" t="str">
        <f>VLOOKUP(PEA31,Уч!$A$2:$L$34,2,FALSE)</f>
        <v>Зарипов Раиль</v>
      </c>
      <c r="PEC31" s="222" t="str">
        <f>VLOOKUP(PEA31,Уч!$A$2:$L$34,3,FALSE)</f>
        <v>25.07.1999</v>
      </c>
      <c r="PED31" s="223" t="str">
        <f>VLOOKUP(PEA31,Уч!$A$2:$L$34,5,FALSE)</f>
        <v xml:space="preserve">Республика Татарстан  </v>
      </c>
      <c r="PEE31" s="518">
        <f t="shared" si="864"/>
        <v>11.6</v>
      </c>
      <c r="PEF31" s="518" t="str">
        <f t="shared" si="864"/>
        <v>X</v>
      </c>
      <c r="PEG31" s="518" t="str">
        <f t="shared" si="864"/>
        <v>X</v>
      </c>
      <c r="PEH31" s="311">
        <f t="shared" si="865"/>
        <v>11.6</v>
      </c>
      <c r="PEI31" s="247">
        <f t="shared" si="866"/>
        <v>582</v>
      </c>
      <c r="PEJ31" s="157"/>
      <c r="PEK31" s="209">
        <v>1160</v>
      </c>
      <c r="PEL31" s="209">
        <v>0</v>
      </c>
      <c r="PEM31" s="209">
        <v>0</v>
      </c>
      <c r="PEN31" s="229">
        <f t="shared" si="867"/>
        <v>1160</v>
      </c>
      <c r="PEO31" s="41">
        <f t="shared" ca="1" si="863"/>
        <v>0.40761993061239887</v>
      </c>
      <c r="PEP31" s="220">
        <v>9</v>
      </c>
      <c r="PEQ31" s="162">
        <v>107</v>
      </c>
      <c r="PER31" s="221" t="str">
        <f>VLOOKUP(PEQ31,Уч!$A$2:$L$34,2,FALSE)</f>
        <v>Зарипов Раиль</v>
      </c>
      <c r="PES31" s="222" t="str">
        <f>VLOOKUP(PEQ31,Уч!$A$2:$L$34,3,FALSE)</f>
        <v>25.07.1999</v>
      </c>
      <c r="PET31" s="223" t="str">
        <f>VLOOKUP(PEQ31,Уч!$A$2:$L$34,5,FALSE)</f>
        <v xml:space="preserve">Республика Татарстан  </v>
      </c>
      <c r="PEU31" s="518">
        <f t="shared" si="864"/>
        <v>11.6</v>
      </c>
      <c r="PEV31" s="518" t="str">
        <f t="shared" si="864"/>
        <v>X</v>
      </c>
      <c r="PEW31" s="518" t="str">
        <f t="shared" si="864"/>
        <v>X</v>
      </c>
      <c r="PEX31" s="311">
        <f t="shared" si="865"/>
        <v>11.6</v>
      </c>
      <c r="PEY31" s="247">
        <f t="shared" si="866"/>
        <v>582</v>
      </c>
      <c r="PEZ31" s="157"/>
      <c r="PFA31" s="209">
        <v>1160</v>
      </c>
      <c r="PFB31" s="209">
        <v>0</v>
      </c>
      <c r="PFC31" s="209">
        <v>0</v>
      </c>
      <c r="PFD31" s="229">
        <f t="shared" si="867"/>
        <v>1160</v>
      </c>
      <c r="PFE31" s="41">
        <f t="shared" ref="PFE31:PHA31" ca="1" si="868">RAND()</f>
        <v>0.52378442535588865</v>
      </c>
      <c r="PFF31" s="220">
        <v>9</v>
      </c>
      <c r="PFG31" s="162">
        <v>107</v>
      </c>
      <c r="PFH31" s="221" t="str">
        <f>VLOOKUP(PFG31,Уч!$A$2:$L$34,2,FALSE)</f>
        <v>Зарипов Раиль</v>
      </c>
      <c r="PFI31" s="222" t="str">
        <f>VLOOKUP(PFG31,Уч!$A$2:$L$34,3,FALSE)</f>
        <v>25.07.1999</v>
      </c>
      <c r="PFJ31" s="223" t="str">
        <f>VLOOKUP(PFG31,Уч!$A$2:$L$34,5,FALSE)</f>
        <v xml:space="preserve">Республика Татарстан  </v>
      </c>
      <c r="PFK31" s="518">
        <f t="shared" ref="PFK31:PHI31" si="869">IF(PFQ31=0,"X",PFQ31/100)</f>
        <v>11.6</v>
      </c>
      <c r="PFL31" s="518" t="str">
        <f t="shared" si="869"/>
        <v>X</v>
      </c>
      <c r="PFM31" s="518" t="str">
        <f t="shared" si="869"/>
        <v>X</v>
      </c>
      <c r="PFN31" s="311">
        <f t="shared" ref="PFN31:PHJ31" si="870">MAX(PFQ31,PFR31,PFS31)/100</f>
        <v>11.6</v>
      </c>
      <c r="PFO31" s="247">
        <f t="shared" ref="PFO31:PHK31" si="871">IF(PFT31&lt;153,0,IF(PFT31=0,0,ROUNDDOWN(51.39*(PFT31/100-1.5)^1.05,0)))</f>
        <v>582</v>
      </c>
      <c r="PFP31" s="157"/>
      <c r="PFQ31" s="209">
        <v>1160</v>
      </c>
      <c r="PFR31" s="209">
        <v>0</v>
      </c>
      <c r="PFS31" s="209">
        <v>0</v>
      </c>
      <c r="PFT31" s="229">
        <f t="shared" ref="PFT31:PHP31" si="872">MAX(PFQ31,PFR31,PFS31)</f>
        <v>1160</v>
      </c>
      <c r="PFU31" s="41">
        <f t="shared" ca="1" si="868"/>
        <v>0.85742354025761647</v>
      </c>
      <c r="PFV31" s="220">
        <v>9</v>
      </c>
      <c r="PFW31" s="162">
        <v>107</v>
      </c>
      <c r="PFX31" s="221" t="str">
        <f>VLOOKUP(PFW31,Уч!$A$2:$L$34,2,FALSE)</f>
        <v>Зарипов Раиль</v>
      </c>
      <c r="PFY31" s="222" t="str">
        <f>VLOOKUP(PFW31,Уч!$A$2:$L$34,3,FALSE)</f>
        <v>25.07.1999</v>
      </c>
      <c r="PFZ31" s="223" t="str">
        <f>VLOOKUP(PFW31,Уч!$A$2:$L$34,5,FALSE)</f>
        <v xml:space="preserve">Республика Татарстан  </v>
      </c>
      <c r="PGA31" s="518">
        <f t="shared" si="869"/>
        <v>11.6</v>
      </c>
      <c r="PGB31" s="518" t="str">
        <f t="shared" si="869"/>
        <v>X</v>
      </c>
      <c r="PGC31" s="518" t="str">
        <f t="shared" si="869"/>
        <v>X</v>
      </c>
      <c r="PGD31" s="311">
        <f t="shared" si="870"/>
        <v>11.6</v>
      </c>
      <c r="PGE31" s="247">
        <f t="shared" si="871"/>
        <v>582</v>
      </c>
      <c r="PGF31" s="157"/>
      <c r="PGG31" s="209">
        <v>1160</v>
      </c>
      <c r="PGH31" s="209">
        <v>0</v>
      </c>
      <c r="PGI31" s="209">
        <v>0</v>
      </c>
      <c r="PGJ31" s="229">
        <f t="shared" si="872"/>
        <v>1160</v>
      </c>
      <c r="PGK31" s="41">
        <f t="shared" ca="1" si="868"/>
        <v>0.85514007902761613</v>
      </c>
      <c r="PGL31" s="220">
        <v>9</v>
      </c>
      <c r="PGM31" s="162">
        <v>107</v>
      </c>
      <c r="PGN31" s="221" t="str">
        <f>VLOOKUP(PGM31,Уч!$A$2:$L$34,2,FALSE)</f>
        <v>Зарипов Раиль</v>
      </c>
      <c r="PGO31" s="222" t="str">
        <f>VLOOKUP(PGM31,Уч!$A$2:$L$34,3,FALSE)</f>
        <v>25.07.1999</v>
      </c>
      <c r="PGP31" s="223" t="str">
        <f>VLOOKUP(PGM31,Уч!$A$2:$L$34,5,FALSE)</f>
        <v xml:space="preserve">Республика Татарстан  </v>
      </c>
      <c r="PGQ31" s="518">
        <f t="shared" si="869"/>
        <v>11.6</v>
      </c>
      <c r="PGR31" s="518" t="str">
        <f t="shared" si="869"/>
        <v>X</v>
      </c>
      <c r="PGS31" s="518" t="str">
        <f t="shared" si="869"/>
        <v>X</v>
      </c>
      <c r="PGT31" s="311">
        <f t="shared" si="870"/>
        <v>11.6</v>
      </c>
      <c r="PGU31" s="247">
        <f t="shared" si="871"/>
        <v>582</v>
      </c>
      <c r="PGV31" s="157"/>
      <c r="PGW31" s="209">
        <v>1160</v>
      </c>
      <c r="PGX31" s="209">
        <v>0</v>
      </c>
      <c r="PGY31" s="209">
        <v>0</v>
      </c>
      <c r="PGZ31" s="229">
        <f t="shared" si="872"/>
        <v>1160</v>
      </c>
      <c r="PHA31" s="41">
        <f t="shared" ca="1" si="868"/>
        <v>0.24276687985325551</v>
      </c>
      <c r="PHB31" s="220">
        <v>9</v>
      </c>
      <c r="PHC31" s="162">
        <v>107</v>
      </c>
      <c r="PHD31" s="221" t="str">
        <f>VLOOKUP(PHC31,Уч!$A$2:$L$34,2,FALSE)</f>
        <v>Зарипов Раиль</v>
      </c>
      <c r="PHE31" s="222" t="str">
        <f>VLOOKUP(PHC31,Уч!$A$2:$L$34,3,FALSE)</f>
        <v>25.07.1999</v>
      </c>
      <c r="PHF31" s="223" t="str">
        <f>VLOOKUP(PHC31,Уч!$A$2:$L$34,5,FALSE)</f>
        <v xml:space="preserve">Республика Татарстан  </v>
      </c>
      <c r="PHG31" s="518">
        <f t="shared" si="869"/>
        <v>11.6</v>
      </c>
      <c r="PHH31" s="518" t="str">
        <f t="shared" si="869"/>
        <v>X</v>
      </c>
      <c r="PHI31" s="518" t="str">
        <f t="shared" si="869"/>
        <v>X</v>
      </c>
      <c r="PHJ31" s="311">
        <f t="shared" si="870"/>
        <v>11.6</v>
      </c>
      <c r="PHK31" s="247">
        <f t="shared" si="871"/>
        <v>582</v>
      </c>
      <c r="PHL31" s="157"/>
      <c r="PHM31" s="209">
        <v>1160</v>
      </c>
      <c r="PHN31" s="209">
        <v>0</v>
      </c>
      <c r="PHO31" s="209">
        <v>0</v>
      </c>
      <c r="PHP31" s="229">
        <f t="shared" si="872"/>
        <v>1160</v>
      </c>
      <c r="PHQ31" s="41">
        <f t="shared" ref="PHQ31:PJM31" ca="1" si="873">RAND()</f>
        <v>0.28907751160220396</v>
      </c>
      <c r="PHR31" s="220">
        <v>9</v>
      </c>
      <c r="PHS31" s="162">
        <v>107</v>
      </c>
      <c r="PHT31" s="221" t="str">
        <f>VLOOKUP(PHS31,Уч!$A$2:$L$34,2,FALSE)</f>
        <v>Зарипов Раиль</v>
      </c>
      <c r="PHU31" s="222" t="str">
        <f>VLOOKUP(PHS31,Уч!$A$2:$L$34,3,FALSE)</f>
        <v>25.07.1999</v>
      </c>
      <c r="PHV31" s="223" t="str">
        <f>VLOOKUP(PHS31,Уч!$A$2:$L$34,5,FALSE)</f>
        <v xml:space="preserve">Республика Татарстан  </v>
      </c>
      <c r="PHW31" s="518">
        <f t="shared" ref="PHW31:PJU31" si="874">IF(PIC31=0,"X",PIC31/100)</f>
        <v>11.6</v>
      </c>
      <c r="PHX31" s="518" t="str">
        <f t="shared" si="874"/>
        <v>X</v>
      </c>
      <c r="PHY31" s="518" t="str">
        <f t="shared" si="874"/>
        <v>X</v>
      </c>
      <c r="PHZ31" s="311">
        <f t="shared" ref="PHZ31:PJV31" si="875">MAX(PIC31,PID31,PIE31)/100</f>
        <v>11.6</v>
      </c>
      <c r="PIA31" s="247">
        <f t="shared" ref="PIA31:PJW31" si="876">IF(PIF31&lt;153,0,IF(PIF31=0,0,ROUNDDOWN(51.39*(PIF31/100-1.5)^1.05,0)))</f>
        <v>582</v>
      </c>
      <c r="PIB31" s="157"/>
      <c r="PIC31" s="209">
        <v>1160</v>
      </c>
      <c r="PID31" s="209">
        <v>0</v>
      </c>
      <c r="PIE31" s="209">
        <v>0</v>
      </c>
      <c r="PIF31" s="229">
        <f t="shared" ref="PIF31:PKB31" si="877">MAX(PIC31,PID31,PIE31)</f>
        <v>1160</v>
      </c>
      <c r="PIG31" s="41">
        <f t="shared" ca="1" si="873"/>
        <v>0.2556181876267215</v>
      </c>
      <c r="PIH31" s="220">
        <v>9</v>
      </c>
      <c r="PII31" s="162">
        <v>107</v>
      </c>
      <c r="PIJ31" s="221" t="str">
        <f>VLOOKUP(PII31,Уч!$A$2:$L$34,2,FALSE)</f>
        <v>Зарипов Раиль</v>
      </c>
      <c r="PIK31" s="222" t="str">
        <f>VLOOKUP(PII31,Уч!$A$2:$L$34,3,FALSE)</f>
        <v>25.07.1999</v>
      </c>
      <c r="PIL31" s="223" t="str">
        <f>VLOOKUP(PII31,Уч!$A$2:$L$34,5,FALSE)</f>
        <v xml:space="preserve">Республика Татарстан  </v>
      </c>
      <c r="PIM31" s="518">
        <f t="shared" si="874"/>
        <v>11.6</v>
      </c>
      <c r="PIN31" s="518" t="str">
        <f t="shared" si="874"/>
        <v>X</v>
      </c>
      <c r="PIO31" s="518" t="str">
        <f t="shared" si="874"/>
        <v>X</v>
      </c>
      <c r="PIP31" s="311">
        <f t="shared" si="875"/>
        <v>11.6</v>
      </c>
      <c r="PIQ31" s="247">
        <f t="shared" si="876"/>
        <v>582</v>
      </c>
      <c r="PIR31" s="157"/>
      <c r="PIS31" s="209">
        <v>1160</v>
      </c>
      <c r="PIT31" s="209">
        <v>0</v>
      </c>
      <c r="PIU31" s="209">
        <v>0</v>
      </c>
      <c r="PIV31" s="229">
        <f t="shared" si="877"/>
        <v>1160</v>
      </c>
      <c r="PIW31" s="41">
        <f t="shared" ca="1" si="873"/>
        <v>0.51446096401504715</v>
      </c>
      <c r="PIX31" s="220">
        <v>9</v>
      </c>
      <c r="PIY31" s="162">
        <v>107</v>
      </c>
      <c r="PIZ31" s="221" t="str">
        <f>VLOOKUP(PIY31,Уч!$A$2:$L$34,2,FALSE)</f>
        <v>Зарипов Раиль</v>
      </c>
      <c r="PJA31" s="222" t="str">
        <f>VLOOKUP(PIY31,Уч!$A$2:$L$34,3,FALSE)</f>
        <v>25.07.1999</v>
      </c>
      <c r="PJB31" s="223" t="str">
        <f>VLOOKUP(PIY31,Уч!$A$2:$L$34,5,FALSE)</f>
        <v xml:space="preserve">Республика Татарстан  </v>
      </c>
      <c r="PJC31" s="518">
        <f t="shared" si="874"/>
        <v>11.6</v>
      </c>
      <c r="PJD31" s="518" t="str">
        <f t="shared" si="874"/>
        <v>X</v>
      </c>
      <c r="PJE31" s="518" t="str">
        <f t="shared" si="874"/>
        <v>X</v>
      </c>
      <c r="PJF31" s="311">
        <f t="shared" si="875"/>
        <v>11.6</v>
      </c>
      <c r="PJG31" s="247">
        <f t="shared" si="876"/>
        <v>582</v>
      </c>
      <c r="PJH31" s="157"/>
      <c r="PJI31" s="209">
        <v>1160</v>
      </c>
      <c r="PJJ31" s="209">
        <v>0</v>
      </c>
      <c r="PJK31" s="209">
        <v>0</v>
      </c>
      <c r="PJL31" s="229">
        <f t="shared" si="877"/>
        <v>1160</v>
      </c>
      <c r="PJM31" s="41">
        <f t="shared" ca="1" si="873"/>
        <v>3.3217672144192467E-2</v>
      </c>
      <c r="PJN31" s="220">
        <v>9</v>
      </c>
      <c r="PJO31" s="162">
        <v>107</v>
      </c>
      <c r="PJP31" s="221" t="str">
        <f>VLOOKUP(PJO31,Уч!$A$2:$L$34,2,FALSE)</f>
        <v>Зарипов Раиль</v>
      </c>
      <c r="PJQ31" s="222" t="str">
        <f>VLOOKUP(PJO31,Уч!$A$2:$L$34,3,FALSE)</f>
        <v>25.07.1999</v>
      </c>
      <c r="PJR31" s="223" t="str">
        <f>VLOOKUP(PJO31,Уч!$A$2:$L$34,5,FALSE)</f>
        <v xml:space="preserve">Республика Татарстан  </v>
      </c>
      <c r="PJS31" s="518">
        <f t="shared" si="874"/>
        <v>11.6</v>
      </c>
      <c r="PJT31" s="518" t="str">
        <f t="shared" si="874"/>
        <v>X</v>
      </c>
      <c r="PJU31" s="518" t="str">
        <f t="shared" si="874"/>
        <v>X</v>
      </c>
      <c r="PJV31" s="311">
        <f t="shared" si="875"/>
        <v>11.6</v>
      </c>
      <c r="PJW31" s="247">
        <f t="shared" si="876"/>
        <v>582</v>
      </c>
      <c r="PJX31" s="157"/>
      <c r="PJY31" s="209">
        <v>1160</v>
      </c>
      <c r="PJZ31" s="209">
        <v>0</v>
      </c>
      <c r="PKA31" s="209">
        <v>0</v>
      </c>
      <c r="PKB31" s="229">
        <f t="shared" si="877"/>
        <v>1160</v>
      </c>
      <c r="PKC31" s="41">
        <f t="shared" ref="PKC31:PLY31" ca="1" si="878">RAND()</f>
        <v>0.55140219047086469</v>
      </c>
      <c r="PKD31" s="220">
        <v>9</v>
      </c>
      <c r="PKE31" s="162">
        <v>107</v>
      </c>
      <c r="PKF31" s="221" t="str">
        <f>VLOOKUP(PKE31,Уч!$A$2:$L$34,2,FALSE)</f>
        <v>Зарипов Раиль</v>
      </c>
      <c r="PKG31" s="222" t="str">
        <f>VLOOKUP(PKE31,Уч!$A$2:$L$34,3,FALSE)</f>
        <v>25.07.1999</v>
      </c>
      <c r="PKH31" s="223" t="str">
        <f>VLOOKUP(PKE31,Уч!$A$2:$L$34,5,FALSE)</f>
        <v xml:space="preserve">Республика Татарстан  </v>
      </c>
      <c r="PKI31" s="518">
        <f t="shared" ref="PKI31:PMG31" si="879">IF(PKO31=0,"X",PKO31/100)</f>
        <v>11.6</v>
      </c>
      <c r="PKJ31" s="518" t="str">
        <f t="shared" si="879"/>
        <v>X</v>
      </c>
      <c r="PKK31" s="518" t="str">
        <f t="shared" si="879"/>
        <v>X</v>
      </c>
      <c r="PKL31" s="311">
        <f t="shared" ref="PKL31:PMH31" si="880">MAX(PKO31,PKP31,PKQ31)/100</f>
        <v>11.6</v>
      </c>
      <c r="PKM31" s="247">
        <f t="shared" ref="PKM31:PMI31" si="881">IF(PKR31&lt;153,0,IF(PKR31=0,0,ROUNDDOWN(51.39*(PKR31/100-1.5)^1.05,0)))</f>
        <v>582</v>
      </c>
      <c r="PKN31" s="157"/>
      <c r="PKO31" s="209">
        <v>1160</v>
      </c>
      <c r="PKP31" s="209">
        <v>0</v>
      </c>
      <c r="PKQ31" s="209">
        <v>0</v>
      </c>
      <c r="PKR31" s="229">
        <f t="shared" ref="PKR31:PMN31" si="882">MAX(PKO31,PKP31,PKQ31)</f>
        <v>1160</v>
      </c>
      <c r="PKS31" s="41">
        <f t="shared" ca="1" si="878"/>
        <v>0.88317914373436934</v>
      </c>
      <c r="PKT31" s="220">
        <v>9</v>
      </c>
      <c r="PKU31" s="162">
        <v>107</v>
      </c>
      <c r="PKV31" s="221" t="str">
        <f>VLOOKUP(PKU31,Уч!$A$2:$L$34,2,FALSE)</f>
        <v>Зарипов Раиль</v>
      </c>
      <c r="PKW31" s="222" t="str">
        <f>VLOOKUP(PKU31,Уч!$A$2:$L$34,3,FALSE)</f>
        <v>25.07.1999</v>
      </c>
      <c r="PKX31" s="223" t="str">
        <f>VLOOKUP(PKU31,Уч!$A$2:$L$34,5,FALSE)</f>
        <v xml:space="preserve">Республика Татарстан  </v>
      </c>
      <c r="PKY31" s="518">
        <f t="shared" si="879"/>
        <v>11.6</v>
      </c>
      <c r="PKZ31" s="518" t="str">
        <f t="shared" si="879"/>
        <v>X</v>
      </c>
      <c r="PLA31" s="518" t="str">
        <f t="shared" si="879"/>
        <v>X</v>
      </c>
      <c r="PLB31" s="311">
        <f t="shared" si="880"/>
        <v>11.6</v>
      </c>
      <c r="PLC31" s="247">
        <f t="shared" si="881"/>
        <v>582</v>
      </c>
      <c r="PLD31" s="157"/>
      <c r="PLE31" s="209">
        <v>1160</v>
      </c>
      <c r="PLF31" s="209">
        <v>0</v>
      </c>
      <c r="PLG31" s="209">
        <v>0</v>
      </c>
      <c r="PLH31" s="229">
        <f t="shared" si="882"/>
        <v>1160</v>
      </c>
      <c r="PLI31" s="41">
        <f t="shared" ca="1" si="878"/>
        <v>2.2717503568724151E-2</v>
      </c>
      <c r="PLJ31" s="220">
        <v>9</v>
      </c>
      <c r="PLK31" s="162">
        <v>107</v>
      </c>
      <c r="PLL31" s="221" t="str">
        <f>VLOOKUP(PLK31,Уч!$A$2:$L$34,2,FALSE)</f>
        <v>Зарипов Раиль</v>
      </c>
      <c r="PLM31" s="222" t="str">
        <f>VLOOKUP(PLK31,Уч!$A$2:$L$34,3,FALSE)</f>
        <v>25.07.1999</v>
      </c>
      <c r="PLN31" s="223" t="str">
        <f>VLOOKUP(PLK31,Уч!$A$2:$L$34,5,FALSE)</f>
        <v xml:space="preserve">Республика Татарстан  </v>
      </c>
      <c r="PLO31" s="518">
        <f t="shared" si="879"/>
        <v>11.6</v>
      </c>
      <c r="PLP31" s="518" t="str">
        <f t="shared" si="879"/>
        <v>X</v>
      </c>
      <c r="PLQ31" s="518" t="str">
        <f t="shared" si="879"/>
        <v>X</v>
      </c>
      <c r="PLR31" s="311">
        <f t="shared" si="880"/>
        <v>11.6</v>
      </c>
      <c r="PLS31" s="247">
        <f t="shared" si="881"/>
        <v>582</v>
      </c>
      <c r="PLT31" s="157"/>
      <c r="PLU31" s="209">
        <v>1160</v>
      </c>
      <c r="PLV31" s="209">
        <v>0</v>
      </c>
      <c r="PLW31" s="209">
        <v>0</v>
      </c>
      <c r="PLX31" s="229">
        <f t="shared" si="882"/>
        <v>1160</v>
      </c>
      <c r="PLY31" s="41">
        <f t="shared" ca="1" si="878"/>
        <v>0.58473820572727331</v>
      </c>
      <c r="PLZ31" s="220">
        <v>9</v>
      </c>
      <c r="PMA31" s="162">
        <v>107</v>
      </c>
      <c r="PMB31" s="221" t="str">
        <f>VLOOKUP(PMA31,Уч!$A$2:$L$34,2,FALSE)</f>
        <v>Зарипов Раиль</v>
      </c>
      <c r="PMC31" s="222" t="str">
        <f>VLOOKUP(PMA31,Уч!$A$2:$L$34,3,FALSE)</f>
        <v>25.07.1999</v>
      </c>
      <c r="PMD31" s="223" t="str">
        <f>VLOOKUP(PMA31,Уч!$A$2:$L$34,5,FALSE)</f>
        <v xml:space="preserve">Республика Татарстан  </v>
      </c>
      <c r="PME31" s="518">
        <f t="shared" si="879"/>
        <v>11.6</v>
      </c>
      <c r="PMF31" s="518" t="str">
        <f t="shared" si="879"/>
        <v>X</v>
      </c>
      <c r="PMG31" s="518" t="str">
        <f t="shared" si="879"/>
        <v>X</v>
      </c>
      <c r="PMH31" s="311">
        <f t="shared" si="880"/>
        <v>11.6</v>
      </c>
      <c r="PMI31" s="247">
        <f t="shared" si="881"/>
        <v>582</v>
      </c>
      <c r="PMJ31" s="157"/>
      <c r="PMK31" s="209">
        <v>1160</v>
      </c>
      <c r="PML31" s="209">
        <v>0</v>
      </c>
      <c r="PMM31" s="209">
        <v>0</v>
      </c>
      <c r="PMN31" s="229">
        <f t="shared" si="882"/>
        <v>1160</v>
      </c>
      <c r="PMO31" s="41">
        <f t="shared" ref="PMO31:POK31" ca="1" si="883">RAND()</f>
        <v>0.13678153663334991</v>
      </c>
      <c r="PMP31" s="220">
        <v>9</v>
      </c>
      <c r="PMQ31" s="162">
        <v>107</v>
      </c>
      <c r="PMR31" s="221" t="str">
        <f>VLOOKUP(PMQ31,Уч!$A$2:$L$34,2,FALSE)</f>
        <v>Зарипов Раиль</v>
      </c>
      <c r="PMS31" s="222" t="str">
        <f>VLOOKUP(PMQ31,Уч!$A$2:$L$34,3,FALSE)</f>
        <v>25.07.1999</v>
      </c>
      <c r="PMT31" s="223" t="str">
        <f>VLOOKUP(PMQ31,Уч!$A$2:$L$34,5,FALSE)</f>
        <v xml:space="preserve">Республика Татарстан  </v>
      </c>
      <c r="PMU31" s="518">
        <f t="shared" ref="PMU31:POS31" si="884">IF(PNA31=0,"X",PNA31/100)</f>
        <v>11.6</v>
      </c>
      <c r="PMV31" s="518" t="str">
        <f t="shared" si="884"/>
        <v>X</v>
      </c>
      <c r="PMW31" s="518" t="str">
        <f t="shared" si="884"/>
        <v>X</v>
      </c>
      <c r="PMX31" s="311">
        <f t="shared" ref="PMX31:POT31" si="885">MAX(PNA31,PNB31,PNC31)/100</f>
        <v>11.6</v>
      </c>
      <c r="PMY31" s="247">
        <f t="shared" ref="PMY31:POU31" si="886">IF(PND31&lt;153,0,IF(PND31=0,0,ROUNDDOWN(51.39*(PND31/100-1.5)^1.05,0)))</f>
        <v>582</v>
      </c>
      <c r="PMZ31" s="157"/>
      <c r="PNA31" s="209">
        <v>1160</v>
      </c>
      <c r="PNB31" s="209">
        <v>0</v>
      </c>
      <c r="PNC31" s="209">
        <v>0</v>
      </c>
      <c r="PND31" s="229">
        <f t="shared" ref="PND31:POZ31" si="887">MAX(PNA31,PNB31,PNC31)</f>
        <v>1160</v>
      </c>
      <c r="PNE31" s="41">
        <f t="shared" ca="1" si="883"/>
        <v>0.46472445314232969</v>
      </c>
      <c r="PNF31" s="220">
        <v>9</v>
      </c>
      <c r="PNG31" s="162">
        <v>107</v>
      </c>
      <c r="PNH31" s="221" t="str">
        <f>VLOOKUP(PNG31,Уч!$A$2:$L$34,2,FALSE)</f>
        <v>Зарипов Раиль</v>
      </c>
      <c r="PNI31" s="222" t="str">
        <f>VLOOKUP(PNG31,Уч!$A$2:$L$34,3,FALSE)</f>
        <v>25.07.1999</v>
      </c>
      <c r="PNJ31" s="223" t="str">
        <f>VLOOKUP(PNG31,Уч!$A$2:$L$34,5,FALSE)</f>
        <v xml:space="preserve">Республика Татарстан  </v>
      </c>
      <c r="PNK31" s="518">
        <f t="shared" si="884"/>
        <v>11.6</v>
      </c>
      <c r="PNL31" s="518" t="str">
        <f t="shared" si="884"/>
        <v>X</v>
      </c>
      <c r="PNM31" s="518" t="str">
        <f t="shared" si="884"/>
        <v>X</v>
      </c>
      <c r="PNN31" s="311">
        <f t="shared" si="885"/>
        <v>11.6</v>
      </c>
      <c r="PNO31" s="247">
        <f t="shared" si="886"/>
        <v>582</v>
      </c>
      <c r="PNP31" s="157"/>
      <c r="PNQ31" s="209">
        <v>1160</v>
      </c>
      <c r="PNR31" s="209">
        <v>0</v>
      </c>
      <c r="PNS31" s="209">
        <v>0</v>
      </c>
      <c r="PNT31" s="229">
        <f t="shared" si="887"/>
        <v>1160</v>
      </c>
      <c r="PNU31" s="41">
        <f t="shared" ca="1" si="883"/>
        <v>0.22537595108235187</v>
      </c>
      <c r="PNV31" s="220">
        <v>9</v>
      </c>
      <c r="PNW31" s="162">
        <v>107</v>
      </c>
      <c r="PNX31" s="221" t="str">
        <f>VLOOKUP(PNW31,Уч!$A$2:$L$34,2,FALSE)</f>
        <v>Зарипов Раиль</v>
      </c>
      <c r="PNY31" s="222" t="str">
        <f>VLOOKUP(PNW31,Уч!$A$2:$L$34,3,FALSE)</f>
        <v>25.07.1999</v>
      </c>
      <c r="PNZ31" s="223" t="str">
        <f>VLOOKUP(PNW31,Уч!$A$2:$L$34,5,FALSE)</f>
        <v xml:space="preserve">Республика Татарстан  </v>
      </c>
      <c r="POA31" s="518">
        <f t="shared" si="884"/>
        <v>11.6</v>
      </c>
      <c r="POB31" s="518" t="str">
        <f t="shared" si="884"/>
        <v>X</v>
      </c>
      <c r="POC31" s="518" t="str">
        <f t="shared" si="884"/>
        <v>X</v>
      </c>
      <c r="POD31" s="311">
        <f t="shared" si="885"/>
        <v>11.6</v>
      </c>
      <c r="POE31" s="247">
        <f t="shared" si="886"/>
        <v>582</v>
      </c>
      <c r="POF31" s="157"/>
      <c r="POG31" s="209">
        <v>1160</v>
      </c>
      <c r="POH31" s="209">
        <v>0</v>
      </c>
      <c r="POI31" s="209">
        <v>0</v>
      </c>
      <c r="POJ31" s="229">
        <f t="shared" si="887"/>
        <v>1160</v>
      </c>
      <c r="POK31" s="41">
        <f t="shared" ca="1" si="883"/>
        <v>0.30159098853871913</v>
      </c>
      <c r="POL31" s="220">
        <v>9</v>
      </c>
      <c r="POM31" s="162">
        <v>107</v>
      </c>
      <c r="PON31" s="221" t="str">
        <f>VLOOKUP(POM31,Уч!$A$2:$L$34,2,FALSE)</f>
        <v>Зарипов Раиль</v>
      </c>
      <c r="POO31" s="222" t="str">
        <f>VLOOKUP(POM31,Уч!$A$2:$L$34,3,FALSE)</f>
        <v>25.07.1999</v>
      </c>
      <c r="POP31" s="223" t="str">
        <f>VLOOKUP(POM31,Уч!$A$2:$L$34,5,FALSE)</f>
        <v xml:space="preserve">Республика Татарстан  </v>
      </c>
      <c r="POQ31" s="518">
        <f t="shared" si="884"/>
        <v>11.6</v>
      </c>
      <c r="POR31" s="518" t="str">
        <f t="shared" si="884"/>
        <v>X</v>
      </c>
      <c r="POS31" s="518" t="str">
        <f t="shared" si="884"/>
        <v>X</v>
      </c>
      <c r="POT31" s="311">
        <f t="shared" si="885"/>
        <v>11.6</v>
      </c>
      <c r="POU31" s="247">
        <f t="shared" si="886"/>
        <v>582</v>
      </c>
      <c r="POV31" s="157"/>
      <c r="POW31" s="209">
        <v>1160</v>
      </c>
      <c r="POX31" s="209">
        <v>0</v>
      </c>
      <c r="POY31" s="209">
        <v>0</v>
      </c>
      <c r="POZ31" s="229">
        <f t="shared" si="887"/>
        <v>1160</v>
      </c>
      <c r="PPA31" s="41">
        <f t="shared" ref="PPA31:PQW31" ca="1" si="888">RAND()</f>
        <v>0.97286082610906688</v>
      </c>
      <c r="PPB31" s="220">
        <v>9</v>
      </c>
      <c r="PPC31" s="162">
        <v>107</v>
      </c>
      <c r="PPD31" s="221" t="str">
        <f>VLOOKUP(PPC31,Уч!$A$2:$L$34,2,FALSE)</f>
        <v>Зарипов Раиль</v>
      </c>
      <c r="PPE31" s="222" t="str">
        <f>VLOOKUP(PPC31,Уч!$A$2:$L$34,3,FALSE)</f>
        <v>25.07.1999</v>
      </c>
      <c r="PPF31" s="223" t="str">
        <f>VLOOKUP(PPC31,Уч!$A$2:$L$34,5,FALSE)</f>
        <v xml:space="preserve">Республика Татарстан  </v>
      </c>
      <c r="PPG31" s="518">
        <f t="shared" ref="PPG31:PRE31" si="889">IF(PPM31=0,"X",PPM31/100)</f>
        <v>11.6</v>
      </c>
      <c r="PPH31" s="518" t="str">
        <f t="shared" si="889"/>
        <v>X</v>
      </c>
      <c r="PPI31" s="518" t="str">
        <f t="shared" si="889"/>
        <v>X</v>
      </c>
      <c r="PPJ31" s="311">
        <f t="shared" ref="PPJ31:PRF31" si="890">MAX(PPM31,PPN31,PPO31)/100</f>
        <v>11.6</v>
      </c>
      <c r="PPK31" s="247">
        <f t="shared" ref="PPK31:PRG31" si="891">IF(PPP31&lt;153,0,IF(PPP31=0,0,ROUNDDOWN(51.39*(PPP31/100-1.5)^1.05,0)))</f>
        <v>582</v>
      </c>
      <c r="PPL31" s="157"/>
      <c r="PPM31" s="209">
        <v>1160</v>
      </c>
      <c r="PPN31" s="209">
        <v>0</v>
      </c>
      <c r="PPO31" s="209">
        <v>0</v>
      </c>
      <c r="PPP31" s="229">
        <f t="shared" ref="PPP31:PRL31" si="892">MAX(PPM31,PPN31,PPO31)</f>
        <v>1160</v>
      </c>
      <c r="PPQ31" s="41">
        <f t="shared" ca="1" si="888"/>
        <v>0.65972043815518822</v>
      </c>
      <c r="PPR31" s="220">
        <v>9</v>
      </c>
      <c r="PPS31" s="162">
        <v>107</v>
      </c>
      <c r="PPT31" s="221" t="str">
        <f>VLOOKUP(PPS31,Уч!$A$2:$L$34,2,FALSE)</f>
        <v>Зарипов Раиль</v>
      </c>
      <c r="PPU31" s="222" t="str">
        <f>VLOOKUP(PPS31,Уч!$A$2:$L$34,3,FALSE)</f>
        <v>25.07.1999</v>
      </c>
      <c r="PPV31" s="223" t="str">
        <f>VLOOKUP(PPS31,Уч!$A$2:$L$34,5,FALSE)</f>
        <v xml:space="preserve">Республика Татарстан  </v>
      </c>
      <c r="PPW31" s="518">
        <f t="shared" si="889"/>
        <v>11.6</v>
      </c>
      <c r="PPX31" s="518" t="str">
        <f t="shared" si="889"/>
        <v>X</v>
      </c>
      <c r="PPY31" s="518" t="str">
        <f t="shared" si="889"/>
        <v>X</v>
      </c>
      <c r="PPZ31" s="311">
        <f t="shared" si="890"/>
        <v>11.6</v>
      </c>
      <c r="PQA31" s="247">
        <f t="shared" si="891"/>
        <v>582</v>
      </c>
      <c r="PQB31" s="157"/>
      <c r="PQC31" s="209">
        <v>1160</v>
      </c>
      <c r="PQD31" s="209">
        <v>0</v>
      </c>
      <c r="PQE31" s="209">
        <v>0</v>
      </c>
      <c r="PQF31" s="229">
        <f t="shared" si="892"/>
        <v>1160</v>
      </c>
      <c r="PQG31" s="41">
        <f t="shared" ca="1" si="888"/>
        <v>0.23755532410322833</v>
      </c>
      <c r="PQH31" s="220">
        <v>9</v>
      </c>
      <c r="PQI31" s="162">
        <v>107</v>
      </c>
      <c r="PQJ31" s="221" t="str">
        <f>VLOOKUP(PQI31,Уч!$A$2:$L$34,2,FALSE)</f>
        <v>Зарипов Раиль</v>
      </c>
      <c r="PQK31" s="222" t="str">
        <f>VLOOKUP(PQI31,Уч!$A$2:$L$34,3,FALSE)</f>
        <v>25.07.1999</v>
      </c>
      <c r="PQL31" s="223" t="str">
        <f>VLOOKUP(PQI31,Уч!$A$2:$L$34,5,FALSE)</f>
        <v xml:space="preserve">Республика Татарстан  </v>
      </c>
      <c r="PQM31" s="518">
        <f t="shared" si="889"/>
        <v>11.6</v>
      </c>
      <c r="PQN31" s="518" t="str">
        <f t="shared" si="889"/>
        <v>X</v>
      </c>
      <c r="PQO31" s="518" t="str">
        <f t="shared" si="889"/>
        <v>X</v>
      </c>
      <c r="PQP31" s="311">
        <f t="shared" si="890"/>
        <v>11.6</v>
      </c>
      <c r="PQQ31" s="247">
        <f t="shared" si="891"/>
        <v>582</v>
      </c>
      <c r="PQR31" s="157"/>
      <c r="PQS31" s="209">
        <v>1160</v>
      </c>
      <c r="PQT31" s="209">
        <v>0</v>
      </c>
      <c r="PQU31" s="209">
        <v>0</v>
      </c>
      <c r="PQV31" s="229">
        <f t="shared" si="892"/>
        <v>1160</v>
      </c>
      <c r="PQW31" s="41">
        <f t="shared" ca="1" si="888"/>
        <v>0.62238974370173128</v>
      </c>
      <c r="PQX31" s="220">
        <v>9</v>
      </c>
      <c r="PQY31" s="162">
        <v>107</v>
      </c>
      <c r="PQZ31" s="221" t="str">
        <f>VLOOKUP(PQY31,Уч!$A$2:$L$34,2,FALSE)</f>
        <v>Зарипов Раиль</v>
      </c>
      <c r="PRA31" s="222" t="str">
        <f>VLOOKUP(PQY31,Уч!$A$2:$L$34,3,FALSE)</f>
        <v>25.07.1999</v>
      </c>
      <c r="PRB31" s="223" t="str">
        <f>VLOOKUP(PQY31,Уч!$A$2:$L$34,5,FALSE)</f>
        <v xml:space="preserve">Республика Татарстан  </v>
      </c>
      <c r="PRC31" s="518">
        <f t="shared" si="889"/>
        <v>11.6</v>
      </c>
      <c r="PRD31" s="518" t="str">
        <f t="shared" si="889"/>
        <v>X</v>
      </c>
      <c r="PRE31" s="518" t="str">
        <f t="shared" si="889"/>
        <v>X</v>
      </c>
      <c r="PRF31" s="311">
        <f t="shared" si="890"/>
        <v>11.6</v>
      </c>
      <c r="PRG31" s="247">
        <f t="shared" si="891"/>
        <v>582</v>
      </c>
      <c r="PRH31" s="157"/>
      <c r="PRI31" s="209">
        <v>1160</v>
      </c>
      <c r="PRJ31" s="209">
        <v>0</v>
      </c>
      <c r="PRK31" s="209">
        <v>0</v>
      </c>
      <c r="PRL31" s="229">
        <f t="shared" si="892"/>
        <v>1160</v>
      </c>
      <c r="PRM31" s="41">
        <f t="shared" ref="PRM31:PTI31" ca="1" si="893">RAND()</f>
        <v>0.82235488558134395</v>
      </c>
      <c r="PRN31" s="220">
        <v>9</v>
      </c>
      <c r="PRO31" s="162">
        <v>107</v>
      </c>
      <c r="PRP31" s="221" t="str">
        <f>VLOOKUP(PRO31,Уч!$A$2:$L$34,2,FALSE)</f>
        <v>Зарипов Раиль</v>
      </c>
      <c r="PRQ31" s="222" t="str">
        <f>VLOOKUP(PRO31,Уч!$A$2:$L$34,3,FALSE)</f>
        <v>25.07.1999</v>
      </c>
      <c r="PRR31" s="223" t="str">
        <f>VLOOKUP(PRO31,Уч!$A$2:$L$34,5,FALSE)</f>
        <v xml:space="preserve">Республика Татарстан  </v>
      </c>
      <c r="PRS31" s="518">
        <f t="shared" ref="PRS31:PTQ31" si="894">IF(PRY31=0,"X",PRY31/100)</f>
        <v>11.6</v>
      </c>
      <c r="PRT31" s="518" t="str">
        <f t="shared" si="894"/>
        <v>X</v>
      </c>
      <c r="PRU31" s="518" t="str">
        <f t="shared" si="894"/>
        <v>X</v>
      </c>
      <c r="PRV31" s="311">
        <f t="shared" ref="PRV31:PTR31" si="895">MAX(PRY31,PRZ31,PSA31)/100</f>
        <v>11.6</v>
      </c>
      <c r="PRW31" s="247">
        <f t="shared" ref="PRW31:PTS31" si="896">IF(PSB31&lt;153,0,IF(PSB31=0,0,ROUNDDOWN(51.39*(PSB31/100-1.5)^1.05,0)))</f>
        <v>582</v>
      </c>
      <c r="PRX31" s="157"/>
      <c r="PRY31" s="209">
        <v>1160</v>
      </c>
      <c r="PRZ31" s="209">
        <v>0</v>
      </c>
      <c r="PSA31" s="209">
        <v>0</v>
      </c>
      <c r="PSB31" s="229">
        <f t="shared" ref="PSB31:PTX31" si="897">MAX(PRY31,PRZ31,PSA31)</f>
        <v>1160</v>
      </c>
      <c r="PSC31" s="41">
        <f t="shared" ca="1" si="893"/>
        <v>0.32939043996323925</v>
      </c>
      <c r="PSD31" s="220">
        <v>9</v>
      </c>
      <c r="PSE31" s="162">
        <v>107</v>
      </c>
      <c r="PSF31" s="221" t="str">
        <f>VLOOKUP(PSE31,Уч!$A$2:$L$34,2,FALSE)</f>
        <v>Зарипов Раиль</v>
      </c>
      <c r="PSG31" s="222" t="str">
        <f>VLOOKUP(PSE31,Уч!$A$2:$L$34,3,FALSE)</f>
        <v>25.07.1999</v>
      </c>
      <c r="PSH31" s="223" t="str">
        <f>VLOOKUP(PSE31,Уч!$A$2:$L$34,5,FALSE)</f>
        <v xml:space="preserve">Республика Татарстан  </v>
      </c>
      <c r="PSI31" s="518">
        <f t="shared" si="894"/>
        <v>11.6</v>
      </c>
      <c r="PSJ31" s="518" t="str">
        <f t="shared" si="894"/>
        <v>X</v>
      </c>
      <c r="PSK31" s="518" t="str">
        <f t="shared" si="894"/>
        <v>X</v>
      </c>
      <c r="PSL31" s="311">
        <f t="shared" si="895"/>
        <v>11.6</v>
      </c>
      <c r="PSM31" s="247">
        <f t="shared" si="896"/>
        <v>582</v>
      </c>
      <c r="PSN31" s="157"/>
      <c r="PSO31" s="209">
        <v>1160</v>
      </c>
      <c r="PSP31" s="209">
        <v>0</v>
      </c>
      <c r="PSQ31" s="209">
        <v>0</v>
      </c>
      <c r="PSR31" s="229">
        <f t="shared" si="897"/>
        <v>1160</v>
      </c>
      <c r="PSS31" s="41">
        <f t="shared" ca="1" si="893"/>
        <v>0.71483749683552356</v>
      </c>
      <c r="PST31" s="220">
        <v>9</v>
      </c>
      <c r="PSU31" s="162">
        <v>107</v>
      </c>
      <c r="PSV31" s="221" t="str">
        <f>VLOOKUP(PSU31,Уч!$A$2:$L$34,2,FALSE)</f>
        <v>Зарипов Раиль</v>
      </c>
      <c r="PSW31" s="222" t="str">
        <f>VLOOKUP(PSU31,Уч!$A$2:$L$34,3,FALSE)</f>
        <v>25.07.1999</v>
      </c>
      <c r="PSX31" s="223" t="str">
        <f>VLOOKUP(PSU31,Уч!$A$2:$L$34,5,FALSE)</f>
        <v xml:space="preserve">Республика Татарстан  </v>
      </c>
      <c r="PSY31" s="518">
        <f t="shared" si="894"/>
        <v>11.6</v>
      </c>
      <c r="PSZ31" s="518" t="str">
        <f t="shared" si="894"/>
        <v>X</v>
      </c>
      <c r="PTA31" s="518" t="str">
        <f t="shared" si="894"/>
        <v>X</v>
      </c>
      <c r="PTB31" s="311">
        <f t="shared" si="895"/>
        <v>11.6</v>
      </c>
      <c r="PTC31" s="247">
        <f t="shared" si="896"/>
        <v>582</v>
      </c>
      <c r="PTD31" s="157"/>
      <c r="PTE31" s="209">
        <v>1160</v>
      </c>
      <c r="PTF31" s="209">
        <v>0</v>
      </c>
      <c r="PTG31" s="209">
        <v>0</v>
      </c>
      <c r="PTH31" s="229">
        <f t="shared" si="897"/>
        <v>1160</v>
      </c>
      <c r="PTI31" s="41">
        <f t="shared" ca="1" si="893"/>
        <v>0.38827144409202607</v>
      </c>
      <c r="PTJ31" s="220">
        <v>9</v>
      </c>
      <c r="PTK31" s="162">
        <v>107</v>
      </c>
      <c r="PTL31" s="221" t="str">
        <f>VLOOKUP(PTK31,Уч!$A$2:$L$34,2,FALSE)</f>
        <v>Зарипов Раиль</v>
      </c>
      <c r="PTM31" s="222" t="str">
        <f>VLOOKUP(PTK31,Уч!$A$2:$L$34,3,FALSE)</f>
        <v>25.07.1999</v>
      </c>
      <c r="PTN31" s="223" t="str">
        <f>VLOOKUP(PTK31,Уч!$A$2:$L$34,5,FALSE)</f>
        <v xml:space="preserve">Республика Татарстан  </v>
      </c>
      <c r="PTO31" s="518">
        <f t="shared" si="894"/>
        <v>11.6</v>
      </c>
      <c r="PTP31" s="518" t="str">
        <f t="shared" si="894"/>
        <v>X</v>
      </c>
      <c r="PTQ31" s="518" t="str">
        <f t="shared" si="894"/>
        <v>X</v>
      </c>
      <c r="PTR31" s="311">
        <f t="shared" si="895"/>
        <v>11.6</v>
      </c>
      <c r="PTS31" s="247">
        <f t="shared" si="896"/>
        <v>582</v>
      </c>
      <c r="PTT31" s="157"/>
      <c r="PTU31" s="209">
        <v>1160</v>
      </c>
      <c r="PTV31" s="209">
        <v>0</v>
      </c>
      <c r="PTW31" s="209">
        <v>0</v>
      </c>
      <c r="PTX31" s="229">
        <f t="shared" si="897"/>
        <v>1160</v>
      </c>
      <c r="PTY31" s="41">
        <f t="shared" ref="PTY31:PVU31" ca="1" si="898">RAND()</f>
        <v>0.17735191306524067</v>
      </c>
      <c r="PTZ31" s="220">
        <v>9</v>
      </c>
      <c r="PUA31" s="162">
        <v>107</v>
      </c>
      <c r="PUB31" s="221" t="str">
        <f>VLOOKUP(PUA31,Уч!$A$2:$L$34,2,FALSE)</f>
        <v>Зарипов Раиль</v>
      </c>
      <c r="PUC31" s="222" t="str">
        <f>VLOOKUP(PUA31,Уч!$A$2:$L$34,3,FALSE)</f>
        <v>25.07.1999</v>
      </c>
      <c r="PUD31" s="223" t="str">
        <f>VLOOKUP(PUA31,Уч!$A$2:$L$34,5,FALSE)</f>
        <v xml:space="preserve">Республика Татарстан  </v>
      </c>
      <c r="PUE31" s="518">
        <f t="shared" ref="PUE31:PWC31" si="899">IF(PUK31=0,"X",PUK31/100)</f>
        <v>11.6</v>
      </c>
      <c r="PUF31" s="518" t="str">
        <f t="shared" si="899"/>
        <v>X</v>
      </c>
      <c r="PUG31" s="518" t="str">
        <f t="shared" si="899"/>
        <v>X</v>
      </c>
      <c r="PUH31" s="311">
        <f t="shared" ref="PUH31:PWD31" si="900">MAX(PUK31,PUL31,PUM31)/100</f>
        <v>11.6</v>
      </c>
      <c r="PUI31" s="247">
        <f t="shared" ref="PUI31:PWE31" si="901">IF(PUN31&lt;153,0,IF(PUN31=0,0,ROUNDDOWN(51.39*(PUN31/100-1.5)^1.05,0)))</f>
        <v>582</v>
      </c>
      <c r="PUJ31" s="157"/>
      <c r="PUK31" s="209">
        <v>1160</v>
      </c>
      <c r="PUL31" s="209">
        <v>0</v>
      </c>
      <c r="PUM31" s="209">
        <v>0</v>
      </c>
      <c r="PUN31" s="229">
        <f t="shared" ref="PUN31:PWJ31" si="902">MAX(PUK31,PUL31,PUM31)</f>
        <v>1160</v>
      </c>
      <c r="PUO31" s="41">
        <f t="shared" ca="1" si="898"/>
        <v>0.5927129872324951</v>
      </c>
      <c r="PUP31" s="220">
        <v>9</v>
      </c>
      <c r="PUQ31" s="162">
        <v>107</v>
      </c>
      <c r="PUR31" s="221" t="str">
        <f>VLOOKUP(PUQ31,Уч!$A$2:$L$34,2,FALSE)</f>
        <v>Зарипов Раиль</v>
      </c>
      <c r="PUS31" s="222" t="str">
        <f>VLOOKUP(PUQ31,Уч!$A$2:$L$34,3,FALSE)</f>
        <v>25.07.1999</v>
      </c>
      <c r="PUT31" s="223" t="str">
        <f>VLOOKUP(PUQ31,Уч!$A$2:$L$34,5,FALSE)</f>
        <v xml:space="preserve">Республика Татарстан  </v>
      </c>
      <c r="PUU31" s="518">
        <f t="shared" si="899"/>
        <v>11.6</v>
      </c>
      <c r="PUV31" s="518" t="str">
        <f t="shared" si="899"/>
        <v>X</v>
      </c>
      <c r="PUW31" s="518" t="str">
        <f t="shared" si="899"/>
        <v>X</v>
      </c>
      <c r="PUX31" s="311">
        <f t="shared" si="900"/>
        <v>11.6</v>
      </c>
      <c r="PUY31" s="247">
        <f t="shared" si="901"/>
        <v>582</v>
      </c>
      <c r="PUZ31" s="157"/>
      <c r="PVA31" s="209">
        <v>1160</v>
      </c>
      <c r="PVB31" s="209">
        <v>0</v>
      </c>
      <c r="PVC31" s="209">
        <v>0</v>
      </c>
      <c r="PVD31" s="229">
        <f t="shared" si="902"/>
        <v>1160</v>
      </c>
      <c r="PVE31" s="41">
        <f t="shared" ca="1" si="898"/>
        <v>0.87037819709494224</v>
      </c>
      <c r="PVF31" s="220">
        <v>9</v>
      </c>
      <c r="PVG31" s="162">
        <v>107</v>
      </c>
      <c r="PVH31" s="221" t="str">
        <f>VLOOKUP(PVG31,Уч!$A$2:$L$34,2,FALSE)</f>
        <v>Зарипов Раиль</v>
      </c>
      <c r="PVI31" s="222" t="str">
        <f>VLOOKUP(PVG31,Уч!$A$2:$L$34,3,FALSE)</f>
        <v>25.07.1999</v>
      </c>
      <c r="PVJ31" s="223" t="str">
        <f>VLOOKUP(PVG31,Уч!$A$2:$L$34,5,FALSE)</f>
        <v xml:space="preserve">Республика Татарстан  </v>
      </c>
      <c r="PVK31" s="518">
        <f t="shared" si="899"/>
        <v>11.6</v>
      </c>
      <c r="PVL31" s="518" t="str">
        <f t="shared" si="899"/>
        <v>X</v>
      </c>
      <c r="PVM31" s="518" t="str">
        <f t="shared" si="899"/>
        <v>X</v>
      </c>
      <c r="PVN31" s="311">
        <f t="shared" si="900"/>
        <v>11.6</v>
      </c>
      <c r="PVO31" s="247">
        <f t="shared" si="901"/>
        <v>582</v>
      </c>
      <c r="PVP31" s="157"/>
      <c r="PVQ31" s="209">
        <v>1160</v>
      </c>
      <c r="PVR31" s="209">
        <v>0</v>
      </c>
      <c r="PVS31" s="209">
        <v>0</v>
      </c>
      <c r="PVT31" s="229">
        <f t="shared" si="902"/>
        <v>1160</v>
      </c>
      <c r="PVU31" s="41">
        <f t="shared" ca="1" si="898"/>
        <v>0.21764528667806105</v>
      </c>
      <c r="PVV31" s="220">
        <v>9</v>
      </c>
      <c r="PVW31" s="162">
        <v>107</v>
      </c>
      <c r="PVX31" s="221" t="str">
        <f>VLOOKUP(PVW31,Уч!$A$2:$L$34,2,FALSE)</f>
        <v>Зарипов Раиль</v>
      </c>
      <c r="PVY31" s="222" t="str">
        <f>VLOOKUP(PVW31,Уч!$A$2:$L$34,3,FALSE)</f>
        <v>25.07.1999</v>
      </c>
      <c r="PVZ31" s="223" t="str">
        <f>VLOOKUP(PVW31,Уч!$A$2:$L$34,5,FALSE)</f>
        <v xml:space="preserve">Республика Татарстан  </v>
      </c>
      <c r="PWA31" s="518">
        <f t="shared" si="899"/>
        <v>11.6</v>
      </c>
      <c r="PWB31" s="518" t="str">
        <f t="shared" si="899"/>
        <v>X</v>
      </c>
      <c r="PWC31" s="518" t="str">
        <f t="shared" si="899"/>
        <v>X</v>
      </c>
      <c r="PWD31" s="311">
        <f t="shared" si="900"/>
        <v>11.6</v>
      </c>
      <c r="PWE31" s="247">
        <f t="shared" si="901"/>
        <v>582</v>
      </c>
      <c r="PWF31" s="157"/>
      <c r="PWG31" s="209">
        <v>1160</v>
      </c>
      <c r="PWH31" s="209">
        <v>0</v>
      </c>
      <c r="PWI31" s="209">
        <v>0</v>
      </c>
      <c r="PWJ31" s="229">
        <f t="shared" si="902"/>
        <v>1160</v>
      </c>
      <c r="PWK31" s="41">
        <f t="shared" ref="PWK31:PYG31" ca="1" si="903">RAND()</f>
        <v>0.70585300049334276</v>
      </c>
      <c r="PWL31" s="220">
        <v>9</v>
      </c>
      <c r="PWM31" s="162">
        <v>107</v>
      </c>
      <c r="PWN31" s="221" t="str">
        <f>VLOOKUP(PWM31,Уч!$A$2:$L$34,2,FALSE)</f>
        <v>Зарипов Раиль</v>
      </c>
      <c r="PWO31" s="222" t="str">
        <f>VLOOKUP(PWM31,Уч!$A$2:$L$34,3,FALSE)</f>
        <v>25.07.1999</v>
      </c>
      <c r="PWP31" s="223" t="str">
        <f>VLOOKUP(PWM31,Уч!$A$2:$L$34,5,FALSE)</f>
        <v xml:space="preserve">Республика Татарстан  </v>
      </c>
      <c r="PWQ31" s="518">
        <f t="shared" ref="PWQ31:PYO31" si="904">IF(PWW31=0,"X",PWW31/100)</f>
        <v>11.6</v>
      </c>
      <c r="PWR31" s="518" t="str">
        <f t="shared" si="904"/>
        <v>X</v>
      </c>
      <c r="PWS31" s="518" t="str">
        <f t="shared" si="904"/>
        <v>X</v>
      </c>
      <c r="PWT31" s="311">
        <f t="shared" ref="PWT31:PYP31" si="905">MAX(PWW31,PWX31,PWY31)/100</f>
        <v>11.6</v>
      </c>
      <c r="PWU31" s="247">
        <f t="shared" ref="PWU31:PYQ31" si="906">IF(PWZ31&lt;153,0,IF(PWZ31=0,0,ROUNDDOWN(51.39*(PWZ31/100-1.5)^1.05,0)))</f>
        <v>582</v>
      </c>
      <c r="PWV31" s="157"/>
      <c r="PWW31" s="209">
        <v>1160</v>
      </c>
      <c r="PWX31" s="209">
        <v>0</v>
      </c>
      <c r="PWY31" s="209">
        <v>0</v>
      </c>
      <c r="PWZ31" s="229">
        <f t="shared" ref="PWZ31:PYV31" si="907">MAX(PWW31,PWX31,PWY31)</f>
        <v>1160</v>
      </c>
      <c r="PXA31" s="41">
        <f t="shared" ca="1" si="903"/>
        <v>0.76448656700143436</v>
      </c>
      <c r="PXB31" s="220">
        <v>9</v>
      </c>
      <c r="PXC31" s="162">
        <v>107</v>
      </c>
      <c r="PXD31" s="221" t="str">
        <f>VLOOKUP(PXC31,Уч!$A$2:$L$34,2,FALSE)</f>
        <v>Зарипов Раиль</v>
      </c>
      <c r="PXE31" s="222" t="str">
        <f>VLOOKUP(PXC31,Уч!$A$2:$L$34,3,FALSE)</f>
        <v>25.07.1999</v>
      </c>
      <c r="PXF31" s="223" t="str">
        <f>VLOOKUP(PXC31,Уч!$A$2:$L$34,5,FALSE)</f>
        <v xml:space="preserve">Республика Татарстан  </v>
      </c>
      <c r="PXG31" s="518">
        <f t="shared" si="904"/>
        <v>11.6</v>
      </c>
      <c r="PXH31" s="518" t="str">
        <f t="shared" si="904"/>
        <v>X</v>
      </c>
      <c r="PXI31" s="518" t="str">
        <f t="shared" si="904"/>
        <v>X</v>
      </c>
      <c r="PXJ31" s="311">
        <f t="shared" si="905"/>
        <v>11.6</v>
      </c>
      <c r="PXK31" s="247">
        <f t="shared" si="906"/>
        <v>582</v>
      </c>
      <c r="PXL31" s="157"/>
      <c r="PXM31" s="209">
        <v>1160</v>
      </c>
      <c r="PXN31" s="209">
        <v>0</v>
      </c>
      <c r="PXO31" s="209">
        <v>0</v>
      </c>
      <c r="PXP31" s="229">
        <f t="shared" si="907"/>
        <v>1160</v>
      </c>
      <c r="PXQ31" s="41">
        <f t="shared" ca="1" si="903"/>
        <v>0.42133761796251334</v>
      </c>
      <c r="PXR31" s="220">
        <v>9</v>
      </c>
      <c r="PXS31" s="162">
        <v>107</v>
      </c>
      <c r="PXT31" s="221" t="str">
        <f>VLOOKUP(PXS31,Уч!$A$2:$L$34,2,FALSE)</f>
        <v>Зарипов Раиль</v>
      </c>
      <c r="PXU31" s="222" t="str">
        <f>VLOOKUP(PXS31,Уч!$A$2:$L$34,3,FALSE)</f>
        <v>25.07.1999</v>
      </c>
      <c r="PXV31" s="223" t="str">
        <f>VLOOKUP(PXS31,Уч!$A$2:$L$34,5,FALSE)</f>
        <v xml:space="preserve">Республика Татарстан  </v>
      </c>
      <c r="PXW31" s="518">
        <f t="shared" si="904"/>
        <v>11.6</v>
      </c>
      <c r="PXX31" s="518" t="str">
        <f t="shared" si="904"/>
        <v>X</v>
      </c>
      <c r="PXY31" s="518" t="str">
        <f t="shared" si="904"/>
        <v>X</v>
      </c>
      <c r="PXZ31" s="311">
        <f t="shared" si="905"/>
        <v>11.6</v>
      </c>
      <c r="PYA31" s="247">
        <f t="shared" si="906"/>
        <v>582</v>
      </c>
      <c r="PYB31" s="157"/>
      <c r="PYC31" s="209">
        <v>1160</v>
      </c>
      <c r="PYD31" s="209">
        <v>0</v>
      </c>
      <c r="PYE31" s="209">
        <v>0</v>
      </c>
      <c r="PYF31" s="229">
        <f t="shared" si="907"/>
        <v>1160</v>
      </c>
      <c r="PYG31" s="41">
        <f t="shared" ca="1" si="903"/>
        <v>0.28513752619898858</v>
      </c>
      <c r="PYH31" s="220">
        <v>9</v>
      </c>
      <c r="PYI31" s="162">
        <v>107</v>
      </c>
      <c r="PYJ31" s="221" t="str">
        <f>VLOOKUP(PYI31,Уч!$A$2:$L$34,2,FALSE)</f>
        <v>Зарипов Раиль</v>
      </c>
      <c r="PYK31" s="222" t="str">
        <f>VLOOKUP(PYI31,Уч!$A$2:$L$34,3,FALSE)</f>
        <v>25.07.1999</v>
      </c>
      <c r="PYL31" s="223" t="str">
        <f>VLOOKUP(PYI31,Уч!$A$2:$L$34,5,FALSE)</f>
        <v xml:space="preserve">Республика Татарстан  </v>
      </c>
      <c r="PYM31" s="518">
        <f t="shared" si="904"/>
        <v>11.6</v>
      </c>
      <c r="PYN31" s="518" t="str">
        <f t="shared" si="904"/>
        <v>X</v>
      </c>
      <c r="PYO31" s="518" t="str">
        <f t="shared" si="904"/>
        <v>X</v>
      </c>
      <c r="PYP31" s="311">
        <f t="shared" si="905"/>
        <v>11.6</v>
      </c>
      <c r="PYQ31" s="247">
        <f t="shared" si="906"/>
        <v>582</v>
      </c>
      <c r="PYR31" s="157"/>
      <c r="PYS31" s="209">
        <v>1160</v>
      </c>
      <c r="PYT31" s="209">
        <v>0</v>
      </c>
      <c r="PYU31" s="209">
        <v>0</v>
      </c>
      <c r="PYV31" s="229">
        <f t="shared" si="907"/>
        <v>1160</v>
      </c>
      <c r="PYW31" s="41">
        <f t="shared" ref="PYW31:QAS31" ca="1" si="908">RAND()</f>
        <v>0.26103562899880184</v>
      </c>
      <c r="PYX31" s="220">
        <v>9</v>
      </c>
      <c r="PYY31" s="162">
        <v>107</v>
      </c>
      <c r="PYZ31" s="221" t="str">
        <f>VLOOKUP(PYY31,Уч!$A$2:$L$34,2,FALSE)</f>
        <v>Зарипов Раиль</v>
      </c>
      <c r="PZA31" s="222" t="str">
        <f>VLOOKUP(PYY31,Уч!$A$2:$L$34,3,FALSE)</f>
        <v>25.07.1999</v>
      </c>
      <c r="PZB31" s="223" t="str">
        <f>VLOOKUP(PYY31,Уч!$A$2:$L$34,5,FALSE)</f>
        <v xml:space="preserve">Республика Татарстан  </v>
      </c>
      <c r="PZC31" s="518">
        <f t="shared" ref="PZC31:QBA31" si="909">IF(PZI31=0,"X",PZI31/100)</f>
        <v>11.6</v>
      </c>
      <c r="PZD31" s="518" t="str">
        <f t="shared" si="909"/>
        <v>X</v>
      </c>
      <c r="PZE31" s="518" t="str">
        <f t="shared" si="909"/>
        <v>X</v>
      </c>
      <c r="PZF31" s="311">
        <f t="shared" ref="PZF31:QBB31" si="910">MAX(PZI31,PZJ31,PZK31)/100</f>
        <v>11.6</v>
      </c>
      <c r="PZG31" s="247">
        <f t="shared" ref="PZG31:QBC31" si="911">IF(PZL31&lt;153,0,IF(PZL31=0,0,ROUNDDOWN(51.39*(PZL31/100-1.5)^1.05,0)))</f>
        <v>582</v>
      </c>
      <c r="PZH31" s="157"/>
      <c r="PZI31" s="209">
        <v>1160</v>
      </c>
      <c r="PZJ31" s="209">
        <v>0</v>
      </c>
      <c r="PZK31" s="209">
        <v>0</v>
      </c>
      <c r="PZL31" s="229">
        <f t="shared" ref="PZL31:QBH31" si="912">MAX(PZI31,PZJ31,PZK31)</f>
        <v>1160</v>
      </c>
      <c r="PZM31" s="41">
        <f t="shared" ca="1" si="908"/>
        <v>0.52269762978930201</v>
      </c>
      <c r="PZN31" s="220">
        <v>9</v>
      </c>
      <c r="PZO31" s="162">
        <v>107</v>
      </c>
      <c r="PZP31" s="221" t="str">
        <f>VLOOKUP(PZO31,Уч!$A$2:$L$34,2,FALSE)</f>
        <v>Зарипов Раиль</v>
      </c>
      <c r="PZQ31" s="222" t="str">
        <f>VLOOKUP(PZO31,Уч!$A$2:$L$34,3,FALSE)</f>
        <v>25.07.1999</v>
      </c>
      <c r="PZR31" s="223" t="str">
        <f>VLOOKUP(PZO31,Уч!$A$2:$L$34,5,FALSE)</f>
        <v xml:space="preserve">Республика Татарстан  </v>
      </c>
      <c r="PZS31" s="518">
        <f t="shared" si="909"/>
        <v>11.6</v>
      </c>
      <c r="PZT31" s="518" t="str">
        <f t="shared" si="909"/>
        <v>X</v>
      </c>
      <c r="PZU31" s="518" t="str">
        <f t="shared" si="909"/>
        <v>X</v>
      </c>
      <c r="PZV31" s="311">
        <f t="shared" si="910"/>
        <v>11.6</v>
      </c>
      <c r="PZW31" s="247">
        <f t="shared" si="911"/>
        <v>582</v>
      </c>
      <c r="PZX31" s="157"/>
      <c r="PZY31" s="209">
        <v>1160</v>
      </c>
      <c r="PZZ31" s="209">
        <v>0</v>
      </c>
      <c r="QAA31" s="209">
        <v>0</v>
      </c>
      <c r="QAB31" s="229">
        <f t="shared" si="912"/>
        <v>1160</v>
      </c>
      <c r="QAC31" s="41">
        <f t="shared" ca="1" si="908"/>
        <v>0.42559099932265732</v>
      </c>
      <c r="QAD31" s="220">
        <v>9</v>
      </c>
      <c r="QAE31" s="162">
        <v>107</v>
      </c>
      <c r="QAF31" s="221" t="str">
        <f>VLOOKUP(QAE31,Уч!$A$2:$L$34,2,FALSE)</f>
        <v>Зарипов Раиль</v>
      </c>
      <c r="QAG31" s="222" t="str">
        <f>VLOOKUP(QAE31,Уч!$A$2:$L$34,3,FALSE)</f>
        <v>25.07.1999</v>
      </c>
      <c r="QAH31" s="223" t="str">
        <f>VLOOKUP(QAE31,Уч!$A$2:$L$34,5,FALSE)</f>
        <v xml:space="preserve">Республика Татарстан  </v>
      </c>
      <c r="QAI31" s="518">
        <f t="shared" si="909"/>
        <v>11.6</v>
      </c>
      <c r="QAJ31" s="518" t="str">
        <f t="shared" si="909"/>
        <v>X</v>
      </c>
      <c r="QAK31" s="518" t="str">
        <f t="shared" si="909"/>
        <v>X</v>
      </c>
      <c r="QAL31" s="311">
        <f t="shared" si="910"/>
        <v>11.6</v>
      </c>
      <c r="QAM31" s="247">
        <f t="shared" si="911"/>
        <v>582</v>
      </c>
      <c r="QAN31" s="157"/>
      <c r="QAO31" s="209">
        <v>1160</v>
      </c>
      <c r="QAP31" s="209">
        <v>0</v>
      </c>
      <c r="QAQ31" s="209">
        <v>0</v>
      </c>
      <c r="QAR31" s="229">
        <f t="shared" si="912"/>
        <v>1160</v>
      </c>
      <c r="QAS31" s="41">
        <f t="shared" ca="1" si="908"/>
        <v>2.374295196446996E-2</v>
      </c>
      <c r="QAT31" s="220">
        <v>9</v>
      </c>
      <c r="QAU31" s="162">
        <v>107</v>
      </c>
      <c r="QAV31" s="221" t="str">
        <f>VLOOKUP(QAU31,Уч!$A$2:$L$34,2,FALSE)</f>
        <v>Зарипов Раиль</v>
      </c>
      <c r="QAW31" s="222" t="str">
        <f>VLOOKUP(QAU31,Уч!$A$2:$L$34,3,FALSE)</f>
        <v>25.07.1999</v>
      </c>
      <c r="QAX31" s="223" t="str">
        <f>VLOOKUP(QAU31,Уч!$A$2:$L$34,5,FALSE)</f>
        <v xml:space="preserve">Республика Татарстан  </v>
      </c>
      <c r="QAY31" s="518">
        <f t="shared" si="909"/>
        <v>11.6</v>
      </c>
      <c r="QAZ31" s="518" t="str">
        <f t="shared" si="909"/>
        <v>X</v>
      </c>
      <c r="QBA31" s="518" t="str">
        <f t="shared" si="909"/>
        <v>X</v>
      </c>
      <c r="QBB31" s="311">
        <f t="shared" si="910"/>
        <v>11.6</v>
      </c>
      <c r="QBC31" s="247">
        <f t="shared" si="911"/>
        <v>582</v>
      </c>
      <c r="QBD31" s="157"/>
      <c r="QBE31" s="209">
        <v>1160</v>
      </c>
      <c r="QBF31" s="209">
        <v>0</v>
      </c>
      <c r="QBG31" s="209">
        <v>0</v>
      </c>
      <c r="QBH31" s="229">
        <f t="shared" si="912"/>
        <v>1160</v>
      </c>
      <c r="QBI31" s="41">
        <f t="shared" ref="QBI31:QDE31" ca="1" si="913">RAND()</f>
        <v>0.71153181604945248</v>
      </c>
      <c r="QBJ31" s="220">
        <v>9</v>
      </c>
      <c r="QBK31" s="162">
        <v>107</v>
      </c>
      <c r="QBL31" s="221" t="str">
        <f>VLOOKUP(QBK31,Уч!$A$2:$L$34,2,FALSE)</f>
        <v>Зарипов Раиль</v>
      </c>
      <c r="QBM31" s="222" t="str">
        <f>VLOOKUP(QBK31,Уч!$A$2:$L$34,3,FALSE)</f>
        <v>25.07.1999</v>
      </c>
      <c r="QBN31" s="223" t="str">
        <f>VLOOKUP(QBK31,Уч!$A$2:$L$34,5,FALSE)</f>
        <v xml:space="preserve">Республика Татарстан  </v>
      </c>
      <c r="QBO31" s="518">
        <f t="shared" ref="QBO31:QDM31" si="914">IF(QBU31=0,"X",QBU31/100)</f>
        <v>11.6</v>
      </c>
      <c r="QBP31" s="518" t="str">
        <f t="shared" si="914"/>
        <v>X</v>
      </c>
      <c r="QBQ31" s="518" t="str">
        <f t="shared" si="914"/>
        <v>X</v>
      </c>
      <c r="QBR31" s="311">
        <f t="shared" ref="QBR31:QDN31" si="915">MAX(QBU31,QBV31,QBW31)/100</f>
        <v>11.6</v>
      </c>
      <c r="QBS31" s="247">
        <f t="shared" ref="QBS31:QDO31" si="916">IF(QBX31&lt;153,0,IF(QBX31=0,0,ROUNDDOWN(51.39*(QBX31/100-1.5)^1.05,0)))</f>
        <v>582</v>
      </c>
      <c r="QBT31" s="157"/>
      <c r="QBU31" s="209">
        <v>1160</v>
      </c>
      <c r="QBV31" s="209">
        <v>0</v>
      </c>
      <c r="QBW31" s="209">
        <v>0</v>
      </c>
      <c r="QBX31" s="229">
        <f t="shared" ref="QBX31:QDT31" si="917">MAX(QBU31,QBV31,QBW31)</f>
        <v>1160</v>
      </c>
      <c r="QBY31" s="41">
        <f t="shared" ca="1" si="913"/>
        <v>0.6420049654908534</v>
      </c>
      <c r="QBZ31" s="220">
        <v>9</v>
      </c>
      <c r="QCA31" s="162">
        <v>107</v>
      </c>
      <c r="QCB31" s="221" t="str">
        <f>VLOOKUP(QCA31,Уч!$A$2:$L$34,2,FALSE)</f>
        <v>Зарипов Раиль</v>
      </c>
      <c r="QCC31" s="222" t="str">
        <f>VLOOKUP(QCA31,Уч!$A$2:$L$34,3,FALSE)</f>
        <v>25.07.1999</v>
      </c>
      <c r="QCD31" s="223" t="str">
        <f>VLOOKUP(QCA31,Уч!$A$2:$L$34,5,FALSE)</f>
        <v xml:space="preserve">Республика Татарстан  </v>
      </c>
      <c r="QCE31" s="518">
        <f t="shared" si="914"/>
        <v>11.6</v>
      </c>
      <c r="QCF31" s="518" t="str">
        <f t="shared" si="914"/>
        <v>X</v>
      </c>
      <c r="QCG31" s="518" t="str">
        <f t="shared" si="914"/>
        <v>X</v>
      </c>
      <c r="QCH31" s="311">
        <f t="shared" si="915"/>
        <v>11.6</v>
      </c>
      <c r="QCI31" s="247">
        <f t="shared" si="916"/>
        <v>582</v>
      </c>
      <c r="QCJ31" s="157"/>
      <c r="QCK31" s="209">
        <v>1160</v>
      </c>
      <c r="QCL31" s="209">
        <v>0</v>
      </c>
      <c r="QCM31" s="209">
        <v>0</v>
      </c>
      <c r="QCN31" s="229">
        <f t="shared" si="917"/>
        <v>1160</v>
      </c>
      <c r="QCO31" s="41">
        <f t="shared" ca="1" si="913"/>
        <v>0.94062068146093325</v>
      </c>
      <c r="QCP31" s="220">
        <v>9</v>
      </c>
      <c r="QCQ31" s="162">
        <v>107</v>
      </c>
      <c r="QCR31" s="221" t="str">
        <f>VLOOKUP(QCQ31,Уч!$A$2:$L$34,2,FALSE)</f>
        <v>Зарипов Раиль</v>
      </c>
      <c r="QCS31" s="222" t="str">
        <f>VLOOKUP(QCQ31,Уч!$A$2:$L$34,3,FALSE)</f>
        <v>25.07.1999</v>
      </c>
      <c r="QCT31" s="223" t="str">
        <f>VLOOKUP(QCQ31,Уч!$A$2:$L$34,5,FALSE)</f>
        <v xml:space="preserve">Республика Татарстан  </v>
      </c>
      <c r="QCU31" s="518">
        <f t="shared" si="914"/>
        <v>11.6</v>
      </c>
      <c r="QCV31" s="518" t="str">
        <f t="shared" si="914"/>
        <v>X</v>
      </c>
      <c r="QCW31" s="518" t="str">
        <f t="shared" si="914"/>
        <v>X</v>
      </c>
      <c r="QCX31" s="311">
        <f t="shared" si="915"/>
        <v>11.6</v>
      </c>
      <c r="QCY31" s="247">
        <f t="shared" si="916"/>
        <v>582</v>
      </c>
      <c r="QCZ31" s="157"/>
      <c r="QDA31" s="209">
        <v>1160</v>
      </c>
      <c r="QDB31" s="209">
        <v>0</v>
      </c>
      <c r="QDC31" s="209">
        <v>0</v>
      </c>
      <c r="QDD31" s="229">
        <f t="shared" si="917"/>
        <v>1160</v>
      </c>
      <c r="QDE31" s="41">
        <f t="shared" ca="1" si="913"/>
        <v>0.49192687495763754</v>
      </c>
      <c r="QDF31" s="220">
        <v>9</v>
      </c>
      <c r="QDG31" s="162">
        <v>107</v>
      </c>
      <c r="QDH31" s="221" t="str">
        <f>VLOOKUP(QDG31,Уч!$A$2:$L$34,2,FALSE)</f>
        <v>Зарипов Раиль</v>
      </c>
      <c r="QDI31" s="222" t="str">
        <f>VLOOKUP(QDG31,Уч!$A$2:$L$34,3,FALSE)</f>
        <v>25.07.1999</v>
      </c>
      <c r="QDJ31" s="223" t="str">
        <f>VLOOKUP(QDG31,Уч!$A$2:$L$34,5,FALSE)</f>
        <v xml:space="preserve">Республика Татарстан  </v>
      </c>
      <c r="QDK31" s="518">
        <f t="shared" si="914"/>
        <v>11.6</v>
      </c>
      <c r="QDL31" s="518" t="str">
        <f t="shared" si="914"/>
        <v>X</v>
      </c>
      <c r="QDM31" s="518" t="str">
        <f t="shared" si="914"/>
        <v>X</v>
      </c>
      <c r="QDN31" s="311">
        <f t="shared" si="915"/>
        <v>11.6</v>
      </c>
      <c r="QDO31" s="247">
        <f t="shared" si="916"/>
        <v>582</v>
      </c>
      <c r="QDP31" s="157"/>
      <c r="QDQ31" s="209">
        <v>1160</v>
      </c>
      <c r="QDR31" s="209">
        <v>0</v>
      </c>
      <c r="QDS31" s="209">
        <v>0</v>
      </c>
      <c r="QDT31" s="229">
        <f t="shared" si="917"/>
        <v>1160</v>
      </c>
      <c r="QDU31" s="41">
        <f t="shared" ref="QDU31:QFQ31" ca="1" si="918">RAND()</f>
        <v>0.48954974470497281</v>
      </c>
      <c r="QDV31" s="220">
        <v>9</v>
      </c>
      <c r="QDW31" s="162">
        <v>107</v>
      </c>
      <c r="QDX31" s="221" t="str">
        <f>VLOOKUP(QDW31,Уч!$A$2:$L$34,2,FALSE)</f>
        <v>Зарипов Раиль</v>
      </c>
      <c r="QDY31" s="222" t="str">
        <f>VLOOKUP(QDW31,Уч!$A$2:$L$34,3,FALSE)</f>
        <v>25.07.1999</v>
      </c>
      <c r="QDZ31" s="223" t="str">
        <f>VLOOKUP(QDW31,Уч!$A$2:$L$34,5,FALSE)</f>
        <v xml:space="preserve">Республика Татарстан  </v>
      </c>
      <c r="QEA31" s="518">
        <f t="shared" ref="QEA31:QFY31" si="919">IF(QEG31=0,"X",QEG31/100)</f>
        <v>11.6</v>
      </c>
      <c r="QEB31" s="518" t="str">
        <f t="shared" si="919"/>
        <v>X</v>
      </c>
      <c r="QEC31" s="518" t="str">
        <f t="shared" si="919"/>
        <v>X</v>
      </c>
      <c r="QED31" s="311">
        <f t="shared" ref="QED31:QFZ31" si="920">MAX(QEG31,QEH31,QEI31)/100</f>
        <v>11.6</v>
      </c>
      <c r="QEE31" s="247">
        <f t="shared" ref="QEE31:QGA31" si="921">IF(QEJ31&lt;153,0,IF(QEJ31=0,0,ROUNDDOWN(51.39*(QEJ31/100-1.5)^1.05,0)))</f>
        <v>582</v>
      </c>
      <c r="QEF31" s="157"/>
      <c r="QEG31" s="209">
        <v>1160</v>
      </c>
      <c r="QEH31" s="209">
        <v>0</v>
      </c>
      <c r="QEI31" s="209">
        <v>0</v>
      </c>
      <c r="QEJ31" s="229">
        <f t="shared" ref="QEJ31:QGF31" si="922">MAX(QEG31,QEH31,QEI31)</f>
        <v>1160</v>
      </c>
      <c r="QEK31" s="41">
        <f t="shared" ca="1" si="918"/>
        <v>0.94374674939389513</v>
      </c>
      <c r="QEL31" s="220">
        <v>9</v>
      </c>
      <c r="QEM31" s="162">
        <v>107</v>
      </c>
      <c r="QEN31" s="221" t="str">
        <f>VLOOKUP(QEM31,Уч!$A$2:$L$34,2,FALSE)</f>
        <v>Зарипов Раиль</v>
      </c>
      <c r="QEO31" s="222" t="str">
        <f>VLOOKUP(QEM31,Уч!$A$2:$L$34,3,FALSE)</f>
        <v>25.07.1999</v>
      </c>
      <c r="QEP31" s="223" t="str">
        <f>VLOOKUP(QEM31,Уч!$A$2:$L$34,5,FALSE)</f>
        <v xml:space="preserve">Республика Татарстан  </v>
      </c>
      <c r="QEQ31" s="518">
        <f t="shared" si="919"/>
        <v>11.6</v>
      </c>
      <c r="QER31" s="518" t="str">
        <f t="shared" si="919"/>
        <v>X</v>
      </c>
      <c r="QES31" s="518" t="str">
        <f t="shared" si="919"/>
        <v>X</v>
      </c>
      <c r="QET31" s="311">
        <f t="shared" si="920"/>
        <v>11.6</v>
      </c>
      <c r="QEU31" s="247">
        <f t="shared" si="921"/>
        <v>582</v>
      </c>
      <c r="QEV31" s="157"/>
      <c r="QEW31" s="209">
        <v>1160</v>
      </c>
      <c r="QEX31" s="209">
        <v>0</v>
      </c>
      <c r="QEY31" s="209">
        <v>0</v>
      </c>
      <c r="QEZ31" s="229">
        <f t="shared" si="922"/>
        <v>1160</v>
      </c>
      <c r="QFA31" s="41">
        <f t="shared" ca="1" si="918"/>
        <v>0.24426686923004237</v>
      </c>
      <c r="QFB31" s="220">
        <v>9</v>
      </c>
      <c r="QFC31" s="162">
        <v>107</v>
      </c>
      <c r="QFD31" s="221" t="str">
        <f>VLOOKUP(QFC31,Уч!$A$2:$L$34,2,FALSE)</f>
        <v>Зарипов Раиль</v>
      </c>
      <c r="QFE31" s="222" t="str">
        <f>VLOOKUP(QFC31,Уч!$A$2:$L$34,3,FALSE)</f>
        <v>25.07.1999</v>
      </c>
      <c r="QFF31" s="223" t="str">
        <f>VLOOKUP(QFC31,Уч!$A$2:$L$34,5,FALSE)</f>
        <v xml:space="preserve">Республика Татарстан  </v>
      </c>
      <c r="QFG31" s="518">
        <f t="shared" si="919"/>
        <v>11.6</v>
      </c>
      <c r="QFH31" s="518" t="str">
        <f t="shared" si="919"/>
        <v>X</v>
      </c>
      <c r="QFI31" s="518" t="str">
        <f t="shared" si="919"/>
        <v>X</v>
      </c>
      <c r="QFJ31" s="311">
        <f t="shared" si="920"/>
        <v>11.6</v>
      </c>
      <c r="QFK31" s="247">
        <f t="shared" si="921"/>
        <v>582</v>
      </c>
      <c r="QFL31" s="157"/>
      <c r="QFM31" s="209">
        <v>1160</v>
      </c>
      <c r="QFN31" s="209">
        <v>0</v>
      </c>
      <c r="QFO31" s="209">
        <v>0</v>
      </c>
      <c r="QFP31" s="229">
        <f t="shared" si="922"/>
        <v>1160</v>
      </c>
      <c r="QFQ31" s="41">
        <f t="shared" ca="1" si="918"/>
        <v>0.42648329232407201</v>
      </c>
      <c r="QFR31" s="220">
        <v>9</v>
      </c>
      <c r="QFS31" s="162">
        <v>107</v>
      </c>
      <c r="QFT31" s="221" t="str">
        <f>VLOOKUP(QFS31,Уч!$A$2:$L$34,2,FALSE)</f>
        <v>Зарипов Раиль</v>
      </c>
      <c r="QFU31" s="222" t="str">
        <f>VLOOKUP(QFS31,Уч!$A$2:$L$34,3,FALSE)</f>
        <v>25.07.1999</v>
      </c>
      <c r="QFV31" s="223" t="str">
        <f>VLOOKUP(QFS31,Уч!$A$2:$L$34,5,FALSE)</f>
        <v xml:space="preserve">Республика Татарстан  </v>
      </c>
      <c r="QFW31" s="518">
        <f t="shared" si="919"/>
        <v>11.6</v>
      </c>
      <c r="QFX31" s="518" t="str">
        <f t="shared" si="919"/>
        <v>X</v>
      </c>
      <c r="QFY31" s="518" t="str">
        <f t="shared" si="919"/>
        <v>X</v>
      </c>
      <c r="QFZ31" s="311">
        <f t="shared" si="920"/>
        <v>11.6</v>
      </c>
      <c r="QGA31" s="247">
        <f t="shared" si="921"/>
        <v>582</v>
      </c>
      <c r="QGB31" s="157"/>
      <c r="QGC31" s="209">
        <v>1160</v>
      </c>
      <c r="QGD31" s="209">
        <v>0</v>
      </c>
      <c r="QGE31" s="209">
        <v>0</v>
      </c>
      <c r="QGF31" s="229">
        <f t="shared" si="922"/>
        <v>1160</v>
      </c>
      <c r="QGG31" s="41">
        <f t="shared" ref="QGG31:QIC31" ca="1" si="923">RAND()</f>
        <v>0.85832634718496248</v>
      </c>
      <c r="QGH31" s="220">
        <v>9</v>
      </c>
      <c r="QGI31" s="162">
        <v>107</v>
      </c>
      <c r="QGJ31" s="221" t="str">
        <f>VLOOKUP(QGI31,Уч!$A$2:$L$34,2,FALSE)</f>
        <v>Зарипов Раиль</v>
      </c>
      <c r="QGK31" s="222" t="str">
        <f>VLOOKUP(QGI31,Уч!$A$2:$L$34,3,FALSE)</f>
        <v>25.07.1999</v>
      </c>
      <c r="QGL31" s="223" t="str">
        <f>VLOOKUP(QGI31,Уч!$A$2:$L$34,5,FALSE)</f>
        <v xml:space="preserve">Республика Татарстан  </v>
      </c>
      <c r="QGM31" s="518">
        <f t="shared" ref="QGM31:QIK31" si="924">IF(QGS31=0,"X",QGS31/100)</f>
        <v>11.6</v>
      </c>
      <c r="QGN31" s="518" t="str">
        <f t="shared" si="924"/>
        <v>X</v>
      </c>
      <c r="QGO31" s="518" t="str">
        <f t="shared" si="924"/>
        <v>X</v>
      </c>
      <c r="QGP31" s="311">
        <f t="shared" ref="QGP31:QIL31" si="925">MAX(QGS31,QGT31,QGU31)/100</f>
        <v>11.6</v>
      </c>
      <c r="QGQ31" s="247">
        <f t="shared" ref="QGQ31:QIM31" si="926">IF(QGV31&lt;153,0,IF(QGV31=0,0,ROUNDDOWN(51.39*(QGV31/100-1.5)^1.05,0)))</f>
        <v>582</v>
      </c>
      <c r="QGR31" s="157"/>
      <c r="QGS31" s="209">
        <v>1160</v>
      </c>
      <c r="QGT31" s="209">
        <v>0</v>
      </c>
      <c r="QGU31" s="209">
        <v>0</v>
      </c>
      <c r="QGV31" s="229">
        <f t="shared" ref="QGV31:QIR31" si="927">MAX(QGS31,QGT31,QGU31)</f>
        <v>1160</v>
      </c>
      <c r="QGW31" s="41">
        <f t="shared" ca="1" si="923"/>
        <v>0.40574017847652732</v>
      </c>
      <c r="QGX31" s="220">
        <v>9</v>
      </c>
      <c r="QGY31" s="162">
        <v>107</v>
      </c>
      <c r="QGZ31" s="221" t="str">
        <f>VLOOKUP(QGY31,Уч!$A$2:$L$34,2,FALSE)</f>
        <v>Зарипов Раиль</v>
      </c>
      <c r="QHA31" s="222" t="str">
        <f>VLOOKUP(QGY31,Уч!$A$2:$L$34,3,FALSE)</f>
        <v>25.07.1999</v>
      </c>
      <c r="QHB31" s="223" t="str">
        <f>VLOOKUP(QGY31,Уч!$A$2:$L$34,5,FALSE)</f>
        <v xml:space="preserve">Республика Татарстан  </v>
      </c>
      <c r="QHC31" s="518">
        <f t="shared" si="924"/>
        <v>11.6</v>
      </c>
      <c r="QHD31" s="518" t="str">
        <f t="shared" si="924"/>
        <v>X</v>
      </c>
      <c r="QHE31" s="518" t="str">
        <f t="shared" si="924"/>
        <v>X</v>
      </c>
      <c r="QHF31" s="311">
        <f t="shared" si="925"/>
        <v>11.6</v>
      </c>
      <c r="QHG31" s="247">
        <f t="shared" si="926"/>
        <v>582</v>
      </c>
      <c r="QHH31" s="157"/>
      <c r="QHI31" s="209">
        <v>1160</v>
      </c>
      <c r="QHJ31" s="209">
        <v>0</v>
      </c>
      <c r="QHK31" s="209">
        <v>0</v>
      </c>
      <c r="QHL31" s="229">
        <f t="shared" si="927"/>
        <v>1160</v>
      </c>
      <c r="QHM31" s="41">
        <f t="shared" ca="1" si="923"/>
        <v>6.6109134382905221E-2</v>
      </c>
      <c r="QHN31" s="220">
        <v>9</v>
      </c>
      <c r="QHO31" s="162">
        <v>107</v>
      </c>
      <c r="QHP31" s="221" t="str">
        <f>VLOOKUP(QHO31,Уч!$A$2:$L$34,2,FALSE)</f>
        <v>Зарипов Раиль</v>
      </c>
      <c r="QHQ31" s="222" t="str">
        <f>VLOOKUP(QHO31,Уч!$A$2:$L$34,3,FALSE)</f>
        <v>25.07.1999</v>
      </c>
      <c r="QHR31" s="223" t="str">
        <f>VLOOKUP(QHO31,Уч!$A$2:$L$34,5,FALSE)</f>
        <v xml:space="preserve">Республика Татарстан  </v>
      </c>
      <c r="QHS31" s="518">
        <f t="shared" si="924"/>
        <v>11.6</v>
      </c>
      <c r="QHT31" s="518" t="str">
        <f t="shared" si="924"/>
        <v>X</v>
      </c>
      <c r="QHU31" s="518" t="str">
        <f t="shared" si="924"/>
        <v>X</v>
      </c>
      <c r="QHV31" s="311">
        <f t="shared" si="925"/>
        <v>11.6</v>
      </c>
      <c r="QHW31" s="247">
        <f t="shared" si="926"/>
        <v>582</v>
      </c>
      <c r="QHX31" s="157"/>
      <c r="QHY31" s="209">
        <v>1160</v>
      </c>
      <c r="QHZ31" s="209">
        <v>0</v>
      </c>
      <c r="QIA31" s="209">
        <v>0</v>
      </c>
      <c r="QIB31" s="229">
        <f t="shared" si="927"/>
        <v>1160</v>
      </c>
      <c r="QIC31" s="41">
        <f t="shared" ca="1" si="923"/>
        <v>0.84584612732713849</v>
      </c>
      <c r="QID31" s="220">
        <v>9</v>
      </c>
      <c r="QIE31" s="162">
        <v>107</v>
      </c>
      <c r="QIF31" s="221" t="str">
        <f>VLOOKUP(QIE31,Уч!$A$2:$L$34,2,FALSE)</f>
        <v>Зарипов Раиль</v>
      </c>
      <c r="QIG31" s="222" t="str">
        <f>VLOOKUP(QIE31,Уч!$A$2:$L$34,3,FALSE)</f>
        <v>25.07.1999</v>
      </c>
      <c r="QIH31" s="223" t="str">
        <f>VLOOKUP(QIE31,Уч!$A$2:$L$34,5,FALSE)</f>
        <v xml:space="preserve">Республика Татарстан  </v>
      </c>
      <c r="QII31" s="518">
        <f t="shared" si="924"/>
        <v>11.6</v>
      </c>
      <c r="QIJ31" s="518" t="str">
        <f t="shared" si="924"/>
        <v>X</v>
      </c>
      <c r="QIK31" s="518" t="str">
        <f t="shared" si="924"/>
        <v>X</v>
      </c>
      <c r="QIL31" s="311">
        <f t="shared" si="925"/>
        <v>11.6</v>
      </c>
      <c r="QIM31" s="247">
        <f t="shared" si="926"/>
        <v>582</v>
      </c>
      <c r="QIN31" s="157"/>
      <c r="QIO31" s="209">
        <v>1160</v>
      </c>
      <c r="QIP31" s="209">
        <v>0</v>
      </c>
      <c r="QIQ31" s="209">
        <v>0</v>
      </c>
      <c r="QIR31" s="229">
        <f t="shared" si="927"/>
        <v>1160</v>
      </c>
      <c r="QIS31" s="41">
        <f t="shared" ref="QIS31:QKO31" ca="1" si="928">RAND()</f>
        <v>0.1189438615767846</v>
      </c>
      <c r="QIT31" s="220">
        <v>9</v>
      </c>
      <c r="QIU31" s="162">
        <v>107</v>
      </c>
      <c r="QIV31" s="221" t="str">
        <f>VLOOKUP(QIU31,Уч!$A$2:$L$34,2,FALSE)</f>
        <v>Зарипов Раиль</v>
      </c>
      <c r="QIW31" s="222" t="str">
        <f>VLOOKUP(QIU31,Уч!$A$2:$L$34,3,FALSE)</f>
        <v>25.07.1999</v>
      </c>
      <c r="QIX31" s="223" t="str">
        <f>VLOOKUP(QIU31,Уч!$A$2:$L$34,5,FALSE)</f>
        <v xml:space="preserve">Республика Татарстан  </v>
      </c>
      <c r="QIY31" s="518">
        <f t="shared" ref="QIY31:QKW31" si="929">IF(QJE31=0,"X",QJE31/100)</f>
        <v>11.6</v>
      </c>
      <c r="QIZ31" s="518" t="str">
        <f t="shared" si="929"/>
        <v>X</v>
      </c>
      <c r="QJA31" s="518" t="str">
        <f t="shared" si="929"/>
        <v>X</v>
      </c>
      <c r="QJB31" s="311">
        <f t="shared" ref="QJB31:QKX31" si="930">MAX(QJE31,QJF31,QJG31)/100</f>
        <v>11.6</v>
      </c>
      <c r="QJC31" s="247">
        <f t="shared" ref="QJC31:QKY31" si="931">IF(QJH31&lt;153,0,IF(QJH31=0,0,ROUNDDOWN(51.39*(QJH31/100-1.5)^1.05,0)))</f>
        <v>582</v>
      </c>
      <c r="QJD31" s="157"/>
      <c r="QJE31" s="209">
        <v>1160</v>
      </c>
      <c r="QJF31" s="209">
        <v>0</v>
      </c>
      <c r="QJG31" s="209">
        <v>0</v>
      </c>
      <c r="QJH31" s="229">
        <f t="shared" ref="QJH31:QLD31" si="932">MAX(QJE31,QJF31,QJG31)</f>
        <v>1160</v>
      </c>
      <c r="QJI31" s="41">
        <f t="shared" ca="1" si="928"/>
        <v>0.86045946705297915</v>
      </c>
      <c r="QJJ31" s="220">
        <v>9</v>
      </c>
      <c r="QJK31" s="162">
        <v>107</v>
      </c>
      <c r="QJL31" s="221" t="str">
        <f>VLOOKUP(QJK31,Уч!$A$2:$L$34,2,FALSE)</f>
        <v>Зарипов Раиль</v>
      </c>
      <c r="QJM31" s="222" t="str">
        <f>VLOOKUP(QJK31,Уч!$A$2:$L$34,3,FALSE)</f>
        <v>25.07.1999</v>
      </c>
      <c r="QJN31" s="223" t="str">
        <f>VLOOKUP(QJK31,Уч!$A$2:$L$34,5,FALSE)</f>
        <v xml:space="preserve">Республика Татарстан  </v>
      </c>
      <c r="QJO31" s="518">
        <f t="shared" si="929"/>
        <v>11.6</v>
      </c>
      <c r="QJP31" s="518" t="str">
        <f t="shared" si="929"/>
        <v>X</v>
      </c>
      <c r="QJQ31" s="518" t="str">
        <f t="shared" si="929"/>
        <v>X</v>
      </c>
      <c r="QJR31" s="311">
        <f t="shared" si="930"/>
        <v>11.6</v>
      </c>
      <c r="QJS31" s="247">
        <f t="shared" si="931"/>
        <v>582</v>
      </c>
      <c r="QJT31" s="157"/>
      <c r="QJU31" s="209">
        <v>1160</v>
      </c>
      <c r="QJV31" s="209">
        <v>0</v>
      </c>
      <c r="QJW31" s="209">
        <v>0</v>
      </c>
      <c r="QJX31" s="229">
        <f t="shared" si="932"/>
        <v>1160</v>
      </c>
      <c r="QJY31" s="41">
        <f t="shared" ca="1" si="928"/>
        <v>0.85841214214131223</v>
      </c>
      <c r="QJZ31" s="220">
        <v>9</v>
      </c>
      <c r="QKA31" s="162">
        <v>107</v>
      </c>
      <c r="QKB31" s="221" t="str">
        <f>VLOOKUP(QKA31,Уч!$A$2:$L$34,2,FALSE)</f>
        <v>Зарипов Раиль</v>
      </c>
      <c r="QKC31" s="222" t="str">
        <f>VLOOKUP(QKA31,Уч!$A$2:$L$34,3,FALSE)</f>
        <v>25.07.1999</v>
      </c>
      <c r="QKD31" s="223" t="str">
        <f>VLOOKUP(QKA31,Уч!$A$2:$L$34,5,FALSE)</f>
        <v xml:space="preserve">Республика Татарстан  </v>
      </c>
      <c r="QKE31" s="518">
        <f t="shared" si="929"/>
        <v>11.6</v>
      </c>
      <c r="QKF31" s="518" t="str">
        <f t="shared" si="929"/>
        <v>X</v>
      </c>
      <c r="QKG31" s="518" t="str">
        <f t="shared" si="929"/>
        <v>X</v>
      </c>
      <c r="QKH31" s="311">
        <f t="shared" si="930"/>
        <v>11.6</v>
      </c>
      <c r="QKI31" s="247">
        <f t="shared" si="931"/>
        <v>582</v>
      </c>
      <c r="QKJ31" s="157"/>
      <c r="QKK31" s="209">
        <v>1160</v>
      </c>
      <c r="QKL31" s="209">
        <v>0</v>
      </c>
      <c r="QKM31" s="209">
        <v>0</v>
      </c>
      <c r="QKN31" s="229">
        <f t="shared" si="932"/>
        <v>1160</v>
      </c>
      <c r="QKO31" s="41">
        <f t="shared" ca="1" si="928"/>
        <v>0.70702293329554344</v>
      </c>
      <c r="QKP31" s="220">
        <v>9</v>
      </c>
      <c r="QKQ31" s="162">
        <v>107</v>
      </c>
      <c r="QKR31" s="221" t="str">
        <f>VLOOKUP(QKQ31,Уч!$A$2:$L$34,2,FALSE)</f>
        <v>Зарипов Раиль</v>
      </c>
      <c r="QKS31" s="222" t="str">
        <f>VLOOKUP(QKQ31,Уч!$A$2:$L$34,3,FALSE)</f>
        <v>25.07.1999</v>
      </c>
      <c r="QKT31" s="223" t="str">
        <f>VLOOKUP(QKQ31,Уч!$A$2:$L$34,5,FALSE)</f>
        <v xml:space="preserve">Республика Татарстан  </v>
      </c>
      <c r="QKU31" s="518">
        <f t="shared" si="929"/>
        <v>11.6</v>
      </c>
      <c r="QKV31" s="518" t="str">
        <f t="shared" si="929"/>
        <v>X</v>
      </c>
      <c r="QKW31" s="518" t="str">
        <f t="shared" si="929"/>
        <v>X</v>
      </c>
      <c r="QKX31" s="311">
        <f t="shared" si="930"/>
        <v>11.6</v>
      </c>
      <c r="QKY31" s="247">
        <f t="shared" si="931"/>
        <v>582</v>
      </c>
      <c r="QKZ31" s="157"/>
      <c r="QLA31" s="209">
        <v>1160</v>
      </c>
      <c r="QLB31" s="209">
        <v>0</v>
      </c>
      <c r="QLC31" s="209">
        <v>0</v>
      </c>
      <c r="QLD31" s="229">
        <f t="shared" si="932"/>
        <v>1160</v>
      </c>
      <c r="QLE31" s="41">
        <f t="shared" ref="QLE31:QNA31" ca="1" si="933">RAND()</f>
        <v>0.4197474921319555</v>
      </c>
      <c r="QLF31" s="220">
        <v>9</v>
      </c>
      <c r="QLG31" s="162">
        <v>107</v>
      </c>
      <c r="QLH31" s="221" t="str">
        <f>VLOOKUP(QLG31,Уч!$A$2:$L$34,2,FALSE)</f>
        <v>Зарипов Раиль</v>
      </c>
      <c r="QLI31" s="222" t="str">
        <f>VLOOKUP(QLG31,Уч!$A$2:$L$34,3,FALSE)</f>
        <v>25.07.1999</v>
      </c>
      <c r="QLJ31" s="223" t="str">
        <f>VLOOKUP(QLG31,Уч!$A$2:$L$34,5,FALSE)</f>
        <v xml:space="preserve">Республика Татарстан  </v>
      </c>
      <c r="QLK31" s="518">
        <f t="shared" ref="QLK31:QNI31" si="934">IF(QLQ31=0,"X",QLQ31/100)</f>
        <v>11.6</v>
      </c>
      <c r="QLL31" s="518" t="str">
        <f t="shared" si="934"/>
        <v>X</v>
      </c>
      <c r="QLM31" s="518" t="str">
        <f t="shared" si="934"/>
        <v>X</v>
      </c>
      <c r="QLN31" s="311">
        <f t="shared" ref="QLN31:QNJ31" si="935">MAX(QLQ31,QLR31,QLS31)/100</f>
        <v>11.6</v>
      </c>
      <c r="QLO31" s="247">
        <f t="shared" ref="QLO31:QNK31" si="936">IF(QLT31&lt;153,0,IF(QLT31=0,0,ROUNDDOWN(51.39*(QLT31/100-1.5)^1.05,0)))</f>
        <v>582</v>
      </c>
      <c r="QLP31" s="157"/>
      <c r="QLQ31" s="209">
        <v>1160</v>
      </c>
      <c r="QLR31" s="209">
        <v>0</v>
      </c>
      <c r="QLS31" s="209">
        <v>0</v>
      </c>
      <c r="QLT31" s="229">
        <f t="shared" ref="QLT31:QNP31" si="937">MAX(QLQ31,QLR31,QLS31)</f>
        <v>1160</v>
      </c>
      <c r="QLU31" s="41">
        <f t="shared" ca="1" si="933"/>
        <v>0.73899311737408102</v>
      </c>
      <c r="QLV31" s="220">
        <v>9</v>
      </c>
      <c r="QLW31" s="162">
        <v>107</v>
      </c>
      <c r="QLX31" s="221" t="str">
        <f>VLOOKUP(QLW31,Уч!$A$2:$L$34,2,FALSE)</f>
        <v>Зарипов Раиль</v>
      </c>
      <c r="QLY31" s="222" t="str">
        <f>VLOOKUP(QLW31,Уч!$A$2:$L$34,3,FALSE)</f>
        <v>25.07.1999</v>
      </c>
      <c r="QLZ31" s="223" t="str">
        <f>VLOOKUP(QLW31,Уч!$A$2:$L$34,5,FALSE)</f>
        <v xml:space="preserve">Республика Татарстан  </v>
      </c>
      <c r="QMA31" s="518">
        <f t="shared" si="934"/>
        <v>11.6</v>
      </c>
      <c r="QMB31" s="518" t="str">
        <f t="shared" si="934"/>
        <v>X</v>
      </c>
      <c r="QMC31" s="518" t="str">
        <f t="shared" si="934"/>
        <v>X</v>
      </c>
      <c r="QMD31" s="311">
        <f t="shared" si="935"/>
        <v>11.6</v>
      </c>
      <c r="QME31" s="247">
        <f t="shared" si="936"/>
        <v>582</v>
      </c>
      <c r="QMF31" s="157"/>
      <c r="QMG31" s="209">
        <v>1160</v>
      </c>
      <c r="QMH31" s="209">
        <v>0</v>
      </c>
      <c r="QMI31" s="209">
        <v>0</v>
      </c>
      <c r="QMJ31" s="229">
        <f t="shared" si="937"/>
        <v>1160</v>
      </c>
      <c r="QMK31" s="41">
        <f t="shared" ca="1" si="933"/>
        <v>0.41960993710011751</v>
      </c>
      <c r="QML31" s="220">
        <v>9</v>
      </c>
      <c r="QMM31" s="162">
        <v>107</v>
      </c>
      <c r="QMN31" s="221" t="str">
        <f>VLOOKUP(QMM31,Уч!$A$2:$L$34,2,FALSE)</f>
        <v>Зарипов Раиль</v>
      </c>
      <c r="QMO31" s="222" t="str">
        <f>VLOOKUP(QMM31,Уч!$A$2:$L$34,3,FALSE)</f>
        <v>25.07.1999</v>
      </c>
      <c r="QMP31" s="223" t="str">
        <f>VLOOKUP(QMM31,Уч!$A$2:$L$34,5,FALSE)</f>
        <v xml:space="preserve">Республика Татарстан  </v>
      </c>
      <c r="QMQ31" s="518">
        <f t="shared" si="934"/>
        <v>11.6</v>
      </c>
      <c r="QMR31" s="518" t="str">
        <f t="shared" si="934"/>
        <v>X</v>
      </c>
      <c r="QMS31" s="518" t="str">
        <f t="shared" si="934"/>
        <v>X</v>
      </c>
      <c r="QMT31" s="311">
        <f t="shared" si="935"/>
        <v>11.6</v>
      </c>
      <c r="QMU31" s="247">
        <f t="shared" si="936"/>
        <v>582</v>
      </c>
      <c r="QMV31" s="157"/>
      <c r="QMW31" s="209">
        <v>1160</v>
      </c>
      <c r="QMX31" s="209">
        <v>0</v>
      </c>
      <c r="QMY31" s="209">
        <v>0</v>
      </c>
      <c r="QMZ31" s="229">
        <f t="shared" si="937"/>
        <v>1160</v>
      </c>
      <c r="QNA31" s="41">
        <f t="shared" ca="1" si="933"/>
        <v>0.87215239018025392</v>
      </c>
      <c r="QNB31" s="220">
        <v>9</v>
      </c>
      <c r="QNC31" s="162">
        <v>107</v>
      </c>
      <c r="QND31" s="221" t="str">
        <f>VLOOKUP(QNC31,Уч!$A$2:$L$34,2,FALSE)</f>
        <v>Зарипов Раиль</v>
      </c>
      <c r="QNE31" s="222" t="str">
        <f>VLOOKUP(QNC31,Уч!$A$2:$L$34,3,FALSE)</f>
        <v>25.07.1999</v>
      </c>
      <c r="QNF31" s="223" t="str">
        <f>VLOOKUP(QNC31,Уч!$A$2:$L$34,5,FALSE)</f>
        <v xml:space="preserve">Республика Татарстан  </v>
      </c>
      <c r="QNG31" s="518">
        <f t="shared" si="934"/>
        <v>11.6</v>
      </c>
      <c r="QNH31" s="518" t="str">
        <f t="shared" si="934"/>
        <v>X</v>
      </c>
      <c r="QNI31" s="518" t="str">
        <f t="shared" si="934"/>
        <v>X</v>
      </c>
      <c r="QNJ31" s="311">
        <f t="shared" si="935"/>
        <v>11.6</v>
      </c>
      <c r="QNK31" s="247">
        <f t="shared" si="936"/>
        <v>582</v>
      </c>
      <c r="QNL31" s="157"/>
      <c r="QNM31" s="209">
        <v>1160</v>
      </c>
      <c r="QNN31" s="209">
        <v>0</v>
      </c>
      <c r="QNO31" s="209">
        <v>0</v>
      </c>
      <c r="QNP31" s="229">
        <f t="shared" si="937"/>
        <v>1160</v>
      </c>
      <c r="QNQ31" s="41">
        <f t="shared" ref="QNQ31:QPM31" ca="1" si="938">RAND()</f>
        <v>0.5063344715227508</v>
      </c>
      <c r="QNR31" s="220">
        <v>9</v>
      </c>
      <c r="QNS31" s="162">
        <v>107</v>
      </c>
      <c r="QNT31" s="221" t="str">
        <f>VLOOKUP(QNS31,Уч!$A$2:$L$34,2,FALSE)</f>
        <v>Зарипов Раиль</v>
      </c>
      <c r="QNU31" s="222" t="str">
        <f>VLOOKUP(QNS31,Уч!$A$2:$L$34,3,FALSE)</f>
        <v>25.07.1999</v>
      </c>
      <c r="QNV31" s="223" t="str">
        <f>VLOOKUP(QNS31,Уч!$A$2:$L$34,5,FALSE)</f>
        <v xml:space="preserve">Республика Татарстан  </v>
      </c>
      <c r="QNW31" s="518">
        <f t="shared" ref="QNW31:QPU31" si="939">IF(QOC31=0,"X",QOC31/100)</f>
        <v>11.6</v>
      </c>
      <c r="QNX31" s="518" t="str">
        <f t="shared" si="939"/>
        <v>X</v>
      </c>
      <c r="QNY31" s="518" t="str">
        <f t="shared" si="939"/>
        <v>X</v>
      </c>
      <c r="QNZ31" s="311">
        <f t="shared" ref="QNZ31:QPV31" si="940">MAX(QOC31,QOD31,QOE31)/100</f>
        <v>11.6</v>
      </c>
      <c r="QOA31" s="247">
        <f t="shared" ref="QOA31:QPW31" si="941">IF(QOF31&lt;153,0,IF(QOF31=0,0,ROUNDDOWN(51.39*(QOF31/100-1.5)^1.05,0)))</f>
        <v>582</v>
      </c>
      <c r="QOB31" s="157"/>
      <c r="QOC31" s="209">
        <v>1160</v>
      </c>
      <c r="QOD31" s="209">
        <v>0</v>
      </c>
      <c r="QOE31" s="209">
        <v>0</v>
      </c>
      <c r="QOF31" s="229">
        <f t="shared" ref="QOF31:QQB31" si="942">MAX(QOC31,QOD31,QOE31)</f>
        <v>1160</v>
      </c>
      <c r="QOG31" s="41">
        <f t="shared" ca="1" si="938"/>
        <v>1.3640418970687351E-3</v>
      </c>
      <c r="QOH31" s="220">
        <v>9</v>
      </c>
      <c r="QOI31" s="162">
        <v>107</v>
      </c>
      <c r="QOJ31" s="221" t="str">
        <f>VLOOKUP(QOI31,Уч!$A$2:$L$34,2,FALSE)</f>
        <v>Зарипов Раиль</v>
      </c>
      <c r="QOK31" s="222" t="str">
        <f>VLOOKUP(QOI31,Уч!$A$2:$L$34,3,FALSE)</f>
        <v>25.07.1999</v>
      </c>
      <c r="QOL31" s="223" t="str">
        <f>VLOOKUP(QOI31,Уч!$A$2:$L$34,5,FALSE)</f>
        <v xml:space="preserve">Республика Татарстан  </v>
      </c>
      <c r="QOM31" s="518">
        <f t="shared" si="939"/>
        <v>11.6</v>
      </c>
      <c r="QON31" s="518" t="str">
        <f t="shared" si="939"/>
        <v>X</v>
      </c>
      <c r="QOO31" s="518" t="str">
        <f t="shared" si="939"/>
        <v>X</v>
      </c>
      <c r="QOP31" s="311">
        <f t="shared" si="940"/>
        <v>11.6</v>
      </c>
      <c r="QOQ31" s="247">
        <f t="shared" si="941"/>
        <v>582</v>
      </c>
      <c r="QOR31" s="157"/>
      <c r="QOS31" s="209">
        <v>1160</v>
      </c>
      <c r="QOT31" s="209">
        <v>0</v>
      </c>
      <c r="QOU31" s="209">
        <v>0</v>
      </c>
      <c r="QOV31" s="229">
        <f t="shared" si="942"/>
        <v>1160</v>
      </c>
      <c r="QOW31" s="41">
        <f t="shared" ca="1" si="938"/>
        <v>0.73725966346516214</v>
      </c>
      <c r="QOX31" s="220">
        <v>9</v>
      </c>
      <c r="QOY31" s="162">
        <v>107</v>
      </c>
      <c r="QOZ31" s="221" t="str">
        <f>VLOOKUP(QOY31,Уч!$A$2:$L$34,2,FALSE)</f>
        <v>Зарипов Раиль</v>
      </c>
      <c r="QPA31" s="222" t="str">
        <f>VLOOKUP(QOY31,Уч!$A$2:$L$34,3,FALSE)</f>
        <v>25.07.1999</v>
      </c>
      <c r="QPB31" s="223" t="str">
        <f>VLOOKUP(QOY31,Уч!$A$2:$L$34,5,FALSE)</f>
        <v xml:space="preserve">Республика Татарстан  </v>
      </c>
      <c r="QPC31" s="518">
        <f t="shared" si="939"/>
        <v>11.6</v>
      </c>
      <c r="QPD31" s="518" t="str">
        <f t="shared" si="939"/>
        <v>X</v>
      </c>
      <c r="QPE31" s="518" t="str">
        <f t="shared" si="939"/>
        <v>X</v>
      </c>
      <c r="QPF31" s="311">
        <f t="shared" si="940"/>
        <v>11.6</v>
      </c>
      <c r="QPG31" s="247">
        <f t="shared" si="941"/>
        <v>582</v>
      </c>
      <c r="QPH31" s="157"/>
      <c r="QPI31" s="209">
        <v>1160</v>
      </c>
      <c r="QPJ31" s="209">
        <v>0</v>
      </c>
      <c r="QPK31" s="209">
        <v>0</v>
      </c>
      <c r="QPL31" s="229">
        <f t="shared" si="942"/>
        <v>1160</v>
      </c>
      <c r="QPM31" s="41">
        <f t="shared" ca="1" si="938"/>
        <v>0.33384983020572245</v>
      </c>
      <c r="QPN31" s="220">
        <v>9</v>
      </c>
      <c r="QPO31" s="162">
        <v>107</v>
      </c>
      <c r="QPP31" s="221" t="str">
        <f>VLOOKUP(QPO31,Уч!$A$2:$L$34,2,FALSE)</f>
        <v>Зарипов Раиль</v>
      </c>
      <c r="QPQ31" s="222" t="str">
        <f>VLOOKUP(QPO31,Уч!$A$2:$L$34,3,FALSE)</f>
        <v>25.07.1999</v>
      </c>
      <c r="QPR31" s="223" t="str">
        <f>VLOOKUP(QPO31,Уч!$A$2:$L$34,5,FALSE)</f>
        <v xml:space="preserve">Республика Татарстан  </v>
      </c>
      <c r="QPS31" s="518">
        <f t="shared" si="939"/>
        <v>11.6</v>
      </c>
      <c r="QPT31" s="518" t="str">
        <f t="shared" si="939"/>
        <v>X</v>
      </c>
      <c r="QPU31" s="518" t="str">
        <f t="shared" si="939"/>
        <v>X</v>
      </c>
      <c r="QPV31" s="311">
        <f t="shared" si="940"/>
        <v>11.6</v>
      </c>
      <c r="QPW31" s="247">
        <f t="shared" si="941"/>
        <v>582</v>
      </c>
      <c r="QPX31" s="157"/>
      <c r="QPY31" s="209">
        <v>1160</v>
      </c>
      <c r="QPZ31" s="209">
        <v>0</v>
      </c>
      <c r="QQA31" s="209">
        <v>0</v>
      </c>
      <c r="QQB31" s="229">
        <f t="shared" si="942"/>
        <v>1160</v>
      </c>
      <c r="QQC31" s="41">
        <f t="shared" ref="QQC31:QRY31" ca="1" si="943">RAND()</f>
        <v>0.3126231437887611</v>
      </c>
      <c r="QQD31" s="220">
        <v>9</v>
      </c>
      <c r="QQE31" s="162">
        <v>107</v>
      </c>
      <c r="QQF31" s="221" t="str">
        <f>VLOOKUP(QQE31,Уч!$A$2:$L$34,2,FALSE)</f>
        <v>Зарипов Раиль</v>
      </c>
      <c r="QQG31" s="222" t="str">
        <f>VLOOKUP(QQE31,Уч!$A$2:$L$34,3,FALSE)</f>
        <v>25.07.1999</v>
      </c>
      <c r="QQH31" s="223" t="str">
        <f>VLOOKUP(QQE31,Уч!$A$2:$L$34,5,FALSE)</f>
        <v xml:space="preserve">Республика Татарстан  </v>
      </c>
      <c r="QQI31" s="518">
        <f t="shared" ref="QQI31:QSG31" si="944">IF(QQO31=0,"X",QQO31/100)</f>
        <v>11.6</v>
      </c>
      <c r="QQJ31" s="518" t="str">
        <f t="shared" si="944"/>
        <v>X</v>
      </c>
      <c r="QQK31" s="518" t="str">
        <f t="shared" si="944"/>
        <v>X</v>
      </c>
      <c r="QQL31" s="311">
        <f t="shared" ref="QQL31:QSH31" si="945">MAX(QQO31,QQP31,QQQ31)/100</f>
        <v>11.6</v>
      </c>
      <c r="QQM31" s="247">
        <f t="shared" ref="QQM31:QSI31" si="946">IF(QQR31&lt;153,0,IF(QQR31=0,0,ROUNDDOWN(51.39*(QQR31/100-1.5)^1.05,0)))</f>
        <v>582</v>
      </c>
      <c r="QQN31" s="157"/>
      <c r="QQO31" s="209">
        <v>1160</v>
      </c>
      <c r="QQP31" s="209">
        <v>0</v>
      </c>
      <c r="QQQ31" s="209">
        <v>0</v>
      </c>
      <c r="QQR31" s="229">
        <f t="shared" ref="QQR31:QSN31" si="947">MAX(QQO31,QQP31,QQQ31)</f>
        <v>1160</v>
      </c>
      <c r="QQS31" s="41">
        <f t="shared" ca="1" si="943"/>
        <v>0.4568352010804928</v>
      </c>
      <c r="QQT31" s="220">
        <v>9</v>
      </c>
      <c r="QQU31" s="162">
        <v>107</v>
      </c>
      <c r="QQV31" s="221" t="str">
        <f>VLOOKUP(QQU31,Уч!$A$2:$L$34,2,FALSE)</f>
        <v>Зарипов Раиль</v>
      </c>
      <c r="QQW31" s="222" t="str">
        <f>VLOOKUP(QQU31,Уч!$A$2:$L$34,3,FALSE)</f>
        <v>25.07.1999</v>
      </c>
      <c r="QQX31" s="223" t="str">
        <f>VLOOKUP(QQU31,Уч!$A$2:$L$34,5,FALSE)</f>
        <v xml:space="preserve">Республика Татарстан  </v>
      </c>
      <c r="QQY31" s="518">
        <f t="shared" si="944"/>
        <v>11.6</v>
      </c>
      <c r="QQZ31" s="518" t="str">
        <f t="shared" si="944"/>
        <v>X</v>
      </c>
      <c r="QRA31" s="518" t="str">
        <f t="shared" si="944"/>
        <v>X</v>
      </c>
      <c r="QRB31" s="311">
        <f t="shared" si="945"/>
        <v>11.6</v>
      </c>
      <c r="QRC31" s="247">
        <f t="shared" si="946"/>
        <v>582</v>
      </c>
      <c r="QRD31" s="157"/>
      <c r="QRE31" s="209">
        <v>1160</v>
      </c>
      <c r="QRF31" s="209">
        <v>0</v>
      </c>
      <c r="QRG31" s="209">
        <v>0</v>
      </c>
      <c r="QRH31" s="229">
        <f t="shared" si="947"/>
        <v>1160</v>
      </c>
      <c r="QRI31" s="41">
        <f t="shared" ca="1" si="943"/>
        <v>2.6124252384084112E-2</v>
      </c>
      <c r="QRJ31" s="220">
        <v>9</v>
      </c>
      <c r="QRK31" s="162">
        <v>107</v>
      </c>
      <c r="QRL31" s="221" t="str">
        <f>VLOOKUP(QRK31,Уч!$A$2:$L$34,2,FALSE)</f>
        <v>Зарипов Раиль</v>
      </c>
      <c r="QRM31" s="222" t="str">
        <f>VLOOKUP(QRK31,Уч!$A$2:$L$34,3,FALSE)</f>
        <v>25.07.1999</v>
      </c>
      <c r="QRN31" s="223" t="str">
        <f>VLOOKUP(QRK31,Уч!$A$2:$L$34,5,FALSE)</f>
        <v xml:space="preserve">Республика Татарстан  </v>
      </c>
      <c r="QRO31" s="518">
        <f t="shared" si="944"/>
        <v>11.6</v>
      </c>
      <c r="QRP31" s="518" t="str">
        <f t="shared" si="944"/>
        <v>X</v>
      </c>
      <c r="QRQ31" s="518" t="str">
        <f t="shared" si="944"/>
        <v>X</v>
      </c>
      <c r="QRR31" s="311">
        <f t="shared" si="945"/>
        <v>11.6</v>
      </c>
      <c r="QRS31" s="247">
        <f t="shared" si="946"/>
        <v>582</v>
      </c>
      <c r="QRT31" s="157"/>
      <c r="QRU31" s="209">
        <v>1160</v>
      </c>
      <c r="QRV31" s="209">
        <v>0</v>
      </c>
      <c r="QRW31" s="209">
        <v>0</v>
      </c>
      <c r="QRX31" s="229">
        <f t="shared" si="947"/>
        <v>1160</v>
      </c>
      <c r="QRY31" s="41">
        <f t="shared" ca="1" si="943"/>
        <v>0.14443559127655459</v>
      </c>
      <c r="QRZ31" s="220">
        <v>9</v>
      </c>
      <c r="QSA31" s="162">
        <v>107</v>
      </c>
      <c r="QSB31" s="221" t="str">
        <f>VLOOKUP(QSA31,Уч!$A$2:$L$34,2,FALSE)</f>
        <v>Зарипов Раиль</v>
      </c>
      <c r="QSC31" s="222" t="str">
        <f>VLOOKUP(QSA31,Уч!$A$2:$L$34,3,FALSE)</f>
        <v>25.07.1999</v>
      </c>
      <c r="QSD31" s="223" t="str">
        <f>VLOOKUP(QSA31,Уч!$A$2:$L$34,5,FALSE)</f>
        <v xml:space="preserve">Республика Татарстан  </v>
      </c>
      <c r="QSE31" s="518">
        <f t="shared" si="944"/>
        <v>11.6</v>
      </c>
      <c r="QSF31" s="518" t="str">
        <f t="shared" si="944"/>
        <v>X</v>
      </c>
      <c r="QSG31" s="518" t="str">
        <f t="shared" si="944"/>
        <v>X</v>
      </c>
      <c r="QSH31" s="311">
        <f t="shared" si="945"/>
        <v>11.6</v>
      </c>
      <c r="QSI31" s="247">
        <f t="shared" si="946"/>
        <v>582</v>
      </c>
      <c r="QSJ31" s="157"/>
      <c r="QSK31" s="209">
        <v>1160</v>
      </c>
      <c r="QSL31" s="209">
        <v>0</v>
      </c>
      <c r="QSM31" s="209">
        <v>0</v>
      </c>
      <c r="QSN31" s="229">
        <f t="shared" si="947"/>
        <v>1160</v>
      </c>
      <c r="QSO31" s="41">
        <f t="shared" ref="QSO31:QUK31" ca="1" si="948">RAND()</f>
        <v>0.49154421314370322</v>
      </c>
      <c r="QSP31" s="220">
        <v>9</v>
      </c>
      <c r="QSQ31" s="162">
        <v>107</v>
      </c>
      <c r="QSR31" s="221" t="str">
        <f>VLOOKUP(QSQ31,Уч!$A$2:$L$34,2,FALSE)</f>
        <v>Зарипов Раиль</v>
      </c>
      <c r="QSS31" s="222" t="str">
        <f>VLOOKUP(QSQ31,Уч!$A$2:$L$34,3,FALSE)</f>
        <v>25.07.1999</v>
      </c>
      <c r="QST31" s="223" t="str">
        <f>VLOOKUP(QSQ31,Уч!$A$2:$L$34,5,FALSE)</f>
        <v xml:space="preserve">Республика Татарстан  </v>
      </c>
      <c r="QSU31" s="518">
        <f t="shared" ref="QSU31:QUS31" si="949">IF(QTA31=0,"X",QTA31/100)</f>
        <v>11.6</v>
      </c>
      <c r="QSV31" s="518" t="str">
        <f t="shared" si="949"/>
        <v>X</v>
      </c>
      <c r="QSW31" s="518" t="str">
        <f t="shared" si="949"/>
        <v>X</v>
      </c>
      <c r="QSX31" s="311">
        <f t="shared" ref="QSX31:QUT31" si="950">MAX(QTA31,QTB31,QTC31)/100</f>
        <v>11.6</v>
      </c>
      <c r="QSY31" s="247">
        <f t="shared" ref="QSY31:QUU31" si="951">IF(QTD31&lt;153,0,IF(QTD31=0,0,ROUNDDOWN(51.39*(QTD31/100-1.5)^1.05,0)))</f>
        <v>582</v>
      </c>
      <c r="QSZ31" s="157"/>
      <c r="QTA31" s="209">
        <v>1160</v>
      </c>
      <c r="QTB31" s="209">
        <v>0</v>
      </c>
      <c r="QTC31" s="209">
        <v>0</v>
      </c>
      <c r="QTD31" s="229">
        <f t="shared" ref="QTD31:QUZ31" si="952">MAX(QTA31,QTB31,QTC31)</f>
        <v>1160</v>
      </c>
      <c r="QTE31" s="41">
        <f t="shared" ca="1" si="948"/>
        <v>0.96148236364525597</v>
      </c>
      <c r="QTF31" s="220">
        <v>9</v>
      </c>
      <c r="QTG31" s="162">
        <v>107</v>
      </c>
      <c r="QTH31" s="221" t="str">
        <f>VLOOKUP(QTG31,Уч!$A$2:$L$34,2,FALSE)</f>
        <v>Зарипов Раиль</v>
      </c>
      <c r="QTI31" s="222" t="str">
        <f>VLOOKUP(QTG31,Уч!$A$2:$L$34,3,FALSE)</f>
        <v>25.07.1999</v>
      </c>
      <c r="QTJ31" s="223" t="str">
        <f>VLOOKUP(QTG31,Уч!$A$2:$L$34,5,FALSE)</f>
        <v xml:space="preserve">Республика Татарстан  </v>
      </c>
      <c r="QTK31" s="518">
        <f t="shared" si="949"/>
        <v>11.6</v>
      </c>
      <c r="QTL31" s="518" t="str">
        <f t="shared" si="949"/>
        <v>X</v>
      </c>
      <c r="QTM31" s="518" t="str">
        <f t="shared" si="949"/>
        <v>X</v>
      </c>
      <c r="QTN31" s="311">
        <f t="shared" si="950"/>
        <v>11.6</v>
      </c>
      <c r="QTO31" s="247">
        <f t="shared" si="951"/>
        <v>582</v>
      </c>
      <c r="QTP31" s="157"/>
      <c r="QTQ31" s="209">
        <v>1160</v>
      </c>
      <c r="QTR31" s="209">
        <v>0</v>
      </c>
      <c r="QTS31" s="209">
        <v>0</v>
      </c>
      <c r="QTT31" s="229">
        <f t="shared" si="952"/>
        <v>1160</v>
      </c>
      <c r="QTU31" s="41">
        <f t="shared" ca="1" si="948"/>
        <v>0.88275079443982762</v>
      </c>
      <c r="QTV31" s="220">
        <v>9</v>
      </c>
      <c r="QTW31" s="162">
        <v>107</v>
      </c>
      <c r="QTX31" s="221" t="str">
        <f>VLOOKUP(QTW31,Уч!$A$2:$L$34,2,FALSE)</f>
        <v>Зарипов Раиль</v>
      </c>
      <c r="QTY31" s="222" t="str">
        <f>VLOOKUP(QTW31,Уч!$A$2:$L$34,3,FALSE)</f>
        <v>25.07.1999</v>
      </c>
      <c r="QTZ31" s="223" t="str">
        <f>VLOOKUP(QTW31,Уч!$A$2:$L$34,5,FALSE)</f>
        <v xml:space="preserve">Республика Татарстан  </v>
      </c>
      <c r="QUA31" s="518">
        <f t="shared" si="949"/>
        <v>11.6</v>
      </c>
      <c r="QUB31" s="518" t="str">
        <f t="shared" si="949"/>
        <v>X</v>
      </c>
      <c r="QUC31" s="518" t="str">
        <f t="shared" si="949"/>
        <v>X</v>
      </c>
      <c r="QUD31" s="311">
        <f t="shared" si="950"/>
        <v>11.6</v>
      </c>
      <c r="QUE31" s="247">
        <f t="shared" si="951"/>
        <v>582</v>
      </c>
      <c r="QUF31" s="157"/>
      <c r="QUG31" s="209">
        <v>1160</v>
      </c>
      <c r="QUH31" s="209">
        <v>0</v>
      </c>
      <c r="QUI31" s="209">
        <v>0</v>
      </c>
      <c r="QUJ31" s="229">
        <f t="shared" si="952"/>
        <v>1160</v>
      </c>
      <c r="QUK31" s="41">
        <f t="shared" ca="1" si="948"/>
        <v>0.49412030651949601</v>
      </c>
      <c r="QUL31" s="220">
        <v>9</v>
      </c>
      <c r="QUM31" s="162">
        <v>107</v>
      </c>
      <c r="QUN31" s="221" t="str">
        <f>VLOOKUP(QUM31,Уч!$A$2:$L$34,2,FALSE)</f>
        <v>Зарипов Раиль</v>
      </c>
      <c r="QUO31" s="222" t="str">
        <f>VLOOKUP(QUM31,Уч!$A$2:$L$34,3,FALSE)</f>
        <v>25.07.1999</v>
      </c>
      <c r="QUP31" s="223" t="str">
        <f>VLOOKUP(QUM31,Уч!$A$2:$L$34,5,FALSE)</f>
        <v xml:space="preserve">Республика Татарстан  </v>
      </c>
      <c r="QUQ31" s="518">
        <f t="shared" si="949"/>
        <v>11.6</v>
      </c>
      <c r="QUR31" s="518" t="str">
        <f t="shared" si="949"/>
        <v>X</v>
      </c>
      <c r="QUS31" s="518" t="str">
        <f t="shared" si="949"/>
        <v>X</v>
      </c>
      <c r="QUT31" s="311">
        <f t="shared" si="950"/>
        <v>11.6</v>
      </c>
      <c r="QUU31" s="247">
        <f t="shared" si="951"/>
        <v>582</v>
      </c>
      <c r="QUV31" s="157"/>
      <c r="QUW31" s="209">
        <v>1160</v>
      </c>
      <c r="QUX31" s="209">
        <v>0</v>
      </c>
      <c r="QUY31" s="209">
        <v>0</v>
      </c>
      <c r="QUZ31" s="229">
        <f t="shared" si="952"/>
        <v>1160</v>
      </c>
      <c r="QVA31" s="41">
        <f t="shared" ref="QVA31:QWW31" ca="1" si="953">RAND()</f>
        <v>0.6133747389781733</v>
      </c>
      <c r="QVB31" s="220">
        <v>9</v>
      </c>
      <c r="QVC31" s="162">
        <v>107</v>
      </c>
      <c r="QVD31" s="221" t="str">
        <f>VLOOKUP(QVC31,Уч!$A$2:$L$34,2,FALSE)</f>
        <v>Зарипов Раиль</v>
      </c>
      <c r="QVE31" s="222" t="str">
        <f>VLOOKUP(QVC31,Уч!$A$2:$L$34,3,FALSE)</f>
        <v>25.07.1999</v>
      </c>
      <c r="QVF31" s="223" t="str">
        <f>VLOOKUP(QVC31,Уч!$A$2:$L$34,5,FALSE)</f>
        <v xml:space="preserve">Республика Татарстан  </v>
      </c>
      <c r="QVG31" s="518">
        <f t="shared" ref="QVG31:QXE31" si="954">IF(QVM31=0,"X",QVM31/100)</f>
        <v>11.6</v>
      </c>
      <c r="QVH31" s="518" t="str">
        <f t="shared" si="954"/>
        <v>X</v>
      </c>
      <c r="QVI31" s="518" t="str">
        <f t="shared" si="954"/>
        <v>X</v>
      </c>
      <c r="QVJ31" s="311">
        <f t="shared" ref="QVJ31:QXF31" si="955">MAX(QVM31,QVN31,QVO31)/100</f>
        <v>11.6</v>
      </c>
      <c r="QVK31" s="247">
        <f t="shared" ref="QVK31:QXG31" si="956">IF(QVP31&lt;153,0,IF(QVP31=0,0,ROUNDDOWN(51.39*(QVP31/100-1.5)^1.05,0)))</f>
        <v>582</v>
      </c>
      <c r="QVL31" s="157"/>
      <c r="QVM31" s="209">
        <v>1160</v>
      </c>
      <c r="QVN31" s="209">
        <v>0</v>
      </c>
      <c r="QVO31" s="209">
        <v>0</v>
      </c>
      <c r="QVP31" s="229">
        <f t="shared" ref="QVP31:QXL31" si="957">MAX(QVM31,QVN31,QVO31)</f>
        <v>1160</v>
      </c>
      <c r="QVQ31" s="41">
        <f t="shared" ca="1" si="953"/>
        <v>4.8750478482953996E-2</v>
      </c>
      <c r="QVR31" s="220">
        <v>9</v>
      </c>
      <c r="QVS31" s="162">
        <v>107</v>
      </c>
      <c r="QVT31" s="221" t="str">
        <f>VLOOKUP(QVS31,Уч!$A$2:$L$34,2,FALSE)</f>
        <v>Зарипов Раиль</v>
      </c>
      <c r="QVU31" s="222" t="str">
        <f>VLOOKUP(QVS31,Уч!$A$2:$L$34,3,FALSE)</f>
        <v>25.07.1999</v>
      </c>
      <c r="QVV31" s="223" t="str">
        <f>VLOOKUP(QVS31,Уч!$A$2:$L$34,5,FALSE)</f>
        <v xml:space="preserve">Республика Татарстан  </v>
      </c>
      <c r="QVW31" s="518">
        <f t="shared" si="954"/>
        <v>11.6</v>
      </c>
      <c r="QVX31" s="518" t="str">
        <f t="shared" si="954"/>
        <v>X</v>
      </c>
      <c r="QVY31" s="518" t="str">
        <f t="shared" si="954"/>
        <v>X</v>
      </c>
      <c r="QVZ31" s="311">
        <f t="shared" si="955"/>
        <v>11.6</v>
      </c>
      <c r="QWA31" s="247">
        <f t="shared" si="956"/>
        <v>582</v>
      </c>
      <c r="QWB31" s="157"/>
      <c r="QWC31" s="209">
        <v>1160</v>
      </c>
      <c r="QWD31" s="209">
        <v>0</v>
      </c>
      <c r="QWE31" s="209">
        <v>0</v>
      </c>
      <c r="QWF31" s="229">
        <f t="shared" si="957"/>
        <v>1160</v>
      </c>
      <c r="QWG31" s="41">
        <f t="shared" ca="1" si="953"/>
        <v>0.21318897762739519</v>
      </c>
      <c r="QWH31" s="220">
        <v>9</v>
      </c>
      <c r="QWI31" s="162">
        <v>107</v>
      </c>
      <c r="QWJ31" s="221" t="str">
        <f>VLOOKUP(QWI31,Уч!$A$2:$L$34,2,FALSE)</f>
        <v>Зарипов Раиль</v>
      </c>
      <c r="QWK31" s="222" t="str">
        <f>VLOOKUP(QWI31,Уч!$A$2:$L$34,3,FALSE)</f>
        <v>25.07.1999</v>
      </c>
      <c r="QWL31" s="223" t="str">
        <f>VLOOKUP(QWI31,Уч!$A$2:$L$34,5,FALSE)</f>
        <v xml:space="preserve">Республика Татарстан  </v>
      </c>
      <c r="QWM31" s="518">
        <f t="shared" si="954"/>
        <v>11.6</v>
      </c>
      <c r="QWN31" s="518" t="str">
        <f t="shared" si="954"/>
        <v>X</v>
      </c>
      <c r="QWO31" s="518" t="str">
        <f t="shared" si="954"/>
        <v>X</v>
      </c>
      <c r="QWP31" s="311">
        <f t="shared" si="955"/>
        <v>11.6</v>
      </c>
      <c r="QWQ31" s="247">
        <f t="shared" si="956"/>
        <v>582</v>
      </c>
      <c r="QWR31" s="157"/>
      <c r="QWS31" s="209">
        <v>1160</v>
      </c>
      <c r="QWT31" s="209">
        <v>0</v>
      </c>
      <c r="QWU31" s="209">
        <v>0</v>
      </c>
      <c r="QWV31" s="229">
        <f t="shared" si="957"/>
        <v>1160</v>
      </c>
      <c r="QWW31" s="41">
        <f t="shared" ca="1" si="953"/>
        <v>0.66484966891245056</v>
      </c>
      <c r="QWX31" s="220">
        <v>9</v>
      </c>
      <c r="QWY31" s="162">
        <v>107</v>
      </c>
      <c r="QWZ31" s="221" t="str">
        <f>VLOOKUP(QWY31,Уч!$A$2:$L$34,2,FALSE)</f>
        <v>Зарипов Раиль</v>
      </c>
      <c r="QXA31" s="222" t="str">
        <f>VLOOKUP(QWY31,Уч!$A$2:$L$34,3,FALSE)</f>
        <v>25.07.1999</v>
      </c>
      <c r="QXB31" s="223" t="str">
        <f>VLOOKUP(QWY31,Уч!$A$2:$L$34,5,FALSE)</f>
        <v xml:space="preserve">Республика Татарстан  </v>
      </c>
      <c r="QXC31" s="518">
        <f t="shared" si="954"/>
        <v>11.6</v>
      </c>
      <c r="QXD31" s="518" t="str">
        <f t="shared" si="954"/>
        <v>X</v>
      </c>
      <c r="QXE31" s="518" t="str">
        <f t="shared" si="954"/>
        <v>X</v>
      </c>
      <c r="QXF31" s="311">
        <f t="shared" si="955"/>
        <v>11.6</v>
      </c>
      <c r="QXG31" s="247">
        <f t="shared" si="956"/>
        <v>582</v>
      </c>
      <c r="QXH31" s="157"/>
      <c r="QXI31" s="209">
        <v>1160</v>
      </c>
      <c r="QXJ31" s="209">
        <v>0</v>
      </c>
      <c r="QXK31" s="209">
        <v>0</v>
      </c>
      <c r="QXL31" s="229">
        <f t="shared" si="957"/>
        <v>1160</v>
      </c>
      <c r="QXM31" s="41">
        <f t="shared" ref="QXM31:QZI31" ca="1" si="958">RAND()</f>
        <v>0.62045520733485782</v>
      </c>
      <c r="QXN31" s="220">
        <v>9</v>
      </c>
      <c r="QXO31" s="162">
        <v>107</v>
      </c>
      <c r="QXP31" s="221" t="str">
        <f>VLOOKUP(QXO31,Уч!$A$2:$L$34,2,FALSE)</f>
        <v>Зарипов Раиль</v>
      </c>
      <c r="QXQ31" s="222" t="str">
        <f>VLOOKUP(QXO31,Уч!$A$2:$L$34,3,FALSE)</f>
        <v>25.07.1999</v>
      </c>
      <c r="QXR31" s="223" t="str">
        <f>VLOOKUP(QXO31,Уч!$A$2:$L$34,5,FALSE)</f>
        <v xml:space="preserve">Республика Татарстан  </v>
      </c>
      <c r="QXS31" s="518">
        <f t="shared" ref="QXS31:QZQ31" si="959">IF(QXY31=0,"X",QXY31/100)</f>
        <v>11.6</v>
      </c>
      <c r="QXT31" s="518" t="str">
        <f t="shared" si="959"/>
        <v>X</v>
      </c>
      <c r="QXU31" s="518" t="str">
        <f t="shared" si="959"/>
        <v>X</v>
      </c>
      <c r="QXV31" s="311">
        <f t="shared" ref="QXV31:QZR31" si="960">MAX(QXY31,QXZ31,QYA31)/100</f>
        <v>11.6</v>
      </c>
      <c r="QXW31" s="247">
        <f t="shared" ref="QXW31:QZS31" si="961">IF(QYB31&lt;153,0,IF(QYB31=0,0,ROUNDDOWN(51.39*(QYB31/100-1.5)^1.05,0)))</f>
        <v>582</v>
      </c>
      <c r="QXX31" s="157"/>
      <c r="QXY31" s="209">
        <v>1160</v>
      </c>
      <c r="QXZ31" s="209">
        <v>0</v>
      </c>
      <c r="QYA31" s="209">
        <v>0</v>
      </c>
      <c r="QYB31" s="229">
        <f t="shared" ref="QYB31:QZX31" si="962">MAX(QXY31,QXZ31,QYA31)</f>
        <v>1160</v>
      </c>
      <c r="QYC31" s="41">
        <f t="shared" ca="1" si="958"/>
        <v>8.4501424479628939E-2</v>
      </c>
      <c r="QYD31" s="220">
        <v>9</v>
      </c>
      <c r="QYE31" s="162">
        <v>107</v>
      </c>
      <c r="QYF31" s="221" t="str">
        <f>VLOOKUP(QYE31,Уч!$A$2:$L$34,2,FALSE)</f>
        <v>Зарипов Раиль</v>
      </c>
      <c r="QYG31" s="222" t="str">
        <f>VLOOKUP(QYE31,Уч!$A$2:$L$34,3,FALSE)</f>
        <v>25.07.1999</v>
      </c>
      <c r="QYH31" s="223" t="str">
        <f>VLOOKUP(QYE31,Уч!$A$2:$L$34,5,FALSE)</f>
        <v xml:space="preserve">Республика Татарстан  </v>
      </c>
      <c r="QYI31" s="518">
        <f t="shared" si="959"/>
        <v>11.6</v>
      </c>
      <c r="QYJ31" s="518" t="str">
        <f t="shared" si="959"/>
        <v>X</v>
      </c>
      <c r="QYK31" s="518" t="str">
        <f t="shared" si="959"/>
        <v>X</v>
      </c>
      <c r="QYL31" s="311">
        <f t="shared" si="960"/>
        <v>11.6</v>
      </c>
      <c r="QYM31" s="247">
        <f t="shared" si="961"/>
        <v>582</v>
      </c>
      <c r="QYN31" s="157"/>
      <c r="QYO31" s="209">
        <v>1160</v>
      </c>
      <c r="QYP31" s="209">
        <v>0</v>
      </c>
      <c r="QYQ31" s="209">
        <v>0</v>
      </c>
      <c r="QYR31" s="229">
        <f t="shared" si="962"/>
        <v>1160</v>
      </c>
      <c r="QYS31" s="41">
        <f t="shared" ca="1" si="958"/>
        <v>0.22717671761498137</v>
      </c>
      <c r="QYT31" s="220">
        <v>9</v>
      </c>
      <c r="QYU31" s="162">
        <v>107</v>
      </c>
      <c r="QYV31" s="221" t="str">
        <f>VLOOKUP(QYU31,Уч!$A$2:$L$34,2,FALSE)</f>
        <v>Зарипов Раиль</v>
      </c>
      <c r="QYW31" s="222" t="str">
        <f>VLOOKUP(QYU31,Уч!$A$2:$L$34,3,FALSE)</f>
        <v>25.07.1999</v>
      </c>
      <c r="QYX31" s="223" t="str">
        <f>VLOOKUP(QYU31,Уч!$A$2:$L$34,5,FALSE)</f>
        <v xml:space="preserve">Республика Татарстан  </v>
      </c>
      <c r="QYY31" s="518">
        <f t="shared" si="959"/>
        <v>11.6</v>
      </c>
      <c r="QYZ31" s="518" t="str">
        <f t="shared" si="959"/>
        <v>X</v>
      </c>
      <c r="QZA31" s="518" t="str">
        <f t="shared" si="959"/>
        <v>X</v>
      </c>
      <c r="QZB31" s="311">
        <f t="shared" si="960"/>
        <v>11.6</v>
      </c>
      <c r="QZC31" s="247">
        <f t="shared" si="961"/>
        <v>582</v>
      </c>
      <c r="QZD31" s="157"/>
      <c r="QZE31" s="209">
        <v>1160</v>
      </c>
      <c r="QZF31" s="209">
        <v>0</v>
      </c>
      <c r="QZG31" s="209">
        <v>0</v>
      </c>
      <c r="QZH31" s="229">
        <f t="shared" si="962"/>
        <v>1160</v>
      </c>
      <c r="QZI31" s="41">
        <f t="shared" ca="1" si="958"/>
        <v>0.8239277320731061</v>
      </c>
      <c r="QZJ31" s="220">
        <v>9</v>
      </c>
      <c r="QZK31" s="162">
        <v>107</v>
      </c>
      <c r="QZL31" s="221" t="str">
        <f>VLOOKUP(QZK31,Уч!$A$2:$L$34,2,FALSE)</f>
        <v>Зарипов Раиль</v>
      </c>
      <c r="QZM31" s="222" t="str">
        <f>VLOOKUP(QZK31,Уч!$A$2:$L$34,3,FALSE)</f>
        <v>25.07.1999</v>
      </c>
      <c r="QZN31" s="223" t="str">
        <f>VLOOKUP(QZK31,Уч!$A$2:$L$34,5,FALSE)</f>
        <v xml:space="preserve">Республика Татарстан  </v>
      </c>
      <c r="QZO31" s="518">
        <f t="shared" si="959"/>
        <v>11.6</v>
      </c>
      <c r="QZP31" s="518" t="str">
        <f t="shared" si="959"/>
        <v>X</v>
      </c>
      <c r="QZQ31" s="518" t="str">
        <f t="shared" si="959"/>
        <v>X</v>
      </c>
      <c r="QZR31" s="311">
        <f t="shared" si="960"/>
        <v>11.6</v>
      </c>
      <c r="QZS31" s="247">
        <f t="shared" si="961"/>
        <v>582</v>
      </c>
      <c r="QZT31" s="157"/>
      <c r="QZU31" s="209">
        <v>1160</v>
      </c>
      <c r="QZV31" s="209">
        <v>0</v>
      </c>
      <c r="QZW31" s="209">
        <v>0</v>
      </c>
      <c r="QZX31" s="229">
        <f t="shared" si="962"/>
        <v>1160</v>
      </c>
      <c r="QZY31" s="41">
        <f t="shared" ref="QZY31:RBU31" ca="1" si="963">RAND()</f>
        <v>0.48513395744839438</v>
      </c>
      <c r="QZZ31" s="220">
        <v>9</v>
      </c>
      <c r="RAA31" s="162">
        <v>107</v>
      </c>
      <c r="RAB31" s="221" t="str">
        <f>VLOOKUP(RAA31,Уч!$A$2:$L$34,2,FALSE)</f>
        <v>Зарипов Раиль</v>
      </c>
      <c r="RAC31" s="222" t="str">
        <f>VLOOKUP(RAA31,Уч!$A$2:$L$34,3,FALSE)</f>
        <v>25.07.1999</v>
      </c>
      <c r="RAD31" s="223" t="str">
        <f>VLOOKUP(RAA31,Уч!$A$2:$L$34,5,FALSE)</f>
        <v xml:space="preserve">Республика Татарстан  </v>
      </c>
      <c r="RAE31" s="518">
        <f t="shared" ref="RAE31:RCC31" si="964">IF(RAK31=0,"X",RAK31/100)</f>
        <v>11.6</v>
      </c>
      <c r="RAF31" s="518" t="str">
        <f t="shared" si="964"/>
        <v>X</v>
      </c>
      <c r="RAG31" s="518" t="str">
        <f t="shared" si="964"/>
        <v>X</v>
      </c>
      <c r="RAH31" s="311">
        <f t="shared" ref="RAH31:RCD31" si="965">MAX(RAK31,RAL31,RAM31)/100</f>
        <v>11.6</v>
      </c>
      <c r="RAI31" s="247">
        <f t="shared" ref="RAI31:RCE31" si="966">IF(RAN31&lt;153,0,IF(RAN31=0,0,ROUNDDOWN(51.39*(RAN31/100-1.5)^1.05,0)))</f>
        <v>582</v>
      </c>
      <c r="RAJ31" s="157"/>
      <c r="RAK31" s="209">
        <v>1160</v>
      </c>
      <c r="RAL31" s="209">
        <v>0</v>
      </c>
      <c r="RAM31" s="209">
        <v>0</v>
      </c>
      <c r="RAN31" s="229">
        <f t="shared" ref="RAN31:RCJ31" si="967">MAX(RAK31,RAL31,RAM31)</f>
        <v>1160</v>
      </c>
      <c r="RAO31" s="41">
        <f t="shared" ca="1" si="963"/>
        <v>0.21282081081781179</v>
      </c>
      <c r="RAP31" s="220">
        <v>9</v>
      </c>
      <c r="RAQ31" s="162">
        <v>107</v>
      </c>
      <c r="RAR31" s="221" t="str">
        <f>VLOOKUP(RAQ31,Уч!$A$2:$L$34,2,FALSE)</f>
        <v>Зарипов Раиль</v>
      </c>
      <c r="RAS31" s="222" t="str">
        <f>VLOOKUP(RAQ31,Уч!$A$2:$L$34,3,FALSE)</f>
        <v>25.07.1999</v>
      </c>
      <c r="RAT31" s="223" t="str">
        <f>VLOOKUP(RAQ31,Уч!$A$2:$L$34,5,FALSE)</f>
        <v xml:space="preserve">Республика Татарстан  </v>
      </c>
      <c r="RAU31" s="518">
        <f t="shared" si="964"/>
        <v>11.6</v>
      </c>
      <c r="RAV31" s="518" t="str">
        <f t="shared" si="964"/>
        <v>X</v>
      </c>
      <c r="RAW31" s="518" t="str">
        <f t="shared" si="964"/>
        <v>X</v>
      </c>
      <c r="RAX31" s="311">
        <f t="shared" si="965"/>
        <v>11.6</v>
      </c>
      <c r="RAY31" s="247">
        <f t="shared" si="966"/>
        <v>582</v>
      </c>
      <c r="RAZ31" s="157"/>
      <c r="RBA31" s="209">
        <v>1160</v>
      </c>
      <c r="RBB31" s="209">
        <v>0</v>
      </c>
      <c r="RBC31" s="209">
        <v>0</v>
      </c>
      <c r="RBD31" s="229">
        <f t="shared" si="967"/>
        <v>1160</v>
      </c>
      <c r="RBE31" s="41">
        <f t="shared" ca="1" si="963"/>
        <v>0.17270375886336475</v>
      </c>
      <c r="RBF31" s="220">
        <v>9</v>
      </c>
      <c r="RBG31" s="162">
        <v>107</v>
      </c>
      <c r="RBH31" s="221" t="str">
        <f>VLOOKUP(RBG31,Уч!$A$2:$L$34,2,FALSE)</f>
        <v>Зарипов Раиль</v>
      </c>
      <c r="RBI31" s="222" t="str">
        <f>VLOOKUP(RBG31,Уч!$A$2:$L$34,3,FALSE)</f>
        <v>25.07.1999</v>
      </c>
      <c r="RBJ31" s="223" t="str">
        <f>VLOOKUP(RBG31,Уч!$A$2:$L$34,5,FALSE)</f>
        <v xml:space="preserve">Республика Татарстан  </v>
      </c>
      <c r="RBK31" s="518">
        <f t="shared" si="964"/>
        <v>11.6</v>
      </c>
      <c r="RBL31" s="518" t="str">
        <f t="shared" si="964"/>
        <v>X</v>
      </c>
      <c r="RBM31" s="518" t="str">
        <f t="shared" si="964"/>
        <v>X</v>
      </c>
      <c r="RBN31" s="311">
        <f t="shared" si="965"/>
        <v>11.6</v>
      </c>
      <c r="RBO31" s="247">
        <f t="shared" si="966"/>
        <v>582</v>
      </c>
      <c r="RBP31" s="157"/>
      <c r="RBQ31" s="209">
        <v>1160</v>
      </c>
      <c r="RBR31" s="209">
        <v>0</v>
      </c>
      <c r="RBS31" s="209">
        <v>0</v>
      </c>
      <c r="RBT31" s="229">
        <f t="shared" si="967"/>
        <v>1160</v>
      </c>
      <c r="RBU31" s="41">
        <f t="shared" ca="1" si="963"/>
        <v>0.83854933932564479</v>
      </c>
      <c r="RBV31" s="220">
        <v>9</v>
      </c>
      <c r="RBW31" s="162">
        <v>107</v>
      </c>
      <c r="RBX31" s="221" t="str">
        <f>VLOOKUP(RBW31,Уч!$A$2:$L$34,2,FALSE)</f>
        <v>Зарипов Раиль</v>
      </c>
      <c r="RBY31" s="222" t="str">
        <f>VLOOKUP(RBW31,Уч!$A$2:$L$34,3,FALSE)</f>
        <v>25.07.1999</v>
      </c>
      <c r="RBZ31" s="223" t="str">
        <f>VLOOKUP(RBW31,Уч!$A$2:$L$34,5,FALSE)</f>
        <v xml:space="preserve">Республика Татарстан  </v>
      </c>
      <c r="RCA31" s="518">
        <f t="shared" si="964"/>
        <v>11.6</v>
      </c>
      <c r="RCB31" s="518" t="str">
        <f t="shared" si="964"/>
        <v>X</v>
      </c>
      <c r="RCC31" s="518" t="str">
        <f t="shared" si="964"/>
        <v>X</v>
      </c>
      <c r="RCD31" s="311">
        <f t="shared" si="965"/>
        <v>11.6</v>
      </c>
      <c r="RCE31" s="247">
        <f t="shared" si="966"/>
        <v>582</v>
      </c>
      <c r="RCF31" s="157"/>
      <c r="RCG31" s="209">
        <v>1160</v>
      </c>
      <c r="RCH31" s="209">
        <v>0</v>
      </c>
      <c r="RCI31" s="209">
        <v>0</v>
      </c>
      <c r="RCJ31" s="229">
        <f t="shared" si="967"/>
        <v>1160</v>
      </c>
      <c r="RCK31" s="41">
        <f t="shared" ref="RCK31:REG31" ca="1" si="968">RAND()</f>
        <v>0.17499656581619827</v>
      </c>
      <c r="RCL31" s="220">
        <v>9</v>
      </c>
      <c r="RCM31" s="162">
        <v>107</v>
      </c>
      <c r="RCN31" s="221" t="str">
        <f>VLOOKUP(RCM31,Уч!$A$2:$L$34,2,FALSE)</f>
        <v>Зарипов Раиль</v>
      </c>
      <c r="RCO31" s="222" t="str">
        <f>VLOOKUP(RCM31,Уч!$A$2:$L$34,3,FALSE)</f>
        <v>25.07.1999</v>
      </c>
      <c r="RCP31" s="223" t="str">
        <f>VLOOKUP(RCM31,Уч!$A$2:$L$34,5,FALSE)</f>
        <v xml:space="preserve">Республика Татарстан  </v>
      </c>
      <c r="RCQ31" s="518">
        <f t="shared" ref="RCQ31:REO31" si="969">IF(RCW31=0,"X",RCW31/100)</f>
        <v>11.6</v>
      </c>
      <c r="RCR31" s="518" t="str">
        <f t="shared" si="969"/>
        <v>X</v>
      </c>
      <c r="RCS31" s="518" t="str">
        <f t="shared" si="969"/>
        <v>X</v>
      </c>
      <c r="RCT31" s="311">
        <f t="shared" ref="RCT31:REP31" si="970">MAX(RCW31,RCX31,RCY31)/100</f>
        <v>11.6</v>
      </c>
      <c r="RCU31" s="247">
        <f t="shared" ref="RCU31:REQ31" si="971">IF(RCZ31&lt;153,0,IF(RCZ31=0,0,ROUNDDOWN(51.39*(RCZ31/100-1.5)^1.05,0)))</f>
        <v>582</v>
      </c>
      <c r="RCV31" s="157"/>
      <c r="RCW31" s="209">
        <v>1160</v>
      </c>
      <c r="RCX31" s="209">
        <v>0</v>
      </c>
      <c r="RCY31" s="209">
        <v>0</v>
      </c>
      <c r="RCZ31" s="229">
        <f t="shared" ref="RCZ31:REV31" si="972">MAX(RCW31,RCX31,RCY31)</f>
        <v>1160</v>
      </c>
      <c r="RDA31" s="41">
        <f t="shared" ca="1" si="968"/>
        <v>0.26500384727127102</v>
      </c>
      <c r="RDB31" s="220">
        <v>9</v>
      </c>
      <c r="RDC31" s="162">
        <v>107</v>
      </c>
      <c r="RDD31" s="221" t="str">
        <f>VLOOKUP(RDC31,Уч!$A$2:$L$34,2,FALSE)</f>
        <v>Зарипов Раиль</v>
      </c>
      <c r="RDE31" s="222" t="str">
        <f>VLOOKUP(RDC31,Уч!$A$2:$L$34,3,FALSE)</f>
        <v>25.07.1999</v>
      </c>
      <c r="RDF31" s="223" t="str">
        <f>VLOOKUP(RDC31,Уч!$A$2:$L$34,5,FALSE)</f>
        <v xml:space="preserve">Республика Татарстан  </v>
      </c>
      <c r="RDG31" s="518">
        <f t="shared" si="969"/>
        <v>11.6</v>
      </c>
      <c r="RDH31" s="518" t="str">
        <f t="shared" si="969"/>
        <v>X</v>
      </c>
      <c r="RDI31" s="518" t="str">
        <f t="shared" si="969"/>
        <v>X</v>
      </c>
      <c r="RDJ31" s="311">
        <f t="shared" si="970"/>
        <v>11.6</v>
      </c>
      <c r="RDK31" s="247">
        <f t="shared" si="971"/>
        <v>582</v>
      </c>
      <c r="RDL31" s="157"/>
      <c r="RDM31" s="209">
        <v>1160</v>
      </c>
      <c r="RDN31" s="209">
        <v>0</v>
      </c>
      <c r="RDO31" s="209">
        <v>0</v>
      </c>
      <c r="RDP31" s="229">
        <f t="shared" si="972"/>
        <v>1160</v>
      </c>
      <c r="RDQ31" s="41">
        <f t="shared" ca="1" si="968"/>
        <v>0.67528784385419027</v>
      </c>
      <c r="RDR31" s="220">
        <v>9</v>
      </c>
      <c r="RDS31" s="162">
        <v>107</v>
      </c>
      <c r="RDT31" s="221" t="str">
        <f>VLOOKUP(RDS31,Уч!$A$2:$L$34,2,FALSE)</f>
        <v>Зарипов Раиль</v>
      </c>
      <c r="RDU31" s="222" t="str">
        <f>VLOOKUP(RDS31,Уч!$A$2:$L$34,3,FALSE)</f>
        <v>25.07.1999</v>
      </c>
      <c r="RDV31" s="223" t="str">
        <f>VLOOKUP(RDS31,Уч!$A$2:$L$34,5,FALSE)</f>
        <v xml:space="preserve">Республика Татарстан  </v>
      </c>
      <c r="RDW31" s="518">
        <f t="shared" si="969"/>
        <v>11.6</v>
      </c>
      <c r="RDX31" s="518" t="str">
        <f t="shared" si="969"/>
        <v>X</v>
      </c>
      <c r="RDY31" s="518" t="str">
        <f t="shared" si="969"/>
        <v>X</v>
      </c>
      <c r="RDZ31" s="311">
        <f t="shared" si="970"/>
        <v>11.6</v>
      </c>
      <c r="REA31" s="247">
        <f t="shared" si="971"/>
        <v>582</v>
      </c>
      <c r="REB31" s="157"/>
      <c r="REC31" s="209">
        <v>1160</v>
      </c>
      <c r="RED31" s="209">
        <v>0</v>
      </c>
      <c r="REE31" s="209">
        <v>0</v>
      </c>
      <c r="REF31" s="229">
        <f t="shared" si="972"/>
        <v>1160</v>
      </c>
      <c r="REG31" s="41">
        <f t="shared" ca="1" si="968"/>
        <v>0.49963224369506487</v>
      </c>
      <c r="REH31" s="220">
        <v>9</v>
      </c>
      <c r="REI31" s="162">
        <v>107</v>
      </c>
      <c r="REJ31" s="221" t="str">
        <f>VLOOKUP(REI31,Уч!$A$2:$L$34,2,FALSE)</f>
        <v>Зарипов Раиль</v>
      </c>
      <c r="REK31" s="222" t="str">
        <f>VLOOKUP(REI31,Уч!$A$2:$L$34,3,FALSE)</f>
        <v>25.07.1999</v>
      </c>
      <c r="REL31" s="223" t="str">
        <f>VLOOKUP(REI31,Уч!$A$2:$L$34,5,FALSE)</f>
        <v xml:space="preserve">Республика Татарстан  </v>
      </c>
      <c r="REM31" s="518">
        <f t="shared" si="969"/>
        <v>11.6</v>
      </c>
      <c r="REN31" s="518" t="str">
        <f t="shared" si="969"/>
        <v>X</v>
      </c>
      <c r="REO31" s="518" t="str">
        <f t="shared" si="969"/>
        <v>X</v>
      </c>
      <c r="REP31" s="311">
        <f t="shared" si="970"/>
        <v>11.6</v>
      </c>
      <c r="REQ31" s="247">
        <f t="shared" si="971"/>
        <v>582</v>
      </c>
      <c r="RER31" s="157"/>
      <c r="RES31" s="209">
        <v>1160</v>
      </c>
      <c r="RET31" s="209">
        <v>0</v>
      </c>
      <c r="REU31" s="209">
        <v>0</v>
      </c>
      <c r="REV31" s="229">
        <f t="shared" si="972"/>
        <v>1160</v>
      </c>
      <c r="REW31" s="41">
        <f t="shared" ref="REW31:RGS31" ca="1" si="973">RAND()</f>
        <v>0.19779467578210375</v>
      </c>
      <c r="REX31" s="220">
        <v>9</v>
      </c>
      <c r="REY31" s="162">
        <v>107</v>
      </c>
      <c r="REZ31" s="221" t="str">
        <f>VLOOKUP(REY31,Уч!$A$2:$L$34,2,FALSE)</f>
        <v>Зарипов Раиль</v>
      </c>
      <c r="RFA31" s="222" t="str">
        <f>VLOOKUP(REY31,Уч!$A$2:$L$34,3,FALSE)</f>
        <v>25.07.1999</v>
      </c>
      <c r="RFB31" s="223" t="str">
        <f>VLOOKUP(REY31,Уч!$A$2:$L$34,5,FALSE)</f>
        <v xml:space="preserve">Республика Татарстан  </v>
      </c>
      <c r="RFC31" s="518">
        <f t="shared" ref="RFC31:RHA31" si="974">IF(RFI31=0,"X",RFI31/100)</f>
        <v>11.6</v>
      </c>
      <c r="RFD31" s="518" t="str">
        <f t="shared" si="974"/>
        <v>X</v>
      </c>
      <c r="RFE31" s="518" t="str">
        <f t="shared" si="974"/>
        <v>X</v>
      </c>
      <c r="RFF31" s="311">
        <f t="shared" ref="RFF31:RHB31" si="975">MAX(RFI31,RFJ31,RFK31)/100</f>
        <v>11.6</v>
      </c>
      <c r="RFG31" s="247">
        <f t="shared" ref="RFG31:RHC31" si="976">IF(RFL31&lt;153,0,IF(RFL31=0,0,ROUNDDOWN(51.39*(RFL31/100-1.5)^1.05,0)))</f>
        <v>582</v>
      </c>
      <c r="RFH31" s="157"/>
      <c r="RFI31" s="209">
        <v>1160</v>
      </c>
      <c r="RFJ31" s="209">
        <v>0</v>
      </c>
      <c r="RFK31" s="209">
        <v>0</v>
      </c>
      <c r="RFL31" s="229">
        <f t="shared" ref="RFL31:RHH31" si="977">MAX(RFI31,RFJ31,RFK31)</f>
        <v>1160</v>
      </c>
      <c r="RFM31" s="41">
        <f t="shared" ca="1" si="973"/>
        <v>0.42243200049823004</v>
      </c>
      <c r="RFN31" s="220">
        <v>9</v>
      </c>
      <c r="RFO31" s="162">
        <v>107</v>
      </c>
      <c r="RFP31" s="221" t="str">
        <f>VLOOKUP(RFO31,Уч!$A$2:$L$34,2,FALSE)</f>
        <v>Зарипов Раиль</v>
      </c>
      <c r="RFQ31" s="222" t="str">
        <f>VLOOKUP(RFO31,Уч!$A$2:$L$34,3,FALSE)</f>
        <v>25.07.1999</v>
      </c>
      <c r="RFR31" s="223" t="str">
        <f>VLOOKUP(RFO31,Уч!$A$2:$L$34,5,FALSE)</f>
        <v xml:space="preserve">Республика Татарстан  </v>
      </c>
      <c r="RFS31" s="518">
        <f t="shared" si="974"/>
        <v>11.6</v>
      </c>
      <c r="RFT31" s="518" t="str">
        <f t="shared" si="974"/>
        <v>X</v>
      </c>
      <c r="RFU31" s="518" t="str">
        <f t="shared" si="974"/>
        <v>X</v>
      </c>
      <c r="RFV31" s="311">
        <f t="shared" si="975"/>
        <v>11.6</v>
      </c>
      <c r="RFW31" s="247">
        <f t="shared" si="976"/>
        <v>582</v>
      </c>
      <c r="RFX31" s="157"/>
      <c r="RFY31" s="209">
        <v>1160</v>
      </c>
      <c r="RFZ31" s="209">
        <v>0</v>
      </c>
      <c r="RGA31" s="209">
        <v>0</v>
      </c>
      <c r="RGB31" s="229">
        <f t="shared" si="977"/>
        <v>1160</v>
      </c>
      <c r="RGC31" s="41">
        <f t="shared" ca="1" si="973"/>
        <v>0.30696549730657752</v>
      </c>
      <c r="RGD31" s="220">
        <v>9</v>
      </c>
      <c r="RGE31" s="162">
        <v>107</v>
      </c>
      <c r="RGF31" s="221" t="str">
        <f>VLOOKUP(RGE31,Уч!$A$2:$L$34,2,FALSE)</f>
        <v>Зарипов Раиль</v>
      </c>
      <c r="RGG31" s="222" t="str">
        <f>VLOOKUP(RGE31,Уч!$A$2:$L$34,3,FALSE)</f>
        <v>25.07.1999</v>
      </c>
      <c r="RGH31" s="223" t="str">
        <f>VLOOKUP(RGE31,Уч!$A$2:$L$34,5,FALSE)</f>
        <v xml:space="preserve">Республика Татарстан  </v>
      </c>
      <c r="RGI31" s="518">
        <f t="shared" si="974"/>
        <v>11.6</v>
      </c>
      <c r="RGJ31" s="518" t="str">
        <f t="shared" si="974"/>
        <v>X</v>
      </c>
      <c r="RGK31" s="518" t="str">
        <f t="shared" si="974"/>
        <v>X</v>
      </c>
      <c r="RGL31" s="311">
        <f t="shared" si="975"/>
        <v>11.6</v>
      </c>
      <c r="RGM31" s="247">
        <f t="shared" si="976"/>
        <v>582</v>
      </c>
      <c r="RGN31" s="157"/>
      <c r="RGO31" s="209">
        <v>1160</v>
      </c>
      <c r="RGP31" s="209">
        <v>0</v>
      </c>
      <c r="RGQ31" s="209">
        <v>0</v>
      </c>
      <c r="RGR31" s="229">
        <f t="shared" si="977"/>
        <v>1160</v>
      </c>
      <c r="RGS31" s="41">
        <f t="shared" ca="1" si="973"/>
        <v>0.20784791130311853</v>
      </c>
      <c r="RGT31" s="220">
        <v>9</v>
      </c>
      <c r="RGU31" s="162">
        <v>107</v>
      </c>
      <c r="RGV31" s="221" t="str">
        <f>VLOOKUP(RGU31,Уч!$A$2:$L$34,2,FALSE)</f>
        <v>Зарипов Раиль</v>
      </c>
      <c r="RGW31" s="222" t="str">
        <f>VLOOKUP(RGU31,Уч!$A$2:$L$34,3,FALSE)</f>
        <v>25.07.1999</v>
      </c>
      <c r="RGX31" s="223" t="str">
        <f>VLOOKUP(RGU31,Уч!$A$2:$L$34,5,FALSE)</f>
        <v xml:space="preserve">Республика Татарстан  </v>
      </c>
      <c r="RGY31" s="518">
        <f t="shared" si="974"/>
        <v>11.6</v>
      </c>
      <c r="RGZ31" s="518" t="str">
        <f t="shared" si="974"/>
        <v>X</v>
      </c>
      <c r="RHA31" s="518" t="str">
        <f t="shared" si="974"/>
        <v>X</v>
      </c>
      <c r="RHB31" s="311">
        <f t="shared" si="975"/>
        <v>11.6</v>
      </c>
      <c r="RHC31" s="247">
        <f t="shared" si="976"/>
        <v>582</v>
      </c>
      <c r="RHD31" s="157"/>
      <c r="RHE31" s="209">
        <v>1160</v>
      </c>
      <c r="RHF31" s="209">
        <v>0</v>
      </c>
      <c r="RHG31" s="209">
        <v>0</v>
      </c>
      <c r="RHH31" s="229">
        <f t="shared" si="977"/>
        <v>1160</v>
      </c>
      <c r="RHI31" s="41">
        <f t="shared" ref="RHI31:RJE31" ca="1" si="978">RAND()</f>
        <v>0.12744504129116152</v>
      </c>
      <c r="RHJ31" s="220">
        <v>9</v>
      </c>
      <c r="RHK31" s="162">
        <v>107</v>
      </c>
      <c r="RHL31" s="221" t="str">
        <f>VLOOKUP(RHK31,Уч!$A$2:$L$34,2,FALSE)</f>
        <v>Зарипов Раиль</v>
      </c>
      <c r="RHM31" s="222" t="str">
        <f>VLOOKUP(RHK31,Уч!$A$2:$L$34,3,FALSE)</f>
        <v>25.07.1999</v>
      </c>
      <c r="RHN31" s="223" t="str">
        <f>VLOOKUP(RHK31,Уч!$A$2:$L$34,5,FALSE)</f>
        <v xml:space="preserve">Республика Татарстан  </v>
      </c>
      <c r="RHO31" s="518">
        <f t="shared" ref="RHO31:RJM31" si="979">IF(RHU31=0,"X",RHU31/100)</f>
        <v>11.6</v>
      </c>
      <c r="RHP31" s="518" t="str">
        <f t="shared" si="979"/>
        <v>X</v>
      </c>
      <c r="RHQ31" s="518" t="str">
        <f t="shared" si="979"/>
        <v>X</v>
      </c>
      <c r="RHR31" s="311">
        <f t="shared" ref="RHR31:RJN31" si="980">MAX(RHU31,RHV31,RHW31)/100</f>
        <v>11.6</v>
      </c>
      <c r="RHS31" s="247">
        <f t="shared" ref="RHS31:RJO31" si="981">IF(RHX31&lt;153,0,IF(RHX31=0,0,ROUNDDOWN(51.39*(RHX31/100-1.5)^1.05,0)))</f>
        <v>582</v>
      </c>
      <c r="RHT31" s="157"/>
      <c r="RHU31" s="209">
        <v>1160</v>
      </c>
      <c r="RHV31" s="209">
        <v>0</v>
      </c>
      <c r="RHW31" s="209">
        <v>0</v>
      </c>
      <c r="RHX31" s="229">
        <f t="shared" ref="RHX31:RJT31" si="982">MAX(RHU31,RHV31,RHW31)</f>
        <v>1160</v>
      </c>
      <c r="RHY31" s="41">
        <f t="shared" ca="1" si="978"/>
        <v>0.26169544688043966</v>
      </c>
      <c r="RHZ31" s="220">
        <v>9</v>
      </c>
      <c r="RIA31" s="162">
        <v>107</v>
      </c>
      <c r="RIB31" s="221" t="str">
        <f>VLOOKUP(RIA31,Уч!$A$2:$L$34,2,FALSE)</f>
        <v>Зарипов Раиль</v>
      </c>
      <c r="RIC31" s="222" t="str">
        <f>VLOOKUP(RIA31,Уч!$A$2:$L$34,3,FALSE)</f>
        <v>25.07.1999</v>
      </c>
      <c r="RID31" s="223" t="str">
        <f>VLOOKUP(RIA31,Уч!$A$2:$L$34,5,FALSE)</f>
        <v xml:space="preserve">Республика Татарстан  </v>
      </c>
      <c r="RIE31" s="518">
        <f t="shared" si="979"/>
        <v>11.6</v>
      </c>
      <c r="RIF31" s="518" t="str">
        <f t="shared" si="979"/>
        <v>X</v>
      </c>
      <c r="RIG31" s="518" t="str">
        <f t="shared" si="979"/>
        <v>X</v>
      </c>
      <c r="RIH31" s="311">
        <f t="shared" si="980"/>
        <v>11.6</v>
      </c>
      <c r="RII31" s="247">
        <f t="shared" si="981"/>
        <v>582</v>
      </c>
      <c r="RIJ31" s="157"/>
      <c r="RIK31" s="209">
        <v>1160</v>
      </c>
      <c r="RIL31" s="209">
        <v>0</v>
      </c>
      <c r="RIM31" s="209">
        <v>0</v>
      </c>
      <c r="RIN31" s="229">
        <f t="shared" si="982"/>
        <v>1160</v>
      </c>
      <c r="RIO31" s="41">
        <f t="shared" ca="1" si="978"/>
        <v>0.8703259132818727</v>
      </c>
      <c r="RIP31" s="220">
        <v>9</v>
      </c>
      <c r="RIQ31" s="162">
        <v>107</v>
      </c>
      <c r="RIR31" s="221" t="str">
        <f>VLOOKUP(RIQ31,Уч!$A$2:$L$34,2,FALSE)</f>
        <v>Зарипов Раиль</v>
      </c>
      <c r="RIS31" s="222" t="str">
        <f>VLOOKUP(RIQ31,Уч!$A$2:$L$34,3,FALSE)</f>
        <v>25.07.1999</v>
      </c>
      <c r="RIT31" s="223" t="str">
        <f>VLOOKUP(RIQ31,Уч!$A$2:$L$34,5,FALSE)</f>
        <v xml:space="preserve">Республика Татарстан  </v>
      </c>
      <c r="RIU31" s="518">
        <f t="shared" si="979"/>
        <v>11.6</v>
      </c>
      <c r="RIV31" s="518" t="str">
        <f t="shared" si="979"/>
        <v>X</v>
      </c>
      <c r="RIW31" s="518" t="str">
        <f t="shared" si="979"/>
        <v>X</v>
      </c>
      <c r="RIX31" s="311">
        <f t="shared" si="980"/>
        <v>11.6</v>
      </c>
      <c r="RIY31" s="247">
        <f t="shared" si="981"/>
        <v>582</v>
      </c>
      <c r="RIZ31" s="157"/>
      <c r="RJA31" s="209">
        <v>1160</v>
      </c>
      <c r="RJB31" s="209">
        <v>0</v>
      </c>
      <c r="RJC31" s="209">
        <v>0</v>
      </c>
      <c r="RJD31" s="229">
        <f t="shared" si="982"/>
        <v>1160</v>
      </c>
      <c r="RJE31" s="41">
        <f t="shared" ca="1" si="978"/>
        <v>0.68119254455915934</v>
      </c>
      <c r="RJF31" s="220">
        <v>9</v>
      </c>
      <c r="RJG31" s="162">
        <v>107</v>
      </c>
      <c r="RJH31" s="221" t="str">
        <f>VLOOKUP(RJG31,Уч!$A$2:$L$34,2,FALSE)</f>
        <v>Зарипов Раиль</v>
      </c>
      <c r="RJI31" s="222" t="str">
        <f>VLOOKUP(RJG31,Уч!$A$2:$L$34,3,FALSE)</f>
        <v>25.07.1999</v>
      </c>
      <c r="RJJ31" s="223" t="str">
        <f>VLOOKUP(RJG31,Уч!$A$2:$L$34,5,FALSE)</f>
        <v xml:space="preserve">Республика Татарстан  </v>
      </c>
      <c r="RJK31" s="518">
        <f t="shared" si="979"/>
        <v>11.6</v>
      </c>
      <c r="RJL31" s="518" t="str">
        <f t="shared" si="979"/>
        <v>X</v>
      </c>
      <c r="RJM31" s="518" t="str">
        <f t="shared" si="979"/>
        <v>X</v>
      </c>
      <c r="RJN31" s="311">
        <f t="shared" si="980"/>
        <v>11.6</v>
      </c>
      <c r="RJO31" s="247">
        <f t="shared" si="981"/>
        <v>582</v>
      </c>
      <c r="RJP31" s="157"/>
      <c r="RJQ31" s="209">
        <v>1160</v>
      </c>
      <c r="RJR31" s="209">
        <v>0</v>
      </c>
      <c r="RJS31" s="209">
        <v>0</v>
      </c>
      <c r="RJT31" s="229">
        <f t="shared" si="982"/>
        <v>1160</v>
      </c>
      <c r="RJU31" s="41">
        <f t="shared" ref="RJU31:RLQ31" ca="1" si="983">RAND()</f>
        <v>0.20725633660312648</v>
      </c>
      <c r="RJV31" s="220">
        <v>9</v>
      </c>
      <c r="RJW31" s="162">
        <v>107</v>
      </c>
      <c r="RJX31" s="221" t="str">
        <f>VLOOKUP(RJW31,Уч!$A$2:$L$34,2,FALSE)</f>
        <v>Зарипов Раиль</v>
      </c>
      <c r="RJY31" s="222" t="str">
        <f>VLOOKUP(RJW31,Уч!$A$2:$L$34,3,FALSE)</f>
        <v>25.07.1999</v>
      </c>
      <c r="RJZ31" s="223" t="str">
        <f>VLOOKUP(RJW31,Уч!$A$2:$L$34,5,FALSE)</f>
        <v xml:space="preserve">Республика Татарстан  </v>
      </c>
      <c r="RKA31" s="518">
        <f t="shared" ref="RKA31:RLY31" si="984">IF(RKG31=0,"X",RKG31/100)</f>
        <v>11.6</v>
      </c>
      <c r="RKB31" s="518" t="str">
        <f t="shared" si="984"/>
        <v>X</v>
      </c>
      <c r="RKC31" s="518" t="str">
        <f t="shared" si="984"/>
        <v>X</v>
      </c>
      <c r="RKD31" s="311">
        <f t="shared" ref="RKD31:RLZ31" si="985">MAX(RKG31,RKH31,RKI31)/100</f>
        <v>11.6</v>
      </c>
      <c r="RKE31" s="247">
        <f t="shared" ref="RKE31:RMA31" si="986">IF(RKJ31&lt;153,0,IF(RKJ31=0,0,ROUNDDOWN(51.39*(RKJ31/100-1.5)^1.05,0)))</f>
        <v>582</v>
      </c>
      <c r="RKF31" s="157"/>
      <c r="RKG31" s="209">
        <v>1160</v>
      </c>
      <c r="RKH31" s="209">
        <v>0</v>
      </c>
      <c r="RKI31" s="209">
        <v>0</v>
      </c>
      <c r="RKJ31" s="229">
        <f t="shared" ref="RKJ31:RMF31" si="987">MAX(RKG31,RKH31,RKI31)</f>
        <v>1160</v>
      </c>
      <c r="RKK31" s="41">
        <f t="shared" ca="1" si="983"/>
        <v>0.55569695131141683</v>
      </c>
      <c r="RKL31" s="220">
        <v>9</v>
      </c>
      <c r="RKM31" s="162">
        <v>107</v>
      </c>
      <c r="RKN31" s="221" t="str">
        <f>VLOOKUP(RKM31,Уч!$A$2:$L$34,2,FALSE)</f>
        <v>Зарипов Раиль</v>
      </c>
      <c r="RKO31" s="222" t="str">
        <f>VLOOKUP(RKM31,Уч!$A$2:$L$34,3,FALSE)</f>
        <v>25.07.1999</v>
      </c>
      <c r="RKP31" s="223" t="str">
        <f>VLOOKUP(RKM31,Уч!$A$2:$L$34,5,FALSE)</f>
        <v xml:space="preserve">Республика Татарстан  </v>
      </c>
      <c r="RKQ31" s="518">
        <f t="shared" si="984"/>
        <v>11.6</v>
      </c>
      <c r="RKR31" s="518" t="str">
        <f t="shared" si="984"/>
        <v>X</v>
      </c>
      <c r="RKS31" s="518" t="str">
        <f t="shared" si="984"/>
        <v>X</v>
      </c>
      <c r="RKT31" s="311">
        <f t="shared" si="985"/>
        <v>11.6</v>
      </c>
      <c r="RKU31" s="247">
        <f t="shared" si="986"/>
        <v>582</v>
      </c>
      <c r="RKV31" s="157"/>
      <c r="RKW31" s="209">
        <v>1160</v>
      </c>
      <c r="RKX31" s="209">
        <v>0</v>
      </c>
      <c r="RKY31" s="209">
        <v>0</v>
      </c>
      <c r="RKZ31" s="229">
        <f t="shared" si="987"/>
        <v>1160</v>
      </c>
      <c r="RLA31" s="41">
        <f t="shared" ca="1" si="983"/>
        <v>0.82913822029688111</v>
      </c>
      <c r="RLB31" s="220">
        <v>9</v>
      </c>
      <c r="RLC31" s="162">
        <v>107</v>
      </c>
      <c r="RLD31" s="221" t="str">
        <f>VLOOKUP(RLC31,Уч!$A$2:$L$34,2,FALSE)</f>
        <v>Зарипов Раиль</v>
      </c>
      <c r="RLE31" s="222" t="str">
        <f>VLOOKUP(RLC31,Уч!$A$2:$L$34,3,FALSE)</f>
        <v>25.07.1999</v>
      </c>
      <c r="RLF31" s="223" t="str">
        <f>VLOOKUP(RLC31,Уч!$A$2:$L$34,5,FALSE)</f>
        <v xml:space="preserve">Республика Татарстан  </v>
      </c>
      <c r="RLG31" s="518">
        <f t="shared" si="984"/>
        <v>11.6</v>
      </c>
      <c r="RLH31" s="518" t="str">
        <f t="shared" si="984"/>
        <v>X</v>
      </c>
      <c r="RLI31" s="518" t="str">
        <f t="shared" si="984"/>
        <v>X</v>
      </c>
      <c r="RLJ31" s="311">
        <f t="shared" si="985"/>
        <v>11.6</v>
      </c>
      <c r="RLK31" s="247">
        <f t="shared" si="986"/>
        <v>582</v>
      </c>
      <c r="RLL31" s="157"/>
      <c r="RLM31" s="209">
        <v>1160</v>
      </c>
      <c r="RLN31" s="209">
        <v>0</v>
      </c>
      <c r="RLO31" s="209">
        <v>0</v>
      </c>
      <c r="RLP31" s="229">
        <f t="shared" si="987"/>
        <v>1160</v>
      </c>
      <c r="RLQ31" s="41">
        <f t="shared" ca="1" si="983"/>
        <v>0.77239261231405265</v>
      </c>
      <c r="RLR31" s="220">
        <v>9</v>
      </c>
      <c r="RLS31" s="162">
        <v>107</v>
      </c>
      <c r="RLT31" s="221" t="str">
        <f>VLOOKUP(RLS31,Уч!$A$2:$L$34,2,FALSE)</f>
        <v>Зарипов Раиль</v>
      </c>
      <c r="RLU31" s="222" t="str">
        <f>VLOOKUP(RLS31,Уч!$A$2:$L$34,3,FALSE)</f>
        <v>25.07.1999</v>
      </c>
      <c r="RLV31" s="223" t="str">
        <f>VLOOKUP(RLS31,Уч!$A$2:$L$34,5,FALSE)</f>
        <v xml:space="preserve">Республика Татарстан  </v>
      </c>
      <c r="RLW31" s="518">
        <f t="shared" si="984"/>
        <v>11.6</v>
      </c>
      <c r="RLX31" s="518" t="str">
        <f t="shared" si="984"/>
        <v>X</v>
      </c>
      <c r="RLY31" s="518" t="str">
        <f t="shared" si="984"/>
        <v>X</v>
      </c>
      <c r="RLZ31" s="311">
        <f t="shared" si="985"/>
        <v>11.6</v>
      </c>
      <c r="RMA31" s="247">
        <f t="shared" si="986"/>
        <v>582</v>
      </c>
      <c r="RMB31" s="157"/>
      <c r="RMC31" s="209">
        <v>1160</v>
      </c>
      <c r="RMD31" s="209">
        <v>0</v>
      </c>
      <c r="RME31" s="209">
        <v>0</v>
      </c>
      <c r="RMF31" s="229">
        <f t="shared" si="987"/>
        <v>1160</v>
      </c>
      <c r="RMG31" s="41">
        <f t="shared" ref="RMG31:ROC31" ca="1" si="988">RAND()</f>
        <v>0.52399029298857924</v>
      </c>
      <c r="RMH31" s="220">
        <v>9</v>
      </c>
      <c r="RMI31" s="162">
        <v>107</v>
      </c>
      <c r="RMJ31" s="221" t="str">
        <f>VLOOKUP(RMI31,Уч!$A$2:$L$34,2,FALSE)</f>
        <v>Зарипов Раиль</v>
      </c>
      <c r="RMK31" s="222" t="str">
        <f>VLOOKUP(RMI31,Уч!$A$2:$L$34,3,FALSE)</f>
        <v>25.07.1999</v>
      </c>
      <c r="RML31" s="223" t="str">
        <f>VLOOKUP(RMI31,Уч!$A$2:$L$34,5,FALSE)</f>
        <v xml:space="preserve">Республика Татарстан  </v>
      </c>
      <c r="RMM31" s="518">
        <f t="shared" ref="RMM31:ROK31" si="989">IF(RMS31=0,"X",RMS31/100)</f>
        <v>11.6</v>
      </c>
      <c r="RMN31" s="518" t="str">
        <f t="shared" si="989"/>
        <v>X</v>
      </c>
      <c r="RMO31" s="518" t="str">
        <f t="shared" si="989"/>
        <v>X</v>
      </c>
      <c r="RMP31" s="311">
        <f t="shared" ref="RMP31:ROL31" si="990">MAX(RMS31,RMT31,RMU31)/100</f>
        <v>11.6</v>
      </c>
      <c r="RMQ31" s="247">
        <f t="shared" ref="RMQ31:ROM31" si="991">IF(RMV31&lt;153,0,IF(RMV31=0,0,ROUNDDOWN(51.39*(RMV31/100-1.5)^1.05,0)))</f>
        <v>582</v>
      </c>
      <c r="RMR31" s="157"/>
      <c r="RMS31" s="209">
        <v>1160</v>
      </c>
      <c r="RMT31" s="209">
        <v>0</v>
      </c>
      <c r="RMU31" s="209">
        <v>0</v>
      </c>
      <c r="RMV31" s="229">
        <f t="shared" ref="RMV31:ROR31" si="992">MAX(RMS31,RMT31,RMU31)</f>
        <v>1160</v>
      </c>
      <c r="RMW31" s="41">
        <f t="shared" ca="1" si="988"/>
        <v>0.20149075909736336</v>
      </c>
      <c r="RMX31" s="220">
        <v>9</v>
      </c>
      <c r="RMY31" s="162">
        <v>107</v>
      </c>
      <c r="RMZ31" s="221" t="str">
        <f>VLOOKUP(RMY31,Уч!$A$2:$L$34,2,FALSE)</f>
        <v>Зарипов Раиль</v>
      </c>
      <c r="RNA31" s="222" t="str">
        <f>VLOOKUP(RMY31,Уч!$A$2:$L$34,3,FALSE)</f>
        <v>25.07.1999</v>
      </c>
      <c r="RNB31" s="223" t="str">
        <f>VLOOKUP(RMY31,Уч!$A$2:$L$34,5,FALSE)</f>
        <v xml:space="preserve">Республика Татарстан  </v>
      </c>
      <c r="RNC31" s="518">
        <f t="shared" si="989"/>
        <v>11.6</v>
      </c>
      <c r="RND31" s="518" t="str">
        <f t="shared" si="989"/>
        <v>X</v>
      </c>
      <c r="RNE31" s="518" t="str">
        <f t="shared" si="989"/>
        <v>X</v>
      </c>
      <c r="RNF31" s="311">
        <f t="shared" si="990"/>
        <v>11.6</v>
      </c>
      <c r="RNG31" s="247">
        <f t="shared" si="991"/>
        <v>582</v>
      </c>
      <c r="RNH31" s="157"/>
      <c r="RNI31" s="209">
        <v>1160</v>
      </c>
      <c r="RNJ31" s="209">
        <v>0</v>
      </c>
      <c r="RNK31" s="209">
        <v>0</v>
      </c>
      <c r="RNL31" s="229">
        <f t="shared" si="992"/>
        <v>1160</v>
      </c>
      <c r="RNM31" s="41">
        <f t="shared" ca="1" si="988"/>
        <v>0.76609098719861035</v>
      </c>
      <c r="RNN31" s="220">
        <v>9</v>
      </c>
      <c r="RNO31" s="162">
        <v>107</v>
      </c>
      <c r="RNP31" s="221" t="str">
        <f>VLOOKUP(RNO31,Уч!$A$2:$L$34,2,FALSE)</f>
        <v>Зарипов Раиль</v>
      </c>
      <c r="RNQ31" s="222" t="str">
        <f>VLOOKUP(RNO31,Уч!$A$2:$L$34,3,FALSE)</f>
        <v>25.07.1999</v>
      </c>
      <c r="RNR31" s="223" t="str">
        <f>VLOOKUP(RNO31,Уч!$A$2:$L$34,5,FALSE)</f>
        <v xml:space="preserve">Республика Татарстан  </v>
      </c>
      <c r="RNS31" s="518">
        <f t="shared" si="989"/>
        <v>11.6</v>
      </c>
      <c r="RNT31" s="518" t="str">
        <f t="shared" si="989"/>
        <v>X</v>
      </c>
      <c r="RNU31" s="518" t="str">
        <f t="shared" si="989"/>
        <v>X</v>
      </c>
      <c r="RNV31" s="311">
        <f t="shared" si="990"/>
        <v>11.6</v>
      </c>
      <c r="RNW31" s="247">
        <f t="shared" si="991"/>
        <v>582</v>
      </c>
      <c r="RNX31" s="157"/>
      <c r="RNY31" s="209">
        <v>1160</v>
      </c>
      <c r="RNZ31" s="209">
        <v>0</v>
      </c>
      <c r="ROA31" s="209">
        <v>0</v>
      </c>
      <c r="ROB31" s="229">
        <f t="shared" si="992"/>
        <v>1160</v>
      </c>
      <c r="ROC31" s="41">
        <f t="shared" ca="1" si="988"/>
        <v>0.33610158157754766</v>
      </c>
      <c r="ROD31" s="220">
        <v>9</v>
      </c>
      <c r="ROE31" s="162">
        <v>107</v>
      </c>
      <c r="ROF31" s="221" t="str">
        <f>VLOOKUP(ROE31,Уч!$A$2:$L$34,2,FALSE)</f>
        <v>Зарипов Раиль</v>
      </c>
      <c r="ROG31" s="222" t="str">
        <f>VLOOKUP(ROE31,Уч!$A$2:$L$34,3,FALSE)</f>
        <v>25.07.1999</v>
      </c>
      <c r="ROH31" s="223" t="str">
        <f>VLOOKUP(ROE31,Уч!$A$2:$L$34,5,FALSE)</f>
        <v xml:space="preserve">Республика Татарстан  </v>
      </c>
      <c r="ROI31" s="518">
        <f t="shared" si="989"/>
        <v>11.6</v>
      </c>
      <c r="ROJ31" s="518" t="str">
        <f t="shared" si="989"/>
        <v>X</v>
      </c>
      <c r="ROK31" s="518" t="str">
        <f t="shared" si="989"/>
        <v>X</v>
      </c>
      <c r="ROL31" s="311">
        <f t="shared" si="990"/>
        <v>11.6</v>
      </c>
      <c r="ROM31" s="247">
        <f t="shared" si="991"/>
        <v>582</v>
      </c>
      <c r="RON31" s="157"/>
      <c r="ROO31" s="209">
        <v>1160</v>
      </c>
      <c r="ROP31" s="209">
        <v>0</v>
      </c>
      <c r="ROQ31" s="209">
        <v>0</v>
      </c>
      <c r="ROR31" s="229">
        <f t="shared" si="992"/>
        <v>1160</v>
      </c>
      <c r="ROS31" s="41">
        <f t="shared" ref="ROS31:RQO31" ca="1" si="993">RAND()</f>
        <v>0.56366099436114747</v>
      </c>
      <c r="ROT31" s="220">
        <v>9</v>
      </c>
      <c r="ROU31" s="162">
        <v>107</v>
      </c>
      <c r="ROV31" s="221" t="str">
        <f>VLOOKUP(ROU31,Уч!$A$2:$L$34,2,FALSE)</f>
        <v>Зарипов Раиль</v>
      </c>
      <c r="ROW31" s="222" t="str">
        <f>VLOOKUP(ROU31,Уч!$A$2:$L$34,3,FALSE)</f>
        <v>25.07.1999</v>
      </c>
      <c r="ROX31" s="223" t="str">
        <f>VLOOKUP(ROU31,Уч!$A$2:$L$34,5,FALSE)</f>
        <v xml:space="preserve">Республика Татарстан  </v>
      </c>
      <c r="ROY31" s="518">
        <f t="shared" ref="ROY31:RQW31" si="994">IF(RPE31=0,"X",RPE31/100)</f>
        <v>11.6</v>
      </c>
      <c r="ROZ31" s="518" t="str">
        <f t="shared" si="994"/>
        <v>X</v>
      </c>
      <c r="RPA31" s="518" t="str">
        <f t="shared" si="994"/>
        <v>X</v>
      </c>
      <c r="RPB31" s="311">
        <f t="shared" ref="RPB31:RQX31" si="995">MAX(RPE31,RPF31,RPG31)/100</f>
        <v>11.6</v>
      </c>
      <c r="RPC31" s="247">
        <f t="shared" ref="RPC31:RQY31" si="996">IF(RPH31&lt;153,0,IF(RPH31=0,0,ROUNDDOWN(51.39*(RPH31/100-1.5)^1.05,0)))</f>
        <v>582</v>
      </c>
      <c r="RPD31" s="157"/>
      <c r="RPE31" s="209">
        <v>1160</v>
      </c>
      <c r="RPF31" s="209">
        <v>0</v>
      </c>
      <c r="RPG31" s="209">
        <v>0</v>
      </c>
      <c r="RPH31" s="229">
        <f t="shared" ref="RPH31:RRD31" si="997">MAX(RPE31,RPF31,RPG31)</f>
        <v>1160</v>
      </c>
      <c r="RPI31" s="41">
        <f t="shared" ca="1" si="993"/>
        <v>5.7628801644988625E-2</v>
      </c>
      <c r="RPJ31" s="220">
        <v>9</v>
      </c>
      <c r="RPK31" s="162">
        <v>107</v>
      </c>
      <c r="RPL31" s="221" t="str">
        <f>VLOOKUP(RPK31,Уч!$A$2:$L$34,2,FALSE)</f>
        <v>Зарипов Раиль</v>
      </c>
      <c r="RPM31" s="222" t="str">
        <f>VLOOKUP(RPK31,Уч!$A$2:$L$34,3,FALSE)</f>
        <v>25.07.1999</v>
      </c>
      <c r="RPN31" s="223" t="str">
        <f>VLOOKUP(RPK31,Уч!$A$2:$L$34,5,FALSE)</f>
        <v xml:space="preserve">Республика Татарстан  </v>
      </c>
      <c r="RPO31" s="518">
        <f t="shared" si="994"/>
        <v>11.6</v>
      </c>
      <c r="RPP31" s="518" t="str">
        <f t="shared" si="994"/>
        <v>X</v>
      </c>
      <c r="RPQ31" s="518" t="str">
        <f t="shared" si="994"/>
        <v>X</v>
      </c>
      <c r="RPR31" s="311">
        <f t="shared" si="995"/>
        <v>11.6</v>
      </c>
      <c r="RPS31" s="247">
        <f t="shared" si="996"/>
        <v>582</v>
      </c>
      <c r="RPT31" s="157"/>
      <c r="RPU31" s="209">
        <v>1160</v>
      </c>
      <c r="RPV31" s="209">
        <v>0</v>
      </c>
      <c r="RPW31" s="209">
        <v>0</v>
      </c>
      <c r="RPX31" s="229">
        <f t="shared" si="997"/>
        <v>1160</v>
      </c>
      <c r="RPY31" s="41">
        <f t="shared" ca="1" si="993"/>
        <v>0.60527446043127919</v>
      </c>
      <c r="RPZ31" s="220">
        <v>9</v>
      </c>
      <c r="RQA31" s="162">
        <v>107</v>
      </c>
      <c r="RQB31" s="221" t="str">
        <f>VLOOKUP(RQA31,Уч!$A$2:$L$34,2,FALSE)</f>
        <v>Зарипов Раиль</v>
      </c>
      <c r="RQC31" s="222" t="str">
        <f>VLOOKUP(RQA31,Уч!$A$2:$L$34,3,FALSE)</f>
        <v>25.07.1999</v>
      </c>
      <c r="RQD31" s="223" t="str">
        <f>VLOOKUP(RQA31,Уч!$A$2:$L$34,5,FALSE)</f>
        <v xml:space="preserve">Республика Татарстан  </v>
      </c>
      <c r="RQE31" s="518">
        <f t="shared" si="994"/>
        <v>11.6</v>
      </c>
      <c r="RQF31" s="518" t="str">
        <f t="shared" si="994"/>
        <v>X</v>
      </c>
      <c r="RQG31" s="518" t="str">
        <f t="shared" si="994"/>
        <v>X</v>
      </c>
      <c r="RQH31" s="311">
        <f t="shared" si="995"/>
        <v>11.6</v>
      </c>
      <c r="RQI31" s="247">
        <f t="shared" si="996"/>
        <v>582</v>
      </c>
      <c r="RQJ31" s="157"/>
      <c r="RQK31" s="209">
        <v>1160</v>
      </c>
      <c r="RQL31" s="209">
        <v>0</v>
      </c>
      <c r="RQM31" s="209">
        <v>0</v>
      </c>
      <c r="RQN31" s="229">
        <f t="shared" si="997"/>
        <v>1160</v>
      </c>
      <c r="RQO31" s="41">
        <f t="shared" ca="1" si="993"/>
        <v>0.80025568649939616</v>
      </c>
      <c r="RQP31" s="220">
        <v>9</v>
      </c>
      <c r="RQQ31" s="162">
        <v>107</v>
      </c>
      <c r="RQR31" s="221" t="str">
        <f>VLOOKUP(RQQ31,Уч!$A$2:$L$34,2,FALSE)</f>
        <v>Зарипов Раиль</v>
      </c>
      <c r="RQS31" s="222" t="str">
        <f>VLOOKUP(RQQ31,Уч!$A$2:$L$34,3,FALSE)</f>
        <v>25.07.1999</v>
      </c>
      <c r="RQT31" s="223" t="str">
        <f>VLOOKUP(RQQ31,Уч!$A$2:$L$34,5,FALSE)</f>
        <v xml:space="preserve">Республика Татарстан  </v>
      </c>
      <c r="RQU31" s="518">
        <f t="shared" si="994"/>
        <v>11.6</v>
      </c>
      <c r="RQV31" s="518" t="str">
        <f t="shared" si="994"/>
        <v>X</v>
      </c>
      <c r="RQW31" s="518" t="str">
        <f t="shared" si="994"/>
        <v>X</v>
      </c>
      <c r="RQX31" s="311">
        <f t="shared" si="995"/>
        <v>11.6</v>
      </c>
      <c r="RQY31" s="247">
        <f t="shared" si="996"/>
        <v>582</v>
      </c>
      <c r="RQZ31" s="157"/>
      <c r="RRA31" s="209">
        <v>1160</v>
      </c>
      <c r="RRB31" s="209">
        <v>0</v>
      </c>
      <c r="RRC31" s="209">
        <v>0</v>
      </c>
      <c r="RRD31" s="229">
        <f t="shared" si="997"/>
        <v>1160</v>
      </c>
      <c r="RRE31" s="41">
        <f t="shared" ref="RRE31:RTA31" ca="1" si="998">RAND()</f>
        <v>0.32034513627604433</v>
      </c>
      <c r="RRF31" s="220">
        <v>9</v>
      </c>
      <c r="RRG31" s="162">
        <v>107</v>
      </c>
      <c r="RRH31" s="221" t="str">
        <f>VLOOKUP(RRG31,Уч!$A$2:$L$34,2,FALSE)</f>
        <v>Зарипов Раиль</v>
      </c>
      <c r="RRI31" s="222" t="str">
        <f>VLOOKUP(RRG31,Уч!$A$2:$L$34,3,FALSE)</f>
        <v>25.07.1999</v>
      </c>
      <c r="RRJ31" s="223" t="str">
        <f>VLOOKUP(RRG31,Уч!$A$2:$L$34,5,FALSE)</f>
        <v xml:space="preserve">Республика Татарстан  </v>
      </c>
      <c r="RRK31" s="518">
        <f t="shared" ref="RRK31:RTI31" si="999">IF(RRQ31=0,"X",RRQ31/100)</f>
        <v>11.6</v>
      </c>
      <c r="RRL31" s="518" t="str">
        <f t="shared" si="999"/>
        <v>X</v>
      </c>
      <c r="RRM31" s="518" t="str">
        <f t="shared" si="999"/>
        <v>X</v>
      </c>
      <c r="RRN31" s="311">
        <f t="shared" ref="RRN31:RTJ31" si="1000">MAX(RRQ31,RRR31,RRS31)/100</f>
        <v>11.6</v>
      </c>
      <c r="RRO31" s="247">
        <f t="shared" ref="RRO31:RTK31" si="1001">IF(RRT31&lt;153,0,IF(RRT31=0,0,ROUNDDOWN(51.39*(RRT31/100-1.5)^1.05,0)))</f>
        <v>582</v>
      </c>
      <c r="RRP31" s="157"/>
      <c r="RRQ31" s="209">
        <v>1160</v>
      </c>
      <c r="RRR31" s="209">
        <v>0</v>
      </c>
      <c r="RRS31" s="209">
        <v>0</v>
      </c>
      <c r="RRT31" s="229">
        <f t="shared" ref="RRT31:RTP31" si="1002">MAX(RRQ31,RRR31,RRS31)</f>
        <v>1160</v>
      </c>
      <c r="RRU31" s="41">
        <f t="shared" ca="1" si="998"/>
        <v>6.1479106540719197E-2</v>
      </c>
      <c r="RRV31" s="220">
        <v>9</v>
      </c>
      <c r="RRW31" s="162">
        <v>107</v>
      </c>
      <c r="RRX31" s="221" t="str">
        <f>VLOOKUP(RRW31,Уч!$A$2:$L$34,2,FALSE)</f>
        <v>Зарипов Раиль</v>
      </c>
      <c r="RRY31" s="222" t="str">
        <f>VLOOKUP(RRW31,Уч!$A$2:$L$34,3,FALSE)</f>
        <v>25.07.1999</v>
      </c>
      <c r="RRZ31" s="223" t="str">
        <f>VLOOKUP(RRW31,Уч!$A$2:$L$34,5,FALSE)</f>
        <v xml:space="preserve">Республика Татарстан  </v>
      </c>
      <c r="RSA31" s="518">
        <f t="shared" si="999"/>
        <v>11.6</v>
      </c>
      <c r="RSB31" s="518" t="str">
        <f t="shared" si="999"/>
        <v>X</v>
      </c>
      <c r="RSC31" s="518" t="str">
        <f t="shared" si="999"/>
        <v>X</v>
      </c>
      <c r="RSD31" s="311">
        <f t="shared" si="1000"/>
        <v>11.6</v>
      </c>
      <c r="RSE31" s="247">
        <f t="shared" si="1001"/>
        <v>582</v>
      </c>
      <c r="RSF31" s="157"/>
      <c r="RSG31" s="209">
        <v>1160</v>
      </c>
      <c r="RSH31" s="209">
        <v>0</v>
      </c>
      <c r="RSI31" s="209">
        <v>0</v>
      </c>
      <c r="RSJ31" s="229">
        <f t="shared" si="1002"/>
        <v>1160</v>
      </c>
      <c r="RSK31" s="41">
        <f t="shared" ca="1" si="998"/>
        <v>0.39926326573189175</v>
      </c>
      <c r="RSL31" s="220">
        <v>9</v>
      </c>
      <c r="RSM31" s="162">
        <v>107</v>
      </c>
      <c r="RSN31" s="221" t="str">
        <f>VLOOKUP(RSM31,Уч!$A$2:$L$34,2,FALSE)</f>
        <v>Зарипов Раиль</v>
      </c>
      <c r="RSO31" s="222" t="str">
        <f>VLOOKUP(RSM31,Уч!$A$2:$L$34,3,FALSE)</f>
        <v>25.07.1999</v>
      </c>
      <c r="RSP31" s="223" t="str">
        <f>VLOOKUP(RSM31,Уч!$A$2:$L$34,5,FALSE)</f>
        <v xml:space="preserve">Республика Татарстан  </v>
      </c>
      <c r="RSQ31" s="518">
        <f t="shared" si="999"/>
        <v>11.6</v>
      </c>
      <c r="RSR31" s="518" t="str">
        <f t="shared" si="999"/>
        <v>X</v>
      </c>
      <c r="RSS31" s="518" t="str">
        <f t="shared" si="999"/>
        <v>X</v>
      </c>
      <c r="RST31" s="311">
        <f t="shared" si="1000"/>
        <v>11.6</v>
      </c>
      <c r="RSU31" s="247">
        <f t="shared" si="1001"/>
        <v>582</v>
      </c>
      <c r="RSV31" s="157"/>
      <c r="RSW31" s="209">
        <v>1160</v>
      </c>
      <c r="RSX31" s="209">
        <v>0</v>
      </c>
      <c r="RSY31" s="209">
        <v>0</v>
      </c>
      <c r="RSZ31" s="229">
        <f t="shared" si="1002"/>
        <v>1160</v>
      </c>
      <c r="RTA31" s="41">
        <f t="shared" ca="1" si="998"/>
        <v>0.42604373935187334</v>
      </c>
      <c r="RTB31" s="220">
        <v>9</v>
      </c>
      <c r="RTC31" s="162">
        <v>107</v>
      </c>
      <c r="RTD31" s="221" t="str">
        <f>VLOOKUP(RTC31,Уч!$A$2:$L$34,2,FALSE)</f>
        <v>Зарипов Раиль</v>
      </c>
      <c r="RTE31" s="222" t="str">
        <f>VLOOKUP(RTC31,Уч!$A$2:$L$34,3,FALSE)</f>
        <v>25.07.1999</v>
      </c>
      <c r="RTF31" s="223" t="str">
        <f>VLOOKUP(RTC31,Уч!$A$2:$L$34,5,FALSE)</f>
        <v xml:space="preserve">Республика Татарстан  </v>
      </c>
      <c r="RTG31" s="518">
        <f t="shared" si="999"/>
        <v>11.6</v>
      </c>
      <c r="RTH31" s="518" t="str">
        <f t="shared" si="999"/>
        <v>X</v>
      </c>
      <c r="RTI31" s="518" t="str">
        <f t="shared" si="999"/>
        <v>X</v>
      </c>
      <c r="RTJ31" s="311">
        <f t="shared" si="1000"/>
        <v>11.6</v>
      </c>
      <c r="RTK31" s="247">
        <f t="shared" si="1001"/>
        <v>582</v>
      </c>
      <c r="RTL31" s="157"/>
      <c r="RTM31" s="209">
        <v>1160</v>
      </c>
      <c r="RTN31" s="209">
        <v>0</v>
      </c>
      <c r="RTO31" s="209">
        <v>0</v>
      </c>
      <c r="RTP31" s="229">
        <f t="shared" si="1002"/>
        <v>1160</v>
      </c>
      <c r="RTQ31" s="41">
        <f t="shared" ref="RTQ31:RVM31" ca="1" si="1003">RAND()</f>
        <v>0.43057052379382654</v>
      </c>
      <c r="RTR31" s="220">
        <v>9</v>
      </c>
      <c r="RTS31" s="162">
        <v>107</v>
      </c>
      <c r="RTT31" s="221" t="str">
        <f>VLOOKUP(RTS31,Уч!$A$2:$L$34,2,FALSE)</f>
        <v>Зарипов Раиль</v>
      </c>
      <c r="RTU31" s="222" t="str">
        <f>VLOOKUP(RTS31,Уч!$A$2:$L$34,3,FALSE)</f>
        <v>25.07.1999</v>
      </c>
      <c r="RTV31" s="223" t="str">
        <f>VLOOKUP(RTS31,Уч!$A$2:$L$34,5,FALSE)</f>
        <v xml:space="preserve">Республика Татарстан  </v>
      </c>
      <c r="RTW31" s="518">
        <f t="shared" ref="RTW31:RVU31" si="1004">IF(RUC31=0,"X",RUC31/100)</f>
        <v>11.6</v>
      </c>
      <c r="RTX31" s="518" t="str">
        <f t="shared" si="1004"/>
        <v>X</v>
      </c>
      <c r="RTY31" s="518" t="str">
        <f t="shared" si="1004"/>
        <v>X</v>
      </c>
      <c r="RTZ31" s="311">
        <f t="shared" ref="RTZ31:RVV31" si="1005">MAX(RUC31,RUD31,RUE31)/100</f>
        <v>11.6</v>
      </c>
      <c r="RUA31" s="247">
        <f t="shared" ref="RUA31:RVW31" si="1006">IF(RUF31&lt;153,0,IF(RUF31=0,0,ROUNDDOWN(51.39*(RUF31/100-1.5)^1.05,0)))</f>
        <v>582</v>
      </c>
      <c r="RUB31" s="157"/>
      <c r="RUC31" s="209">
        <v>1160</v>
      </c>
      <c r="RUD31" s="209">
        <v>0</v>
      </c>
      <c r="RUE31" s="209">
        <v>0</v>
      </c>
      <c r="RUF31" s="229">
        <f t="shared" ref="RUF31:RWB31" si="1007">MAX(RUC31,RUD31,RUE31)</f>
        <v>1160</v>
      </c>
      <c r="RUG31" s="41">
        <f t="shared" ca="1" si="1003"/>
        <v>0.52292344068162933</v>
      </c>
      <c r="RUH31" s="220">
        <v>9</v>
      </c>
      <c r="RUI31" s="162">
        <v>107</v>
      </c>
      <c r="RUJ31" s="221" t="str">
        <f>VLOOKUP(RUI31,Уч!$A$2:$L$34,2,FALSE)</f>
        <v>Зарипов Раиль</v>
      </c>
      <c r="RUK31" s="222" t="str">
        <f>VLOOKUP(RUI31,Уч!$A$2:$L$34,3,FALSE)</f>
        <v>25.07.1999</v>
      </c>
      <c r="RUL31" s="223" t="str">
        <f>VLOOKUP(RUI31,Уч!$A$2:$L$34,5,FALSE)</f>
        <v xml:space="preserve">Республика Татарстан  </v>
      </c>
      <c r="RUM31" s="518">
        <f t="shared" si="1004"/>
        <v>11.6</v>
      </c>
      <c r="RUN31" s="518" t="str">
        <f t="shared" si="1004"/>
        <v>X</v>
      </c>
      <c r="RUO31" s="518" t="str">
        <f t="shared" si="1004"/>
        <v>X</v>
      </c>
      <c r="RUP31" s="311">
        <f t="shared" si="1005"/>
        <v>11.6</v>
      </c>
      <c r="RUQ31" s="247">
        <f t="shared" si="1006"/>
        <v>582</v>
      </c>
      <c r="RUR31" s="157"/>
      <c r="RUS31" s="209">
        <v>1160</v>
      </c>
      <c r="RUT31" s="209">
        <v>0</v>
      </c>
      <c r="RUU31" s="209">
        <v>0</v>
      </c>
      <c r="RUV31" s="229">
        <f t="shared" si="1007"/>
        <v>1160</v>
      </c>
      <c r="RUW31" s="41">
        <f t="shared" ca="1" si="1003"/>
        <v>0.82573692588689851</v>
      </c>
      <c r="RUX31" s="220">
        <v>9</v>
      </c>
      <c r="RUY31" s="162">
        <v>107</v>
      </c>
      <c r="RUZ31" s="221" t="str">
        <f>VLOOKUP(RUY31,Уч!$A$2:$L$34,2,FALSE)</f>
        <v>Зарипов Раиль</v>
      </c>
      <c r="RVA31" s="222" t="str">
        <f>VLOOKUP(RUY31,Уч!$A$2:$L$34,3,FALSE)</f>
        <v>25.07.1999</v>
      </c>
      <c r="RVB31" s="223" t="str">
        <f>VLOOKUP(RUY31,Уч!$A$2:$L$34,5,FALSE)</f>
        <v xml:space="preserve">Республика Татарстан  </v>
      </c>
      <c r="RVC31" s="518">
        <f t="shared" si="1004"/>
        <v>11.6</v>
      </c>
      <c r="RVD31" s="518" t="str">
        <f t="shared" si="1004"/>
        <v>X</v>
      </c>
      <c r="RVE31" s="518" t="str">
        <f t="shared" si="1004"/>
        <v>X</v>
      </c>
      <c r="RVF31" s="311">
        <f t="shared" si="1005"/>
        <v>11.6</v>
      </c>
      <c r="RVG31" s="247">
        <f t="shared" si="1006"/>
        <v>582</v>
      </c>
      <c r="RVH31" s="157"/>
      <c r="RVI31" s="209">
        <v>1160</v>
      </c>
      <c r="RVJ31" s="209">
        <v>0</v>
      </c>
      <c r="RVK31" s="209">
        <v>0</v>
      </c>
      <c r="RVL31" s="229">
        <f t="shared" si="1007"/>
        <v>1160</v>
      </c>
      <c r="RVM31" s="41">
        <f t="shared" ca="1" si="1003"/>
        <v>0.19928196223707695</v>
      </c>
      <c r="RVN31" s="220">
        <v>9</v>
      </c>
      <c r="RVO31" s="162">
        <v>107</v>
      </c>
      <c r="RVP31" s="221" t="str">
        <f>VLOOKUP(RVO31,Уч!$A$2:$L$34,2,FALSE)</f>
        <v>Зарипов Раиль</v>
      </c>
      <c r="RVQ31" s="222" t="str">
        <f>VLOOKUP(RVO31,Уч!$A$2:$L$34,3,FALSE)</f>
        <v>25.07.1999</v>
      </c>
      <c r="RVR31" s="223" t="str">
        <f>VLOOKUP(RVO31,Уч!$A$2:$L$34,5,FALSE)</f>
        <v xml:space="preserve">Республика Татарстан  </v>
      </c>
      <c r="RVS31" s="518">
        <f t="shared" si="1004"/>
        <v>11.6</v>
      </c>
      <c r="RVT31" s="518" t="str">
        <f t="shared" si="1004"/>
        <v>X</v>
      </c>
      <c r="RVU31" s="518" t="str">
        <f t="shared" si="1004"/>
        <v>X</v>
      </c>
      <c r="RVV31" s="311">
        <f t="shared" si="1005"/>
        <v>11.6</v>
      </c>
      <c r="RVW31" s="247">
        <f t="shared" si="1006"/>
        <v>582</v>
      </c>
      <c r="RVX31" s="157"/>
      <c r="RVY31" s="209">
        <v>1160</v>
      </c>
      <c r="RVZ31" s="209">
        <v>0</v>
      </c>
      <c r="RWA31" s="209">
        <v>0</v>
      </c>
      <c r="RWB31" s="229">
        <f t="shared" si="1007"/>
        <v>1160</v>
      </c>
      <c r="RWC31" s="41">
        <f t="shared" ref="RWC31:RXY31" ca="1" si="1008">RAND()</f>
        <v>0.4537915313428772</v>
      </c>
      <c r="RWD31" s="220">
        <v>9</v>
      </c>
      <c r="RWE31" s="162">
        <v>107</v>
      </c>
      <c r="RWF31" s="221" t="str">
        <f>VLOOKUP(RWE31,Уч!$A$2:$L$34,2,FALSE)</f>
        <v>Зарипов Раиль</v>
      </c>
      <c r="RWG31" s="222" t="str">
        <f>VLOOKUP(RWE31,Уч!$A$2:$L$34,3,FALSE)</f>
        <v>25.07.1999</v>
      </c>
      <c r="RWH31" s="223" t="str">
        <f>VLOOKUP(RWE31,Уч!$A$2:$L$34,5,FALSE)</f>
        <v xml:space="preserve">Республика Татарстан  </v>
      </c>
      <c r="RWI31" s="518">
        <f t="shared" ref="RWI31:RYG31" si="1009">IF(RWO31=0,"X",RWO31/100)</f>
        <v>11.6</v>
      </c>
      <c r="RWJ31" s="518" t="str">
        <f t="shared" si="1009"/>
        <v>X</v>
      </c>
      <c r="RWK31" s="518" t="str">
        <f t="shared" si="1009"/>
        <v>X</v>
      </c>
      <c r="RWL31" s="311">
        <f t="shared" ref="RWL31:RYH31" si="1010">MAX(RWO31,RWP31,RWQ31)/100</f>
        <v>11.6</v>
      </c>
      <c r="RWM31" s="247">
        <f t="shared" ref="RWM31:RYI31" si="1011">IF(RWR31&lt;153,0,IF(RWR31=0,0,ROUNDDOWN(51.39*(RWR31/100-1.5)^1.05,0)))</f>
        <v>582</v>
      </c>
      <c r="RWN31" s="157"/>
      <c r="RWO31" s="209">
        <v>1160</v>
      </c>
      <c r="RWP31" s="209">
        <v>0</v>
      </c>
      <c r="RWQ31" s="209">
        <v>0</v>
      </c>
      <c r="RWR31" s="229">
        <f t="shared" ref="RWR31:RYN31" si="1012">MAX(RWO31,RWP31,RWQ31)</f>
        <v>1160</v>
      </c>
      <c r="RWS31" s="41">
        <f t="shared" ca="1" si="1008"/>
        <v>0.22466535636799223</v>
      </c>
      <c r="RWT31" s="220">
        <v>9</v>
      </c>
      <c r="RWU31" s="162">
        <v>107</v>
      </c>
      <c r="RWV31" s="221" t="str">
        <f>VLOOKUP(RWU31,Уч!$A$2:$L$34,2,FALSE)</f>
        <v>Зарипов Раиль</v>
      </c>
      <c r="RWW31" s="222" t="str">
        <f>VLOOKUP(RWU31,Уч!$A$2:$L$34,3,FALSE)</f>
        <v>25.07.1999</v>
      </c>
      <c r="RWX31" s="223" t="str">
        <f>VLOOKUP(RWU31,Уч!$A$2:$L$34,5,FALSE)</f>
        <v xml:space="preserve">Республика Татарстан  </v>
      </c>
      <c r="RWY31" s="518">
        <f t="shared" si="1009"/>
        <v>11.6</v>
      </c>
      <c r="RWZ31" s="518" t="str">
        <f t="shared" si="1009"/>
        <v>X</v>
      </c>
      <c r="RXA31" s="518" t="str">
        <f t="shared" si="1009"/>
        <v>X</v>
      </c>
      <c r="RXB31" s="311">
        <f t="shared" si="1010"/>
        <v>11.6</v>
      </c>
      <c r="RXC31" s="247">
        <f t="shared" si="1011"/>
        <v>582</v>
      </c>
      <c r="RXD31" s="157"/>
      <c r="RXE31" s="209">
        <v>1160</v>
      </c>
      <c r="RXF31" s="209">
        <v>0</v>
      </c>
      <c r="RXG31" s="209">
        <v>0</v>
      </c>
      <c r="RXH31" s="229">
        <f t="shared" si="1012"/>
        <v>1160</v>
      </c>
      <c r="RXI31" s="41">
        <f t="shared" ca="1" si="1008"/>
        <v>0.66083895836758222</v>
      </c>
      <c r="RXJ31" s="220">
        <v>9</v>
      </c>
      <c r="RXK31" s="162">
        <v>107</v>
      </c>
      <c r="RXL31" s="221" t="str">
        <f>VLOOKUP(RXK31,Уч!$A$2:$L$34,2,FALSE)</f>
        <v>Зарипов Раиль</v>
      </c>
      <c r="RXM31" s="222" t="str">
        <f>VLOOKUP(RXK31,Уч!$A$2:$L$34,3,FALSE)</f>
        <v>25.07.1999</v>
      </c>
      <c r="RXN31" s="223" t="str">
        <f>VLOOKUP(RXK31,Уч!$A$2:$L$34,5,FALSE)</f>
        <v xml:space="preserve">Республика Татарстан  </v>
      </c>
      <c r="RXO31" s="518">
        <f t="shared" si="1009"/>
        <v>11.6</v>
      </c>
      <c r="RXP31" s="518" t="str">
        <f t="shared" si="1009"/>
        <v>X</v>
      </c>
      <c r="RXQ31" s="518" t="str">
        <f t="shared" si="1009"/>
        <v>X</v>
      </c>
      <c r="RXR31" s="311">
        <f t="shared" si="1010"/>
        <v>11.6</v>
      </c>
      <c r="RXS31" s="247">
        <f t="shared" si="1011"/>
        <v>582</v>
      </c>
      <c r="RXT31" s="157"/>
      <c r="RXU31" s="209">
        <v>1160</v>
      </c>
      <c r="RXV31" s="209">
        <v>0</v>
      </c>
      <c r="RXW31" s="209">
        <v>0</v>
      </c>
      <c r="RXX31" s="229">
        <f t="shared" si="1012"/>
        <v>1160</v>
      </c>
      <c r="RXY31" s="41">
        <f t="shared" ca="1" si="1008"/>
        <v>0.79982217454573667</v>
      </c>
      <c r="RXZ31" s="220">
        <v>9</v>
      </c>
      <c r="RYA31" s="162">
        <v>107</v>
      </c>
      <c r="RYB31" s="221" t="str">
        <f>VLOOKUP(RYA31,Уч!$A$2:$L$34,2,FALSE)</f>
        <v>Зарипов Раиль</v>
      </c>
      <c r="RYC31" s="222" t="str">
        <f>VLOOKUP(RYA31,Уч!$A$2:$L$34,3,FALSE)</f>
        <v>25.07.1999</v>
      </c>
      <c r="RYD31" s="223" t="str">
        <f>VLOOKUP(RYA31,Уч!$A$2:$L$34,5,FALSE)</f>
        <v xml:space="preserve">Республика Татарстан  </v>
      </c>
      <c r="RYE31" s="518">
        <f t="shared" si="1009"/>
        <v>11.6</v>
      </c>
      <c r="RYF31" s="518" t="str">
        <f t="shared" si="1009"/>
        <v>X</v>
      </c>
      <c r="RYG31" s="518" t="str">
        <f t="shared" si="1009"/>
        <v>X</v>
      </c>
      <c r="RYH31" s="311">
        <f t="shared" si="1010"/>
        <v>11.6</v>
      </c>
      <c r="RYI31" s="247">
        <f t="shared" si="1011"/>
        <v>582</v>
      </c>
      <c r="RYJ31" s="157"/>
      <c r="RYK31" s="209">
        <v>1160</v>
      </c>
      <c r="RYL31" s="209">
        <v>0</v>
      </c>
      <c r="RYM31" s="209">
        <v>0</v>
      </c>
      <c r="RYN31" s="229">
        <f t="shared" si="1012"/>
        <v>1160</v>
      </c>
      <c r="RYO31" s="41">
        <f t="shared" ref="RYO31:SAK31" ca="1" si="1013">RAND()</f>
        <v>0.26741286412917176</v>
      </c>
      <c r="RYP31" s="220">
        <v>9</v>
      </c>
      <c r="RYQ31" s="162">
        <v>107</v>
      </c>
      <c r="RYR31" s="221" t="str">
        <f>VLOOKUP(RYQ31,Уч!$A$2:$L$34,2,FALSE)</f>
        <v>Зарипов Раиль</v>
      </c>
      <c r="RYS31" s="222" t="str">
        <f>VLOOKUP(RYQ31,Уч!$A$2:$L$34,3,FALSE)</f>
        <v>25.07.1999</v>
      </c>
      <c r="RYT31" s="223" t="str">
        <f>VLOOKUP(RYQ31,Уч!$A$2:$L$34,5,FALSE)</f>
        <v xml:space="preserve">Республика Татарстан  </v>
      </c>
      <c r="RYU31" s="518">
        <f t="shared" ref="RYU31:SAS31" si="1014">IF(RZA31=0,"X",RZA31/100)</f>
        <v>11.6</v>
      </c>
      <c r="RYV31" s="518" t="str">
        <f t="shared" si="1014"/>
        <v>X</v>
      </c>
      <c r="RYW31" s="518" t="str">
        <f t="shared" si="1014"/>
        <v>X</v>
      </c>
      <c r="RYX31" s="311">
        <f t="shared" ref="RYX31:SAT31" si="1015">MAX(RZA31,RZB31,RZC31)/100</f>
        <v>11.6</v>
      </c>
      <c r="RYY31" s="247">
        <f t="shared" ref="RYY31:SAU31" si="1016">IF(RZD31&lt;153,0,IF(RZD31=0,0,ROUNDDOWN(51.39*(RZD31/100-1.5)^1.05,0)))</f>
        <v>582</v>
      </c>
      <c r="RYZ31" s="157"/>
      <c r="RZA31" s="209">
        <v>1160</v>
      </c>
      <c r="RZB31" s="209">
        <v>0</v>
      </c>
      <c r="RZC31" s="209">
        <v>0</v>
      </c>
      <c r="RZD31" s="229">
        <f t="shared" ref="RZD31:SAZ31" si="1017">MAX(RZA31,RZB31,RZC31)</f>
        <v>1160</v>
      </c>
      <c r="RZE31" s="41">
        <f t="shared" ca="1" si="1013"/>
        <v>0.74628809467229928</v>
      </c>
      <c r="RZF31" s="220">
        <v>9</v>
      </c>
      <c r="RZG31" s="162">
        <v>107</v>
      </c>
      <c r="RZH31" s="221" t="str">
        <f>VLOOKUP(RZG31,Уч!$A$2:$L$34,2,FALSE)</f>
        <v>Зарипов Раиль</v>
      </c>
      <c r="RZI31" s="222" t="str">
        <f>VLOOKUP(RZG31,Уч!$A$2:$L$34,3,FALSE)</f>
        <v>25.07.1999</v>
      </c>
      <c r="RZJ31" s="223" t="str">
        <f>VLOOKUP(RZG31,Уч!$A$2:$L$34,5,FALSE)</f>
        <v xml:space="preserve">Республика Татарстан  </v>
      </c>
      <c r="RZK31" s="518">
        <f t="shared" si="1014"/>
        <v>11.6</v>
      </c>
      <c r="RZL31" s="518" t="str">
        <f t="shared" si="1014"/>
        <v>X</v>
      </c>
      <c r="RZM31" s="518" t="str">
        <f t="shared" si="1014"/>
        <v>X</v>
      </c>
      <c r="RZN31" s="311">
        <f t="shared" si="1015"/>
        <v>11.6</v>
      </c>
      <c r="RZO31" s="247">
        <f t="shared" si="1016"/>
        <v>582</v>
      </c>
      <c r="RZP31" s="157"/>
      <c r="RZQ31" s="209">
        <v>1160</v>
      </c>
      <c r="RZR31" s="209">
        <v>0</v>
      </c>
      <c r="RZS31" s="209">
        <v>0</v>
      </c>
      <c r="RZT31" s="229">
        <f t="shared" si="1017"/>
        <v>1160</v>
      </c>
      <c r="RZU31" s="41">
        <f t="shared" ca="1" si="1013"/>
        <v>0.75295539948135215</v>
      </c>
      <c r="RZV31" s="220">
        <v>9</v>
      </c>
      <c r="RZW31" s="162">
        <v>107</v>
      </c>
      <c r="RZX31" s="221" t="str">
        <f>VLOOKUP(RZW31,Уч!$A$2:$L$34,2,FALSE)</f>
        <v>Зарипов Раиль</v>
      </c>
      <c r="RZY31" s="222" t="str">
        <f>VLOOKUP(RZW31,Уч!$A$2:$L$34,3,FALSE)</f>
        <v>25.07.1999</v>
      </c>
      <c r="RZZ31" s="223" t="str">
        <f>VLOOKUP(RZW31,Уч!$A$2:$L$34,5,FALSE)</f>
        <v xml:space="preserve">Республика Татарстан  </v>
      </c>
      <c r="SAA31" s="518">
        <f t="shared" si="1014"/>
        <v>11.6</v>
      </c>
      <c r="SAB31" s="518" t="str">
        <f t="shared" si="1014"/>
        <v>X</v>
      </c>
      <c r="SAC31" s="518" t="str">
        <f t="shared" si="1014"/>
        <v>X</v>
      </c>
      <c r="SAD31" s="311">
        <f t="shared" si="1015"/>
        <v>11.6</v>
      </c>
      <c r="SAE31" s="247">
        <f t="shared" si="1016"/>
        <v>582</v>
      </c>
      <c r="SAF31" s="157"/>
      <c r="SAG31" s="209">
        <v>1160</v>
      </c>
      <c r="SAH31" s="209">
        <v>0</v>
      </c>
      <c r="SAI31" s="209">
        <v>0</v>
      </c>
      <c r="SAJ31" s="229">
        <f t="shared" si="1017"/>
        <v>1160</v>
      </c>
      <c r="SAK31" s="41">
        <f t="shared" ca="1" si="1013"/>
        <v>0.70408722884531449</v>
      </c>
      <c r="SAL31" s="220">
        <v>9</v>
      </c>
      <c r="SAM31" s="162">
        <v>107</v>
      </c>
      <c r="SAN31" s="221" t="str">
        <f>VLOOKUP(SAM31,Уч!$A$2:$L$34,2,FALSE)</f>
        <v>Зарипов Раиль</v>
      </c>
      <c r="SAO31" s="222" t="str">
        <f>VLOOKUP(SAM31,Уч!$A$2:$L$34,3,FALSE)</f>
        <v>25.07.1999</v>
      </c>
      <c r="SAP31" s="223" t="str">
        <f>VLOOKUP(SAM31,Уч!$A$2:$L$34,5,FALSE)</f>
        <v xml:space="preserve">Республика Татарстан  </v>
      </c>
      <c r="SAQ31" s="518">
        <f t="shared" si="1014"/>
        <v>11.6</v>
      </c>
      <c r="SAR31" s="518" t="str">
        <f t="shared" si="1014"/>
        <v>X</v>
      </c>
      <c r="SAS31" s="518" t="str">
        <f t="shared" si="1014"/>
        <v>X</v>
      </c>
      <c r="SAT31" s="311">
        <f t="shared" si="1015"/>
        <v>11.6</v>
      </c>
      <c r="SAU31" s="247">
        <f t="shared" si="1016"/>
        <v>582</v>
      </c>
      <c r="SAV31" s="157"/>
      <c r="SAW31" s="209">
        <v>1160</v>
      </c>
      <c r="SAX31" s="209">
        <v>0</v>
      </c>
      <c r="SAY31" s="209">
        <v>0</v>
      </c>
      <c r="SAZ31" s="229">
        <f t="shared" si="1017"/>
        <v>1160</v>
      </c>
      <c r="SBA31" s="41">
        <f t="shared" ref="SBA31:SCW31" ca="1" si="1018">RAND()</f>
        <v>0.85826765451248155</v>
      </c>
      <c r="SBB31" s="220">
        <v>9</v>
      </c>
      <c r="SBC31" s="162">
        <v>107</v>
      </c>
      <c r="SBD31" s="221" t="str">
        <f>VLOOKUP(SBC31,Уч!$A$2:$L$34,2,FALSE)</f>
        <v>Зарипов Раиль</v>
      </c>
      <c r="SBE31" s="222" t="str">
        <f>VLOOKUP(SBC31,Уч!$A$2:$L$34,3,FALSE)</f>
        <v>25.07.1999</v>
      </c>
      <c r="SBF31" s="223" t="str">
        <f>VLOOKUP(SBC31,Уч!$A$2:$L$34,5,FALSE)</f>
        <v xml:space="preserve">Республика Татарстан  </v>
      </c>
      <c r="SBG31" s="518">
        <f t="shared" ref="SBG31:SDE31" si="1019">IF(SBM31=0,"X",SBM31/100)</f>
        <v>11.6</v>
      </c>
      <c r="SBH31" s="518" t="str">
        <f t="shared" si="1019"/>
        <v>X</v>
      </c>
      <c r="SBI31" s="518" t="str">
        <f t="shared" si="1019"/>
        <v>X</v>
      </c>
      <c r="SBJ31" s="311">
        <f t="shared" ref="SBJ31:SDF31" si="1020">MAX(SBM31,SBN31,SBO31)/100</f>
        <v>11.6</v>
      </c>
      <c r="SBK31" s="247">
        <f t="shared" ref="SBK31:SDG31" si="1021">IF(SBP31&lt;153,0,IF(SBP31=0,0,ROUNDDOWN(51.39*(SBP31/100-1.5)^1.05,0)))</f>
        <v>582</v>
      </c>
      <c r="SBL31" s="157"/>
      <c r="SBM31" s="209">
        <v>1160</v>
      </c>
      <c r="SBN31" s="209">
        <v>0</v>
      </c>
      <c r="SBO31" s="209">
        <v>0</v>
      </c>
      <c r="SBP31" s="229">
        <f t="shared" ref="SBP31:SDL31" si="1022">MAX(SBM31,SBN31,SBO31)</f>
        <v>1160</v>
      </c>
      <c r="SBQ31" s="41">
        <f t="shared" ca="1" si="1018"/>
        <v>0.93467156868204393</v>
      </c>
      <c r="SBR31" s="220">
        <v>9</v>
      </c>
      <c r="SBS31" s="162">
        <v>107</v>
      </c>
      <c r="SBT31" s="221" t="str">
        <f>VLOOKUP(SBS31,Уч!$A$2:$L$34,2,FALSE)</f>
        <v>Зарипов Раиль</v>
      </c>
      <c r="SBU31" s="222" t="str">
        <f>VLOOKUP(SBS31,Уч!$A$2:$L$34,3,FALSE)</f>
        <v>25.07.1999</v>
      </c>
      <c r="SBV31" s="223" t="str">
        <f>VLOOKUP(SBS31,Уч!$A$2:$L$34,5,FALSE)</f>
        <v xml:space="preserve">Республика Татарстан  </v>
      </c>
      <c r="SBW31" s="518">
        <f t="shared" si="1019"/>
        <v>11.6</v>
      </c>
      <c r="SBX31" s="518" t="str">
        <f t="shared" si="1019"/>
        <v>X</v>
      </c>
      <c r="SBY31" s="518" t="str">
        <f t="shared" si="1019"/>
        <v>X</v>
      </c>
      <c r="SBZ31" s="311">
        <f t="shared" si="1020"/>
        <v>11.6</v>
      </c>
      <c r="SCA31" s="247">
        <f t="shared" si="1021"/>
        <v>582</v>
      </c>
      <c r="SCB31" s="157"/>
      <c r="SCC31" s="209">
        <v>1160</v>
      </c>
      <c r="SCD31" s="209">
        <v>0</v>
      </c>
      <c r="SCE31" s="209">
        <v>0</v>
      </c>
      <c r="SCF31" s="229">
        <f t="shared" si="1022"/>
        <v>1160</v>
      </c>
      <c r="SCG31" s="41">
        <f t="shared" ca="1" si="1018"/>
        <v>0.53047529180623754</v>
      </c>
      <c r="SCH31" s="220">
        <v>9</v>
      </c>
      <c r="SCI31" s="162">
        <v>107</v>
      </c>
      <c r="SCJ31" s="221" t="str">
        <f>VLOOKUP(SCI31,Уч!$A$2:$L$34,2,FALSE)</f>
        <v>Зарипов Раиль</v>
      </c>
      <c r="SCK31" s="222" t="str">
        <f>VLOOKUP(SCI31,Уч!$A$2:$L$34,3,FALSE)</f>
        <v>25.07.1999</v>
      </c>
      <c r="SCL31" s="223" t="str">
        <f>VLOOKUP(SCI31,Уч!$A$2:$L$34,5,FALSE)</f>
        <v xml:space="preserve">Республика Татарстан  </v>
      </c>
      <c r="SCM31" s="518">
        <f t="shared" si="1019"/>
        <v>11.6</v>
      </c>
      <c r="SCN31" s="518" t="str">
        <f t="shared" si="1019"/>
        <v>X</v>
      </c>
      <c r="SCO31" s="518" t="str">
        <f t="shared" si="1019"/>
        <v>X</v>
      </c>
      <c r="SCP31" s="311">
        <f t="shared" si="1020"/>
        <v>11.6</v>
      </c>
      <c r="SCQ31" s="247">
        <f t="shared" si="1021"/>
        <v>582</v>
      </c>
      <c r="SCR31" s="157"/>
      <c r="SCS31" s="209">
        <v>1160</v>
      </c>
      <c r="SCT31" s="209">
        <v>0</v>
      </c>
      <c r="SCU31" s="209">
        <v>0</v>
      </c>
      <c r="SCV31" s="229">
        <f t="shared" si="1022"/>
        <v>1160</v>
      </c>
      <c r="SCW31" s="41">
        <f t="shared" ca="1" si="1018"/>
        <v>0.3993154984237588</v>
      </c>
      <c r="SCX31" s="220">
        <v>9</v>
      </c>
      <c r="SCY31" s="162">
        <v>107</v>
      </c>
      <c r="SCZ31" s="221" t="str">
        <f>VLOOKUP(SCY31,Уч!$A$2:$L$34,2,FALSE)</f>
        <v>Зарипов Раиль</v>
      </c>
      <c r="SDA31" s="222" t="str">
        <f>VLOOKUP(SCY31,Уч!$A$2:$L$34,3,FALSE)</f>
        <v>25.07.1999</v>
      </c>
      <c r="SDB31" s="223" t="str">
        <f>VLOOKUP(SCY31,Уч!$A$2:$L$34,5,FALSE)</f>
        <v xml:space="preserve">Республика Татарстан  </v>
      </c>
      <c r="SDC31" s="518">
        <f t="shared" si="1019"/>
        <v>11.6</v>
      </c>
      <c r="SDD31" s="518" t="str">
        <f t="shared" si="1019"/>
        <v>X</v>
      </c>
      <c r="SDE31" s="518" t="str">
        <f t="shared" si="1019"/>
        <v>X</v>
      </c>
      <c r="SDF31" s="311">
        <f t="shared" si="1020"/>
        <v>11.6</v>
      </c>
      <c r="SDG31" s="247">
        <f t="shared" si="1021"/>
        <v>582</v>
      </c>
      <c r="SDH31" s="157"/>
      <c r="SDI31" s="209">
        <v>1160</v>
      </c>
      <c r="SDJ31" s="209">
        <v>0</v>
      </c>
      <c r="SDK31" s="209">
        <v>0</v>
      </c>
      <c r="SDL31" s="229">
        <f t="shared" si="1022"/>
        <v>1160</v>
      </c>
      <c r="SDM31" s="41">
        <f t="shared" ref="SDM31:SFI31" ca="1" si="1023">RAND()</f>
        <v>5.6795047291765322E-2</v>
      </c>
      <c r="SDN31" s="220">
        <v>9</v>
      </c>
      <c r="SDO31" s="162">
        <v>107</v>
      </c>
      <c r="SDP31" s="221" t="str">
        <f>VLOOKUP(SDO31,Уч!$A$2:$L$34,2,FALSE)</f>
        <v>Зарипов Раиль</v>
      </c>
      <c r="SDQ31" s="222" t="str">
        <f>VLOOKUP(SDO31,Уч!$A$2:$L$34,3,FALSE)</f>
        <v>25.07.1999</v>
      </c>
      <c r="SDR31" s="223" t="str">
        <f>VLOOKUP(SDO31,Уч!$A$2:$L$34,5,FALSE)</f>
        <v xml:space="preserve">Республика Татарстан  </v>
      </c>
      <c r="SDS31" s="518">
        <f t="shared" ref="SDS31:SFQ31" si="1024">IF(SDY31=0,"X",SDY31/100)</f>
        <v>11.6</v>
      </c>
      <c r="SDT31" s="518" t="str">
        <f t="shared" si="1024"/>
        <v>X</v>
      </c>
      <c r="SDU31" s="518" t="str">
        <f t="shared" si="1024"/>
        <v>X</v>
      </c>
      <c r="SDV31" s="311">
        <f t="shared" ref="SDV31:SFR31" si="1025">MAX(SDY31,SDZ31,SEA31)/100</f>
        <v>11.6</v>
      </c>
      <c r="SDW31" s="247">
        <f t="shared" ref="SDW31:SFS31" si="1026">IF(SEB31&lt;153,0,IF(SEB31=0,0,ROUNDDOWN(51.39*(SEB31/100-1.5)^1.05,0)))</f>
        <v>582</v>
      </c>
      <c r="SDX31" s="157"/>
      <c r="SDY31" s="209">
        <v>1160</v>
      </c>
      <c r="SDZ31" s="209">
        <v>0</v>
      </c>
      <c r="SEA31" s="209">
        <v>0</v>
      </c>
      <c r="SEB31" s="229">
        <f t="shared" ref="SEB31:SFX31" si="1027">MAX(SDY31,SDZ31,SEA31)</f>
        <v>1160</v>
      </c>
      <c r="SEC31" s="41">
        <f t="shared" ca="1" si="1023"/>
        <v>0.90598106914314314</v>
      </c>
      <c r="SED31" s="220">
        <v>9</v>
      </c>
      <c r="SEE31" s="162">
        <v>107</v>
      </c>
      <c r="SEF31" s="221" t="str">
        <f>VLOOKUP(SEE31,Уч!$A$2:$L$34,2,FALSE)</f>
        <v>Зарипов Раиль</v>
      </c>
      <c r="SEG31" s="222" t="str">
        <f>VLOOKUP(SEE31,Уч!$A$2:$L$34,3,FALSE)</f>
        <v>25.07.1999</v>
      </c>
      <c r="SEH31" s="223" t="str">
        <f>VLOOKUP(SEE31,Уч!$A$2:$L$34,5,FALSE)</f>
        <v xml:space="preserve">Республика Татарстан  </v>
      </c>
      <c r="SEI31" s="518">
        <f t="shared" si="1024"/>
        <v>11.6</v>
      </c>
      <c r="SEJ31" s="518" t="str">
        <f t="shared" si="1024"/>
        <v>X</v>
      </c>
      <c r="SEK31" s="518" t="str">
        <f t="shared" si="1024"/>
        <v>X</v>
      </c>
      <c r="SEL31" s="311">
        <f t="shared" si="1025"/>
        <v>11.6</v>
      </c>
      <c r="SEM31" s="247">
        <f t="shared" si="1026"/>
        <v>582</v>
      </c>
      <c r="SEN31" s="157"/>
      <c r="SEO31" s="209">
        <v>1160</v>
      </c>
      <c r="SEP31" s="209">
        <v>0</v>
      </c>
      <c r="SEQ31" s="209">
        <v>0</v>
      </c>
      <c r="SER31" s="229">
        <f t="shared" si="1027"/>
        <v>1160</v>
      </c>
      <c r="SES31" s="41">
        <f t="shared" ca="1" si="1023"/>
        <v>0.43254026653401811</v>
      </c>
      <c r="SET31" s="220">
        <v>9</v>
      </c>
      <c r="SEU31" s="162">
        <v>107</v>
      </c>
      <c r="SEV31" s="221" t="str">
        <f>VLOOKUP(SEU31,Уч!$A$2:$L$34,2,FALSE)</f>
        <v>Зарипов Раиль</v>
      </c>
      <c r="SEW31" s="222" t="str">
        <f>VLOOKUP(SEU31,Уч!$A$2:$L$34,3,FALSE)</f>
        <v>25.07.1999</v>
      </c>
      <c r="SEX31" s="223" t="str">
        <f>VLOOKUP(SEU31,Уч!$A$2:$L$34,5,FALSE)</f>
        <v xml:space="preserve">Республика Татарстан  </v>
      </c>
      <c r="SEY31" s="518">
        <f t="shared" si="1024"/>
        <v>11.6</v>
      </c>
      <c r="SEZ31" s="518" t="str">
        <f t="shared" si="1024"/>
        <v>X</v>
      </c>
      <c r="SFA31" s="518" t="str">
        <f t="shared" si="1024"/>
        <v>X</v>
      </c>
      <c r="SFB31" s="311">
        <f t="shared" si="1025"/>
        <v>11.6</v>
      </c>
      <c r="SFC31" s="247">
        <f t="shared" si="1026"/>
        <v>582</v>
      </c>
      <c r="SFD31" s="157"/>
      <c r="SFE31" s="209">
        <v>1160</v>
      </c>
      <c r="SFF31" s="209">
        <v>0</v>
      </c>
      <c r="SFG31" s="209">
        <v>0</v>
      </c>
      <c r="SFH31" s="229">
        <f t="shared" si="1027"/>
        <v>1160</v>
      </c>
      <c r="SFI31" s="41">
        <f t="shared" ca="1" si="1023"/>
        <v>0.73058493111687606</v>
      </c>
      <c r="SFJ31" s="220">
        <v>9</v>
      </c>
      <c r="SFK31" s="162">
        <v>107</v>
      </c>
      <c r="SFL31" s="221" t="str">
        <f>VLOOKUP(SFK31,Уч!$A$2:$L$34,2,FALSE)</f>
        <v>Зарипов Раиль</v>
      </c>
      <c r="SFM31" s="222" t="str">
        <f>VLOOKUP(SFK31,Уч!$A$2:$L$34,3,FALSE)</f>
        <v>25.07.1999</v>
      </c>
      <c r="SFN31" s="223" t="str">
        <f>VLOOKUP(SFK31,Уч!$A$2:$L$34,5,FALSE)</f>
        <v xml:space="preserve">Республика Татарстан  </v>
      </c>
      <c r="SFO31" s="518">
        <f t="shared" si="1024"/>
        <v>11.6</v>
      </c>
      <c r="SFP31" s="518" t="str">
        <f t="shared" si="1024"/>
        <v>X</v>
      </c>
      <c r="SFQ31" s="518" t="str">
        <f t="shared" si="1024"/>
        <v>X</v>
      </c>
      <c r="SFR31" s="311">
        <f t="shared" si="1025"/>
        <v>11.6</v>
      </c>
      <c r="SFS31" s="247">
        <f t="shared" si="1026"/>
        <v>582</v>
      </c>
      <c r="SFT31" s="157"/>
      <c r="SFU31" s="209">
        <v>1160</v>
      </c>
      <c r="SFV31" s="209">
        <v>0</v>
      </c>
      <c r="SFW31" s="209">
        <v>0</v>
      </c>
      <c r="SFX31" s="229">
        <f t="shared" si="1027"/>
        <v>1160</v>
      </c>
      <c r="SFY31" s="41">
        <f t="shared" ref="SFY31:SHU31" ca="1" si="1028">RAND()</f>
        <v>0.76147992444679036</v>
      </c>
      <c r="SFZ31" s="220">
        <v>9</v>
      </c>
      <c r="SGA31" s="162">
        <v>107</v>
      </c>
      <c r="SGB31" s="221" t="str">
        <f>VLOOKUP(SGA31,Уч!$A$2:$L$34,2,FALSE)</f>
        <v>Зарипов Раиль</v>
      </c>
      <c r="SGC31" s="222" t="str">
        <f>VLOOKUP(SGA31,Уч!$A$2:$L$34,3,FALSE)</f>
        <v>25.07.1999</v>
      </c>
      <c r="SGD31" s="223" t="str">
        <f>VLOOKUP(SGA31,Уч!$A$2:$L$34,5,FALSE)</f>
        <v xml:space="preserve">Республика Татарстан  </v>
      </c>
      <c r="SGE31" s="518">
        <f t="shared" ref="SGE31:SIC31" si="1029">IF(SGK31=0,"X",SGK31/100)</f>
        <v>11.6</v>
      </c>
      <c r="SGF31" s="518" t="str">
        <f t="shared" si="1029"/>
        <v>X</v>
      </c>
      <c r="SGG31" s="518" t="str">
        <f t="shared" si="1029"/>
        <v>X</v>
      </c>
      <c r="SGH31" s="311">
        <f t="shared" ref="SGH31:SID31" si="1030">MAX(SGK31,SGL31,SGM31)/100</f>
        <v>11.6</v>
      </c>
      <c r="SGI31" s="247">
        <f t="shared" ref="SGI31:SIE31" si="1031">IF(SGN31&lt;153,0,IF(SGN31=0,0,ROUNDDOWN(51.39*(SGN31/100-1.5)^1.05,0)))</f>
        <v>582</v>
      </c>
      <c r="SGJ31" s="157"/>
      <c r="SGK31" s="209">
        <v>1160</v>
      </c>
      <c r="SGL31" s="209">
        <v>0</v>
      </c>
      <c r="SGM31" s="209">
        <v>0</v>
      </c>
      <c r="SGN31" s="229">
        <f t="shared" ref="SGN31:SIJ31" si="1032">MAX(SGK31,SGL31,SGM31)</f>
        <v>1160</v>
      </c>
      <c r="SGO31" s="41">
        <f t="shared" ca="1" si="1028"/>
        <v>0.96390483975236396</v>
      </c>
      <c r="SGP31" s="220">
        <v>9</v>
      </c>
      <c r="SGQ31" s="162">
        <v>107</v>
      </c>
      <c r="SGR31" s="221" t="str">
        <f>VLOOKUP(SGQ31,Уч!$A$2:$L$34,2,FALSE)</f>
        <v>Зарипов Раиль</v>
      </c>
      <c r="SGS31" s="222" t="str">
        <f>VLOOKUP(SGQ31,Уч!$A$2:$L$34,3,FALSE)</f>
        <v>25.07.1999</v>
      </c>
      <c r="SGT31" s="223" t="str">
        <f>VLOOKUP(SGQ31,Уч!$A$2:$L$34,5,FALSE)</f>
        <v xml:space="preserve">Республика Татарстан  </v>
      </c>
      <c r="SGU31" s="518">
        <f t="shared" si="1029"/>
        <v>11.6</v>
      </c>
      <c r="SGV31" s="518" t="str">
        <f t="shared" si="1029"/>
        <v>X</v>
      </c>
      <c r="SGW31" s="518" t="str">
        <f t="shared" si="1029"/>
        <v>X</v>
      </c>
      <c r="SGX31" s="311">
        <f t="shared" si="1030"/>
        <v>11.6</v>
      </c>
      <c r="SGY31" s="247">
        <f t="shared" si="1031"/>
        <v>582</v>
      </c>
      <c r="SGZ31" s="157"/>
      <c r="SHA31" s="209">
        <v>1160</v>
      </c>
      <c r="SHB31" s="209">
        <v>0</v>
      </c>
      <c r="SHC31" s="209">
        <v>0</v>
      </c>
      <c r="SHD31" s="229">
        <f t="shared" si="1032"/>
        <v>1160</v>
      </c>
      <c r="SHE31" s="41">
        <f t="shared" ca="1" si="1028"/>
        <v>3.941110764539435E-2</v>
      </c>
      <c r="SHF31" s="220">
        <v>9</v>
      </c>
      <c r="SHG31" s="162">
        <v>107</v>
      </c>
      <c r="SHH31" s="221" t="str">
        <f>VLOOKUP(SHG31,Уч!$A$2:$L$34,2,FALSE)</f>
        <v>Зарипов Раиль</v>
      </c>
      <c r="SHI31" s="222" t="str">
        <f>VLOOKUP(SHG31,Уч!$A$2:$L$34,3,FALSE)</f>
        <v>25.07.1999</v>
      </c>
      <c r="SHJ31" s="223" t="str">
        <f>VLOOKUP(SHG31,Уч!$A$2:$L$34,5,FALSE)</f>
        <v xml:space="preserve">Республика Татарстан  </v>
      </c>
      <c r="SHK31" s="518">
        <f t="shared" si="1029"/>
        <v>11.6</v>
      </c>
      <c r="SHL31" s="518" t="str">
        <f t="shared" si="1029"/>
        <v>X</v>
      </c>
      <c r="SHM31" s="518" t="str">
        <f t="shared" si="1029"/>
        <v>X</v>
      </c>
      <c r="SHN31" s="311">
        <f t="shared" si="1030"/>
        <v>11.6</v>
      </c>
      <c r="SHO31" s="247">
        <f t="shared" si="1031"/>
        <v>582</v>
      </c>
      <c r="SHP31" s="157"/>
      <c r="SHQ31" s="209">
        <v>1160</v>
      </c>
      <c r="SHR31" s="209">
        <v>0</v>
      </c>
      <c r="SHS31" s="209">
        <v>0</v>
      </c>
      <c r="SHT31" s="229">
        <f t="shared" si="1032"/>
        <v>1160</v>
      </c>
      <c r="SHU31" s="41">
        <f t="shared" ca="1" si="1028"/>
        <v>0.26239205451952652</v>
      </c>
      <c r="SHV31" s="220">
        <v>9</v>
      </c>
      <c r="SHW31" s="162">
        <v>107</v>
      </c>
      <c r="SHX31" s="221" t="str">
        <f>VLOOKUP(SHW31,Уч!$A$2:$L$34,2,FALSE)</f>
        <v>Зарипов Раиль</v>
      </c>
      <c r="SHY31" s="222" t="str">
        <f>VLOOKUP(SHW31,Уч!$A$2:$L$34,3,FALSE)</f>
        <v>25.07.1999</v>
      </c>
      <c r="SHZ31" s="223" t="str">
        <f>VLOOKUP(SHW31,Уч!$A$2:$L$34,5,FALSE)</f>
        <v xml:space="preserve">Республика Татарстан  </v>
      </c>
      <c r="SIA31" s="518">
        <f t="shared" si="1029"/>
        <v>11.6</v>
      </c>
      <c r="SIB31" s="518" t="str">
        <f t="shared" si="1029"/>
        <v>X</v>
      </c>
      <c r="SIC31" s="518" t="str">
        <f t="shared" si="1029"/>
        <v>X</v>
      </c>
      <c r="SID31" s="311">
        <f t="shared" si="1030"/>
        <v>11.6</v>
      </c>
      <c r="SIE31" s="247">
        <f t="shared" si="1031"/>
        <v>582</v>
      </c>
      <c r="SIF31" s="157"/>
      <c r="SIG31" s="209">
        <v>1160</v>
      </c>
      <c r="SIH31" s="209">
        <v>0</v>
      </c>
      <c r="SII31" s="209">
        <v>0</v>
      </c>
      <c r="SIJ31" s="229">
        <f t="shared" si="1032"/>
        <v>1160</v>
      </c>
      <c r="SIK31" s="41">
        <f t="shared" ref="SIK31:SKG31" ca="1" si="1033">RAND()</f>
        <v>0.34395737815490424</v>
      </c>
      <c r="SIL31" s="220">
        <v>9</v>
      </c>
      <c r="SIM31" s="162">
        <v>107</v>
      </c>
      <c r="SIN31" s="221" t="str">
        <f>VLOOKUP(SIM31,Уч!$A$2:$L$34,2,FALSE)</f>
        <v>Зарипов Раиль</v>
      </c>
      <c r="SIO31" s="222" t="str">
        <f>VLOOKUP(SIM31,Уч!$A$2:$L$34,3,FALSE)</f>
        <v>25.07.1999</v>
      </c>
      <c r="SIP31" s="223" t="str">
        <f>VLOOKUP(SIM31,Уч!$A$2:$L$34,5,FALSE)</f>
        <v xml:space="preserve">Республика Татарстан  </v>
      </c>
      <c r="SIQ31" s="518">
        <f t="shared" ref="SIQ31:SKO31" si="1034">IF(SIW31=0,"X",SIW31/100)</f>
        <v>11.6</v>
      </c>
      <c r="SIR31" s="518" t="str">
        <f t="shared" si="1034"/>
        <v>X</v>
      </c>
      <c r="SIS31" s="518" t="str">
        <f t="shared" si="1034"/>
        <v>X</v>
      </c>
      <c r="SIT31" s="311">
        <f t="shared" ref="SIT31:SKP31" si="1035">MAX(SIW31,SIX31,SIY31)/100</f>
        <v>11.6</v>
      </c>
      <c r="SIU31" s="247">
        <f t="shared" ref="SIU31:SKQ31" si="1036">IF(SIZ31&lt;153,0,IF(SIZ31=0,0,ROUNDDOWN(51.39*(SIZ31/100-1.5)^1.05,0)))</f>
        <v>582</v>
      </c>
      <c r="SIV31" s="157"/>
      <c r="SIW31" s="209">
        <v>1160</v>
      </c>
      <c r="SIX31" s="209">
        <v>0</v>
      </c>
      <c r="SIY31" s="209">
        <v>0</v>
      </c>
      <c r="SIZ31" s="229">
        <f t="shared" ref="SIZ31:SKV31" si="1037">MAX(SIW31,SIX31,SIY31)</f>
        <v>1160</v>
      </c>
      <c r="SJA31" s="41">
        <f t="shared" ca="1" si="1033"/>
        <v>0.81432404457401864</v>
      </c>
      <c r="SJB31" s="220">
        <v>9</v>
      </c>
      <c r="SJC31" s="162">
        <v>107</v>
      </c>
      <c r="SJD31" s="221" t="str">
        <f>VLOOKUP(SJC31,Уч!$A$2:$L$34,2,FALSE)</f>
        <v>Зарипов Раиль</v>
      </c>
      <c r="SJE31" s="222" t="str">
        <f>VLOOKUP(SJC31,Уч!$A$2:$L$34,3,FALSE)</f>
        <v>25.07.1999</v>
      </c>
      <c r="SJF31" s="223" t="str">
        <f>VLOOKUP(SJC31,Уч!$A$2:$L$34,5,FALSE)</f>
        <v xml:space="preserve">Республика Татарстан  </v>
      </c>
      <c r="SJG31" s="518">
        <f t="shared" si="1034"/>
        <v>11.6</v>
      </c>
      <c r="SJH31" s="518" t="str">
        <f t="shared" si="1034"/>
        <v>X</v>
      </c>
      <c r="SJI31" s="518" t="str">
        <f t="shared" si="1034"/>
        <v>X</v>
      </c>
      <c r="SJJ31" s="311">
        <f t="shared" si="1035"/>
        <v>11.6</v>
      </c>
      <c r="SJK31" s="247">
        <f t="shared" si="1036"/>
        <v>582</v>
      </c>
      <c r="SJL31" s="157"/>
      <c r="SJM31" s="209">
        <v>1160</v>
      </c>
      <c r="SJN31" s="209">
        <v>0</v>
      </c>
      <c r="SJO31" s="209">
        <v>0</v>
      </c>
      <c r="SJP31" s="229">
        <f t="shared" si="1037"/>
        <v>1160</v>
      </c>
      <c r="SJQ31" s="41">
        <f t="shared" ca="1" si="1033"/>
        <v>0.40448580443621129</v>
      </c>
      <c r="SJR31" s="220">
        <v>9</v>
      </c>
      <c r="SJS31" s="162">
        <v>107</v>
      </c>
      <c r="SJT31" s="221" t="str">
        <f>VLOOKUP(SJS31,Уч!$A$2:$L$34,2,FALSE)</f>
        <v>Зарипов Раиль</v>
      </c>
      <c r="SJU31" s="222" t="str">
        <f>VLOOKUP(SJS31,Уч!$A$2:$L$34,3,FALSE)</f>
        <v>25.07.1999</v>
      </c>
      <c r="SJV31" s="223" t="str">
        <f>VLOOKUP(SJS31,Уч!$A$2:$L$34,5,FALSE)</f>
        <v xml:space="preserve">Республика Татарстан  </v>
      </c>
      <c r="SJW31" s="518">
        <f t="shared" si="1034"/>
        <v>11.6</v>
      </c>
      <c r="SJX31" s="518" t="str">
        <f t="shared" si="1034"/>
        <v>X</v>
      </c>
      <c r="SJY31" s="518" t="str">
        <f t="shared" si="1034"/>
        <v>X</v>
      </c>
      <c r="SJZ31" s="311">
        <f t="shared" si="1035"/>
        <v>11.6</v>
      </c>
      <c r="SKA31" s="247">
        <f t="shared" si="1036"/>
        <v>582</v>
      </c>
      <c r="SKB31" s="157"/>
      <c r="SKC31" s="209">
        <v>1160</v>
      </c>
      <c r="SKD31" s="209">
        <v>0</v>
      </c>
      <c r="SKE31" s="209">
        <v>0</v>
      </c>
      <c r="SKF31" s="229">
        <f t="shared" si="1037"/>
        <v>1160</v>
      </c>
      <c r="SKG31" s="41">
        <f t="shared" ca="1" si="1033"/>
        <v>0.98252703631681304</v>
      </c>
      <c r="SKH31" s="220">
        <v>9</v>
      </c>
      <c r="SKI31" s="162">
        <v>107</v>
      </c>
      <c r="SKJ31" s="221" t="str">
        <f>VLOOKUP(SKI31,Уч!$A$2:$L$34,2,FALSE)</f>
        <v>Зарипов Раиль</v>
      </c>
      <c r="SKK31" s="222" t="str">
        <f>VLOOKUP(SKI31,Уч!$A$2:$L$34,3,FALSE)</f>
        <v>25.07.1999</v>
      </c>
      <c r="SKL31" s="223" t="str">
        <f>VLOOKUP(SKI31,Уч!$A$2:$L$34,5,FALSE)</f>
        <v xml:space="preserve">Республика Татарстан  </v>
      </c>
      <c r="SKM31" s="518">
        <f t="shared" si="1034"/>
        <v>11.6</v>
      </c>
      <c r="SKN31" s="518" t="str">
        <f t="shared" si="1034"/>
        <v>X</v>
      </c>
      <c r="SKO31" s="518" t="str">
        <f t="shared" si="1034"/>
        <v>X</v>
      </c>
      <c r="SKP31" s="311">
        <f t="shared" si="1035"/>
        <v>11.6</v>
      </c>
      <c r="SKQ31" s="247">
        <f t="shared" si="1036"/>
        <v>582</v>
      </c>
      <c r="SKR31" s="157"/>
      <c r="SKS31" s="209">
        <v>1160</v>
      </c>
      <c r="SKT31" s="209">
        <v>0</v>
      </c>
      <c r="SKU31" s="209">
        <v>0</v>
      </c>
      <c r="SKV31" s="229">
        <f t="shared" si="1037"/>
        <v>1160</v>
      </c>
      <c r="SKW31" s="41">
        <f t="shared" ref="SKW31:SMS31" ca="1" si="1038">RAND()</f>
        <v>0.51977991187043526</v>
      </c>
      <c r="SKX31" s="220">
        <v>9</v>
      </c>
      <c r="SKY31" s="162">
        <v>107</v>
      </c>
      <c r="SKZ31" s="221" t="str">
        <f>VLOOKUP(SKY31,Уч!$A$2:$L$34,2,FALSE)</f>
        <v>Зарипов Раиль</v>
      </c>
      <c r="SLA31" s="222" t="str">
        <f>VLOOKUP(SKY31,Уч!$A$2:$L$34,3,FALSE)</f>
        <v>25.07.1999</v>
      </c>
      <c r="SLB31" s="223" t="str">
        <f>VLOOKUP(SKY31,Уч!$A$2:$L$34,5,FALSE)</f>
        <v xml:space="preserve">Республика Татарстан  </v>
      </c>
      <c r="SLC31" s="518">
        <f t="shared" ref="SLC31:SNA31" si="1039">IF(SLI31=0,"X",SLI31/100)</f>
        <v>11.6</v>
      </c>
      <c r="SLD31" s="518" t="str">
        <f t="shared" si="1039"/>
        <v>X</v>
      </c>
      <c r="SLE31" s="518" t="str">
        <f t="shared" si="1039"/>
        <v>X</v>
      </c>
      <c r="SLF31" s="311">
        <f t="shared" ref="SLF31:SNB31" si="1040">MAX(SLI31,SLJ31,SLK31)/100</f>
        <v>11.6</v>
      </c>
      <c r="SLG31" s="247">
        <f t="shared" ref="SLG31:SNC31" si="1041">IF(SLL31&lt;153,0,IF(SLL31=0,0,ROUNDDOWN(51.39*(SLL31/100-1.5)^1.05,0)))</f>
        <v>582</v>
      </c>
      <c r="SLH31" s="157"/>
      <c r="SLI31" s="209">
        <v>1160</v>
      </c>
      <c r="SLJ31" s="209">
        <v>0</v>
      </c>
      <c r="SLK31" s="209">
        <v>0</v>
      </c>
      <c r="SLL31" s="229">
        <f t="shared" ref="SLL31:SNH31" si="1042">MAX(SLI31,SLJ31,SLK31)</f>
        <v>1160</v>
      </c>
      <c r="SLM31" s="41">
        <f t="shared" ca="1" si="1038"/>
        <v>4.4620702591973704E-2</v>
      </c>
      <c r="SLN31" s="220">
        <v>9</v>
      </c>
      <c r="SLO31" s="162">
        <v>107</v>
      </c>
      <c r="SLP31" s="221" t="str">
        <f>VLOOKUP(SLO31,Уч!$A$2:$L$34,2,FALSE)</f>
        <v>Зарипов Раиль</v>
      </c>
      <c r="SLQ31" s="222" t="str">
        <f>VLOOKUP(SLO31,Уч!$A$2:$L$34,3,FALSE)</f>
        <v>25.07.1999</v>
      </c>
      <c r="SLR31" s="223" t="str">
        <f>VLOOKUP(SLO31,Уч!$A$2:$L$34,5,FALSE)</f>
        <v xml:space="preserve">Республика Татарстан  </v>
      </c>
      <c r="SLS31" s="518">
        <f t="shared" si="1039"/>
        <v>11.6</v>
      </c>
      <c r="SLT31" s="518" t="str">
        <f t="shared" si="1039"/>
        <v>X</v>
      </c>
      <c r="SLU31" s="518" t="str">
        <f t="shared" si="1039"/>
        <v>X</v>
      </c>
      <c r="SLV31" s="311">
        <f t="shared" si="1040"/>
        <v>11.6</v>
      </c>
      <c r="SLW31" s="247">
        <f t="shared" si="1041"/>
        <v>582</v>
      </c>
      <c r="SLX31" s="157"/>
      <c r="SLY31" s="209">
        <v>1160</v>
      </c>
      <c r="SLZ31" s="209">
        <v>0</v>
      </c>
      <c r="SMA31" s="209">
        <v>0</v>
      </c>
      <c r="SMB31" s="229">
        <f t="shared" si="1042"/>
        <v>1160</v>
      </c>
      <c r="SMC31" s="41">
        <f t="shared" ca="1" si="1038"/>
        <v>0.48673398415023106</v>
      </c>
      <c r="SMD31" s="220">
        <v>9</v>
      </c>
      <c r="SME31" s="162">
        <v>107</v>
      </c>
      <c r="SMF31" s="221" t="str">
        <f>VLOOKUP(SME31,Уч!$A$2:$L$34,2,FALSE)</f>
        <v>Зарипов Раиль</v>
      </c>
      <c r="SMG31" s="222" t="str">
        <f>VLOOKUP(SME31,Уч!$A$2:$L$34,3,FALSE)</f>
        <v>25.07.1999</v>
      </c>
      <c r="SMH31" s="223" t="str">
        <f>VLOOKUP(SME31,Уч!$A$2:$L$34,5,FALSE)</f>
        <v xml:space="preserve">Республика Татарстан  </v>
      </c>
      <c r="SMI31" s="518">
        <f t="shared" si="1039"/>
        <v>11.6</v>
      </c>
      <c r="SMJ31" s="518" t="str">
        <f t="shared" si="1039"/>
        <v>X</v>
      </c>
      <c r="SMK31" s="518" t="str">
        <f t="shared" si="1039"/>
        <v>X</v>
      </c>
      <c r="SML31" s="311">
        <f t="shared" si="1040"/>
        <v>11.6</v>
      </c>
      <c r="SMM31" s="247">
        <f t="shared" si="1041"/>
        <v>582</v>
      </c>
      <c r="SMN31" s="157"/>
      <c r="SMO31" s="209">
        <v>1160</v>
      </c>
      <c r="SMP31" s="209">
        <v>0</v>
      </c>
      <c r="SMQ31" s="209">
        <v>0</v>
      </c>
      <c r="SMR31" s="229">
        <f t="shared" si="1042"/>
        <v>1160</v>
      </c>
      <c r="SMS31" s="41">
        <f t="shared" ca="1" si="1038"/>
        <v>0.79594761238417822</v>
      </c>
      <c r="SMT31" s="220">
        <v>9</v>
      </c>
      <c r="SMU31" s="162">
        <v>107</v>
      </c>
      <c r="SMV31" s="221" t="str">
        <f>VLOOKUP(SMU31,Уч!$A$2:$L$34,2,FALSE)</f>
        <v>Зарипов Раиль</v>
      </c>
      <c r="SMW31" s="222" t="str">
        <f>VLOOKUP(SMU31,Уч!$A$2:$L$34,3,FALSE)</f>
        <v>25.07.1999</v>
      </c>
      <c r="SMX31" s="223" t="str">
        <f>VLOOKUP(SMU31,Уч!$A$2:$L$34,5,FALSE)</f>
        <v xml:space="preserve">Республика Татарстан  </v>
      </c>
      <c r="SMY31" s="518">
        <f t="shared" si="1039"/>
        <v>11.6</v>
      </c>
      <c r="SMZ31" s="518" t="str">
        <f t="shared" si="1039"/>
        <v>X</v>
      </c>
      <c r="SNA31" s="518" t="str">
        <f t="shared" si="1039"/>
        <v>X</v>
      </c>
      <c r="SNB31" s="311">
        <f t="shared" si="1040"/>
        <v>11.6</v>
      </c>
      <c r="SNC31" s="247">
        <f t="shared" si="1041"/>
        <v>582</v>
      </c>
      <c r="SND31" s="157"/>
      <c r="SNE31" s="209">
        <v>1160</v>
      </c>
      <c r="SNF31" s="209">
        <v>0</v>
      </c>
      <c r="SNG31" s="209">
        <v>0</v>
      </c>
      <c r="SNH31" s="229">
        <f t="shared" si="1042"/>
        <v>1160</v>
      </c>
      <c r="SNI31" s="41">
        <f t="shared" ref="SNI31:SPE31" ca="1" si="1043">RAND()</f>
        <v>0.1356681355830287</v>
      </c>
      <c r="SNJ31" s="220">
        <v>9</v>
      </c>
      <c r="SNK31" s="162">
        <v>107</v>
      </c>
      <c r="SNL31" s="221" t="str">
        <f>VLOOKUP(SNK31,Уч!$A$2:$L$34,2,FALSE)</f>
        <v>Зарипов Раиль</v>
      </c>
      <c r="SNM31" s="222" t="str">
        <f>VLOOKUP(SNK31,Уч!$A$2:$L$34,3,FALSE)</f>
        <v>25.07.1999</v>
      </c>
      <c r="SNN31" s="223" t="str">
        <f>VLOOKUP(SNK31,Уч!$A$2:$L$34,5,FALSE)</f>
        <v xml:space="preserve">Республика Татарстан  </v>
      </c>
      <c r="SNO31" s="518">
        <f t="shared" ref="SNO31:SPM31" si="1044">IF(SNU31=0,"X",SNU31/100)</f>
        <v>11.6</v>
      </c>
      <c r="SNP31" s="518" t="str">
        <f t="shared" si="1044"/>
        <v>X</v>
      </c>
      <c r="SNQ31" s="518" t="str">
        <f t="shared" si="1044"/>
        <v>X</v>
      </c>
      <c r="SNR31" s="311">
        <f t="shared" ref="SNR31:SPN31" si="1045">MAX(SNU31,SNV31,SNW31)/100</f>
        <v>11.6</v>
      </c>
      <c r="SNS31" s="247">
        <f t="shared" ref="SNS31:SPO31" si="1046">IF(SNX31&lt;153,0,IF(SNX31=0,0,ROUNDDOWN(51.39*(SNX31/100-1.5)^1.05,0)))</f>
        <v>582</v>
      </c>
      <c r="SNT31" s="157"/>
      <c r="SNU31" s="209">
        <v>1160</v>
      </c>
      <c r="SNV31" s="209">
        <v>0</v>
      </c>
      <c r="SNW31" s="209">
        <v>0</v>
      </c>
      <c r="SNX31" s="229">
        <f t="shared" ref="SNX31:SPT31" si="1047">MAX(SNU31,SNV31,SNW31)</f>
        <v>1160</v>
      </c>
      <c r="SNY31" s="41">
        <f t="shared" ca="1" si="1043"/>
        <v>0.82007944638290464</v>
      </c>
      <c r="SNZ31" s="220">
        <v>9</v>
      </c>
      <c r="SOA31" s="162">
        <v>107</v>
      </c>
      <c r="SOB31" s="221" t="str">
        <f>VLOOKUP(SOA31,Уч!$A$2:$L$34,2,FALSE)</f>
        <v>Зарипов Раиль</v>
      </c>
      <c r="SOC31" s="222" t="str">
        <f>VLOOKUP(SOA31,Уч!$A$2:$L$34,3,FALSE)</f>
        <v>25.07.1999</v>
      </c>
      <c r="SOD31" s="223" t="str">
        <f>VLOOKUP(SOA31,Уч!$A$2:$L$34,5,FALSE)</f>
        <v xml:space="preserve">Республика Татарстан  </v>
      </c>
      <c r="SOE31" s="518">
        <f t="shared" si="1044"/>
        <v>11.6</v>
      </c>
      <c r="SOF31" s="518" t="str">
        <f t="shared" si="1044"/>
        <v>X</v>
      </c>
      <c r="SOG31" s="518" t="str">
        <f t="shared" si="1044"/>
        <v>X</v>
      </c>
      <c r="SOH31" s="311">
        <f t="shared" si="1045"/>
        <v>11.6</v>
      </c>
      <c r="SOI31" s="247">
        <f t="shared" si="1046"/>
        <v>582</v>
      </c>
      <c r="SOJ31" s="157"/>
      <c r="SOK31" s="209">
        <v>1160</v>
      </c>
      <c r="SOL31" s="209">
        <v>0</v>
      </c>
      <c r="SOM31" s="209">
        <v>0</v>
      </c>
      <c r="SON31" s="229">
        <f t="shared" si="1047"/>
        <v>1160</v>
      </c>
      <c r="SOO31" s="41">
        <f t="shared" ca="1" si="1043"/>
        <v>0.97774976248603018</v>
      </c>
      <c r="SOP31" s="220">
        <v>9</v>
      </c>
      <c r="SOQ31" s="162">
        <v>107</v>
      </c>
      <c r="SOR31" s="221" t="str">
        <f>VLOOKUP(SOQ31,Уч!$A$2:$L$34,2,FALSE)</f>
        <v>Зарипов Раиль</v>
      </c>
      <c r="SOS31" s="222" t="str">
        <f>VLOOKUP(SOQ31,Уч!$A$2:$L$34,3,FALSE)</f>
        <v>25.07.1999</v>
      </c>
      <c r="SOT31" s="223" t="str">
        <f>VLOOKUP(SOQ31,Уч!$A$2:$L$34,5,FALSE)</f>
        <v xml:space="preserve">Республика Татарстан  </v>
      </c>
      <c r="SOU31" s="518">
        <f t="shared" si="1044"/>
        <v>11.6</v>
      </c>
      <c r="SOV31" s="518" t="str">
        <f t="shared" si="1044"/>
        <v>X</v>
      </c>
      <c r="SOW31" s="518" t="str">
        <f t="shared" si="1044"/>
        <v>X</v>
      </c>
      <c r="SOX31" s="311">
        <f t="shared" si="1045"/>
        <v>11.6</v>
      </c>
      <c r="SOY31" s="247">
        <f t="shared" si="1046"/>
        <v>582</v>
      </c>
      <c r="SOZ31" s="157"/>
      <c r="SPA31" s="209">
        <v>1160</v>
      </c>
      <c r="SPB31" s="209">
        <v>0</v>
      </c>
      <c r="SPC31" s="209">
        <v>0</v>
      </c>
      <c r="SPD31" s="229">
        <f t="shared" si="1047"/>
        <v>1160</v>
      </c>
      <c r="SPE31" s="41">
        <f t="shared" ca="1" si="1043"/>
        <v>0.96429806818198904</v>
      </c>
      <c r="SPF31" s="220">
        <v>9</v>
      </c>
      <c r="SPG31" s="162">
        <v>107</v>
      </c>
      <c r="SPH31" s="221" t="str">
        <f>VLOOKUP(SPG31,Уч!$A$2:$L$34,2,FALSE)</f>
        <v>Зарипов Раиль</v>
      </c>
      <c r="SPI31" s="222" t="str">
        <f>VLOOKUP(SPG31,Уч!$A$2:$L$34,3,FALSE)</f>
        <v>25.07.1999</v>
      </c>
      <c r="SPJ31" s="223" t="str">
        <f>VLOOKUP(SPG31,Уч!$A$2:$L$34,5,FALSE)</f>
        <v xml:space="preserve">Республика Татарстан  </v>
      </c>
      <c r="SPK31" s="518">
        <f t="shared" si="1044"/>
        <v>11.6</v>
      </c>
      <c r="SPL31" s="518" t="str">
        <f t="shared" si="1044"/>
        <v>X</v>
      </c>
      <c r="SPM31" s="518" t="str">
        <f t="shared" si="1044"/>
        <v>X</v>
      </c>
      <c r="SPN31" s="311">
        <f t="shared" si="1045"/>
        <v>11.6</v>
      </c>
      <c r="SPO31" s="247">
        <f t="shared" si="1046"/>
        <v>582</v>
      </c>
      <c r="SPP31" s="157"/>
      <c r="SPQ31" s="209">
        <v>1160</v>
      </c>
      <c r="SPR31" s="209">
        <v>0</v>
      </c>
      <c r="SPS31" s="209">
        <v>0</v>
      </c>
      <c r="SPT31" s="229">
        <f t="shared" si="1047"/>
        <v>1160</v>
      </c>
      <c r="SPU31" s="41">
        <f t="shared" ref="SPU31:SRQ31" ca="1" si="1048">RAND()</f>
        <v>7.6947524552178237E-2</v>
      </c>
      <c r="SPV31" s="220">
        <v>9</v>
      </c>
      <c r="SPW31" s="162">
        <v>107</v>
      </c>
      <c r="SPX31" s="221" t="str">
        <f>VLOOKUP(SPW31,Уч!$A$2:$L$34,2,FALSE)</f>
        <v>Зарипов Раиль</v>
      </c>
      <c r="SPY31" s="222" t="str">
        <f>VLOOKUP(SPW31,Уч!$A$2:$L$34,3,FALSE)</f>
        <v>25.07.1999</v>
      </c>
      <c r="SPZ31" s="223" t="str">
        <f>VLOOKUP(SPW31,Уч!$A$2:$L$34,5,FALSE)</f>
        <v xml:space="preserve">Республика Татарстан  </v>
      </c>
      <c r="SQA31" s="518">
        <f t="shared" ref="SQA31:SRY31" si="1049">IF(SQG31=0,"X",SQG31/100)</f>
        <v>11.6</v>
      </c>
      <c r="SQB31" s="518" t="str">
        <f t="shared" si="1049"/>
        <v>X</v>
      </c>
      <c r="SQC31" s="518" t="str">
        <f t="shared" si="1049"/>
        <v>X</v>
      </c>
      <c r="SQD31" s="311">
        <f t="shared" ref="SQD31:SRZ31" si="1050">MAX(SQG31,SQH31,SQI31)/100</f>
        <v>11.6</v>
      </c>
      <c r="SQE31" s="247">
        <f t="shared" ref="SQE31:SSA31" si="1051">IF(SQJ31&lt;153,0,IF(SQJ31=0,0,ROUNDDOWN(51.39*(SQJ31/100-1.5)^1.05,0)))</f>
        <v>582</v>
      </c>
      <c r="SQF31" s="157"/>
      <c r="SQG31" s="209">
        <v>1160</v>
      </c>
      <c r="SQH31" s="209">
        <v>0</v>
      </c>
      <c r="SQI31" s="209">
        <v>0</v>
      </c>
      <c r="SQJ31" s="229">
        <f t="shared" ref="SQJ31:SSF31" si="1052">MAX(SQG31,SQH31,SQI31)</f>
        <v>1160</v>
      </c>
      <c r="SQK31" s="41">
        <f t="shared" ca="1" si="1048"/>
        <v>0.24009227268716493</v>
      </c>
      <c r="SQL31" s="220">
        <v>9</v>
      </c>
      <c r="SQM31" s="162">
        <v>107</v>
      </c>
      <c r="SQN31" s="221" t="str">
        <f>VLOOKUP(SQM31,Уч!$A$2:$L$34,2,FALSE)</f>
        <v>Зарипов Раиль</v>
      </c>
      <c r="SQO31" s="222" t="str">
        <f>VLOOKUP(SQM31,Уч!$A$2:$L$34,3,FALSE)</f>
        <v>25.07.1999</v>
      </c>
      <c r="SQP31" s="223" t="str">
        <f>VLOOKUP(SQM31,Уч!$A$2:$L$34,5,FALSE)</f>
        <v xml:space="preserve">Республика Татарстан  </v>
      </c>
      <c r="SQQ31" s="518">
        <f t="shared" si="1049"/>
        <v>11.6</v>
      </c>
      <c r="SQR31" s="518" t="str">
        <f t="shared" si="1049"/>
        <v>X</v>
      </c>
      <c r="SQS31" s="518" t="str">
        <f t="shared" si="1049"/>
        <v>X</v>
      </c>
      <c r="SQT31" s="311">
        <f t="shared" si="1050"/>
        <v>11.6</v>
      </c>
      <c r="SQU31" s="247">
        <f t="shared" si="1051"/>
        <v>582</v>
      </c>
      <c r="SQV31" s="157"/>
      <c r="SQW31" s="209">
        <v>1160</v>
      </c>
      <c r="SQX31" s="209">
        <v>0</v>
      </c>
      <c r="SQY31" s="209">
        <v>0</v>
      </c>
      <c r="SQZ31" s="229">
        <f t="shared" si="1052"/>
        <v>1160</v>
      </c>
      <c r="SRA31" s="41">
        <f t="shared" ca="1" si="1048"/>
        <v>0.32173012436871073</v>
      </c>
      <c r="SRB31" s="220">
        <v>9</v>
      </c>
      <c r="SRC31" s="162">
        <v>107</v>
      </c>
      <c r="SRD31" s="221" t="str">
        <f>VLOOKUP(SRC31,Уч!$A$2:$L$34,2,FALSE)</f>
        <v>Зарипов Раиль</v>
      </c>
      <c r="SRE31" s="222" t="str">
        <f>VLOOKUP(SRC31,Уч!$A$2:$L$34,3,FALSE)</f>
        <v>25.07.1999</v>
      </c>
      <c r="SRF31" s="223" t="str">
        <f>VLOOKUP(SRC31,Уч!$A$2:$L$34,5,FALSE)</f>
        <v xml:space="preserve">Республика Татарстан  </v>
      </c>
      <c r="SRG31" s="518">
        <f t="shared" si="1049"/>
        <v>11.6</v>
      </c>
      <c r="SRH31" s="518" t="str">
        <f t="shared" si="1049"/>
        <v>X</v>
      </c>
      <c r="SRI31" s="518" t="str">
        <f t="shared" si="1049"/>
        <v>X</v>
      </c>
      <c r="SRJ31" s="311">
        <f t="shared" si="1050"/>
        <v>11.6</v>
      </c>
      <c r="SRK31" s="247">
        <f t="shared" si="1051"/>
        <v>582</v>
      </c>
      <c r="SRL31" s="157"/>
      <c r="SRM31" s="209">
        <v>1160</v>
      </c>
      <c r="SRN31" s="209">
        <v>0</v>
      </c>
      <c r="SRO31" s="209">
        <v>0</v>
      </c>
      <c r="SRP31" s="229">
        <f t="shared" si="1052"/>
        <v>1160</v>
      </c>
      <c r="SRQ31" s="41">
        <f t="shared" ca="1" si="1048"/>
        <v>0.85940916213494534</v>
      </c>
      <c r="SRR31" s="220">
        <v>9</v>
      </c>
      <c r="SRS31" s="162">
        <v>107</v>
      </c>
      <c r="SRT31" s="221" t="str">
        <f>VLOOKUP(SRS31,Уч!$A$2:$L$34,2,FALSE)</f>
        <v>Зарипов Раиль</v>
      </c>
      <c r="SRU31" s="222" t="str">
        <f>VLOOKUP(SRS31,Уч!$A$2:$L$34,3,FALSE)</f>
        <v>25.07.1999</v>
      </c>
      <c r="SRV31" s="223" t="str">
        <f>VLOOKUP(SRS31,Уч!$A$2:$L$34,5,FALSE)</f>
        <v xml:space="preserve">Республика Татарстан  </v>
      </c>
      <c r="SRW31" s="518">
        <f t="shared" si="1049"/>
        <v>11.6</v>
      </c>
      <c r="SRX31" s="518" t="str">
        <f t="shared" si="1049"/>
        <v>X</v>
      </c>
      <c r="SRY31" s="518" t="str">
        <f t="shared" si="1049"/>
        <v>X</v>
      </c>
      <c r="SRZ31" s="311">
        <f t="shared" si="1050"/>
        <v>11.6</v>
      </c>
      <c r="SSA31" s="247">
        <f t="shared" si="1051"/>
        <v>582</v>
      </c>
      <c r="SSB31" s="157"/>
      <c r="SSC31" s="209">
        <v>1160</v>
      </c>
      <c r="SSD31" s="209">
        <v>0</v>
      </c>
      <c r="SSE31" s="209">
        <v>0</v>
      </c>
      <c r="SSF31" s="229">
        <f t="shared" si="1052"/>
        <v>1160</v>
      </c>
      <c r="SSG31" s="41">
        <f t="shared" ref="SSG31:SUC31" ca="1" si="1053">RAND()</f>
        <v>0.31534109569165658</v>
      </c>
      <c r="SSH31" s="220">
        <v>9</v>
      </c>
      <c r="SSI31" s="162">
        <v>107</v>
      </c>
      <c r="SSJ31" s="221" t="str">
        <f>VLOOKUP(SSI31,Уч!$A$2:$L$34,2,FALSE)</f>
        <v>Зарипов Раиль</v>
      </c>
      <c r="SSK31" s="222" t="str">
        <f>VLOOKUP(SSI31,Уч!$A$2:$L$34,3,FALSE)</f>
        <v>25.07.1999</v>
      </c>
      <c r="SSL31" s="223" t="str">
        <f>VLOOKUP(SSI31,Уч!$A$2:$L$34,5,FALSE)</f>
        <v xml:space="preserve">Республика Татарстан  </v>
      </c>
      <c r="SSM31" s="518">
        <f t="shared" ref="SSM31:SUK31" si="1054">IF(SSS31=0,"X",SSS31/100)</f>
        <v>11.6</v>
      </c>
      <c r="SSN31" s="518" t="str">
        <f t="shared" si="1054"/>
        <v>X</v>
      </c>
      <c r="SSO31" s="518" t="str">
        <f t="shared" si="1054"/>
        <v>X</v>
      </c>
      <c r="SSP31" s="311">
        <f t="shared" ref="SSP31:SUL31" si="1055">MAX(SSS31,SST31,SSU31)/100</f>
        <v>11.6</v>
      </c>
      <c r="SSQ31" s="247">
        <f t="shared" ref="SSQ31:SUM31" si="1056">IF(SSV31&lt;153,0,IF(SSV31=0,0,ROUNDDOWN(51.39*(SSV31/100-1.5)^1.05,0)))</f>
        <v>582</v>
      </c>
      <c r="SSR31" s="157"/>
      <c r="SSS31" s="209">
        <v>1160</v>
      </c>
      <c r="SST31" s="209">
        <v>0</v>
      </c>
      <c r="SSU31" s="209">
        <v>0</v>
      </c>
      <c r="SSV31" s="229">
        <f t="shared" ref="SSV31:SUR31" si="1057">MAX(SSS31,SST31,SSU31)</f>
        <v>1160</v>
      </c>
      <c r="SSW31" s="41">
        <f t="shared" ca="1" si="1053"/>
        <v>0.94206935338581832</v>
      </c>
      <c r="SSX31" s="220">
        <v>9</v>
      </c>
      <c r="SSY31" s="162">
        <v>107</v>
      </c>
      <c r="SSZ31" s="221" t="str">
        <f>VLOOKUP(SSY31,Уч!$A$2:$L$34,2,FALSE)</f>
        <v>Зарипов Раиль</v>
      </c>
      <c r="STA31" s="222" t="str">
        <f>VLOOKUP(SSY31,Уч!$A$2:$L$34,3,FALSE)</f>
        <v>25.07.1999</v>
      </c>
      <c r="STB31" s="223" t="str">
        <f>VLOOKUP(SSY31,Уч!$A$2:$L$34,5,FALSE)</f>
        <v xml:space="preserve">Республика Татарстан  </v>
      </c>
      <c r="STC31" s="518">
        <f t="shared" si="1054"/>
        <v>11.6</v>
      </c>
      <c r="STD31" s="518" t="str">
        <f t="shared" si="1054"/>
        <v>X</v>
      </c>
      <c r="STE31" s="518" t="str">
        <f t="shared" si="1054"/>
        <v>X</v>
      </c>
      <c r="STF31" s="311">
        <f t="shared" si="1055"/>
        <v>11.6</v>
      </c>
      <c r="STG31" s="247">
        <f t="shared" si="1056"/>
        <v>582</v>
      </c>
      <c r="STH31" s="157"/>
      <c r="STI31" s="209">
        <v>1160</v>
      </c>
      <c r="STJ31" s="209">
        <v>0</v>
      </c>
      <c r="STK31" s="209">
        <v>0</v>
      </c>
      <c r="STL31" s="229">
        <f t="shared" si="1057"/>
        <v>1160</v>
      </c>
      <c r="STM31" s="41">
        <f t="shared" ca="1" si="1053"/>
        <v>0.924929058980964</v>
      </c>
      <c r="STN31" s="220">
        <v>9</v>
      </c>
      <c r="STO31" s="162">
        <v>107</v>
      </c>
      <c r="STP31" s="221" t="str">
        <f>VLOOKUP(STO31,Уч!$A$2:$L$34,2,FALSE)</f>
        <v>Зарипов Раиль</v>
      </c>
      <c r="STQ31" s="222" t="str">
        <f>VLOOKUP(STO31,Уч!$A$2:$L$34,3,FALSE)</f>
        <v>25.07.1999</v>
      </c>
      <c r="STR31" s="223" t="str">
        <f>VLOOKUP(STO31,Уч!$A$2:$L$34,5,FALSE)</f>
        <v xml:space="preserve">Республика Татарстан  </v>
      </c>
      <c r="STS31" s="518">
        <f t="shared" si="1054"/>
        <v>11.6</v>
      </c>
      <c r="STT31" s="518" t="str">
        <f t="shared" si="1054"/>
        <v>X</v>
      </c>
      <c r="STU31" s="518" t="str">
        <f t="shared" si="1054"/>
        <v>X</v>
      </c>
      <c r="STV31" s="311">
        <f t="shared" si="1055"/>
        <v>11.6</v>
      </c>
      <c r="STW31" s="247">
        <f t="shared" si="1056"/>
        <v>582</v>
      </c>
      <c r="STX31" s="157"/>
      <c r="STY31" s="209">
        <v>1160</v>
      </c>
      <c r="STZ31" s="209">
        <v>0</v>
      </c>
      <c r="SUA31" s="209">
        <v>0</v>
      </c>
      <c r="SUB31" s="229">
        <f t="shared" si="1057"/>
        <v>1160</v>
      </c>
      <c r="SUC31" s="41">
        <f t="shared" ca="1" si="1053"/>
        <v>0.55977810740100364</v>
      </c>
      <c r="SUD31" s="220">
        <v>9</v>
      </c>
      <c r="SUE31" s="162">
        <v>107</v>
      </c>
      <c r="SUF31" s="221" t="str">
        <f>VLOOKUP(SUE31,Уч!$A$2:$L$34,2,FALSE)</f>
        <v>Зарипов Раиль</v>
      </c>
      <c r="SUG31" s="222" t="str">
        <f>VLOOKUP(SUE31,Уч!$A$2:$L$34,3,FALSE)</f>
        <v>25.07.1999</v>
      </c>
      <c r="SUH31" s="223" t="str">
        <f>VLOOKUP(SUE31,Уч!$A$2:$L$34,5,FALSE)</f>
        <v xml:space="preserve">Республика Татарстан  </v>
      </c>
      <c r="SUI31" s="518">
        <f t="shared" si="1054"/>
        <v>11.6</v>
      </c>
      <c r="SUJ31" s="518" t="str">
        <f t="shared" si="1054"/>
        <v>X</v>
      </c>
      <c r="SUK31" s="518" t="str">
        <f t="shared" si="1054"/>
        <v>X</v>
      </c>
      <c r="SUL31" s="311">
        <f t="shared" si="1055"/>
        <v>11.6</v>
      </c>
      <c r="SUM31" s="247">
        <f t="shared" si="1056"/>
        <v>582</v>
      </c>
      <c r="SUN31" s="157"/>
      <c r="SUO31" s="209">
        <v>1160</v>
      </c>
      <c r="SUP31" s="209">
        <v>0</v>
      </c>
      <c r="SUQ31" s="209">
        <v>0</v>
      </c>
      <c r="SUR31" s="229">
        <f t="shared" si="1057"/>
        <v>1160</v>
      </c>
      <c r="SUS31" s="41">
        <f t="shared" ref="SUS31:SWO31" ca="1" si="1058">RAND()</f>
        <v>0.39747494603259437</v>
      </c>
      <c r="SUT31" s="220">
        <v>9</v>
      </c>
      <c r="SUU31" s="162">
        <v>107</v>
      </c>
      <c r="SUV31" s="221" t="str">
        <f>VLOOKUP(SUU31,Уч!$A$2:$L$34,2,FALSE)</f>
        <v>Зарипов Раиль</v>
      </c>
      <c r="SUW31" s="222" t="str">
        <f>VLOOKUP(SUU31,Уч!$A$2:$L$34,3,FALSE)</f>
        <v>25.07.1999</v>
      </c>
      <c r="SUX31" s="223" t="str">
        <f>VLOOKUP(SUU31,Уч!$A$2:$L$34,5,FALSE)</f>
        <v xml:space="preserve">Республика Татарстан  </v>
      </c>
      <c r="SUY31" s="518">
        <f t="shared" ref="SUY31:SWW31" si="1059">IF(SVE31=0,"X",SVE31/100)</f>
        <v>11.6</v>
      </c>
      <c r="SUZ31" s="518" t="str">
        <f t="shared" si="1059"/>
        <v>X</v>
      </c>
      <c r="SVA31" s="518" t="str">
        <f t="shared" si="1059"/>
        <v>X</v>
      </c>
      <c r="SVB31" s="311">
        <f t="shared" ref="SVB31:SWX31" si="1060">MAX(SVE31,SVF31,SVG31)/100</f>
        <v>11.6</v>
      </c>
      <c r="SVC31" s="247">
        <f t="shared" ref="SVC31:SWY31" si="1061">IF(SVH31&lt;153,0,IF(SVH31=0,0,ROUNDDOWN(51.39*(SVH31/100-1.5)^1.05,0)))</f>
        <v>582</v>
      </c>
      <c r="SVD31" s="157"/>
      <c r="SVE31" s="209">
        <v>1160</v>
      </c>
      <c r="SVF31" s="209">
        <v>0</v>
      </c>
      <c r="SVG31" s="209">
        <v>0</v>
      </c>
      <c r="SVH31" s="229">
        <f t="shared" ref="SVH31:SXD31" si="1062">MAX(SVE31,SVF31,SVG31)</f>
        <v>1160</v>
      </c>
      <c r="SVI31" s="41">
        <f t="shared" ca="1" si="1058"/>
        <v>4.0499527838189997E-2</v>
      </c>
      <c r="SVJ31" s="220">
        <v>9</v>
      </c>
      <c r="SVK31" s="162">
        <v>107</v>
      </c>
      <c r="SVL31" s="221" t="str">
        <f>VLOOKUP(SVK31,Уч!$A$2:$L$34,2,FALSE)</f>
        <v>Зарипов Раиль</v>
      </c>
      <c r="SVM31" s="222" t="str">
        <f>VLOOKUP(SVK31,Уч!$A$2:$L$34,3,FALSE)</f>
        <v>25.07.1999</v>
      </c>
      <c r="SVN31" s="223" t="str">
        <f>VLOOKUP(SVK31,Уч!$A$2:$L$34,5,FALSE)</f>
        <v xml:space="preserve">Республика Татарстан  </v>
      </c>
      <c r="SVO31" s="518">
        <f t="shared" si="1059"/>
        <v>11.6</v>
      </c>
      <c r="SVP31" s="518" t="str">
        <f t="shared" si="1059"/>
        <v>X</v>
      </c>
      <c r="SVQ31" s="518" t="str">
        <f t="shared" si="1059"/>
        <v>X</v>
      </c>
      <c r="SVR31" s="311">
        <f t="shared" si="1060"/>
        <v>11.6</v>
      </c>
      <c r="SVS31" s="247">
        <f t="shared" si="1061"/>
        <v>582</v>
      </c>
      <c r="SVT31" s="157"/>
      <c r="SVU31" s="209">
        <v>1160</v>
      </c>
      <c r="SVV31" s="209">
        <v>0</v>
      </c>
      <c r="SVW31" s="209">
        <v>0</v>
      </c>
      <c r="SVX31" s="229">
        <f t="shared" si="1062"/>
        <v>1160</v>
      </c>
      <c r="SVY31" s="41">
        <f t="shared" ca="1" si="1058"/>
        <v>0.72278560379688261</v>
      </c>
      <c r="SVZ31" s="220">
        <v>9</v>
      </c>
      <c r="SWA31" s="162">
        <v>107</v>
      </c>
      <c r="SWB31" s="221" t="str">
        <f>VLOOKUP(SWA31,Уч!$A$2:$L$34,2,FALSE)</f>
        <v>Зарипов Раиль</v>
      </c>
      <c r="SWC31" s="222" t="str">
        <f>VLOOKUP(SWA31,Уч!$A$2:$L$34,3,FALSE)</f>
        <v>25.07.1999</v>
      </c>
      <c r="SWD31" s="223" t="str">
        <f>VLOOKUP(SWA31,Уч!$A$2:$L$34,5,FALSE)</f>
        <v xml:space="preserve">Республика Татарстан  </v>
      </c>
      <c r="SWE31" s="518">
        <f t="shared" si="1059"/>
        <v>11.6</v>
      </c>
      <c r="SWF31" s="518" t="str">
        <f t="shared" si="1059"/>
        <v>X</v>
      </c>
      <c r="SWG31" s="518" t="str">
        <f t="shared" si="1059"/>
        <v>X</v>
      </c>
      <c r="SWH31" s="311">
        <f t="shared" si="1060"/>
        <v>11.6</v>
      </c>
      <c r="SWI31" s="247">
        <f t="shared" si="1061"/>
        <v>582</v>
      </c>
      <c r="SWJ31" s="157"/>
      <c r="SWK31" s="209">
        <v>1160</v>
      </c>
      <c r="SWL31" s="209">
        <v>0</v>
      </c>
      <c r="SWM31" s="209">
        <v>0</v>
      </c>
      <c r="SWN31" s="229">
        <f t="shared" si="1062"/>
        <v>1160</v>
      </c>
      <c r="SWO31" s="41">
        <f t="shared" ca="1" si="1058"/>
        <v>7.0592222042844877E-2</v>
      </c>
      <c r="SWP31" s="220">
        <v>9</v>
      </c>
      <c r="SWQ31" s="162">
        <v>107</v>
      </c>
      <c r="SWR31" s="221" t="str">
        <f>VLOOKUP(SWQ31,Уч!$A$2:$L$34,2,FALSE)</f>
        <v>Зарипов Раиль</v>
      </c>
      <c r="SWS31" s="222" t="str">
        <f>VLOOKUP(SWQ31,Уч!$A$2:$L$34,3,FALSE)</f>
        <v>25.07.1999</v>
      </c>
      <c r="SWT31" s="223" t="str">
        <f>VLOOKUP(SWQ31,Уч!$A$2:$L$34,5,FALSE)</f>
        <v xml:space="preserve">Республика Татарстан  </v>
      </c>
      <c r="SWU31" s="518">
        <f t="shared" si="1059"/>
        <v>11.6</v>
      </c>
      <c r="SWV31" s="518" t="str">
        <f t="shared" si="1059"/>
        <v>X</v>
      </c>
      <c r="SWW31" s="518" t="str">
        <f t="shared" si="1059"/>
        <v>X</v>
      </c>
      <c r="SWX31" s="311">
        <f t="shared" si="1060"/>
        <v>11.6</v>
      </c>
      <c r="SWY31" s="247">
        <f t="shared" si="1061"/>
        <v>582</v>
      </c>
      <c r="SWZ31" s="157"/>
      <c r="SXA31" s="209">
        <v>1160</v>
      </c>
      <c r="SXB31" s="209">
        <v>0</v>
      </c>
      <c r="SXC31" s="209">
        <v>0</v>
      </c>
      <c r="SXD31" s="229">
        <f t="shared" si="1062"/>
        <v>1160</v>
      </c>
      <c r="SXE31" s="41">
        <f t="shared" ref="SXE31:SZA31" ca="1" si="1063">RAND()</f>
        <v>0.2959214681539919</v>
      </c>
      <c r="SXF31" s="220">
        <v>9</v>
      </c>
      <c r="SXG31" s="162">
        <v>107</v>
      </c>
      <c r="SXH31" s="221" t="str">
        <f>VLOOKUP(SXG31,Уч!$A$2:$L$34,2,FALSE)</f>
        <v>Зарипов Раиль</v>
      </c>
      <c r="SXI31" s="222" t="str">
        <f>VLOOKUP(SXG31,Уч!$A$2:$L$34,3,FALSE)</f>
        <v>25.07.1999</v>
      </c>
      <c r="SXJ31" s="223" t="str">
        <f>VLOOKUP(SXG31,Уч!$A$2:$L$34,5,FALSE)</f>
        <v xml:space="preserve">Республика Татарстан  </v>
      </c>
      <c r="SXK31" s="518">
        <f t="shared" ref="SXK31:SZI31" si="1064">IF(SXQ31=0,"X",SXQ31/100)</f>
        <v>11.6</v>
      </c>
      <c r="SXL31" s="518" t="str">
        <f t="shared" si="1064"/>
        <v>X</v>
      </c>
      <c r="SXM31" s="518" t="str">
        <f t="shared" si="1064"/>
        <v>X</v>
      </c>
      <c r="SXN31" s="311">
        <f t="shared" ref="SXN31:SZJ31" si="1065">MAX(SXQ31,SXR31,SXS31)/100</f>
        <v>11.6</v>
      </c>
      <c r="SXO31" s="247">
        <f t="shared" ref="SXO31:SZK31" si="1066">IF(SXT31&lt;153,0,IF(SXT31=0,0,ROUNDDOWN(51.39*(SXT31/100-1.5)^1.05,0)))</f>
        <v>582</v>
      </c>
      <c r="SXP31" s="157"/>
      <c r="SXQ31" s="209">
        <v>1160</v>
      </c>
      <c r="SXR31" s="209">
        <v>0</v>
      </c>
      <c r="SXS31" s="209">
        <v>0</v>
      </c>
      <c r="SXT31" s="229">
        <f t="shared" ref="SXT31:SZP31" si="1067">MAX(SXQ31,SXR31,SXS31)</f>
        <v>1160</v>
      </c>
      <c r="SXU31" s="41">
        <f t="shared" ca="1" si="1063"/>
        <v>0.9485952151367395</v>
      </c>
      <c r="SXV31" s="220">
        <v>9</v>
      </c>
      <c r="SXW31" s="162">
        <v>107</v>
      </c>
      <c r="SXX31" s="221" t="str">
        <f>VLOOKUP(SXW31,Уч!$A$2:$L$34,2,FALSE)</f>
        <v>Зарипов Раиль</v>
      </c>
      <c r="SXY31" s="222" t="str">
        <f>VLOOKUP(SXW31,Уч!$A$2:$L$34,3,FALSE)</f>
        <v>25.07.1999</v>
      </c>
      <c r="SXZ31" s="223" t="str">
        <f>VLOOKUP(SXW31,Уч!$A$2:$L$34,5,FALSE)</f>
        <v xml:space="preserve">Республика Татарстан  </v>
      </c>
      <c r="SYA31" s="518">
        <f t="shared" si="1064"/>
        <v>11.6</v>
      </c>
      <c r="SYB31" s="518" t="str">
        <f t="shared" si="1064"/>
        <v>X</v>
      </c>
      <c r="SYC31" s="518" t="str">
        <f t="shared" si="1064"/>
        <v>X</v>
      </c>
      <c r="SYD31" s="311">
        <f t="shared" si="1065"/>
        <v>11.6</v>
      </c>
      <c r="SYE31" s="247">
        <f t="shared" si="1066"/>
        <v>582</v>
      </c>
      <c r="SYF31" s="157"/>
      <c r="SYG31" s="209">
        <v>1160</v>
      </c>
      <c r="SYH31" s="209">
        <v>0</v>
      </c>
      <c r="SYI31" s="209">
        <v>0</v>
      </c>
      <c r="SYJ31" s="229">
        <f t="shared" si="1067"/>
        <v>1160</v>
      </c>
      <c r="SYK31" s="41">
        <f t="shared" ca="1" si="1063"/>
        <v>0.62383170066046267</v>
      </c>
      <c r="SYL31" s="220">
        <v>9</v>
      </c>
      <c r="SYM31" s="162">
        <v>107</v>
      </c>
      <c r="SYN31" s="221" t="str">
        <f>VLOOKUP(SYM31,Уч!$A$2:$L$34,2,FALSE)</f>
        <v>Зарипов Раиль</v>
      </c>
      <c r="SYO31" s="222" t="str">
        <f>VLOOKUP(SYM31,Уч!$A$2:$L$34,3,FALSE)</f>
        <v>25.07.1999</v>
      </c>
      <c r="SYP31" s="223" t="str">
        <f>VLOOKUP(SYM31,Уч!$A$2:$L$34,5,FALSE)</f>
        <v xml:space="preserve">Республика Татарстан  </v>
      </c>
      <c r="SYQ31" s="518">
        <f t="shared" si="1064"/>
        <v>11.6</v>
      </c>
      <c r="SYR31" s="518" t="str">
        <f t="shared" si="1064"/>
        <v>X</v>
      </c>
      <c r="SYS31" s="518" t="str">
        <f t="shared" si="1064"/>
        <v>X</v>
      </c>
      <c r="SYT31" s="311">
        <f t="shared" si="1065"/>
        <v>11.6</v>
      </c>
      <c r="SYU31" s="247">
        <f t="shared" si="1066"/>
        <v>582</v>
      </c>
      <c r="SYV31" s="157"/>
      <c r="SYW31" s="209">
        <v>1160</v>
      </c>
      <c r="SYX31" s="209">
        <v>0</v>
      </c>
      <c r="SYY31" s="209">
        <v>0</v>
      </c>
      <c r="SYZ31" s="229">
        <f t="shared" si="1067"/>
        <v>1160</v>
      </c>
      <c r="SZA31" s="41">
        <f t="shared" ca="1" si="1063"/>
        <v>0.44955774521293512</v>
      </c>
      <c r="SZB31" s="220">
        <v>9</v>
      </c>
      <c r="SZC31" s="162">
        <v>107</v>
      </c>
      <c r="SZD31" s="221" t="str">
        <f>VLOOKUP(SZC31,Уч!$A$2:$L$34,2,FALSE)</f>
        <v>Зарипов Раиль</v>
      </c>
      <c r="SZE31" s="222" t="str">
        <f>VLOOKUP(SZC31,Уч!$A$2:$L$34,3,FALSE)</f>
        <v>25.07.1999</v>
      </c>
      <c r="SZF31" s="223" t="str">
        <f>VLOOKUP(SZC31,Уч!$A$2:$L$34,5,FALSE)</f>
        <v xml:space="preserve">Республика Татарстан  </v>
      </c>
      <c r="SZG31" s="518">
        <f t="shared" si="1064"/>
        <v>11.6</v>
      </c>
      <c r="SZH31" s="518" t="str">
        <f t="shared" si="1064"/>
        <v>X</v>
      </c>
      <c r="SZI31" s="518" t="str">
        <f t="shared" si="1064"/>
        <v>X</v>
      </c>
      <c r="SZJ31" s="311">
        <f t="shared" si="1065"/>
        <v>11.6</v>
      </c>
      <c r="SZK31" s="247">
        <f t="shared" si="1066"/>
        <v>582</v>
      </c>
      <c r="SZL31" s="157"/>
      <c r="SZM31" s="209">
        <v>1160</v>
      </c>
      <c r="SZN31" s="209">
        <v>0</v>
      </c>
      <c r="SZO31" s="209">
        <v>0</v>
      </c>
      <c r="SZP31" s="229">
        <f t="shared" si="1067"/>
        <v>1160</v>
      </c>
      <c r="SZQ31" s="41">
        <f t="shared" ref="SZQ31:TBM31" ca="1" si="1068">RAND()</f>
        <v>0.40901508668937259</v>
      </c>
      <c r="SZR31" s="220">
        <v>9</v>
      </c>
      <c r="SZS31" s="162">
        <v>107</v>
      </c>
      <c r="SZT31" s="221" t="str">
        <f>VLOOKUP(SZS31,Уч!$A$2:$L$34,2,FALSE)</f>
        <v>Зарипов Раиль</v>
      </c>
      <c r="SZU31" s="222" t="str">
        <f>VLOOKUP(SZS31,Уч!$A$2:$L$34,3,FALSE)</f>
        <v>25.07.1999</v>
      </c>
      <c r="SZV31" s="223" t="str">
        <f>VLOOKUP(SZS31,Уч!$A$2:$L$34,5,FALSE)</f>
        <v xml:space="preserve">Республика Татарстан  </v>
      </c>
      <c r="SZW31" s="518">
        <f t="shared" ref="SZW31:TBU31" si="1069">IF(TAC31=0,"X",TAC31/100)</f>
        <v>11.6</v>
      </c>
      <c r="SZX31" s="518" t="str">
        <f t="shared" si="1069"/>
        <v>X</v>
      </c>
      <c r="SZY31" s="518" t="str">
        <f t="shared" si="1069"/>
        <v>X</v>
      </c>
      <c r="SZZ31" s="311">
        <f t="shared" ref="SZZ31:TBV31" si="1070">MAX(TAC31,TAD31,TAE31)/100</f>
        <v>11.6</v>
      </c>
      <c r="TAA31" s="247">
        <f t="shared" ref="TAA31:TBW31" si="1071">IF(TAF31&lt;153,0,IF(TAF31=0,0,ROUNDDOWN(51.39*(TAF31/100-1.5)^1.05,0)))</f>
        <v>582</v>
      </c>
      <c r="TAB31" s="157"/>
      <c r="TAC31" s="209">
        <v>1160</v>
      </c>
      <c r="TAD31" s="209">
        <v>0</v>
      </c>
      <c r="TAE31" s="209">
        <v>0</v>
      </c>
      <c r="TAF31" s="229">
        <f t="shared" ref="TAF31:TCB31" si="1072">MAX(TAC31,TAD31,TAE31)</f>
        <v>1160</v>
      </c>
      <c r="TAG31" s="41">
        <f t="shared" ca="1" si="1068"/>
        <v>0.62899529101317608</v>
      </c>
      <c r="TAH31" s="220">
        <v>9</v>
      </c>
      <c r="TAI31" s="162">
        <v>107</v>
      </c>
      <c r="TAJ31" s="221" t="str">
        <f>VLOOKUP(TAI31,Уч!$A$2:$L$34,2,FALSE)</f>
        <v>Зарипов Раиль</v>
      </c>
      <c r="TAK31" s="222" t="str">
        <f>VLOOKUP(TAI31,Уч!$A$2:$L$34,3,FALSE)</f>
        <v>25.07.1999</v>
      </c>
      <c r="TAL31" s="223" t="str">
        <f>VLOOKUP(TAI31,Уч!$A$2:$L$34,5,FALSE)</f>
        <v xml:space="preserve">Республика Татарстан  </v>
      </c>
      <c r="TAM31" s="518">
        <f t="shared" si="1069"/>
        <v>11.6</v>
      </c>
      <c r="TAN31" s="518" t="str">
        <f t="shared" si="1069"/>
        <v>X</v>
      </c>
      <c r="TAO31" s="518" t="str">
        <f t="shared" si="1069"/>
        <v>X</v>
      </c>
      <c r="TAP31" s="311">
        <f t="shared" si="1070"/>
        <v>11.6</v>
      </c>
      <c r="TAQ31" s="247">
        <f t="shared" si="1071"/>
        <v>582</v>
      </c>
      <c r="TAR31" s="157"/>
      <c r="TAS31" s="209">
        <v>1160</v>
      </c>
      <c r="TAT31" s="209">
        <v>0</v>
      </c>
      <c r="TAU31" s="209">
        <v>0</v>
      </c>
      <c r="TAV31" s="229">
        <f t="shared" si="1072"/>
        <v>1160</v>
      </c>
      <c r="TAW31" s="41">
        <f t="shared" ca="1" si="1068"/>
        <v>0.93138459376947247</v>
      </c>
      <c r="TAX31" s="220">
        <v>9</v>
      </c>
      <c r="TAY31" s="162">
        <v>107</v>
      </c>
      <c r="TAZ31" s="221" t="str">
        <f>VLOOKUP(TAY31,Уч!$A$2:$L$34,2,FALSE)</f>
        <v>Зарипов Раиль</v>
      </c>
      <c r="TBA31" s="222" t="str">
        <f>VLOOKUP(TAY31,Уч!$A$2:$L$34,3,FALSE)</f>
        <v>25.07.1999</v>
      </c>
      <c r="TBB31" s="223" t="str">
        <f>VLOOKUP(TAY31,Уч!$A$2:$L$34,5,FALSE)</f>
        <v xml:space="preserve">Республика Татарстан  </v>
      </c>
      <c r="TBC31" s="518">
        <f t="shared" si="1069"/>
        <v>11.6</v>
      </c>
      <c r="TBD31" s="518" t="str">
        <f t="shared" si="1069"/>
        <v>X</v>
      </c>
      <c r="TBE31" s="518" t="str">
        <f t="shared" si="1069"/>
        <v>X</v>
      </c>
      <c r="TBF31" s="311">
        <f t="shared" si="1070"/>
        <v>11.6</v>
      </c>
      <c r="TBG31" s="247">
        <f t="shared" si="1071"/>
        <v>582</v>
      </c>
      <c r="TBH31" s="157"/>
      <c r="TBI31" s="209">
        <v>1160</v>
      </c>
      <c r="TBJ31" s="209">
        <v>0</v>
      </c>
      <c r="TBK31" s="209">
        <v>0</v>
      </c>
      <c r="TBL31" s="229">
        <f t="shared" si="1072"/>
        <v>1160</v>
      </c>
      <c r="TBM31" s="41">
        <f t="shared" ca="1" si="1068"/>
        <v>0.48338406484507002</v>
      </c>
      <c r="TBN31" s="220">
        <v>9</v>
      </c>
      <c r="TBO31" s="162">
        <v>107</v>
      </c>
      <c r="TBP31" s="221" t="str">
        <f>VLOOKUP(TBO31,Уч!$A$2:$L$34,2,FALSE)</f>
        <v>Зарипов Раиль</v>
      </c>
      <c r="TBQ31" s="222" t="str">
        <f>VLOOKUP(TBO31,Уч!$A$2:$L$34,3,FALSE)</f>
        <v>25.07.1999</v>
      </c>
      <c r="TBR31" s="223" t="str">
        <f>VLOOKUP(TBO31,Уч!$A$2:$L$34,5,FALSE)</f>
        <v xml:space="preserve">Республика Татарстан  </v>
      </c>
      <c r="TBS31" s="518">
        <f t="shared" si="1069"/>
        <v>11.6</v>
      </c>
      <c r="TBT31" s="518" t="str">
        <f t="shared" si="1069"/>
        <v>X</v>
      </c>
      <c r="TBU31" s="518" t="str">
        <f t="shared" si="1069"/>
        <v>X</v>
      </c>
      <c r="TBV31" s="311">
        <f t="shared" si="1070"/>
        <v>11.6</v>
      </c>
      <c r="TBW31" s="247">
        <f t="shared" si="1071"/>
        <v>582</v>
      </c>
      <c r="TBX31" s="157"/>
      <c r="TBY31" s="209">
        <v>1160</v>
      </c>
      <c r="TBZ31" s="209">
        <v>0</v>
      </c>
      <c r="TCA31" s="209">
        <v>0</v>
      </c>
      <c r="TCB31" s="229">
        <f t="shared" si="1072"/>
        <v>1160</v>
      </c>
      <c r="TCC31" s="41">
        <f t="shared" ref="TCC31:TDY31" ca="1" si="1073">RAND()</f>
        <v>0.27508741500150025</v>
      </c>
      <c r="TCD31" s="220">
        <v>9</v>
      </c>
      <c r="TCE31" s="162">
        <v>107</v>
      </c>
      <c r="TCF31" s="221" t="str">
        <f>VLOOKUP(TCE31,Уч!$A$2:$L$34,2,FALSE)</f>
        <v>Зарипов Раиль</v>
      </c>
      <c r="TCG31" s="222" t="str">
        <f>VLOOKUP(TCE31,Уч!$A$2:$L$34,3,FALSE)</f>
        <v>25.07.1999</v>
      </c>
      <c r="TCH31" s="223" t="str">
        <f>VLOOKUP(TCE31,Уч!$A$2:$L$34,5,FALSE)</f>
        <v xml:space="preserve">Республика Татарстан  </v>
      </c>
      <c r="TCI31" s="518">
        <f t="shared" ref="TCI31:TEG31" si="1074">IF(TCO31=0,"X",TCO31/100)</f>
        <v>11.6</v>
      </c>
      <c r="TCJ31" s="518" t="str">
        <f t="shared" si="1074"/>
        <v>X</v>
      </c>
      <c r="TCK31" s="518" t="str">
        <f t="shared" si="1074"/>
        <v>X</v>
      </c>
      <c r="TCL31" s="311">
        <f t="shared" ref="TCL31:TEH31" si="1075">MAX(TCO31,TCP31,TCQ31)/100</f>
        <v>11.6</v>
      </c>
      <c r="TCM31" s="247">
        <f t="shared" ref="TCM31:TEI31" si="1076">IF(TCR31&lt;153,0,IF(TCR31=0,0,ROUNDDOWN(51.39*(TCR31/100-1.5)^1.05,0)))</f>
        <v>582</v>
      </c>
      <c r="TCN31" s="157"/>
      <c r="TCO31" s="209">
        <v>1160</v>
      </c>
      <c r="TCP31" s="209">
        <v>0</v>
      </c>
      <c r="TCQ31" s="209">
        <v>0</v>
      </c>
      <c r="TCR31" s="229">
        <f t="shared" ref="TCR31:TEN31" si="1077">MAX(TCO31,TCP31,TCQ31)</f>
        <v>1160</v>
      </c>
      <c r="TCS31" s="41">
        <f t="shared" ca="1" si="1073"/>
        <v>0.74936370180774403</v>
      </c>
      <c r="TCT31" s="220">
        <v>9</v>
      </c>
      <c r="TCU31" s="162">
        <v>107</v>
      </c>
      <c r="TCV31" s="221" t="str">
        <f>VLOOKUP(TCU31,Уч!$A$2:$L$34,2,FALSE)</f>
        <v>Зарипов Раиль</v>
      </c>
      <c r="TCW31" s="222" t="str">
        <f>VLOOKUP(TCU31,Уч!$A$2:$L$34,3,FALSE)</f>
        <v>25.07.1999</v>
      </c>
      <c r="TCX31" s="223" t="str">
        <f>VLOOKUP(TCU31,Уч!$A$2:$L$34,5,FALSE)</f>
        <v xml:space="preserve">Республика Татарстан  </v>
      </c>
      <c r="TCY31" s="518">
        <f t="shared" si="1074"/>
        <v>11.6</v>
      </c>
      <c r="TCZ31" s="518" t="str">
        <f t="shared" si="1074"/>
        <v>X</v>
      </c>
      <c r="TDA31" s="518" t="str">
        <f t="shared" si="1074"/>
        <v>X</v>
      </c>
      <c r="TDB31" s="311">
        <f t="shared" si="1075"/>
        <v>11.6</v>
      </c>
      <c r="TDC31" s="247">
        <f t="shared" si="1076"/>
        <v>582</v>
      </c>
      <c r="TDD31" s="157"/>
      <c r="TDE31" s="209">
        <v>1160</v>
      </c>
      <c r="TDF31" s="209">
        <v>0</v>
      </c>
      <c r="TDG31" s="209">
        <v>0</v>
      </c>
      <c r="TDH31" s="229">
        <f t="shared" si="1077"/>
        <v>1160</v>
      </c>
      <c r="TDI31" s="41">
        <f t="shared" ca="1" si="1073"/>
        <v>0.71013924044771704</v>
      </c>
      <c r="TDJ31" s="220">
        <v>9</v>
      </c>
      <c r="TDK31" s="162">
        <v>107</v>
      </c>
      <c r="TDL31" s="221" t="str">
        <f>VLOOKUP(TDK31,Уч!$A$2:$L$34,2,FALSE)</f>
        <v>Зарипов Раиль</v>
      </c>
      <c r="TDM31" s="222" t="str">
        <f>VLOOKUP(TDK31,Уч!$A$2:$L$34,3,FALSE)</f>
        <v>25.07.1999</v>
      </c>
      <c r="TDN31" s="223" t="str">
        <f>VLOOKUP(TDK31,Уч!$A$2:$L$34,5,FALSE)</f>
        <v xml:space="preserve">Республика Татарстан  </v>
      </c>
      <c r="TDO31" s="518">
        <f t="shared" si="1074"/>
        <v>11.6</v>
      </c>
      <c r="TDP31" s="518" t="str">
        <f t="shared" si="1074"/>
        <v>X</v>
      </c>
      <c r="TDQ31" s="518" t="str">
        <f t="shared" si="1074"/>
        <v>X</v>
      </c>
      <c r="TDR31" s="311">
        <f t="shared" si="1075"/>
        <v>11.6</v>
      </c>
      <c r="TDS31" s="247">
        <f t="shared" si="1076"/>
        <v>582</v>
      </c>
      <c r="TDT31" s="157"/>
      <c r="TDU31" s="209">
        <v>1160</v>
      </c>
      <c r="TDV31" s="209">
        <v>0</v>
      </c>
      <c r="TDW31" s="209">
        <v>0</v>
      </c>
      <c r="TDX31" s="229">
        <f t="shared" si="1077"/>
        <v>1160</v>
      </c>
      <c r="TDY31" s="41">
        <f t="shared" ca="1" si="1073"/>
        <v>0.63199107568057</v>
      </c>
      <c r="TDZ31" s="220">
        <v>9</v>
      </c>
      <c r="TEA31" s="162">
        <v>107</v>
      </c>
      <c r="TEB31" s="221" t="str">
        <f>VLOOKUP(TEA31,Уч!$A$2:$L$34,2,FALSE)</f>
        <v>Зарипов Раиль</v>
      </c>
      <c r="TEC31" s="222" t="str">
        <f>VLOOKUP(TEA31,Уч!$A$2:$L$34,3,FALSE)</f>
        <v>25.07.1999</v>
      </c>
      <c r="TED31" s="223" t="str">
        <f>VLOOKUP(TEA31,Уч!$A$2:$L$34,5,FALSE)</f>
        <v xml:space="preserve">Республика Татарстан  </v>
      </c>
      <c r="TEE31" s="518">
        <f t="shared" si="1074"/>
        <v>11.6</v>
      </c>
      <c r="TEF31" s="518" t="str">
        <f t="shared" si="1074"/>
        <v>X</v>
      </c>
      <c r="TEG31" s="518" t="str">
        <f t="shared" si="1074"/>
        <v>X</v>
      </c>
      <c r="TEH31" s="311">
        <f t="shared" si="1075"/>
        <v>11.6</v>
      </c>
      <c r="TEI31" s="247">
        <f t="shared" si="1076"/>
        <v>582</v>
      </c>
      <c r="TEJ31" s="157"/>
      <c r="TEK31" s="209">
        <v>1160</v>
      </c>
      <c r="TEL31" s="209">
        <v>0</v>
      </c>
      <c r="TEM31" s="209">
        <v>0</v>
      </c>
      <c r="TEN31" s="229">
        <f t="shared" si="1077"/>
        <v>1160</v>
      </c>
      <c r="TEO31" s="41">
        <f t="shared" ref="TEO31:TGK31" ca="1" si="1078">RAND()</f>
        <v>0.79123931017993177</v>
      </c>
      <c r="TEP31" s="220">
        <v>9</v>
      </c>
      <c r="TEQ31" s="162">
        <v>107</v>
      </c>
      <c r="TER31" s="221" t="str">
        <f>VLOOKUP(TEQ31,Уч!$A$2:$L$34,2,FALSE)</f>
        <v>Зарипов Раиль</v>
      </c>
      <c r="TES31" s="222" t="str">
        <f>VLOOKUP(TEQ31,Уч!$A$2:$L$34,3,FALSE)</f>
        <v>25.07.1999</v>
      </c>
      <c r="TET31" s="223" t="str">
        <f>VLOOKUP(TEQ31,Уч!$A$2:$L$34,5,FALSE)</f>
        <v xml:space="preserve">Республика Татарстан  </v>
      </c>
      <c r="TEU31" s="518">
        <f t="shared" ref="TEU31:TGS31" si="1079">IF(TFA31=0,"X",TFA31/100)</f>
        <v>11.6</v>
      </c>
      <c r="TEV31" s="518" t="str">
        <f t="shared" si="1079"/>
        <v>X</v>
      </c>
      <c r="TEW31" s="518" t="str">
        <f t="shared" si="1079"/>
        <v>X</v>
      </c>
      <c r="TEX31" s="311">
        <f t="shared" ref="TEX31:TGT31" si="1080">MAX(TFA31,TFB31,TFC31)/100</f>
        <v>11.6</v>
      </c>
      <c r="TEY31" s="247">
        <f t="shared" ref="TEY31:TGU31" si="1081">IF(TFD31&lt;153,0,IF(TFD31=0,0,ROUNDDOWN(51.39*(TFD31/100-1.5)^1.05,0)))</f>
        <v>582</v>
      </c>
      <c r="TEZ31" s="157"/>
      <c r="TFA31" s="209">
        <v>1160</v>
      </c>
      <c r="TFB31" s="209">
        <v>0</v>
      </c>
      <c r="TFC31" s="209">
        <v>0</v>
      </c>
      <c r="TFD31" s="229">
        <f t="shared" ref="TFD31:TGZ31" si="1082">MAX(TFA31,TFB31,TFC31)</f>
        <v>1160</v>
      </c>
      <c r="TFE31" s="41">
        <f t="shared" ca="1" si="1078"/>
        <v>0.36288815125136675</v>
      </c>
      <c r="TFF31" s="220">
        <v>9</v>
      </c>
      <c r="TFG31" s="162">
        <v>107</v>
      </c>
      <c r="TFH31" s="221" t="str">
        <f>VLOOKUP(TFG31,Уч!$A$2:$L$34,2,FALSE)</f>
        <v>Зарипов Раиль</v>
      </c>
      <c r="TFI31" s="222" t="str">
        <f>VLOOKUP(TFG31,Уч!$A$2:$L$34,3,FALSE)</f>
        <v>25.07.1999</v>
      </c>
      <c r="TFJ31" s="223" t="str">
        <f>VLOOKUP(TFG31,Уч!$A$2:$L$34,5,FALSE)</f>
        <v xml:space="preserve">Республика Татарстан  </v>
      </c>
      <c r="TFK31" s="518">
        <f t="shared" si="1079"/>
        <v>11.6</v>
      </c>
      <c r="TFL31" s="518" t="str">
        <f t="shared" si="1079"/>
        <v>X</v>
      </c>
      <c r="TFM31" s="518" t="str">
        <f t="shared" si="1079"/>
        <v>X</v>
      </c>
      <c r="TFN31" s="311">
        <f t="shared" si="1080"/>
        <v>11.6</v>
      </c>
      <c r="TFO31" s="247">
        <f t="shared" si="1081"/>
        <v>582</v>
      </c>
      <c r="TFP31" s="157"/>
      <c r="TFQ31" s="209">
        <v>1160</v>
      </c>
      <c r="TFR31" s="209">
        <v>0</v>
      </c>
      <c r="TFS31" s="209">
        <v>0</v>
      </c>
      <c r="TFT31" s="229">
        <f t="shared" si="1082"/>
        <v>1160</v>
      </c>
      <c r="TFU31" s="41">
        <f t="shared" ca="1" si="1078"/>
        <v>0.49740252704513199</v>
      </c>
      <c r="TFV31" s="220">
        <v>9</v>
      </c>
      <c r="TFW31" s="162">
        <v>107</v>
      </c>
      <c r="TFX31" s="221" t="str">
        <f>VLOOKUP(TFW31,Уч!$A$2:$L$34,2,FALSE)</f>
        <v>Зарипов Раиль</v>
      </c>
      <c r="TFY31" s="222" t="str">
        <f>VLOOKUP(TFW31,Уч!$A$2:$L$34,3,FALSE)</f>
        <v>25.07.1999</v>
      </c>
      <c r="TFZ31" s="223" t="str">
        <f>VLOOKUP(TFW31,Уч!$A$2:$L$34,5,FALSE)</f>
        <v xml:space="preserve">Республика Татарстан  </v>
      </c>
      <c r="TGA31" s="518">
        <f t="shared" si="1079"/>
        <v>11.6</v>
      </c>
      <c r="TGB31" s="518" t="str">
        <f t="shared" si="1079"/>
        <v>X</v>
      </c>
      <c r="TGC31" s="518" t="str">
        <f t="shared" si="1079"/>
        <v>X</v>
      </c>
      <c r="TGD31" s="311">
        <f t="shared" si="1080"/>
        <v>11.6</v>
      </c>
      <c r="TGE31" s="247">
        <f t="shared" si="1081"/>
        <v>582</v>
      </c>
      <c r="TGF31" s="157"/>
      <c r="TGG31" s="209">
        <v>1160</v>
      </c>
      <c r="TGH31" s="209">
        <v>0</v>
      </c>
      <c r="TGI31" s="209">
        <v>0</v>
      </c>
      <c r="TGJ31" s="229">
        <f t="shared" si="1082"/>
        <v>1160</v>
      </c>
      <c r="TGK31" s="41">
        <f t="shared" ca="1" si="1078"/>
        <v>0.6904277910039085</v>
      </c>
      <c r="TGL31" s="220">
        <v>9</v>
      </c>
      <c r="TGM31" s="162">
        <v>107</v>
      </c>
      <c r="TGN31" s="221" t="str">
        <f>VLOOKUP(TGM31,Уч!$A$2:$L$34,2,FALSE)</f>
        <v>Зарипов Раиль</v>
      </c>
      <c r="TGO31" s="222" t="str">
        <f>VLOOKUP(TGM31,Уч!$A$2:$L$34,3,FALSE)</f>
        <v>25.07.1999</v>
      </c>
      <c r="TGP31" s="223" t="str">
        <f>VLOOKUP(TGM31,Уч!$A$2:$L$34,5,FALSE)</f>
        <v xml:space="preserve">Республика Татарстан  </v>
      </c>
      <c r="TGQ31" s="518">
        <f t="shared" si="1079"/>
        <v>11.6</v>
      </c>
      <c r="TGR31" s="518" t="str">
        <f t="shared" si="1079"/>
        <v>X</v>
      </c>
      <c r="TGS31" s="518" t="str">
        <f t="shared" si="1079"/>
        <v>X</v>
      </c>
      <c r="TGT31" s="311">
        <f t="shared" si="1080"/>
        <v>11.6</v>
      </c>
      <c r="TGU31" s="247">
        <f t="shared" si="1081"/>
        <v>582</v>
      </c>
      <c r="TGV31" s="157"/>
      <c r="TGW31" s="209">
        <v>1160</v>
      </c>
      <c r="TGX31" s="209">
        <v>0</v>
      </c>
      <c r="TGY31" s="209">
        <v>0</v>
      </c>
      <c r="TGZ31" s="229">
        <f t="shared" si="1082"/>
        <v>1160</v>
      </c>
      <c r="THA31" s="41">
        <f t="shared" ref="THA31:TIW31" ca="1" si="1083">RAND()</f>
        <v>0.28153032221371876</v>
      </c>
      <c r="THB31" s="220">
        <v>9</v>
      </c>
      <c r="THC31" s="162">
        <v>107</v>
      </c>
      <c r="THD31" s="221" t="str">
        <f>VLOOKUP(THC31,Уч!$A$2:$L$34,2,FALSE)</f>
        <v>Зарипов Раиль</v>
      </c>
      <c r="THE31" s="222" t="str">
        <f>VLOOKUP(THC31,Уч!$A$2:$L$34,3,FALSE)</f>
        <v>25.07.1999</v>
      </c>
      <c r="THF31" s="223" t="str">
        <f>VLOOKUP(THC31,Уч!$A$2:$L$34,5,FALSE)</f>
        <v xml:space="preserve">Республика Татарстан  </v>
      </c>
      <c r="THG31" s="518">
        <f t="shared" ref="THG31:TJE31" si="1084">IF(THM31=0,"X",THM31/100)</f>
        <v>11.6</v>
      </c>
      <c r="THH31" s="518" t="str">
        <f t="shared" si="1084"/>
        <v>X</v>
      </c>
      <c r="THI31" s="518" t="str">
        <f t="shared" si="1084"/>
        <v>X</v>
      </c>
      <c r="THJ31" s="311">
        <f t="shared" ref="THJ31:TJF31" si="1085">MAX(THM31,THN31,THO31)/100</f>
        <v>11.6</v>
      </c>
      <c r="THK31" s="247">
        <f t="shared" ref="THK31:TJG31" si="1086">IF(THP31&lt;153,0,IF(THP31=0,0,ROUNDDOWN(51.39*(THP31/100-1.5)^1.05,0)))</f>
        <v>582</v>
      </c>
      <c r="THL31" s="157"/>
      <c r="THM31" s="209">
        <v>1160</v>
      </c>
      <c r="THN31" s="209">
        <v>0</v>
      </c>
      <c r="THO31" s="209">
        <v>0</v>
      </c>
      <c r="THP31" s="229">
        <f t="shared" ref="THP31:TJL31" si="1087">MAX(THM31,THN31,THO31)</f>
        <v>1160</v>
      </c>
      <c r="THQ31" s="41">
        <f t="shared" ca="1" si="1083"/>
        <v>0.37717575508445433</v>
      </c>
      <c r="THR31" s="220">
        <v>9</v>
      </c>
      <c r="THS31" s="162">
        <v>107</v>
      </c>
      <c r="THT31" s="221" t="str">
        <f>VLOOKUP(THS31,Уч!$A$2:$L$34,2,FALSE)</f>
        <v>Зарипов Раиль</v>
      </c>
      <c r="THU31" s="222" t="str">
        <f>VLOOKUP(THS31,Уч!$A$2:$L$34,3,FALSE)</f>
        <v>25.07.1999</v>
      </c>
      <c r="THV31" s="223" t="str">
        <f>VLOOKUP(THS31,Уч!$A$2:$L$34,5,FALSE)</f>
        <v xml:space="preserve">Республика Татарстан  </v>
      </c>
      <c r="THW31" s="518">
        <f t="shared" si="1084"/>
        <v>11.6</v>
      </c>
      <c r="THX31" s="518" t="str">
        <f t="shared" si="1084"/>
        <v>X</v>
      </c>
      <c r="THY31" s="518" t="str">
        <f t="shared" si="1084"/>
        <v>X</v>
      </c>
      <c r="THZ31" s="311">
        <f t="shared" si="1085"/>
        <v>11.6</v>
      </c>
      <c r="TIA31" s="247">
        <f t="shared" si="1086"/>
        <v>582</v>
      </c>
      <c r="TIB31" s="157"/>
      <c r="TIC31" s="209">
        <v>1160</v>
      </c>
      <c r="TID31" s="209">
        <v>0</v>
      </c>
      <c r="TIE31" s="209">
        <v>0</v>
      </c>
      <c r="TIF31" s="229">
        <f t="shared" si="1087"/>
        <v>1160</v>
      </c>
      <c r="TIG31" s="41">
        <f t="shared" ca="1" si="1083"/>
        <v>0.95086224195047553</v>
      </c>
      <c r="TIH31" s="220">
        <v>9</v>
      </c>
      <c r="TII31" s="162">
        <v>107</v>
      </c>
      <c r="TIJ31" s="221" t="str">
        <f>VLOOKUP(TII31,Уч!$A$2:$L$34,2,FALSE)</f>
        <v>Зарипов Раиль</v>
      </c>
      <c r="TIK31" s="222" t="str">
        <f>VLOOKUP(TII31,Уч!$A$2:$L$34,3,FALSE)</f>
        <v>25.07.1999</v>
      </c>
      <c r="TIL31" s="223" t="str">
        <f>VLOOKUP(TII31,Уч!$A$2:$L$34,5,FALSE)</f>
        <v xml:space="preserve">Республика Татарстан  </v>
      </c>
      <c r="TIM31" s="518">
        <f t="shared" si="1084"/>
        <v>11.6</v>
      </c>
      <c r="TIN31" s="518" t="str">
        <f t="shared" si="1084"/>
        <v>X</v>
      </c>
      <c r="TIO31" s="518" t="str">
        <f t="shared" si="1084"/>
        <v>X</v>
      </c>
      <c r="TIP31" s="311">
        <f t="shared" si="1085"/>
        <v>11.6</v>
      </c>
      <c r="TIQ31" s="247">
        <f t="shared" si="1086"/>
        <v>582</v>
      </c>
      <c r="TIR31" s="157"/>
      <c r="TIS31" s="209">
        <v>1160</v>
      </c>
      <c r="TIT31" s="209">
        <v>0</v>
      </c>
      <c r="TIU31" s="209">
        <v>0</v>
      </c>
      <c r="TIV31" s="229">
        <f t="shared" si="1087"/>
        <v>1160</v>
      </c>
      <c r="TIW31" s="41">
        <f t="shared" ca="1" si="1083"/>
        <v>0.83192583509481066</v>
      </c>
      <c r="TIX31" s="220">
        <v>9</v>
      </c>
      <c r="TIY31" s="162">
        <v>107</v>
      </c>
      <c r="TIZ31" s="221" t="str">
        <f>VLOOKUP(TIY31,Уч!$A$2:$L$34,2,FALSE)</f>
        <v>Зарипов Раиль</v>
      </c>
      <c r="TJA31" s="222" t="str">
        <f>VLOOKUP(TIY31,Уч!$A$2:$L$34,3,FALSE)</f>
        <v>25.07.1999</v>
      </c>
      <c r="TJB31" s="223" t="str">
        <f>VLOOKUP(TIY31,Уч!$A$2:$L$34,5,FALSE)</f>
        <v xml:space="preserve">Республика Татарстан  </v>
      </c>
      <c r="TJC31" s="518">
        <f t="shared" si="1084"/>
        <v>11.6</v>
      </c>
      <c r="TJD31" s="518" t="str">
        <f t="shared" si="1084"/>
        <v>X</v>
      </c>
      <c r="TJE31" s="518" t="str">
        <f t="shared" si="1084"/>
        <v>X</v>
      </c>
      <c r="TJF31" s="311">
        <f t="shared" si="1085"/>
        <v>11.6</v>
      </c>
      <c r="TJG31" s="247">
        <f t="shared" si="1086"/>
        <v>582</v>
      </c>
      <c r="TJH31" s="157"/>
      <c r="TJI31" s="209">
        <v>1160</v>
      </c>
      <c r="TJJ31" s="209">
        <v>0</v>
      </c>
      <c r="TJK31" s="209">
        <v>0</v>
      </c>
      <c r="TJL31" s="229">
        <f t="shared" si="1087"/>
        <v>1160</v>
      </c>
      <c r="TJM31" s="41">
        <f t="shared" ref="TJM31:TLI31" ca="1" si="1088">RAND()</f>
        <v>0.74200391997788395</v>
      </c>
      <c r="TJN31" s="220">
        <v>9</v>
      </c>
      <c r="TJO31" s="162">
        <v>107</v>
      </c>
      <c r="TJP31" s="221" t="str">
        <f>VLOOKUP(TJO31,Уч!$A$2:$L$34,2,FALSE)</f>
        <v>Зарипов Раиль</v>
      </c>
      <c r="TJQ31" s="222" t="str">
        <f>VLOOKUP(TJO31,Уч!$A$2:$L$34,3,FALSE)</f>
        <v>25.07.1999</v>
      </c>
      <c r="TJR31" s="223" t="str">
        <f>VLOOKUP(TJO31,Уч!$A$2:$L$34,5,FALSE)</f>
        <v xml:space="preserve">Республика Татарстан  </v>
      </c>
      <c r="TJS31" s="518">
        <f t="shared" ref="TJS31:TLQ31" si="1089">IF(TJY31=0,"X",TJY31/100)</f>
        <v>11.6</v>
      </c>
      <c r="TJT31" s="518" t="str">
        <f t="shared" si="1089"/>
        <v>X</v>
      </c>
      <c r="TJU31" s="518" t="str">
        <f t="shared" si="1089"/>
        <v>X</v>
      </c>
      <c r="TJV31" s="311">
        <f t="shared" ref="TJV31:TLR31" si="1090">MAX(TJY31,TJZ31,TKA31)/100</f>
        <v>11.6</v>
      </c>
      <c r="TJW31" s="247">
        <f t="shared" ref="TJW31:TLS31" si="1091">IF(TKB31&lt;153,0,IF(TKB31=0,0,ROUNDDOWN(51.39*(TKB31/100-1.5)^1.05,0)))</f>
        <v>582</v>
      </c>
      <c r="TJX31" s="157"/>
      <c r="TJY31" s="209">
        <v>1160</v>
      </c>
      <c r="TJZ31" s="209">
        <v>0</v>
      </c>
      <c r="TKA31" s="209">
        <v>0</v>
      </c>
      <c r="TKB31" s="229">
        <f t="shared" ref="TKB31:TLX31" si="1092">MAX(TJY31,TJZ31,TKA31)</f>
        <v>1160</v>
      </c>
      <c r="TKC31" s="41">
        <f t="shared" ca="1" si="1088"/>
        <v>0.47490438239194266</v>
      </c>
      <c r="TKD31" s="220">
        <v>9</v>
      </c>
      <c r="TKE31" s="162">
        <v>107</v>
      </c>
      <c r="TKF31" s="221" t="str">
        <f>VLOOKUP(TKE31,Уч!$A$2:$L$34,2,FALSE)</f>
        <v>Зарипов Раиль</v>
      </c>
      <c r="TKG31" s="222" t="str">
        <f>VLOOKUP(TKE31,Уч!$A$2:$L$34,3,FALSE)</f>
        <v>25.07.1999</v>
      </c>
      <c r="TKH31" s="223" t="str">
        <f>VLOOKUP(TKE31,Уч!$A$2:$L$34,5,FALSE)</f>
        <v xml:space="preserve">Республика Татарстан  </v>
      </c>
      <c r="TKI31" s="518">
        <f t="shared" si="1089"/>
        <v>11.6</v>
      </c>
      <c r="TKJ31" s="518" t="str">
        <f t="shared" si="1089"/>
        <v>X</v>
      </c>
      <c r="TKK31" s="518" t="str">
        <f t="shared" si="1089"/>
        <v>X</v>
      </c>
      <c r="TKL31" s="311">
        <f t="shared" si="1090"/>
        <v>11.6</v>
      </c>
      <c r="TKM31" s="247">
        <f t="shared" si="1091"/>
        <v>582</v>
      </c>
      <c r="TKN31" s="157"/>
      <c r="TKO31" s="209">
        <v>1160</v>
      </c>
      <c r="TKP31" s="209">
        <v>0</v>
      </c>
      <c r="TKQ31" s="209">
        <v>0</v>
      </c>
      <c r="TKR31" s="229">
        <f t="shared" si="1092"/>
        <v>1160</v>
      </c>
      <c r="TKS31" s="41">
        <f t="shared" ca="1" si="1088"/>
        <v>0.15759435448898473</v>
      </c>
      <c r="TKT31" s="220">
        <v>9</v>
      </c>
      <c r="TKU31" s="162">
        <v>107</v>
      </c>
      <c r="TKV31" s="221" t="str">
        <f>VLOOKUP(TKU31,Уч!$A$2:$L$34,2,FALSE)</f>
        <v>Зарипов Раиль</v>
      </c>
      <c r="TKW31" s="222" t="str">
        <f>VLOOKUP(TKU31,Уч!$A$2:$L$34,3,FALSE)</f>
        <v>25.07.1999</v>
      </c>
      <c r="TKX31" s="223" t="str">
        <f>VLOOKUP(TKU31,Уч!$A$2:$L$34,5,FALSE)</f>
        <v xml:space="preserve">Республика Татарстан  </v>
      </c>
      <c r="TKY31" s="518">
        <f t="shared" si="1089"/>
        <v>11.6</v>
      </c>
      <c r="TKZ31" s="518" t="str">
        <f t="shared" si="1089"/>
        <v>X</v>
      </c>
      <c r="TLA31" s="518" t="str">
        <f t="shared" si="1089"/>
        <v>X</v>
      </c>
      <c r="TLB31" s="311">
        <f t="shared" si="1090"/>
        <v>11.6</v>
      </c>
      <c r="TLC31" s="247">
        <f t="shared" si="1091"/>
        <v>582</v>
      </c>
      <c r="TLD31" s="157"/>
      <c r="TLE31" s="209">
        <v>1160</v>
      </c>
      <c r="TLF31" s="209">
        <v>0</v>
      </c>
      <c r="TLG31" s="209">
        <v>0</v>
      </c>
      <c r="TLH31" s="229">
        <f t="shared" si="1092"/>
        <v>1160</v>
      </c>
      <c r="TLI31" s="41">
        <f t="shared" ca="1" si="1088"/>
        <v>0.24589426575074913</v>
      </c>
      <c r="TLJ31" s="220">
        <v>9</v>
      </c>
      <c r="TLK31" s="162">
        <v>107</v>
      </c>
      <c r="TLL31" s="221" t="str">
        <f>VLOOKUP(TLK31,Уч!$A$2:$L$34,2,FALSE)</f>
        <v>Зарипов Раиль</v>
      </c>
      <c r="TLM31" s="222" t="str">
        <f>VLOOKUP(TLK31,Уч!$A$2:$L$34,3,FALSE)</f>
        <v>25.07.1999</v>
      </c>
      <c r="TLN31" s="223" t="str">
        <f>VLOOKUP(TLK31,Уч!$A$2:$L$34,5,FALSE)</f>
        <v xml:space="preserve">Республика Татарстан  </v>
      </c>
      <c r="TLO31" s="518">
        <f t="shared" si="1089"/>
        <v>11.6</v>
      </c>
      <c r="TLP31" s="518" t="str">
        <f t="shared" si="1089"/>
        <v>X</v>
      </c>
      <c r="TLQ31" s="518" t="str">
        <f t="shared" si="1089"/>
        <v>X</v>
      </c>
      <c r="TLR31" s="311">
        <f t="shared" si="1090"/>
        <v>11.6</v>
      </c>
      <c r="TLS31" s="247">
        <f t="shared" si="1091"/>
        <v>582</v>
      </c>
      <c r="TLT31" s="157"/>
      <c r="TLU31" s="209">
        <v>1160</v>
      </c>
      <c r="TLV31" s="209">
        <v>0</v>
      </c>
      <c r="TLW31" s="209">
        <v>0</v>
      </c>
      <c r="TLX31" s="229">
        <f t="shared" si="1092"/>
        <v>1160</v>
      </c>
      <c r="TLY31" s="41">
        <f t="shared" ref="TLY31:TNU31" ca="1" si="1093">RAND()</f>
        <v>0.91805718845326634</v>
      </c>
      <c r="TLZ31" s="220">
        <v>9</v>
      </c>
      <c r="TMA31" s="162">
        <v>107</v>
      </c>
      <c r="TMB31" s="221" t="str">
        <f>VLOOKUP(TMA31,Уч!$A$2:$L$34,2,FALSE)</f>
        <v>Зарипов Раиль</v>
      </c>
      <c r="TMC31" s="222" t="str">
        <f>VLOOKUP(TMA31,Уч!$A$2:$L$34,3,FALSE)</f>
        <v>25.07.1999</v>
      </c>
      <c r="TMD31" s="223" t="str">
        <f>VLOOKUP(TMA31,Уч!$A$2:$L$34,5,FALSE)</f>
        <v xml:space="preserve">Республика Татарстан  </v>
      </c>
      <c r="TME31" s="518">
        <f t="shared" ref="TME31:TOC31" si="1094">IF(TMK31=0,"X",TMK31/100)</f>
        <v>11.6</v>
      </c>
      <c r="TMF31" s="518" t="str">
        <f t="shared" si="1094"/>
        <v>X</v>
      </c>
      <c r="TMG31" s="518" t="str">
        <f t="shared" si="1094"/>
        <v>X</v>
      </c>
      <c r="TMH31" s="311">
        <f t="shared" ref="TMH31:TOD31" si="1095">MAX(TMK31,TML31,TMM31)/100</f>
        <v>11.6</v>
      </c>
      <c r="TMI31" s="247">
        <f t="shared" ref="TMI31:TOE31" si="1096">IF(TMN31&lt;153,0,IF(TMN31=0,0,ROUNDDOWN(51.39*(TMN31/100-1.5)^1.05,0)))</f>
        <v>582</v>
      </c>
      <c r="TMJ31" s="157"/>
      <c r="TMK31" s="209">
        <v>1160</v>
      </c>
      <c r="TML31" s="209">
        <v>0</v>
      </c>
      <c r="TMM31" s="209">
        <v>0</v>
      </c>
      <c r="TMN31" s="229">
        <f t="shared" ref="TMN31:TOJ31" si="1097">MAX(TMK31,TML31,TMM31)</f>
        <v>1160</v>
      </c>
      <c r="TMO31" s="41">
        <f t="shared" ca="1" si="1093"/>
        <v>0.53247748359832714</v>
      </c>
      <c r="TMP31" s="220">
        <v>9</v>
      </c>
      <c r="TMQ31" s="162">
        <v>107</v>
      </c>
      <c r="TMR31" s="221" t="str">
        <f>VLOOKUP(TMQ31,Уч!$A$2:$L$34,2,FALSE)</f>
        <v>Зарипов Раиль</v>
      </c>
      <c r="TMS31" s="222" t="str">
        <f>VLOOKUP(TMQ31,Уч!$A$2:$L$34,3,FALSE)</f>
        <v>25.07.1999</v>
      </c>
      <c r="TMT31" s="223" t="str">
        <f>VLOOKUP(TMQ31,Уч!$A$2:$L$34,5,FALSE)</f>
        <v xml:space="preserve">Республика Татарстан  </v>
      </c>
      <c r="TMU31" s="518">
        <f t="shared" si="1094"/>
        <v>11.6</v>
      </c>
      <c r="TMV31" s="518" t="str">
        <f t="shared" si="1094"/>
        <v>X</v>
      </c>
      <c r="TMW31" s="518" t="str">
        <f t="shared" si="1094"/>
        <v>X</v>
      </c>
      <c r="TMX31" s="311">
        <f t="shared" si="1095"/>
        <v>11.6</v>
      </c>
      <c r="TMY31" s="247">
        <f t="shared" si="1096"/>
        <v>582</v>
      </c>
      <c r="TMZ31" s="157"/>
      <c r="TNA31" s="209">
        <v>1160</v>
      </c>
      <c r="TNB31" s="209">
        <v>0</v>
      </c>
      <c r="TNC31" s="209">
        <v>0</v>
      </c>
      <c r="TND31" s="229">
        <f t="shared" si="1097"/>
        <v>1160</v>
      </c>
      <c r="TNE31" s="41">
        <f t="shared" ca="1" si="1093"/>
        <v>7.1013322437123216E-2</v>
      </c>
      <c r="TNF31" s="220">
        <v>9</v>
      </c>
      <c r="TNG31" s="162">
        <v>107</v>
      </c>
      <c r="TNH31" s="221" t="str">
        <f>VLOOKUP(TNG31,Уч!$A$2:$L$34,2,FALSE)</f>
        <v>Зарипов Раиль</v>
      </c>
      <c r="TNI31" s="222" t="str">
        <f>VLOOKUP(TNG31,Уч!$A$2:$L$34,3,FALSE)</f>
        <v>25.07.1999</v>
      </c>
      <c r="TNJ31" s="223" t="str">
        <f>VLOOKUP(TNG31,Уч!$A$2:$L$34,5,FALSE)</f>
        <v xml:space="preserve">Республика Татарстан  </v>
      </c>
      <c r="TNK31" s="518">
        <f t="shared" si="1094"/>
        <v>11.6</v>
      </c>
      <c r="TNL31" s="518" t="str">
        <f t="shared" si="1094"/>
        <v>X</v>
      </c>
      <c r="TNM31" s="518" t="str">
        <f t="shared" si="1094"/>
        <v>X</v>
      </c>
      <c r="TNN31" s="311">
        <f t="shared" si="1095"/>
        <v>11.6</v>
      </c>
      <c r="TNO31" s="247">
        <f t="shared" si="1096"/>
        <v>582</v>
      </c>
      <c r="TNP31" s="157"/>
      <c r="TNQ31" s="209">
        <v>1160</v>
      </c>
      <c r="TNR31" s="209">
        <v>0</v>
      </c>
      <c r="TNS31" s="209">
        <v>0</v>
      </c>
      <c r="TNT31" s="229">
        <f t="shared" si="1097"/>
        <v>1160</v>
      </c>
      <c r="TNU31" s="41">
        <f t="shared" ca="1" si="1093"/>
        <v>0.58495856263670221</v>
      </c>
      <c r="TNV31" s="220">
        <v>9</v>
      </c>
      <c r="TNW31" s="162">
        <v>107</v>
      </c>
      <c r="TNX31" s="221" t="str">
        <f>VLOOKUP(TNW31,Уч!$A$2:$L$34,2,FALSE)</f>
        <v>Зарипов Раиль</v>
      </c>
      <c r="TNY31" s="222" t="str">
        <f>VLOOKUP(TNW31,Уч!$A$2:$L$34,3,FALSE)</f>
        <v>25.07.1999</v>
      </c>
      <c r="TNZ31" s="223" t="str">
        <f>VLOOKUP(TNW31,Уч!$A$2:$L$34,5,FALSE)</f>
        <v xml:space="preserve">Республика Татарстан  </v>
      </c>
      <c r="TOA31" s="518">
        <f t="shared" si="1094"/>
        <v>11.6</v>
      </c>
      <c r="TOB31" s="518" t="str">
        <f t="shared" si="1094"/>
        <v>X</v>
      </c>
      <c r="TOC31" s="518" t="str">
        <f t="shared" si="1094"/>
        <v>X</v>
      </c>
      <c r="TOD31" s="311">
        <f t="shared" si="1095"/>
        <v>11.6</v>
      </c>
      <c r="TOE31" s="247">
        <f t="shared" si="1096"/>
        <v>582</v>
      </c>
      <c r="TOF31" s="157"/>
      <c r="TOG31" s="209">
        <v>1160</v>
      </c>
      <c r="TOH31" s="209">
        <v>0</v>
      </c>
      <c r="TOI31" s="209">
        <v>0</v>
      </c>
      <c r="TOJ31" s="229">
        <f t="shared" si="1097"/>
        <v>1160</v>
      </c>
      <c r="TOK31" s="41">
        <f t="shared" ref="TOK31:TQG31" ca="1" si="1098">RAND()</f>
        <v>3.9771723031747919E-2</v>
      </c>
      <c r="TOL31" s="220">
        <v>9</v>
      </c>
      <c r="TOM31" s="162">
        <v>107</v>
      </c>
      <c r="TON31" s="221" t="str">
        <f>VLOOKUP(TOM31,Уч!$A$2:$L$34,2,FALSE)</f>
        <v>Зарипов Раиль</v>
      </c>
      <c r="TOO31" s="222" t="str">
        <f>VLOOKUP(TOM31,Уч!$A$2:$L$34,3,FALSE)</f>
        <v>25.07.1999</v>
      </c>
      <c r="TOP31" s="223" t="str">
        <f>VLOOKUP(TOM31,Уч!$A$2:$L$34,5,FALSE)</f>
        <v xml:space="preserve">Республика Татарстан  </v>
      </c>
      <c r="TOQ31" s="518">
        <f t="shared" ref="TOQ31:TQO31" si="1099">IF(TOW31=0,"X",TOW31/100)</f>
        <v>11.6</v>
      </c>
      <c r="TOR31" s="518" t="str">
        <f t="shared" si="1099"/>
        <v>X</v>
      </c>
      <c r="TOS31" s="518" t="str">
        <f t="shared" si="1099"/>
        <v>X</v>
      </c>
      <c r="TOT31" s="311">
        <f t="shared" ref="TOT31:TQP31" si="1100">MAX(TOW31,TOX31,TOY31)/100</f>
        <v>11.6</v>
      </c>
      <c r="TOU31" s="247">
        <f t="shared" ref="TOU31:TQQ31" si="1101">IF(TOZ31&lt;153,0,IF(TOZ31=0,0,ROUNDDOWN(51.39*(TOZ31/100-1.5)^1.05,0)))</f>
        <v>582</v>
      </c>
      <c r="TOV31" s="157"/>
      <c r="TOW31" s="209">
        <v>1160</v>
      </c>
      <c r="TOX31" s="209">
        <v>0</v>
      </c>
      <c r="TOY31" s="209">
        <v>0</v>
      </c>
      <c r="TOZ31" s="229">
        <f t="shared" ref="TOZ31:TQV31" si="1102">MAX(TOW31,TOX31,TOY31)</f>
        <v>1160</v>
      </c>
      <c r="TPA31" s="41">
        <f t="shared" ca="1" si="1098"/>
        <v>3.0551324579260797E-2</v>
      </c>
      <c r="TPB31" s="220">
        <v>9</v>
      </c>
      <c r="TPC31" s="162">
        <v>107</v>
      </c>
      <c r="TPD31" s="221" t="str">
        <f>VLOOKUP(TPC31,Уч!$A$2:$L$34,2,FALSE)</f>
        <v>Зарипов Раиль</v>
      </c>
      <c r="TPE31" s="222" t="str">
        <f>VLOOKUP(TPC31,Уч!$A$2:$L$34,3,FALSE)</f>
        <v>25.07.1999</v>
      </c>
      <c r="TPF31" s="223" t="str">
        <f>VLOOKUP(TPC31,Уч!$A$2:$L$34,5,FALSE)</f>
        <v xml:space="preserve">Республика Татарстан  </v>
      </c>
      <c r="TPG31" s="518">
        <f t="shared" si="1099"/>
        <v>11.6</v>
      </c>
      <c r="TPH31" s="518" t="str">
        <f t="shared" si="1099"/>
        <v>X</v>
      </c>
      <c r="TPI31" s="518" t="str">
        <f t="shared" si="1099"/>
        <v>X</v>
      </c>
      <c r="TPJ31" s="311">
        <f t="shared" si="1100"/>
        <v>11.6</v>
      </c>
      <c r="TPK31" s="247">
        <f t="shared" si="1101"/>
        <v>582</v>
      </c>
      <c r="TPL31" s="157"/>
      <c r="TPM31" s="209">
        <v>1160</v>
      </c>
      <c r="TPN31" s="209">
        <v>0</v>
      </c>
      <c r="TPO31" s="209">
        <v>0</v>
      </c>
      <c r="TPP31" s="229">
        <f t="shared" si="1102"/>
        <v>1160</v>
      </c>
      <c r="TPQ31" s="41">
        <f t="shared" ca="1" si="1098"/>
        <v>0.96693808227553735</v>
      </c>
      <c r="TPR31" s="220">
        <v>9</v>
      </c>
      <c r="TPS31" s="162">
        <v>107</v>
      </c>
      <c r="TPT31" s="221" t="str">
        <f>VLOOKUP(TPS31,Уч!$A$2:$L$34,2,FALSE)</f>
        <v>Зарипов Раиль</v>
      </c>
      <c r="TPU31" s="222" t="str">
        <f>VLOOKUP(TPS31,Уч!$A$2:$L$34,3,FALSE)</f>
        <v>25.07.1999</v>
      </c>
      <c r="TPV31" s="223" t="str">
        <f>VLOOKUP(TPS31,Уч!$A$2:$L$34,5,FALSE)</f>
        <v xml:space="preserve">Республика Татарстан  </v>
      </c>
      <c r="TPW31" s="518">
        <f t="shared" si="1099"/>
        <v>11.6</v>
      </c>
      <c r="TPX31" s="518" t="str">
        <f t="shared" si="1099"/>
        <v>X</v>
      </c>
      <c r="TPY31" s="518" t="str">
        <f t="shared" si="1099"/>
        <v>X</v>
      </c>
      <c r="TPZ31" s="311">
        <f t="shared" si="1100"/>
        <v>11.6</v>
      </c>
      <c r="TQA31" s="247">
        <f t="shared" si="1101"/>
        <v>582</v>
      </c>
      <c r="TQB31" s="157"/>
      <c r="TQC31" s="209">
        <v>1160</v>
      </c>
      <c r="TQD31" s="209">
        <v>0</v>
      </c>
      <c r="TQE31" s="209">
        <v>0</v>
      </c>
      <c r="TQF31" s="229">
        <f t="shared" si="1102"/>
        <v>1160</v>
      </c>
      <c r="TQG31" s="41">
        <f t="shared" ca="1" si="1098"/>
        <v>1.1173452553384311E-2</v>
      </c>
      <c r="TQH31" s="220">
        <v>9</v>
      </c>
      <c r="TQI31" s="162">
        <v>107</v>
      </c>
      <c r="TQJ31" s="221" t="str">
        <f>VLOOKUP(TQI31,Уч!$A$2:$L$34,2,FALSE)</f>
        <v>Зарипов Раиль</v>
      </c>
      <c r="TQK31" s="222" t="str">
        <f>VLOOKUP(TQI31,Уч!$A$2:$L$34,3,FALSE)</f>
        <v>25.07.1999</v>
      </c>
      <c r="TQL31" s="223" t="str">
        <f>VLOOKUP(TQI31,Уч!$A$2:$L$34,5,FALSE)</f>
        <v xml:space="preserve">Республика Татарстан  </v>
      </c>
      <c r="TQM31" s="518">
        <f t="shared" si="1099"/>
        <v>11.6</v>
      </c>
      <c r="TQN31" s="518" t="str">
        <f t="shared" si="1099"/>
        <v>X</v>
      </c>
      <c r="TQO31" s="518" t="str">
        <f t="shared" si="1099"/>
        <v>X</v>
      </c>
      <c r="TQP31" s="311">
        <f t="shared" si="1100"/>
        <v>11.6</v>
      </c>
      <c r="TQQ31" s="247">
        <f t="shared" si="1101"/>
        <v>582</v>
      </c>
      <c r="TQR31" s="157"/>
      <c r="TQS31" s="209">
        <v>1160</v>
      </c>
      <c r="TQT31" s="209">
        <v>0</v>
      </c>
      <c r="TQU31" s="209">
        <v>0</v>
      </c>
      <c r="TQV31" s="229">
        <f t="shared" si="1102"/>
        <v>1160</v>
      </c>
      <c r="TQW31" s="41">
        <f t="shared" ref="TQW31:TSS31" ca="1" si="1103">RAND()</f>
        <v>0.82857174852510962</v>
      </c>
      <c r="TQX31" s="220">
        <v>9</v>
      </c>
      <c r="TQY31" s="162">
        <v>107</v>
      </c>
      <c r="TQZ31" s="221" t="str">
        <f>VLOOKUP(TQY31,Уч!$A$2:$L$34,2,FALSE)</f>
        <v>Зарипов Раиль</v>
      </c>
      <c r="TRA31" s="222" t="str">
        <f>VLOOKUP(TQY31,Уч!$A$2:$L$34,3,FALSE)</f>
        <v>25.07.1999</v>
      </c>
      <c r="TRB31" s="223" t="str">
        <f>VLOOKUP(TQY31,Уч!$A$2:$L$34,5,FALSE)</f>
        <v xml:space="preserve">Республика Татарстан  </v>
      </c>
      <c r="TRC31" s="518">
        <f t="shared" ref="TRC31:TTA31" si="1104">IF(TRI31=0,"X",TRI31/100)</f>
        <v>11.6</v>
      </c>
      <c r="TRD31" s="518" t="str">
        <f t="shared" si="1104"/>
        <v>X</v>
      </c>
      <c r="TRE31" s="518" t="str">
        <f t="shared" si="1104"/>
        <v>X</v>
      </c>
      <c r="TRF31" s="311">
        <f t="shared" ref="TRF31:TTB31" si="1105">MAX(TRI31,TRJ31,TRK31)/100</f>
        <v>11.6</v>
      </c>
      <c r="TRG31" s="247">
        <f t="shared" ref="TRG31:TTC31" si="1106">IF(TRL31&lt;153,0,IF(TRL31=0,0,ROUNDDOWN(51.39*(TRL31/100-1.5)^1.05,0)))</f>
        <v>582</v>
      </c>
      <c r="TRH31" s="157"/>
      <c r="TRI31" s="209">
        <v>1160</v>
      </c>
      <c r="TRJ31" s="209">
        <v>0</v>
      </c>
      <c r="TRK31" s="209">
        <v>0</v>
      </c>
      <c r="TRL31" s="229">
        <f t="shared" ref="TRL31:TTH31" si="1107">MAX(TRI31,TRJ31,TRK31)</f>
        <v>1160</v>
      </c>
      <c r="TRM31" s="41">
        <f t="shared" ca="1" si="1103"/>
        <v>0.73398004656312821</v>
      </c>
      <c r="TRN31" s="220">
        <v>9</v>
      </c>
      <c r="TRO31" s="162">
        <v>107</v>
      </c>
      <c r="TRP31" s="221" t="str">
        <f>VLOOKUP(TRO31,Уч!$A$2:$L$34,2,FALSE)</f>
        <v>Зарипов Раиль</v>
      </c>
      <c r="TRQ31" s="222" t="str">
        <f>VLOOKUP(TRO31,Уч!$A$2:$L$34,3,FALSE)</f>
        <v>25.07.1999</v>
      </c>
      <c r="TRR31" s="223" t="str">
        <f>VLOOKUP(TRO31,Уч!$A$2:$L$34,5,FALSE)</f>
        <v xml:space="preserve">Республика Татарстан  </v>
      </c>
      <c r="TRS31" s="518">
        <f t="shared" si="1104"/>
        <v>11.6</v>
      </c>
      <c r="TRT31" s="518" t="str">
        <f t="shared" si="1104"/>
        <v>X</v>
      </c>
      <c r="TRU31" s="518" t="str">
        <f t="shared" si="1104"/>
        <v>X</v>
      </c>
      <c r="TRV31" s="311">
        <f t="shared" si="1105"/>
        <v>11.6</v>
      </c>
      <c r="TRW31" s="247">
        <f t="shared" si="1106"/>
        <v>582</v>
      </c>
      <c r="TRX31" s="157"/>
      <c r="TRY31" s="209">
        <v>1160</v>
      </c>
      <c r="TRZ31" s="209">
        <v>0</v>
      </c>
      <c r="TSA31" s="209">
        <v>0</v>
      </c>
      <c r="TSB31" s="229">
        <f t="shared" si="1107"/>
        <v>1160</v>
      </c>
      <c r="TSC31" s="41">
        <f t="shared" ca="1" si="1103"/>
        <v>0.1446048703802375</v>
      </c>
      <c r="TSD31" s="220">
        <v>9</v>
      </c>
      <c r="TSE31" s="162">
        <v>107</v>
      </c>
      <c r="TSF31" s="221" t="str">
        <f>VLOOKUP(TSE31,Уч!$A$2:$L$34,2,FALSE)</f>
        <v>Зарипов Раиль</v>
      </c>
      <c r="TSG31" s="222" t="str">
        <f>VLOOKUP(TSE31,Уч!$A$2:$L$34,3,FALSE)</f>
        <v>25.07.1999</v>
      </c>
      <c r="TSH31" s="223" t="str">
        <f>VLOOKUP(TSE31,Уч!$A$2:$L$34,5,FALSE)</f>
        <v xml:space="preserve">Республика Татарстан  </v>
      </c>
      <c r="TSI31" s="518">
        <f t="shared" si="1104"/>
        <v>11.6</v>
      </c>
      <c r="TSJ31" s="518" t="str">
        <f t="shared" si="1104"/>
        <v>X</v>
      </c>
      <c r="TSK31" s="518" t="str">
        <f t="shared" si="1104"/>
        <v>X</v>
      </c>
      <c r="TSL31" s="311">
        <f t="shared" si="1105"/>
        <v>11.6</v>
      </c>
      <c r="TSM31" s="247">
        <f t="shared" si="1106"/>
        <v>582</v>
      </c>
      <c r="TSN31" s="157"/>
      <c r="TSO31" s="209">
        <v>1160</v>
      </c>
      <c r="TSP31" s="209">
        <v>0</v>
      </c>
      <c r="TSQ31" s="209">
        <v>0</v>
      </c>
      <c r="TSR31" s="229">
        <f t="shared" si="1107"/>
        <v>1160</v>
      </c>
      <c r="TSS31" s="41">
        <f t="shared" ca="1" si="1103"/>
        <v>0.16234807223633763</v>
      </c>
      <c r="TST31" s="220">
        <v>9</v>
      </c>
      <c r="TSU31" s="162">
        <v>107</v>
      </c>
      <c r="TSV31" s="221" t="str">
        <f>VLOOKUP(TSU31,Уч!$A$2:$L$34,2,FALSE)</f>
        <v>Зарипов Раиль</v>
      </c>
      <c r="TSW31" s="222" t="str">
        <f>VLOOKUP(TSU31,Уч!$A$2:$L$34,3,FALSE)</f>
        <v>25.07.1999</v>
      </c>
      <c r="TSX31" s="223" t="str">
        <f>VLOOKUP(TSU31,Уч!$A$2:$L$34,5,FALSE)</f>
        <v xml:space="preserve">Республика Татарстан  </v>
      </c>
      <c r="TSY31" s="518">
        <f t="shared" si="1104"/>
        <v>11.6</v>
      </c>
      <c r="TSZ31" s="518" t="str">
        <f t="shared" si="1104"/>
        <v>X</v>
      </c>
      <c r="TTA31" s="518" t="str">
        <f t="shared" si="1104"/>
        <v>X</v>
      </c>
      <c r="TTB31" s="311">
        <f t="shared" si="1105"/>
        <v>11.6</v>
      </c>
      <c r="TTC31" s="247">
        <f t="shared" si="1106"/>
        <v>582</v>
      </c>
      <c r="TTD31" s="157"/>
      <c r="TTE31" s="209">
        <v>1160</v>
      </c>
      <c r="TTF31" s="209">
        <v>0</v>
      </c>
      <c r="TTG31" s="209">
        <v>0</v>
      </c>
      <c r="TTH31" s="229">
        <f t="shared" si="1107"/>
        <v>1160</v>
      </c>
      <c r="TTI31" s="41">
        <f t="shared" ref="TTI31:TVE31" ca="1" si="1108">RAND()</f>
        <v>0.12767421642008381</v>
      </c>
      <c r="TTJ31" s="220">
        <v>9</v>
      </c>
      <c r="TTK31" s="162">
        <v>107</v>
      </c>
      <c r="TTL31" s="221" t="str">
        <f>VLOOKUP(TTK31,Уч!$A$2:$L$34,2,FALSE)</f>
        <v>Зарипов Раиль</v>
      </c>
      <c r="TTM31" s="222" t="str">
        <f>VLOOKUP(TTK31,Уч!$A$2:$L$34,3,FALSE)</f>
        <v>25.07.1999</v>
      </c>
      <c r="TTN31" s="223" t="str">
        <f>VLOOKUP(TTK31,Уч!$A$2:$L$34,5,FALSE)</f>
        <v xml:space="preserve">Республика Татарстан  </v>
      </c>
      <c r="TTO31" s="518">
        <f t="shared" ref="TTO31:TVM31" si="1109">IF(TTU31=0,"X",TTU31/100)</f>
        <v>11.6</v>
      </c>
      <c r="TTP31" s="518" t="str">
        <f t="shared" si="1109"/>
        <v>X</v>
      </c>
      <c r="TTQ31" s="518" t="str">
        <f t="shared" si="1109"/>
        <v>X</v>
      </c>
      <c r="TTR31" s="311">
        <f t="shared" ref="TTR31:TVN31" si="1110">MAX(TTU31,TTV31,TTW31)/100</f>
        <v>11.6</v>
      </c>
      <c r="TTS31" s="247">
        <f t="shared" ref="TTS31:TVO31" si="1111">IF(TTX31&lt;153,0,IF(TTX31=0,0,ROUNDDOWN(51.39*(TTX31/100-1.5)^1.05,0)))</f>
        <v>582</v>
      </c>
      <c r="TTT31" s="157"/>
      <c r="TTU31" s="209">
        <v>1160</v>
      </c>
      <c r="TTV31" s="209">
        <v>0</v>
      </c>
      <c r="TTW31" s="209">
        <v>0</v>
      </c>
      <c r="TTX31" s="229">
        <f t="shared" ref="TTX31:TVT31" si="1112">MAX(TTU31,TTV31,TTW31)</f>
        <v>1160</v>
      </c>
      <c r="TTY31" s="41">
        <f t="shared" ca="1" si="1108"/>
        <v>0.9897248851024335</v>
      </c>
      <c r="TTZ31" s="220">
        <v>9</v>
      </c>
      <c r="TUA31" s="162">
        <v>107</v>
      </c>
      <c r="TUB31" s="221" t="str">
        <f>VLOOKUP(TUA31,Уч!$A$2:$L$34,2,FALSE)</f>
        <v>Зарипов Раиль</v>
      </c>
      <c r="TUC31" s="222" t="str">
        <f>VLOOKUP(TUA31,Уч!$A$2:$L$34,3,FALSE)</f>
        <v>25.07.1999</v>
      </c>
      <c r="TUD31" s="223" t="str">
        <f>VLOOKUP(TUA31,Уч!$A$2:$L$34,5,FALSE)</f>
        <v xml:space="preserve">Республика Татарстан  </v>
      </c>
      <c r="TUE31" s="518">
        <f t="shared" si="1109"/>
        <v>11.6</v>
      </c>
      <c r="TUF31" s="518" t="str">
        <f t="shared" si="1109"/>
        <v>X</v>
      </c>
      <c r="TUG31" s="518" t="str">
        <f t="shared" si="1109"/>
        <v>X</v>
      </c>
      <c r="TUH31" s="311">
        <f t="shared" si="1110"/>
        <v>11.6</v>
      </c>
      <c r="TUI31" s="247">
        <f t="shared" si="1111"/>
        <v>582</v>
      </c>
      <c r="TUJ31" s="157"/>
      <c r="TUK31" s="209">
        <v>1160</v>
      </c>
      <c r="TUL31" s="209">
        <v>0</v>
      </c>
      <c r="TUM31" s="209">
        <v>0</v>
      </c>
      <c r="TUN31" s="229">
        <f t="shared" si="1112"/>
        <v>1160</v>
      </c>
      <c r="TUO31" s="41">
        <f t="shared" ca="1" si="1108"/>
        <v>7.4456620717344824E-2</v>
      </c>
      <c r="TUP31" s="220">
        <v>9</v>
      </c>
      <c r="TUQ31" s="162">
        <v>107</v>
      </c>
      <c r="TUR31" s="221" t="str">
        <f>VLOOKUP(TUQ31,Уч!$A$2:$L$34,2,FALSE)</f>
        <v>Зарипов Раиль</v>
      </c>
      <c r="TUS31" s="222" t="str">
        <f>VLOOKUP(TUQ31,Уч!$A$2:$L$34,3,FALSE)</f>
        <v>25.07.1999</v>
      </c>
      <c r="TUT31" s="223" t="str">
        <f>VLOOKUP(TUQ31,Уч!$A$2:$L$34,5,FALSE)</f>
        <v xml:space="preserve">Республика Татарстан  </v>
      </c>
      <c r="TUU31" s="518">
        <f t="shared" si="1109"/>
        <v>11.6</v>
      </c>
      <c r="TUV31" s="518" t="str">
        <f t="shared" si="1109"/>
        <v>X</v>
      </c>
      <c r="TUW31" s="518" t="str">
        <f t="shared" si="1109"/>
        <v>X</v>
      </c>
      <c r="TUX31" s="311">
        <f t="shared" si="1110"/>
        <v>11.6</v>
      </c>
      <c r="TUY31" s="247">
        <f t="shared" si="1111"/>
        <v>582</v>
      </c>
      <c r="TUZ31" s="157"/>
      <c r="TVA31" s="209">
        <v>1160</v>
      </c>
      <c r="TVB31" s="209">
        <v>0</v>
      </c>
      <c r="TVC31" s="209">
        <v>0</v>
      </c>
      <c r="TVD31" s="229">
        <f t="shared" si="1112"/>
        <v>1160</v>
      </c>
      <c r="TVE31" s="41">
        <f t="shared" ca="1" si="1108"/>
        <v>0.46830589390218658</v>
      </c>
      <c r="TVF31" s="220">
        <v>9</v>
      </c>
      <c r="TVG31" s="162">
        <v>107</v>
      </c>
      <c r="TVH31" s="221" t="str">
        <f>VLOOKUP(TVG31,Уч!$A$2:$L$34,2,FALSE)</f>
        <v>Зарипов Раиль</v>
      </c>
      <c r="TVI31" s="222" t="str">
        <f>VLOOKUP(TVG31,Уч!$A$2:$L$34,3,FALSE)</f>
        <v>25.07.1999</v>
      </c>
      <c r="TVJ31" s="223" t="str">
        <f>VLOOKUP(TVG31,Уч!$A$2:$L$34,5,FALSE)</f>
        <v xml:space="preserve">Республика Татарстан  </v>
      </c>
      <c r="TVK31" s="518">
        <f t="shared" si="1109"/>
        <v>11.6</v>
      </c>
      <c r="TVL31" s="518" t="str">
        <f t="shared" si="1109"/>
        <v>X</v>
      </c>
      <c r="TVM31" s="518" t="str">
        <f t="shared" si="1109"/>
        <v>X</v>
      </c>
      <c r="TVN31" s="311">
        <f t="shared" si="1110"/>
        <v>11.6</v>
      </c>
      <c r="TVO31" s="247">
        <f t="shared" si="1111"/>
        <v>582</v>
      </c>
      <c r="TVP31" s="157"/>
      <c r="TVQ31" s="209">
        <v>1160</v>
      </c>
      <c r="TVR31" s="209">
        <v>0</v>
      </c>
      <c r="TVS31" s="209">
        <v>0</v>
      </c>
      <c r="TVT31" s="229">
        <f t="shared" si="1112"/>
        <v>1160</v>
      </c>
      <c r="TVU31" s="41">
        <f t="shared" ref="TVU31:TXQ31" ca="1" si="1113">RAND()</f>
        <v>0.67796485823312558</v>
      </c>
      <c r="TVV31" s="220">
        <v>9</v>
      </c>
      <c r="TVW31" s="162">
        <v>107</v>
      </c>
      <c r="TVX31" s="221" t="str">
        <f>VLOOKUP(TVW31,Уч!$A$2:$L$34,2,FALSE)</f>
        <v>Зарипов Раиль</v>
      </c>
      <c r="TVY31" s="222" t="str">
        <f>VLOOKUP(TVW31,Уч!$A$2:$L$34,3,FALSE)</f>
        <v>25.07.1999</v>
      </c>
      <c r="TVZ31" s="223" t="str">
        <f>VLOOKUP(TVW31,Уч!$A$2:$L$34,5,FALSE)</f>
        <v xml:space="preserve">Республика Татарстан  </v>
      </c>
      <c r="TWA31" s="518">
        <f t="shared" ref="TWA31:TXY31" si="1114">IF(TWG31=0,"X",TWG31/100)</f>
        <v>11.6</v>
      </c>
      <c r="TWB31" s="518" t="str">
        <f t="shared" si="1114"/>
        <v>X</v>
      </c>
      <c r="TWC31" s="518" t="str">
        <f t="shared" si="1114"/>
        <v>X</v>
      </c>
      <c r="TWD31" s="311">
        <f t="shared" ref="TWD31:TXZ31" si="1115">MAX(TWG31,TWH31,TWI31)/100</f>
        <v>11.6</v>
      </c>
      <c r="TWE31" s="247">
        <f t="shared" ref="TWE31:TYA31" si="1116">IF(TWJ31&lt;153,0,IF(TWJ31=0,0,ROUNDDOWN(51.39*(TWJ31/100-1.5)^1.05,0)))</f>
        <v>582</v>
      </c>
      <c r="TWF31" s="157"/>
      <c r="TWG31" s="209">
        <v>1160</v>
      </c>
      <c r="TWH31" s="209">
        <v>0</v>
      </c>
      <c r="TWI31" s="209">
        <v>0</v>
      </c>
      <c r="TWJ31" s="229">
        <f t="shared" ref="TWJ31:TYF31" si="1117">MAX(TWG31,TWH31,TWI31)</f>
        <v>1160</v>
      </c>
      <c r="TWK31" s="41">
        <f t="shared" ca="1" si="1113"/>
        <v>0.59337644591630767</v>
      </c>
      <c r="TWL31" s="220">
        <v>9</v>
      </c>
      <c r="TWM31" s="162">
        <v>107</v>
      </c>
      <c r="TWN31" s="221" t="str">
        <f>VLOOKUP(TWM31,Уч!$A$2:$L$34,2,FALSE)</f>
        <v>Зарипов Раиль</v>
      </c>
      <c r="TWO31" s="222" t="str">
        <f>VLOOKUP(TWM31,Уч!$A$2:$L$34,3,FALSE)</f>
        <v>25.07.1999</v>
      </c>
      <c r="TWP31" s="223" t="str">
        <f>VLOOKUP(TWM31,Уч!$A$2:$L$34,5,FALSE)</f>
        <v xml:space="preserve">Республика Татарстан  </v>
      </c>
      <c r="TWQ31" s="518">
        <f t="shared" si="1114"/>
        <v>11.6</v>
      </c>
      <c r="TWR31" s="518" t="str">
        <f t="shared" si="1114"/>
        <v>X</v>
      </c>
      <c r="TWS31" s="518" t="str">
        <f t="shared" si="1114"/>
        <v>X</v>
      </c>
      <c r="TWT31" s="311">
        <f t="shared" si="1115"/>
        <v>11.6</v>
      </c>
      <c r="TWU31" s="247">
        <f t="shared" si="1116"/>
        <v>582</v>
      </c>
      <c r="TWV31" s="157"/>
      <c r="TWW31" s="209">
        <v>1160</v>
      </c>
      <c r="TWX31" s="209">
        <v>0</v>
      </c>
      <c r="TWY31" s="209">
        <v>0</v>
      </c>
      <c r="TWZ31" s="229">
        <f t="shared" si="1117"/>
        <v>1160</v>
      </c>
      <c r="TXA31" s="41">
        <f t="shared" ca="1" si="1113"/>
        <v>0.43060609467281019</v>
      </c>
      <c r="TXB31" s="220">
        <v>9</v>
      </c>
      <c r="TXC31" s="162">
        <v>107</v>
      </c>
      <c r="TXD31" s="221" t="str">
        <f>VLOOKUP(TXC31,Уч!$A$2:$L$34,2,FALSE)</f>
        <v>Зарипов Раиль</v>
      </c>
      <c r="TXE31" s="222" t="str">
        <f>VLOOKUP(TXC31,Уч!$A$2:$L$34,3,FALSE)</f>
        <v>25.07.1999</v>
      </c>
      <c r="TXF31" s="223" t="str">
        <f>VLOOKUP(TXC31,Уч!$A$2:$L$34,5,FALSE)</f>
        <v xml:space="preserve">Республика Татарстан  </v>
      </c>
      <c r="TXG31" s="518">
        <f t="shared" si="1114"/>
        <v>11.6</v>
      </c>
      <c r="TXH31" s="518" t="str">
        <f t="shared" si="1114"/>
        <v>X</v>
      </c>
      <c r="TXI31" s="518" t="str">
        <f t="shared" si="1114"/>
        <v>X</v>
      </c>
      <c r="TXJ31" s="311">
        <f t="shared" si="1115"/>
        <v>11.6</v>
      </c>
      <c r="TXK31" s="247">
        <f t="shared" si="1116"/>
        <v>582</v>
      </c>
      <c r="TXL31" s="157"/>
      <c r="TXM31" s="209">
        <v>1160</v>
      </c>
      <c r="TXN31" s="209">
        <v>0</v>
      </c>
      <c r="TXO31" s="209">
        <v>0</v>
      </c>
      <c r="TXP31" s="229">
        <f t="shared" si="1117"/>
        <v>1160</v>
      </c>
      <c r="TXQ31" s="41">
        <f t="shared" ca="1" si="1113"/>
        <v>0.81592146541763477</v>
      </c>
      <c r="TXR31" s="220">
        <v>9</v>
      </c>
      <c r="TXS31" s="162">
        <v>107</v>
      </c>
      <c r="TXT31" s="221" t="str">
        <f>VLOOKUP(TXS31,Уч!$A$2:$L$34,2,FALSE)</f>
        <v>Зарипов Раиль</v>
      </c>
      <c r="TXU31" s="222" t="str">
        <f>VLOOKUP(TXS31,Уч!$A$2:$L$34,3,FALSE)</f>
        <v>25.07.1999</v>
      </c>
      <c r="TXV31" s="223" t="str">
        <f>VLOOKUP(TXS31,Уч!$A$2:$L$34,5,FALSE)</f>
        <v xml:space="preserve">Республика Татарстан  </v>
      </c>
      <c r="TXW31" s="518">
        <f t="shared" si="1114"/>
        <v>11.6</v>
      </c>
      <c r="TXX31" s="518" t="str">
        <f t="shared" si="1114"/>
        <v>X</v>
      </c>
      <c r="TXY31" s="518" t="str">
        <f t="shared" si="1114"/>
        <v>X</v>
      </c>
      <c r="TXZ31" s="311">
        <f t="shared" si="1115"/>
        <v>11.6</v>
      </c>
      <c r="TYA31" s="247">
        <f t="shared" si="1116"/>
        <v>582</v>
      </c>
      <c r="TYB31" s="157"/>
      <c r="TYC31" s="209">
        <v>1160</v>
      </c>
      <c r="TYD31" s="209">
        <v>0</v>
      </c>
      <c r="TYE31" s="209">
        <v>0</v>
      </c>
      <c r="TYF31" s="229">
        <f t="shared" si="1117"/>
        <v>1160</v>
      </c>
      <c r="TYG31" s="41">
        <f t="shared" ref="TYG31:UAC31" ca="1" si="1118">RAND()</f>
        <v>0.29849856576434897</v>
      </c>
      <c r="TYH31" s="220">
        <v>9</v>
      </c>
      <c r="TYI31" s="162">
        <v>107</v>
      </c>
      <c r="TYJ31" s="221" t="str">
        <f>VLOOKUP(TYI31,Уч!$A$2:$L$34,2,FALSE)</f>
        <v>Зарипов Раиль</v>
      </c>
      <c r="TYK31" s="222" t="str">
        <f>VLOOKUP(TYI31,Уч!$A$2:$L$34,3,FALSE)</f>
        <v>25.07.1999</v>
      </c>
      <c r="TYL31" s="223" t="str">
        <f>VLOOKUP(TYI31,Уч!$A$2:$L$34,5,FALSE)</f>
        <v xml:space="preserve">Республика Татарстан  </v>
      </c>
      <c r="TYM31" s="518">
        <f t="shared" ref="TYM31:UAK31" si="1119">IF(TYS31=0,"X",TYS31/100)</f>
        <v>11.6</v>
      </c>
      <c r="TYN31" s="518" t="str">
        <f t="shared" si="1119"/>
        <v>X</v>
      </c>
      <c r="TYO31" s="518" t="str">
        <f t="shared" si="1119"/>
        <v>X</v>
      </c>
      <c r="TYP31" s="311">
        <f t="shared" ref="TYP31:UAL31" si="1120">MAX(TYS31,TYT31,TYU31)/100</f>
        <v>11.6</v>
      </c>
      <c r="TYQ31" s="247">
        <f t="shared" ref="TYQ31:UAM31" si="1121">IF(TYV31&lt;153,0,IF(TYV31=0,0,ROUNDDOWN(51.39*(TYV31/100-1.5)^1.05,0)))</f>
        <v>582</v>
      </c>
      <c r="TYR31" s="157"/>
      <c r="TYS31" s="209">
        <v>1160</v>
      </c>
      <c r="TYT31" s="209">
        <v>0</v>
      </c>
      <c r="TYU31" s="209">
        <v>0</v>
      </c>
      <c r="TYV31" s="229">
        <f t="shared" ref="TYV31:UAR31" si="1122">MAX(TYS31,TYT31,TYU31)</f>
        <v>1160</v>
      </c>
      <c r="TYW31" s="41">
        <f t="shared" ca="1" si="1118"/>
        <v>0.66070538273972168</v>
      </c>
      <c r="TYX31" s="220">
        <v>9</v>
      </c>
      <c r="TYY31" s="162">
        <v>107</v>
      </c>
      <c r="TYZ31" s="221" t="str">
        <f>VLOOKUP(TYY31,Уч!$A$2:$L$34,2,FALSE)</f>
        <v>Зарипов Раиль</v>
      </c>
      <c r="TZA31" s="222" t="str">
        <f>VLOOKUP(TYY31,Уч!$A$2:$L$34,3,FALSE)</f>
        <v>25.07.1999</v>
      </c>
      <c r="TZB31" s="223" t="str">
        <f>VLOOKUP(TYY31,Уч!$A$2:$L$34,5,FALSE)</f>
        <v xml:space="preserve">Республика Татарстан  </v>
      </c>
      <c r="TZC31" s="518">
        <f t="shared" si="1119"/>
        <v>11.6</v>
      </c>
      <c r="TZD31" s="518" t="str">
        <f t="shared" si="1119"/>
        <v>X</v>
      </c>
      <c r="TZE31" s="518" t="str">
        <f t="shared" si="1119"/>
        <v>X</v>
      </c>
      <c r="TZF31" s="311">
        <f t="shared" si="1120"/>
        <v>11.6</v>
      </c>
      <c r="TZG31" s="247">
        <f t="shared" si="1121"/>
        <v>582</v>
      </c>
      <c r="TZH31" s="157"/>
      <c r="TZI31" s="209">
        <v>1160</v>
      </c>
      <c r="TZJ31" s="209">
        <v>0</v>
      </c>
      <c r="TZK31" s="209">
        <v>0</v>
      </c>
      <c r="TZL31" s="229">
        <f t="shared" si="1122"/>
        <v>1160</v>
      </c>
      <c r="TZM31" s="41">
        <f t="shared" ca="1" si="1118"/>
        <v>0.41681874906359739</v>
      </c>
      <c r="TZN31" s="220">
        <v>9</v>
      </c>
      <c r="TZO31" s="162">
        <v>107</v>
      </c>
      <c r="TZP31" s="221" t="str">
        <f>VLOOKUP(TZO31,Уч!$A$2:$L$34,2,FALSE)</f>
        <v>Зарипов Раиль</v>
      </c>
      <c r="TZQ31" s="222" t="str">
        <f>VLOOKUP(TZO31,Уч!$A$2:$L$34,3,FALSE)</f>
        <v>25.07.1999</v>
      </c>
      <c r="TZR31" s="223" t="str">
        <f>VLOOKUP(TZO31,Уч!$A$2:$L$34,5,FALSE)</f>
        <v xml:space="preserve">Республика Татарстан  </v>
      </c>
      <c r="TZS31" s="518">
        <f t="shared" si="1119"/>
        <v>11.6</v>
      </c>
      <c r="TZT31" s="518" t="str">
        <f t="shared" si="1119"/>
        <v>X</v>
      </c>
      <c r="TZU31" s="518" t="str">
        <f t="shared" si="1119"/>
        <v>X</v>
      </c>
      <c r="TZV31" s="311">
        <f t="shared" si="1120"/>
        <v>11.6</v>
      </c>
      <c r="TZW31" s="247">
        <f t="shared" si="1121"/>
        <v>582</v>
      </c>
      <c r="TZX31" s="157"/>
      <c r="TZY31" s="209">
        <v>1160</v>
      </c>
      <c r="TZZ31" s="209">
        <v>0</v>
      </c>
      <c r="UAA31" s="209">
        <v>0</v>
      </c>
      <c r="UAB31" s="229">
        <f t="shared" si="1122"/>
        <v>1160</v>
      </c>
      <c r="UAC31" s="41">
        <f t="shared" ca="1" si="1118"/>
        <v>0.36723926207481883</v>
      </c>
      <c r="UAD31" s="220">
        <v>9</v>
      </c>
      <c r="UAE31" s="162">
        <v>107</v>
      </c>
      <c r="UAF31" s="221" t="str">
        <f>VLOOKUP(UAE31,Уч!$A$2:$L$34,2,FALSE)</f>
        <v>Зарипов Раиль</v>
      </c>
      <c r="UAG31" s="222" t="str">
        <f>VLOOKUP(UAE31,Уч!$A$2:$L$34,3,FALSE)</f>
        <v>25.07.1999</v>
      </c>
      <c r="UAH31" s="223" t="str">
        <f>VLOOKUP(UAE31,Уч!$A$2:$L$34,5,FALSE)</f>
        <v xml:space="preserve">Республика Татарстан  </v>
      </c>
      <c r="UAI31" s="518">
        <f t="shared" si="1119"/>
        <v>11.6</v>
      </c>
      <c r="UAJ31" s="518" t="str">
        <f t="shared" si="1119"/>
        <v>X</v>
      </c>
      <c r="UAK31" s="518" t="str">
        <f t="shared" si="1119"/>
        <v>X</v>
      </c>
      <c r="UAL31" s="311">
        <f t="shared" si="1120"/>
        <v>11.6</v>
      </c>
      <c r="UAM31" s="247">
        <f t="shared" si="1121"/>
        <v>582</v>
      </c>
      <c r="UAN31" s="157"/>
      <c r="UAO31" s="209">
        <v>1160</v>
      </c>
      <c r="UAP31" s="209">
        <v>0</v>
      </c>
      <c r="UAQ31" s="209">
        <v>0</v>
      </c>
      <c r="UAR31" s="229">
        <f t="shared" si="1122"/>
        <v>1160</v>
      </c>
      <c r="UAS31" s="41">
        <f t="shared" ref="UAS31:UCO31" ca="1" si="1123">RAND()</f>
        <v>0.77527732564886043</v>
      </c>
      <c r="UAT31" s="220">
        <v>9</v>
      </c>
      <c r="UAU31" s="162">
        <v>107</v>
      </c>
      <c r="UAV31" s="221" t="str">
        <f>VLOOKUP(UAU31,Уч!$A$2:$L$34,2,FALSE)</f>
        <v>Зарипов Раиль</v>
      </c>
      <c r="UAW31" s="222" t="str">
        <f>VLOOKUP(UAU31,Уч!$A$2:$L$34,3,FALSE)</f>
        <v>25.07.1999</v>
      </c>
      <c r="UAX31" s="223" t="str">
        <f>VLOOKUP(UAU31,Уч!$A$2:$L$34,5,FALSE)</f>
        <v xml:space="preserve">Республика Татарстан  </v>
      </c>
      <c r="UAY31" s="518">
        <f t="shared" ref="UAY31:UCW31" si="1124">IF(UBE31=0,"X",UBE31/100)</f>
        <v>11.6</v>
      </c>
      <c r="UAZ31" s="518" t="str">
        <f t="shared" si="1124"/>
        <v>X</v>
      </c>
      <c r="UBA31" s="518" t="str">
        <f t="shared" si="1124"/>
        <v>X</v>
      </c>
      <c r="UBB31" s="311">
        <f t="shared" ref="UBB31:UCX31" si="1125">MAX(UBE31,UBF31,UBG31)/100</f>
        <v>11.6</v>
      </c>
      <c r="UBC31" s="247">
        <f t="shared" ref="UBC31:UCY31" si="1126">IF(UBH31&lt;153,0,IF(UBH31=0,0,ROUNDDOWN(51.39*(UBH31/100-1.5)^1.05,0)))</f>
        <v>582</v>
      </c>
      <c r="UBD31" s="157"/>
      <c r="UBE31" s="209">
        <v>1160</v>
      </c>
      <c r="UBF31" s="209">
        <v>0</v>
      </c>
      <c r="UBG31" s="209">
        <v>0</v>
      </c>
      <c r="UBH31" s="229">
        <f t="shared" ref="UBH31:UDD31" si="1127">MAX(UBE31,UBF31,UBG31)</f>
        <v>1160</v>
      </c>
      <c r="UBI31" s="41">
        <f t="shared" ca="1" si="1123"/>
        <v>5.7671399256922551E-2</v>
      </c>
      <c r="UBJ31" s="220">
        <v>9</v>
      </c>
      <c r="UBK31" s="162">
        <v>107</v>
      </c>
      <c r="UBL31" s="221" t="str">
        <f>VLOOKUP(UBK31,Уч!$A$2:$L$34,2,FALSE)</f>
        <v>Зарипов Раиль</v>
      </c>
      <c r="UBM31" s="222" t="str">
        <f>VLOOKUP(UBK31,Уч!$A$2:$L$34,3,FALSE)</f>
        <v>25.07.1999</v>
      </c>
      <c r="UBN31" s="223" t="str">
        <f>VLOOKUP(UBK31,Уч!$A$2:$L$34,5,FALSE)</f>
        <v xml:space="preserve">Республика Татарстан  </v>
      </c>
      <c r="UBO31" s="518">
        <f t="shared" si="1124"/>
        <v>11.6</v>
      </c>
      <c r="UBP31" s="518" t="str">
        <f t="shared" si="1124"/>
        <v>X</v>
      </c>
      <c r="UBQ31" s="518" t="str">
        <f t="shared" si="1124"/>
        <v>X</v>
      </c>
      <c r="UBR31" s="311">
        <f t="shared" si="1125"/>
        <v>11.6</v>
      </c>
      <c r="UBS31" s="247">
        <f t="shared" si="1126"/>
        <v>582</v>
      </c>
      <c r="UBT31" s="157"/>
      <c r="UBU31" s="209">
        <v>1160</v>
      </c>
      <c r="UBV31" s="209">
        <v>0</v>
      </c>
      <c r="UBW31" s="209">
        <v>0</v>
      </c>
      <c r="UBX31" s="229">
        <f t="shared" si="1127"/>
        <v>1160</v>
      </c>
      <c r="UBY31" s="41">
        <f t="shared" ca="1" si="1123"/>
        <v>0.3527312794902393</v>
      </c>
      <c r="UBZ31" s="220">
        <v>9</v>
      </c>
      <c r="UCA31" s="162">
        <v>107</v>
      </c>
      <c r="UCB31" s="221" t="str">
        <f>VLOOKUP(UCA31,Уч!$A$2:$L$34,2,FALSE)</f>
        <v>Зарипов Раиль</v>
      </c>
      <c r="UCC31" s="222" t="str">
        <f>VLOOKUP(UCA31,Уч!$A$2:$L$34,3,FALSE)</f>
        <v>25.07.1999</v>
      </c>
      <c r="UCD31" s="223" t="str">
        <f>VLOOKUP(UCA31,Уч!$A$2:$L$34,5,FALSE)</f>
        <v xml:space="preserve">Республика Татарстан  </v>
      </c>
      <c r="UCE31" s="518">
        <f t="shared" si="1124"/>
        <v>11.6</v>
      </c>
      <c r="UCF31" s="518" t="str">
        <f t="shared" si="1124"/>
        <v>X</v>
      </c>
      <c r="UCG31" s="518" t="str">
        <f t="shared" si="1124"/>
        <v>X</v>
      </c>
      <c r="UCH31" s="311">
        <f t="shared" si="1125"/>
        <v>11.6</v>
      </c>
      <c r="UCI31" s="247">
        <f t="shared" si="1126"/>
        <v>582</v>
      </c>
      <c r="UCJ31" s="157"/>
      <c r="UCK31" s="209">
        <v>1160</v>
      </c>
      <c r="UCL31" s="209">
        <v>0</v>
      </c>
      <c r="UCM31" s="209">
        <v>0</v>
      </c>
      <c r="UCN31" s="229">
        <f t="shared" si="1127"/>
        <v>1160</v>
      </c>
      <c r="UCO31" s="41">
        <f t="shared" ca="1" si="1123"/>
        <v>0.21252469342721869</v>
      </c>
      <c r="UCP31" s="220">
        <v>9</v>
      </c>
      <c r="UCQ31" s="162">
        <v>107</v>
      </c>
      <c r="UCR31" s="221" t="str">
        <f>VLOOKUP(UCQ31,Уч!$A$2:$L$34,2,FALSE)</f>
        <v>Зарипов Раиль</v>
      </c>
      <c r="UCS31" s="222" t="str">
        <f>VLOOKUP(UCQ31,Уч!$A$2:$L$34,3,FALSE)</f>
        <v>25.07.1999</v>
      </c>
      <c r="UCT31" s="223" t="str">
        <f>VLOOKUP(UCQ31,Уч!$A$2:$L$34,5,FALSE)</f>
        <v xml:space="preserve">Республика Татарстан  </v>
      </c>
      <c r="UCU31" s="518">
        <f t="shared" si="1124"/>
        <v>11.6</v>
      </c>
      <c r="UCV31" s="518" t="str">
        <f t="shared" si="1124"/>
        <v>X</v>
      </c>
      <c r="UCW31" s="518" t="str">
        <f t="shared" si="1124"/>
        <v>X</v>
      </c>
      <c r="UCX31" s="311">
        <f t="shared" si="1125"/>
        <v>11.6</v>
      </c>
      <c r="UCY31" s="247">
        <f t="shared" si="1126"/>
        <v>582</v>
      </c>
      <c r="UCZ31" s="157"/>
      <c r="UDA31" s="209">
        <v>1160</v>
      </c>
      <c r="UDB31" s="209">
        <v>0</v>
      </c>
      <c r="UDC31" s="209">
        <v>0</v>
      </c>
      <c r="UDD31" s="229">
        <f t="shared" si="1127"/>
        <v>1160</v>
      </c>
      <c r="UDE31" s="41">
        <f t="shared" ref="UDE31:UFA31" ca="1" si="1128">RAND()</f>
        <v>0.26969605922463957</v>
      </c>
      <c r="UDF31" s="220">
        <v>9</v>
      </c>
      <c r="UDG31" s="162">
        <v>107</v>
      </c>
      <c r="UDH31" s="221" t="str">
        <f>VLOOKUP(UDG31,Уч!$A$2:$L$34,2,FALSE)</f>
        <v>Зарипов Раиль</v>
      </c>
      <c r="UDI31" s="222" t="str">
        <f>VLOOKUP(UDG31,Уч!$A$2:$L$34,3,FALSE)</f>
        <v>25.07.1999</v>
      </c>
      <c r="UDJ31" s="223" t="str">
        <f>VLOOKUP(UDG31,Уч!$A$2:$L$34,5,FALSE)</f>
        <v xml:space="preserve">Республика Татарстан  </v>
      </c>
      <c r="UDK31" s="518">
        <f t="shared" ref="UDK31:UFI31" si="1129">IF(UDQ31=0,"X",UDQ31/100)</f>
        <v>11.6</v>
      </c>
      <c r="UDL31" s="518" t="str">
        <f t="shared" si="1129"/>
        <v>X</v>
      </c>
      <c r="UDM31" s="518" t="str">
        <f t="shared" si="1129"/>
        <v>X</v>
      </c>
      <c r="UDN31" s="311">
        <f t="shared" ref="UDN31:UFJ31" si="1130">MAX(UDQ31,UDR31,UDS31)/100</f>
        <v>11.6</v>
      </c>
      <c r="UDO31" s="247">
        <f t="shared" ref="UDO31:UFK31" si="1131">IF(UDT31&lt;153,0,IF(UDT31=0,0,ROUNDDOWN(51.39*(UDT31/100-1.5)^1.05,0)))</f>
        <v>582</v>
      </c>
      <c r="UDP31" s="157"/>
      <c r="UDQ31" s="209">
        <v>1160</v>
      </c>
      <c r="UDR31" s="209">
        <v>0</v>
      </c>
      <c r="UDS31" s="209">
        <v>0</v>
      </c>
      <c r="UDT31" s="229">
        <f t="shared" ref="UDT31:UFP31" si="1132">MAX(UDQ31,UDR31,UDS31)</f>
        <v>1160</v>
      </c>
      <c r="UDU31" s="41">
        <f t="shared" ca="1" si="1128"/>
        <v>0.90470623263633598</v>
      </c>
      <c r="UDV31" s="220">
        <v>9</v>
      </c>
      <c r="UDW31" s="162">
        <v>107</v>
      </c>
      <c r="UDX31" s="221" t="str">
        <f>VLOOKUP(UDW31,Уч!$A$2:$L$34,2,FALSE)</f>
        <v>Зарипов Раиль</v>
      </c>
      <c r="UDY31" s="222" t="str">
        <f>VLOOKUP(UDW31,Уч!$A$2:$L$34,3,FALSE)</f>
        <v>25.07.1999</v>
      </c>
      <c r="UDZ31" s="223" t="str">
        <f>VLOOKUP(UDW31,Уч!$A$2:$L$34,5,FALSE)</f>
        <v xml:space="preserve">Республика Татарстан  </v>
      </c>
      <c r="UEA31" s="518">
        <f t="shared" si="1129"/>
        <v>11.6</v>
      </c>
      <c r="UEB31" s="518" t="str">
        <f t="shared" si="1129"/>
        <v>X</v>
      </c>
      <c r="UEC31" s="518" t="str">
        <f t="shared" si="1129"/>
        <v>X</v>
      </c>
      <c r="UED31" s="311">
        <f t="shared" si="1130"/>
        <v>11.6</v>
      </c>
      <c r="UEE31" s="247">
        <f t="shared" si="1131"/>
        <v>582</v>
      </c>
      <c r="UEF31" s="157"/>
      <c r="UEG31" s="209">
        <v>1160</v>
      </c>
      <c r="UEH31" s="209">
        <v>0</v>
      </c>
      <c r="UEI31" s="209">
        <v>0</v>
      </c>
      <c r="UEJ31" s="229">
        <f t="shared" si="1132"/>
        <v>1160</v>
      </c>
      <c r="UEK31" s="41">
        <f t="shared" ca="1" si="1128"/>
        <v>0.64943635002703914</v>
      </c>
      <c r="UEL31" s="220">
        <v>9</v>
      </c>
      <c r="UEM31" s="162">
        <v>107</v>
      </c>
      <c r="UEN31" s="221" t="str">
        <f>VLOOKUP(UEM31,Уч!$A$2:$L$34,2,FALSE)</f>
        <v>Зарипов Раиль</v>
      </c>
      <c r="UEO31" s="222" t="str">
        <f>VLOOKUP(UEM31,Уч!$A$2:$L$34,3,FALSE)</f>
        <v>25.07.1999</v>
      </c>
      <c r="UEP31" s="223" t="str">
        <f>VLOOKUP(UEM31,Уч!$A$2:$L$34,5,FALSE)</f>
        <v xml:space="preserve">Республика Татарстан  </v>
      </c>
      <c r="UEQ31" s="518">
        <f t="shared" si="1129"/>
        <v>11.6</v>
      </c>
      <c r="UER31" s="518" t="str">
        <f t="shared" si="1129"/>
        <v>X</v>
      </c>
      <c r="UES31" s="518" t="str">
        <f t="shared" si="1129"/>
        <v>X</v>
      </c>
      <c r="UET31" s="311">
        <f t="shared" si="1130"/>
        <v>11.6</v>
      </c>
      <c r="UEU31" s="247">
        <f t="shared" si="1131"/>
        <v>582</v>
      </c>
      <c r="UEV31" s="157"/>
      <c r="UEW31" s="209">
        <v>1160</v>
      </c>
      <c r="UEX31" s="209">
        <v>0</v>
      </c>
      <c r="UEY31" s="209">
        <v>0</v>
      </c>
      <c r="UEZ31" s="229">
        <f t="shared" si="1132"/>
        <v>1160</v>
      </c>
      <c r="UFA31" s="41">
        <f t="shared" ca="1" si="1128"/>
        <v>0.19662341423373375</v>
      </c>
      <c r="UFB31" s="220">
        <v>9</v>
      </c>
      <c r="UFC31" s="162">
        <v>107</v>
      </c>
      <c r="UFD31" s="221" t="str">
        <f>VLOOKUP(UFC31,Уч!$A$2:$L$34,2,FALSE)</f>
        <v>Зарипов Раиль</v>
      </c>
      <c r="UFE31" s="222" t="str">
        <f>VLOOKUP(UFC31,Уч!$A$2:$L$34,3,FALSE)</f>
        <v>25.07.1999</v>
      </c>
      <c r="UFF31" s="223" t="str">
        <f>VLOOKUP(UFC31,Уч!$A$2:$L$34,5,FALSE)</f>
        <v xml:space="preserve">Республика Татарстан  </v>
      </c>
      <c r="UFG31" s="518">
        <f t="shared" si="1129"/>
        <v>11.6</v>
      </c>
      <c r="UFH31" s="518" t="str">
        <f t="shared" si="1129"/>
        <v>X</v>
      </c>
      <c r="UFI31" s="518" t="str">
        <f t="shared" si="1129"/>
        <v>X</v>
      </c>
      <c r="UFJ31" s="311">
        <f t="shared" si="1130"/>
        <v>11.6</v>
      </c>
      <c r="UFK31" s="247">
        <f t="shared" si="1131"/>
        <v>582</v>
      </c>
      <c r="UFL31" s="157"/>
      <c r="UFM31" s="209">
        <v>1160</v>
      </c>
      <c r="UFN31" s="209">
        <v>0</v>
      </c>
      <c r="UFO31" s="209">
        <v>0</v>
      </c>
      <c r="UFP31" s="229">
        <f t="shared" si="1132"/>
        <v>1160</v>
      </c>
      <c r="UFQ31" s="41">
        <f t="shared" ref="UFQ31:UHM31" ca="1" si="1133">RAND()</f>
        <v>1.5724767952189356E-2</v>
      </c>
      <c r="UFR31" s="220">
        <v>9</v>
      </c>
      <c r="UFS31" s="162">
        <v>107</v>
      </c>
      <c r="UFT31" s="221" t="str">
        <f>VLOOKUP(UFS31,Уч!$A$2:$L$34,2,FALSE)</f>
        <v>Зарипов Раиль</v>
      </c>
      <c r="UFU31" s="222" t="str">
        <f>VLOOKUP(UFS31,Уч!$A$2:$L$34,3,FALSE)</f>
        <v>25.07.1999</v>
      </c>
      <c r="UFV31" s="223" t="str">
        <f>VLOOKUP(UFS31,Уч!$A$2:$L$34,5,FALSE)</f>
        <v xml:space="preserve">Республика Татарстан  </v>
      </c>
      <c r="UFW31" s="518">
        <f t="shared" ref="UFW31:UHU31" si="1134">IF(UGC31=0,"X",UGC31/100)</f>
        <v>11.6</v>
      </c>
      <c r="UFX31" s="518" t="str">
        <f t="shared" si="1134"/>
        <v>X</v>
      </c>
      <c r="UFY31" s="518" t="str">
        <f t="shared" si="1134"/>
        <v>X</v>
      </c>
      <c r="UFZ31" s="311">
        <f t="shared" ref="UFZ31:UHV31" si="1135">MAX(UGC31,UGD31,UGE31)/100</f>
        <v>11.6</v>
      </c>
      <c r="UGA31" s="247">
        <f t="shared" ref="UGA31:UHW31" si="1136">IF(UGF31&lt;153,0,IF(UGF31=0,0,ROUNDDOWN(51.39*(UGF31/100-1.5)^1.05,0)))</f>
        <v>582</v>
      </c>
      <c r="UGB31" s="157"/>
      <c r="UGC31" s="209">
        <v>1160</v>
      </c>
      <c r="UGD31" s="209">
        <v>0</v>
      </c>
      <c r="UGE31" s="209">
        <v>0</v>
      </c>
      <c r="UGF31" s="229">
        <f t="shared" ref="UGF31:UIB31" si="1137">MAX(UGC31,UGD31,UGE31)</f>
        <v>1160</v>
      </c>
      <c r="UGG31" s="41">
        <f t="shared" ca="1" si="1133"/>
        <v>0.18797881310724374</v>
      </c>
      <c r="UGH31" s="220">
        <v>9</v>
      </c>
      <c r="UGI31" s="162">
        <v>107</v>
      </c>
      <c r="UGJ31" s="221" t="str">
        <f>VLOOKUP(UGI31,Уч!$A$2:$L$34,2,FALSE)</f>
        <v>Зарипов Раиль</v>
      </c>
      <c r="UGK31" s="222" t="str">
        <f>VLOOKUP(UGI31,Уч!$A$2:$L$34,3,FALSE)</f>
        <v>25.07.1999</v>
      </c>
      <c r="UGL31" s="223" t="str">
        <f>VLOOKUP(UGI31,Уч!$A$2:$L$34,5,FALSE)</f>
        <v xml:space="preserve">Республика Татарстан  </v>
      </c>
      <c r="UGM31" s="518">
        <f t="shared" si="1134"/>
        <v>11.6</v>
      </c>
      <c r="UGN31" s="518" t="str">
        <f t="shared" si="1134"/>
        <v>X</v>
      </c>
      <c r="UGO31" s="518" t="str">
        <f t="shared" si="1134"/>
        <v>X</v>
      </c>
      <c r="UGP31" s="311">
        <f t="shared" si="1135"/>
        <v>11.6</v>
      </c>
      <c r="UGQ31" s="247">
        <f t="shared" si="1136"/>
        <v>582</v>
      </c>
      <c r="UGR31" s="157"/>
      <c r="UGS31" s="209">
        <v>1160</v>
      </c>
      <c r="UGT31" s="209">
        <v>0</v>
      </c>
      <c r="UGU31" s="209">
        <v>0</v>
      </c>
      <c r="UGV31" s="229">
        <f t="shared" si="1137"/>
        <v>1160</v>
      </c>
      <c r="UGW31" s="41">
        <f t="shared" ca="1" si="1133"/>
        <v>0.79626042276654518</v>
      </c>
      <c r="UGX31" s="220">
        <v>9</v>
      </c>
      <c r="UGY31" s="162">
        <v>107</v>
      </c>
      <c r="UGZ31" s="221" t="str">
        <f>VLOOKUP(UGY31,Уч!$A$2:$L$34,2,FALSE)</f>
        <v>Зарипов Раиль</v>
      </c>
      <c r="UHA31" s="222" t="str">
        <f>VLOOKUP(UGY31,Уч!$A$2:$L$34,3,FALSE)</f>
        <v>25.07.1999</v>
      </c>
      <c r="UHB31" s="223" t="str">
        <f>VLOOKUP(UGY31,Уч!$A$2:$L$34,5,FALSE)</f>
        <v xml:space="preserve">Республика Татарстан  </v>
      </c>
      <c r="UHC31" s="518">
        <f t="shared" si="1134"/>
        <v>11.6</v>
      </c>
      <c r="UHD31" s="518" t="str">
        <f t="shared" si="1134"/>
        <v>X</v>
      </c>
      <c r="UHE31" s="518" t="str">
        <f t="shared" si="1134"/>
        <v>X</v>
      </c>
      <c r="UHF31" s="311">
        <f t="shared" si="1135"/>
        <v>11.6</v>
      </c>
      <c r="UHG31" s="247">
        <f t="shared" si="1136"/>
        <v>582</v>
      </c>
      <c r="UHH31" s="157"/>
      <c r="UHI31" s="209">
        <v>1160</v>
      </c>
      <c r="UHJ31" s="209">
        <v>0</v>
      </c>
      <c r="UHK31" s="209">
        <v>0</v>
      </c>
      <c r="UHL31" s="229">
        <f t="shared" si="1137"/>
        <v>1160</v>
      </c>
      <c r="UHM31" s="41">
        <f t="shared" ca="1" si="1133"/>
        <v>0.85238655273870756</v>
      </c>
      <c r="UHN31" s="220">
        <v>9</v>
      </c>
      <c r="UHO31" s="162">
        <v>107</v>
      </c>
      <c r="UHP31" s="221" t="str">
        <f>VLOOKUP(UHO31,Уч!$A$2:$L$34,2,FALSE)</f>
        <v>Зарипов Раиль</v>
      </c>
      <c r="UHQ31" s="222" t="str">
        <f>VLOOKUP(UHO31,Уч!$A$2:$L$34,3,FALSE)</f>
        <v>25.07.1999</v>
      </c>
      <c r="UHR31" s="223" t="str">
        <f>VLOOKUP(UHO31,Уч!$A$2:$L$34,5,FALSE)</f>
        <v xml:space="preserve">Республика Татарстан  </v>
      </c>
      <c r="UHS31" s="518">
        <f t="shared" si="1134"/>
        <v>11.6</v>
      </c>
      <c r="UHT31" s="518" t="str">
        <f t="shared" si="1134"/>
        <v>X</v>
      </c>
      <c r="UHU31" s="518" t="str">
        <f t="shared" si="1134"/>
        <v>X</v>
      </c>
      <c r="UHV31" s="311">
        <f t="shared" si="1135"/>
        <v>11.6</v>
      </c>
      <c r="UHW31" s="247">
        <f t="shared" si="1136"/>
        <v>582</v>
      </c>
      <c r="UHX31" s="157"/>
      <c r="UHY31" s="209">
        <v>1160</v>
      </c>
      <c r="UHZ31" s="209">
        <v>0</v>
      </c>
      <c r="UIA31" s="209">
        <v>0</v>
      </c>
      <c r="UIB31" s="229">
        <f t="shared" si="1137"/>
        <v>1160</v>
      </c>
      <c r="UIC31" s="41">
        <f t="shared" ref="UIC31:UJY31" ca="1" si="1138">RAND()</f>
        <v>0.3187258366810114</v>
      </c>
      <c r="UID31" s="220">
        <v>9</v>
      </c>
      <c r="UIE31" s="162">
        <v>107</v>
      </c>
      <c r="UIF31" s="221" t="str">
        <f>VLOOKUP(UIE31,Уч!$A$2:$L$34,2,FALSE)</f>
        <v>Зарипов Раиль</v>
      </c>
      <c r="UIG31" s="222" t="str">
        <f>VLOOKUP(UIE31,Уч!$A$2:$L$34,3,FALSE)</f>
        <v>25.07.1999</v>
      </c>
      <c r="UIH31" s="223" t="str">
        <f>VLOOKUP(UIE31,Уч!$A$2:$L$34,5,FALSE)</f>
        <v xml:space="preserve">Республика Татарстан  </v>
      </c>
      <c r="UII31" s="518">
        <f t="shared" ref="UII31:UKG31" si="1139">IF(UIO31=0,"X",UIO31/100)</f>
        <v>11.6</v>
      </c>
      <c r="UIJ31" s="518" t="str">
        <f t="shared" si="1139"/>
        <v>X</v>
      </c>
      <c r="UIK31" s="518" t="str">
        <f t="shared" si="1139"/>
        <v>X</v>
      </c>
      <c r="UIL31" s="311">
        <f t="shared" ref="UIL31:UKH31" si="1140">MAX(UIO31,UIP31,UIQ31)/100</f>
        <v>11.6</v>
      </c>
      <c r="UIM31" s="247">
        <f t="shared" ref="UIM31:UKI31" si="1141">IF(UIR31&lt;153,0,IF(UIR31=0,0,ROUNDDOWN(51.39*(UIR31/100-1.5)^1.05,0)))</f>
        <v>582</v>
      </c>
      <c r="UIN31" s="157"/>
      <c r="UIO31" s="209">
        <v>1160</v>
      </c>
      <c r="UIP31" s="209">
        <v>0</v>
      </c>
      <c r="UIQ31" s="209">
        <v>0</v>
      </c>
      <c r="UIR31" s="229">
        <f t="shared" ref="UIR31:UKN31" si="1142">MAX(UIO31,UIP31,UIQ31)</f>
        <v>1160</v>
      </c>
      <c r="UIS31" s="41">
        <f t="shared" ca="1" si="1138"/>
        <v>0.92155556078642331</v>
      </c>
      <c r="UIT31" s="220">
        <v>9</v>
      </c>
      <c r="UIU31" s="162">
        <v>107</v>
      </c>
      <c r="UIV31" s="221" t="str">
        <f>VLOOKUP(UIU31,Уч!$A$2:$L$34,2,FALSE)</f>
        <v>Зарипов Раиль</v>
      </c>
      <c r="UIW31" s="222" t="str">
        <f>VLOOKUP(UIU31,Уч!$A$2:$L$34,3,FALSE)</f>
        <v>25.07.1999</v>
      </c>
      <c r="UIX31" s="223" t="str">
        <f>VLOOKUP(UIU31,Уч!$A$2:$L$34,5,FALSE)</f>
        <v xml:space="preserve">Республика Татарстан  </v>
      </c>
      <c r="UIY31" s="518">
        <f t="shared" si="1139"/>
        <v>11.6</v>
      </c>
      <c r="UIZ31" s="518" t="str">
        <f t="shared" si="1139"/>
        <v>X</v>
      </c>
      <c r="UJA31" s="518" t="str">
        <f t="shared" si="1139"/>
        <v>X</v>
      </c>
      <c r="UJB31" s="311">
        <f t="shared" si="1140"/>
        <v>11.6</v>
      </c>
      <c r="UJC31" s="247">
        <f t="shared" si="1141"/>
        <v>582</v>
      </c>
      <c r="UJD31" s="157"/>
      <c r="UJE31" s="209">
        <v>1160</v>
      </c>
      <c r="UJF31" s="209">
        <v>0</v>
      </c>
      <c r="UJG31" s="209">
        <v>0</v>
      </c>
      <c r="UJH31" s="229">
        <f t="shared" si="1142"/>
        <v>1160</v>
      </c>
      <c r="UJI31" s="41">
        <f t="shared" ca="1" si="1138"/>
        <v>0.41022444963162907</v>
      </c>
      <c r="UJJ31" s="220">
        <v>9</v>
      </c>
      <c r="UJK31" s="162">
        <v>107</v>
      </c>
      <c r="UJL31" s="221" t="str">
        <f>VLOOKUP(UJK31,Уч!$A$2:$L$34,2,FALSE)</f>
        <v>Зарипов Раиль</v>
      </c>
      <c r="UJM31" s="222" t="str">
        <f>VLOOKUP(UJK31,Уч!$A$2:$L$34,3,FALSE)</f>
        <v>25.07.1999</v>
      </c>
      <c r="UJN31" s="223" t="str">
        <f>VLOOKUP(UJK31,Уч!$A$2:$L$34,5,FALSE)</f>
        <v xml:space="preserve">Республика Татарстан  </v>
      </c>
      <c r="UJO31" s="518">
        <f t="shared" si="1139"/>
        <v>11.6</v>
      </c>
      <c r="UJP31" s="518" t="str">
        <f t="shared" si="1139"/>
        <v>X</v>
      </c>
      <c r="UJQ31" s="518" t="str">
        <f t="shared" si="1139"/>
        <v>X</v>
      </c>
      <c r="UJR31" s="311">
        <f t="shared" si="1140"/>
        <v>11.6</v>
      </c>
      <c r="UJS31" s="247">
        <f t="shared" si="1141"/>
        <v>582</v>
      </c>
      <c r="UJT31" s="157"/>
      <c r="UJU31" s="209">
        <v>1160</v>
      </c>
      <c r="UJV31" s="209">
        <v>0</v>
      </c>
      <c r="UJW31" s="209">
        <v>0</v>
      </c>
      <c r="UJX31" s="229">
        <f t="shared" si="1142"/>
        <v>1160</v>
      </c>
      <c r="UJY31" s="41">
        <f t="shared" ca="1" si="1138"/>
        <v>0.89452912815744046</v>
      </c>
      <c r="UJZ31" s="220">
        <v>9</v>
      </c>
      <c r="UKA31" s="162">
        <v>107</v>
      </c>
      <c r="UKB31" s="221" t="str">
        <f>VLOOKUP(UKA31,Уч!$A$2:$L$34,2,FALSE)</f>
        <v>Зарипов Раиль</v>
      </c>
      <c r="UKC31" s="222" t="str">
        <f>VLOOKUP(UKA31,Уч!$A$2:$L$34,3,FALSE)</f>
        <v>25.07.1999</v>
      </c>
      <c r="UKD31" s="223" t="str">
        <f>VLOOKUP(UKA31,Уч!$A$2:$L$34,5,FALSE)</f>
        <v xml:space="preserve">Республика Татарстан  </v>
      </c>
      <c r="UKE31" s="518">
        <f t="shared" si="1139"/>
        <v>11.6</v>
      </c>
      <c r="UKF31" s="518" t="str">
        <f t="shared" si="1139"/>
        <v>X</v>
      </c>
      <c r="UKG31" s="518" t="str">
        <f t="shared" si="1139"/>
        <v>X</v>
      </c>
      <c r="UKH31" s="311">
        <f t="shared" si="1140"/>
        <v>11.6</v>
      </c>
      <c r="UKI31" s="247">
        <f t="shared" si="1141"/>
        <v>582</v>
      </c>
      <c r="UKJ31" s="157"/>
      <c r="UKK31" s="209">
        <v>1160</v>
      </c>
      <c r="UKL31" s="209">
        <v>0</v>
      </c>
      <c r="UKM31" s="209">
        <v>0</v>
      </c>
      <c r="UKN31" s="229">
        <f t="shared" si="1142"/>
        <v>1160</v>
      </c>
      <c r="UKO31" s="41">
        <f t="shared" ref="UKO31:UMK31" ca="1" si="1143">RAND()</f>
        <v>0.95951565870696331</v>
      </c>
      <c r="UKP31" s="220">
        <v>9</v>
      </c>
      <c r="UKQ31" s="162">
        <v>107</v>
      </c>
      <c r="UKR31" s="221" t="str">
        <f>VLOOKUP(UKQ31,Уч!$A$2:$L$34,2,FALSE)</f>
        <v>Зарипов Раиль</v>
      </c>
      <c r="UKS31" s="222" t="str">
        <f>VLOOKUP(UKQ31,Уч!$A$2:$L$34,3,FALSE)</f>
        <v>25.07.1999</v>
      </c>
      <c r="UKT31" s="223" t="str">
        <f>VLOOKUP(UKQ31,Уч!$A$2:$L$34,5,FALSE)</f>
        <v xml:space="preserve">Республика Татарстан  </v>
      </c>
      <c r="UKU31" s="518">
        <f t="shared" ref="UKU31:UMS31" si="1144">IF(ULA31=0,"X",ULA31/100)</f>
        <v>11.6</v>
      </c>
      <c r="UKV31" s="518" t="str">
        <f t="shared" si="1144"/>
        <v>X</v>
      </c>
      <c r="UKW31" s="518" t="str">
        <f t="shared" si="1144"/>
        <v>X</v>
      </c>
      <c r="UKX31" s="311">
        <f t="shared" ref="UKX31:UMT31" si="1145">MAX(ULA31,ULB31,ULC31)/100</f>
        <v>11.6</v>
      </c>
      <c r="UKY31" s="247">
        <f t="shared" ref="UKY31:UMU31" si="1146">IF(ULD31&lt;153,0,IF(ULD31=0,0,ROUNDDOWN(51.39*(ULD31/100-1.5)^1.05,0)))</f>
        <v>582</v>
      </c>
      <c r="UKZ31" s="157"/>
      <c r="ULA31" s="209">
        <v>1160</v>
      </c>
      <c r="ULB31" s="209">
        <v>0</v>
      </c>
      <c r="ULC31" s="209">
        <v>0</v>
      </c>
      <c r="ULD31" s="229">
        <f t="shared" ref="ULD31:UMZ31" si="1147">MAX(ULA31,ULB31,ULC31)</f>
        <v>1160</v>
      </c>
      <c r="ULE31" s="41">
        <f t="shared" ca="1" si="1143"/>
        <v>0.93552257266491146</v>
      </c>
      <c r="ULF31" s="220">
        <v>9</v>
      </c>
      <c r="ULG31" s="162">
        <v>107</v>
      </c>
      <c r="ULH31" s="221" t="str">
        <f>VLOOKUP(ULG31,Уч!$A$2:$L$34,2,FALSE)</f>
        <v>Зарипов Раиль</v>
      </c>
      <c r="ULI31" s="222" t="str">
        <f>VLOOKUP(ULG31,Уч!$A$2:$L$34,3,FALSE)</f>
        <v>25.07.1999</v>
      </c>
      <c r="ULJ31" s="223" t="str">
        <f>VLOOKUP(ULG31,Уч!$A$2:$L$34,5,FALSE)</f>
        <v xml:space="preserve">Республика Татарстан  </v>
      </c>
      <c r="ULK31" s="518">
        <f t="shared" si="1144"/>
        <v>11.6</v>
      </c>
      <c r="ULL31" s="518" t="str">
        <f t="shared" si="1144"/>
        <v>X</v>
      </c>
      <c r="ULM31" s="518" t="str">
        <f t="shared" si="1144"/>
        <v>X</v>
      </c>
      <c r="ULN31" s="311">
        <f t="shared" si="1145"/>
        <v>11.6</v>
      </c>
      <c r="ULO31" s="247">
        <f t="shared" si="1146"/>
        <v>582</v>
      </c>
      <c r="ULP31" s="157"/>
      <c r="ULQ31" s="209">
        <v>1160</v>
      </c>
      <c r="ULR31" s="209">
        <v>0</v>
      </c>
      <c r="ULS31" s="209">
        <v>0</v>
      </c>
      <c r="ULT31" s="229">
        <f t="shared" si="1147"/>
        <v>1160</v>
      </c>
      <c r="ULU31" s="41">
        <f t="shared" ca="1" si="1143"/>
        <v>0.19711033783198462</v>
      </c>
      <c r="ULV31" s="220">
        <v>9</v>
      </c>
      <c r="ULW31" s="162">
        <v>107</v>
      </c>
      <c r="ULX31" s="221" t="str">
        <f>VLOOKUP(ULW31,Уч!$A$2:$L$34,2,FALSE)</f>
        <v>Зарипов Раиль</v>
      </c>
      <c r="ULY31" s="222" t="str">
        <f>VLOOKUP(ULW31,Уч!$A$2:$L$34,3,FALSE)</f>
        <v>25.07.1999</v>
      </c>
      <c r="ULZ31" s="223" t="str">
        <f>VLOOKUP(ULW31,Уч!$A$2:$L$34,5,FALSE)</f>
        <v xml:space="preserve">Республика Татарстан  </v>
      </c>
      <c r="UMA31" s="518">
        <f t="shared" si="1144"/>
        <v>11.6</v>
      </c>
      <c r="UMB31" s="518" t="str">
        <f t="shared" si="1144"/>
        <v>X</v>
      </c>
      <c r="UMC31" s="518" t="str">
        <f t="shared" si="1144"/>
        <v>X</v>
      </c>
      <c r="UMD31" s="311">
        <f t="shared" si="1145"/>
        <v>11.6</v>
      </c>
      <c r="UME31" s="247">
        <f t="shared" si="1146"/>
        <v>582</v>
      </c>
      <c r="UMF31" s="157"/>
      <c r="UMG31" s="209">
        <v>1160</v>
      </c>
      <c r="UMH31" s="209">
        <v>0</v>
      </c>
      <c r="UMI31" s="209">
        <v>0</v>
      </c>
      <c r="UMJ31" s="229">
        <f t="shared" si="1147"/>
        <v>1160</v>
      </c>
      <c r="UMK31" s="41">
        <f t="shared" ca="1" si="1143"/>
        <v>0.35910756381850217</v>
      </c>
      <c r="UML31" s="220">
        <v>9</v>
      </c>
      <c r="UMM31" s="162">
        <v>107</v>
      </c>
      <c r="UMN31" s="221" t="str">
        <f>VLOOKUP(UMM31,Уч!$A$2:$L$34,2,FALSE)</f>
        <v>Зарипов Раиль</v>
      </c>
      <c r="UMO31" s="222" t="str">
        <f>VLOOKUP(UMM31,Уч!$A$2:$L$34,3,FALSE)</f>
        <v>25.07.1999</v>
      </c>
      <c r="UMP31" s="223" t="str">
        <f>VLOOKUP(UMM31,Уч!$A$2:$L$34,5,FALSE)</f>
        <v xml:space="preserve">Республика Татарстан  </v>
      </c>
      <c r="UMQ31" s="518">
        <f t="shared" si="1144"/>
        <v>11.6</v>
      </c>
      <c r="UMR31" s="518" t="str">
        <f t="shared" si="1144"/>
        <v>X</v>
      </c>
      <c r="UMS31" s="518" t="str">
        <f t="shared" si="1144"/>
        <v>X</v>
      </c>
      <c r="UMT31" s="311">
        <f t="shared" si="1145"/>
        <v>11.6</v>
      </c>
      <c r="UMU31" s="247">
        <f t="shared" si="1146"/>
        <v>582</v>
      </c>
      <c r="UMV31" s="157"/>
      <c r="UMW31" s="209">
        <v>1160</v>
      </c>
      <c r="UMX31" s="209">
        <v>0</v>
      </c>
      <c r="UMY31" s="209">
        <v>0</v>
      </c>
      <c r="UMZ31" s="229">
        <f t="shared" si="1147"/>
        <v>1160</v>
      </c>
      <c r="UNA31" s="41">
        <f t="shared" ref="UNA31:UOW31" ca="1" si="1148">RAND()</f>
        <v>7.6006784665421212E-2</v>
      </c>
      <c r="UNB31" s="220">
        <v>9</v>
      </c>
      <c r="UNC31" s="162">
        <v>107</v>
      </c>
      <c r="UND31" s="221" t="str">
        <f>VLOOKUP(UNC31,Уч!$A$2:$L$34,2,FALSE)</f>
        <v>Зарипов Раиль</v>
      </c>
      <c r="UNE31" s="222" t="str">
        <f>VLOOKUP(UNC31,Уч!$A$2:$L$34,3,FALSE)</f>
        <v>25.07.1999</v>
      </c>
      <c r="UNF31" s="223" t="str">
        <f>VLOOKUP(UNC31,Уч!$A$2:$L$34,5,FALSE)</f>
        <v xml:space="preserve">Республика Татарстан  </v>
      </c>
      <c r="UNG31" s="518">
        <f t="shared" ref="UNG31:UPE31" si="1149">IF(UNM31=0,"X",UNM31/100)</f>
        <v>11.6</v>
      </c>
      <c r="UNH31" s="518" t="str">
        <f t="shared" si="1149"/>
        <v>X</v>
      </c>
      <c r="UNI31" s="518" t="str">
        <f t="shared" si="1149"/>
        <v>X</v>
      </c>
      <c r="UNJ31" s="311">
        <f t="shared" ref="UNJ31:UPF31" si="1150">MAX(UNM31,UNN31,UNO31)/100</f>
        <v>11.6</v>
      </c>
      <c r="UNK31" s="247">
        <f t="shared" ref="UNK31:UPG31" si="1151">IF(UNP31&lt;153,0,IF(UNP31=0,0,ROUNDDOWN(51.39*(UNP31/100-1.5)^1.05,0)))</f>
        <v>582</v>
      </c>
      <c r="UNL31" s="157"/>
      <c r="UNM31" s="209">
        <v>1160</v>
      </c>
      <c r="UNN31" s="209">
        <v>0</v>
      </c>
      <c r="UNO31" s="209">
        <v>0</v>
      </c>
      <c r="UNP31" s="229">
        <f t="shared" ref="UNP31:UPL31" si="1152">MAX(UNM31,UNN31,UNO31)</f>
        <v>1160</v>
      </c>
      <c r="UNQ31" s="41">
        <f t="shared" ca="1" si="1148"/>
        <v>0.34977247781262866</v>
      </c>
      <c r="UNR31" s="220">
        <v>9</v>
      </c>
      <c r="UNS31" s="162">
        <v>107</v>
      </c>
      <c r="UNT31" s="221" t="str">
        <f>VLOOKUP(UNS31,Уч!$A$2:$L$34,2,FALSE)</f>
        <v>Зарипов Раиль</v>
      </c>
      <c r="UNU31" s="222" t="str">
        <f>VLOOKUP(UNS31,Уч!$A$2:$L$34,3,FALSE)</f>
        <v>25.07.1999</v>
      </c>
      <c r="UNV31" s="223" t="str">
        <f>VLOOKUP(UNS31,Уч!$A$2:$L$34,5,FALSE)</f>
        <v xml:space="preserve">Республика Татарстан  </v>
      </c>
      <c r="UNW31" s="518">
        <f t="shared" si="1149"/>
        <v>11.6</v>
      </c>
      <c r="UNX31" s="518" t="str">
        <f t="shared" si="1149"/>
        <v>X</v>
      </c>
      <c r="UNY31" s="518" t="str">
        <f t="shared" si="1149"/>
        <v>X</v>
      </c>
      <c r="UNZ31" s="311">
        <f t="shared" si="1150"/>
        <v>11.6</v>
      </c>
      <c r="UOA31" s="247">
        <f t="shared" si="1151"/>
        <v>582</v>
      </c>
      <c r="UOB31" s="157"/>
      <c r="UOC31" s="209">
        <v>1160</v>
      </c>
      <c r="UOD31" s="209">
        <v>0</v>
      </c>
      <c r="UOE31" s="209">
        <v>0</v>
      </c>
      <c r="UOF31" s="229">
        <f t="shared" si="1152"/>
        <v>1160</v>
      </c>
      <c r="UOG31" s="41">
        <f t="shared" ca="1" si="1148"/>
        <v>0.45887535434364923</v>
      </c>
      <c r="UOH31" s="220">
        <v>9</v>
      </c>
      <c r="UOI31" s="162">
        <v>107</v>
      </c>
      <c r="UOJ31" s="221" t="str">
        <f>VLOOKUP(UOI31,Уч!$A$2:$L$34,2,FALSE)</f>
        <v>Зарипов Раиль</v>
      </c>
      <c r="UOK31" s="222" t="str">
        <f>VLOOKUP(UOI31,Уч!$A$2:$L$34,3,FALSE)</f>
        <v>25.07.1999</v>
      </c>
      <c r="UOL31" s="223" t="str">
        <f>VLOOKUP(UOI31,Уч!$A$2:$L$34,5,FALSE)</f>
        <v xml:space="preserve">Республика Татарстан  </v>
      </c>
      <c r="UOM31" s="518">
        <f t="shared" si="1149"/>
        <v>11.6</v>
      </c>
      <c r="UON31" s="518" t="str">
        <f t="shared" si="1149"/>
        <v>X</v>
      </c>
      <c r="UOO31" s="518" t="str">
        <f t="shared" si="1149"/>
        <v>X</v>
      </c>
      <c r="UOP31" s="311">
        <f t="shared" si="1150"/>
        <v>11.6</v>
      </c>
      <c r="UOQ31" s="247">
        <f t="shared" si="1151"/>
        <v>582</v>
      </c>
      <c r="UOR31" s="157"/>
      <c r="UOS31" s="209">
        <v>1160</v>
      </c>
      <c r="UOT31" s="209">
        <v>0</v>
      </c>
      <c r="UOU31" s="209">
        <v>0</v>
      </c>
      <c r="UOV31" s="229">
        <f t="shared" si="1152"/>
        <v>1160</v>
      </c>
      <c r="UOW31" s="41">
        <f t="shared" ca="1" si="1148"/>
        <v>0.80693651383585463</v>
      </c>
      <c r="UOX31" s="220">
        <v>9</v>
      </c>
      <c r="UOY31" s="162">
        <v>107</v>
      </c>
      <c r="UOZ31" s="221" t="str">
        <f>VLOOKUP(UOY31,Уч!$A$2:$L$34,2,FALSE)</f>
        <v>Зарипов Раиль</v>
      </c>
      <c r="UPA31" s="222" t="str">
        <f>VLOOKUP(UOY31,Уч!$A$2:$L$34,3,FALSE)</f>
        <v>25.07.1999</v>
      </c>
      <c r="UPB31" s="223" t="str">
        <f>VLOOKUP(UOY31,Уч!$A$2:$L$34,5,FALSE)</f>
        <v xml:space="preserve">Республика Татарстан  </v>
      </c>
      <c r="UPC31" s="518">
        <f t="shared" si="1149"/>
        <v>11.6</v>
      </c>
      <c r="UPD31" s="518" t="str">
        <f t="shared" si="1149"/>
        <v>X</v>
      </c>
      <c r="UPE31" s="518" t="str">
        <f t="shared" si="1149"/>
        <v>X</v>
      </c>
      <c r="UPF31" s="311">
        <f t="shared" si="1150"/>
        <v>11.6</v>
      </c>
      <c r="UPG31" s="247">
        <f t="shared" si="1151"/>
        <v>582</v>
      </c>
      <c r="UPH31" s="157"/>
      <c r="UPI31" s="209">
        <v>1160</v>
      </c>
      <c r="UPJ31" s="209">
        <v>0</v>
      </c>
      <c r="UPK31" s="209">
        <v>0</v>
      </c>
      <c r="UPL31" s="229">
        <f t="shared" si="1152"/>
        <v>1160</v>
      </c>
      <c r="UPM31" s="41">
        <f t="shared" ref="UPM31:URI31" ca="1" si="1153">RAND()</f>
        <v>0.29418699141596083</v>
      </c>
      <c r="UPN31" s="220">
        <v>9</v>
      </c>
      <c r="UPO31" s="162">
        <v>107</v>
      </c>
      <c r="UPP31" s="221" t="str">
        <f>VLOOKUP(UPO31,Уч!$A$2:$L$34,2,FALSE)</f>
        <v>Зарипов Раиль</v>
      </c>
      <c r="UPQ31" s="222" t="str">
        <f>VLOOKUP(UPO31,Уч!$A$2:$L$34,3,FALSE)</f>
        <v>25.07.1999</v>
      </c>
      <c r="UPR31" s="223" t="str">
        <f>VLOOKUP(UPO31,Уч!$A$2:$L$34,5,FALSE)</f>
        <v xml:space="preserve">Республика Татарстан  </v>
      </c>
      <c r="UPS31" s="518">
        <f t="shared" ref="UPS31:URQ31" si="1154">IF(UPY31=0,"X",UPY31/100)</f>
        <v>11.6</v>
      </c>
      <c r="UPT31" s="518" t="str">
        <f t="shared" si="1154"/>
        <v>X</v>
      </c>
      <c r="UPU31" s="518" t="str">
        <f t="shared" si="1154"/>
        <v>X</v>
      </c>
      <c r="UPV31" s="311">
        <f t="shared" ref="UPV31:URR31" si="1155">MAX(UPY31,UPZ31,UQA31)/100</f>
        <v>11.6</v>
      </c>
      <c r="UPW31" s="247">
        <f t="shared" ref="UPW31:URS31" si="1156">IF(UQB31&lt;153,0,IF(UQB31=0,0,ROUNDDOWN(51.39*(UQB31/100-1.5)^1.05,0)))</f>
        <v>582</v>
      </c>
      <c r="UPX31" s="157"/>
      <c r="UPY31" s="209">
        <v>1160</v>
      </c>
      <c r="UPZ31" s="209">
        <v>0</v>
      </c>
      <c r="UQA31" s="209">
        <v>0</v>
      </c>
      <c r="UQB31" s="229">
        <f t="shared" ref="UQB31:URX31" si="1157">MAX(UPY31,UPZ31,UQA31)</f>
        <v>1160</v>
      </c>
      <c r="UQC31" s="41">
        <f t="shared" ca="1" si="1153"/>
        <v>0.36744028171652732</v>
      </c>
      <c r="UQD31" s="220">
        <v>9</v>
      </c>
      <c r="UQE31" s="162">
        <v>107</v>
      </c>
      <c r="UQF31" s="221" t="str">
        <f>VLOOKUP(UQE31,Уч!$A$2:$L$34,2,FALSE)</f>
        <v>Зарипов Раиль</v>
      </c>
      <c r="UQG31" s="222" t="str">
        <f>VLOOKUP(UQE31,Уч!$A$2:$L$34,3,FALSE)</f>
        <v>25.07.1999</v>
      </c>
      <c r="UQH31" s="223" t="str">
        <f>VLOOKUP(UQE31,Уч!$A$2:$L$34,5,FALSE)</f>
        <v xml:space="preserve">Республика Татарстан  </v>
      </c>
      <c r="UQI31" s="518">
        <f t="shared" si="1154"/>
        <v>11.6</v>
      </c>
      <c r="UQJ31" s="518" t="str">
        <f t="shared" si="1154"/>
        <v>X</v>
      </c>
      <c r="UQK31" s="518" t="str">
        <f t="shared" si="1154"/>
        <v>X</v>
      </c>
      <c r="UQL31" s="311">
        <f t="shared" si="1155"/>
        <v>11.6</v>
      </c>
      <c r="UQM31" s="247">
        <f t="shared" si="1156"/>
        <v>582</v>
      </c>
      <c r="UQN31" s="157"/>
      <c r="UQO31" s="209">
        <v>1160</v>
      </c>
      <c r="UQP31" s="209">
        <v>0</v>
      </c>
      <c r="UQQ31" s="209">
        <v>0</v>
      </c>
      <c r="UQR31" s="229">
        <f t="shared" si="1157"/>
        <v>1160</v>
      </c>
      <c r="UQS31" s="41">
        <f t="shared" ca="1" si="1153"/>
        <v>3.836961504138614E-2</v>
      </c>
      <c r="UQT31" s="220">
        <v>9</v>
      </c>
      <c r="UQU31" s="162">
        <v>107</v>
      </c>
      <c r="UQV31" s="221" t="str">
        <f>VLOOKUP(UQU31,Уч!$A$2:$L$34,2,FALSE)</f>
        <v>Зарипов Раиль</v>
      </c>
      <c r="UQW31" s="222" t="str">
        <f>VLOOKUP(UQU31,Уч!$A$2:$L$34,3,FALSE)</f>
        <v>25.07.1999</v>
      </c>
      <c r="UQX31" s="223" t="str">
        <f>VLOOKUP(UQU31,Уч!$A$2:$L$34,5,FALSE)</f>
        <v xml:space="preserve">Республика Татарстан  </v>
      </c>
      <c r="UQY31" s="518">
        <f t="shared" si="1154"/>
        <v>11.6</v>
      </c>
      <c r="UQZ31" s="518" t="str">
        <f t="shared" si="1154"/>
        <v>X</v>
      </c>
      <c r="URA31" s="518" t="str">
        <f t="shared" si="1154"/>
        <v>X</v>
      </c>
      <c r="URB31" s="311">
        <f t="shared" si="1155"/>
        <v>11.6</v>
      </c>
      <c r="URC31" s="247">
        <f t="shared" si="1156"/>
        <v>582</v>
      </c>
      <c r="URD31" s="157"/>
      <c r="URE31" s="209">
        <v>1160</v>
      </c>
      <c r="URF31" s="209">
        <v>0</v>
      </c>
      <c r="URG31" s="209">
        <v>0</v>
      </c>
      <c r="URH31" s="229">
        <f t="shared" si="1157"/>
        <v>1160</v>
      </c>
      <c r="URI31" s="41">
        <f t="shared" ca="1" si="1153"/>
        <v>0.828841433394231</v>
      </c>
      <c r="URJ31" s="220">
        <v>9</v>
      </c>
      <c r="URK31" s="162">
        <v>107</v>
      </c>
      <c r="URL31" s="221" t="str">
        <f>VLOOKUP(URK31,Уч!$A$2:$L$34,2,FALSE)</f>
        <v>Зарипов Раиль</v>
      </c>
      <c r="URM31" s="222" t="str">
        <f>VLOOKUP(URK31,Уч!$A$2:$L$34,3,FALSE)</f>
        <v>25.07.1999</v>
      </c>
      <c r="URN31" s="223" t="str">
        <f>VLOOKUP(URK31,Уч!$A$2:$L$34,5,FALSE)</f>
        <v xml:space="preserve">Республика Татарстан  </v>
      </c>
      <c r="URO31" s="518">
        <f t="shared" si="1154"/>
        <v>11.6</v>
      </c>
      <c r="URP31" s="518" t="str">
        <f t="shared" si="1154"/>
        <v>X</v>
      </c>
      <c r="URQ31" s="518" t="str">
        <f t="shared" si="1154"/>
        <v>X</v>
      </c>
      <c r="URR31" s="311">
        <f t="shared" si="1155"/>
        <v>11.6</v>
      </c>
      <c r="URS31" s="247">
        <f t="shared" si="1156"/>
        <v>582</v>
      </c>
      <c r="URT31" s="157"/>
      <c r="URU31" s="209">
        <v>1160</v>
      </c>
      <c r="URV31" s="209">
        <v>0</v>
      </c>
      <c r="URW31" s="209">
        <v>0</v>
      </c>
      <c r="URX31" s="229">
        <f t="shared" si="1157"/>
        <v>1160</v>
      </c>
      <c r="URY31" s="41">
        <f t="shared" ref="URY31:UTU31" ca="1" si="1158">RAND()</f>
        <v>2.9063784523878144E-2</v>
      </c>
      <c r="URZ31" s="220">
        <v>9</v>
      </c>
      <c r="USA31" s="162">
        <v>107</v>
      </c>
      <c r="USB31" s="221" t="str">
        <f>VLOOKUP(USA31,Уч!$A$2:$L$34,2,FALSE)</f>
        <v>Зарипов Раиль</v>
      </c>
      <c r="USC31" s="222" t="str">
        <f>VLOOKUP(USA31,Уч!$A$2:$L$34,3,FALSE)</f>
        <v>25.07.1999</v>
      </c>
      <c r="USD31" s="223" t="str">
        <f>VLOOKUP(USA31,Уч!$A$2:$L$34,5,FALSE)</f>
        <v xml:space="preserve">Республика Татарстан  </v>
      </c>
      <c r="USE31" s="518">
        <f t="shared" ref="USE31:UUC31" si="1159">IF(USK31=0,"X",USK31/100)</f>
        <v>11.6</v>
      </c>
      <c r="USF31" s="518" t="str">
        <f t="shared" si="1159"/>
        <v>X</v>
      </c>
      <c r="USG31" s="518" t="str">
        <f t="shared" si="1159"/>
        <v>X</v>
      </c>
      <c r="USH31" s="311">
        <f t="shared" ref="USH31:UUD31" si="1160">MAX(USK31,USL31,USM31)/100</f>
        <v>11.6</v>
      </c>
      <c r="USI31" s="247">
        <f t="shared" ref="USI31:UUE31" si="1161">IF(USN31&lt;153,0,IF(USN31=0,0,ROUNDDOWN(51.39*(USN31/100-1.5)^1.05,0)))</f>
        <v>582</v>
      </c>
      <c r="USJ31" s="157"/>
      <c r="USK31" s="209">
        <v>1160</v>
      </c>
      <c r="USL31" s="209">
        <v>0</v>
      </c>
      <c r="USM31" s="209">
        <v>0</v>
      </c>
      <c r="USN31" s="229">
        <f t="shared" ref="USN31:UUJ31" si="1162">MAX(USK31,USL31,USM31)</f>
        <v>1160</v>
      </c>
      <c r="USO31" s="41">
        <f t="shared" ca="1" si="1158"/>
        <v>0.51272282515089795</v>
      </c>
      <c r="USP31" s="220">
        <v>9</v>
      </c>
      <c r="USQ31" s="162">
        <v>107</v>
      </c>
      <c r="USR31" s="221" t="str">
        <f>VLOOKUP(USQ31,Уч!$A$2:$L$34,2,FALSE)</f>
        <v>Зарипов Раиль</v>
      </c>
      <c r="USS31" s="222" t="str">
        <f>VLOOKUP(USQ31,Уч!$A$2:$L$34,3,FALSE)</f>
        <v>25.07.1999</v>
      </c>
      <c r="UST31" s="223" t="str">
        <f>VLOOKUP(USQ31,Уч!$A$2:$L$34,5,FALSE)</f>
        <v xml:space="preserve">Республика Татарстан  </v>
      </c>
      <c r="USU31" s="518">
        <f t="shared" si="1159"/>
        <v>11.6</v>
      </c>
      <c r="USV31" s="518" t="str">
        <f t="shared" si="1159"/>
        <v>X</v>
      </c>
      <c r="USW31" s="518" t="str">
        <f t="shared" si="1159"/>
        <v>X</v>
      </c>
      <c r="USX31" s="311">
        <f t="shared" si="1160"/>
        <v>11.6</v>
      </c>
      <c r="USY31" s="247">
        <f t="shared" si="1161"/>
        <v>582</v>
      </c>
      <c r="USZ31" s="157"/>
      <c r="UTA31" s="209">
        <v>1160</v>
      </c>
      <c r="UTB31" s="209">
        <v>0</v>
      </c>
      <c r="UTC31" s="209">
        <v>0</v>
      </c>
      <c r="UTD31" s="229">
        <f t="shared" si="1162"/>
        <v>1160</v>
      </c>
      <c r="UTE31" s="41">
        <f t="shared" ca="1" si="1158"/>
        <v>0.74952112642257129</v>
      </c>
      <c r="UTF31" s="220">
        <v>9</v>
      </c>
      <c r="UTG31" s="162">
        <v>107</v>
      </c>
      <c r="UTH31" s="221" t="str">
        <f>VLOOKUP(UTG31,Уч!$A$2:$L$34,2,FALSE)</f>
        <v>Зарипов Раиль</v>
      </c>
      <c r="UTI31" s="222" t="str">
        <f>VLOOKUP(UTG31,Уч!$A$2:$L$34,3,FALSE)</f>
        <v>25.07.1999</v>
      </c>
      <c r="UTJ31" s="223" t="str">
        <f>VLOOKUP(UTG31,Уч!$A$2:$L$34,5,FALSE)</f>
        <v xml:space="preserve">Республика Татарстан  </v>
      </c>
      <c r="UTK31" s="518">
        <f t="shared" si="1159"/>
        <v>11.6</v>
      </c>
      <c r="UTL31" s="518" t="str">
        <f t="shared" si="1159"/>
        <v>X</v>
      </c>
      <c r="UTM31" s="518" t="str">
        <f t="shared" si="1159"/>
        <v>X</v>
      </c>
      <c r="UTN31" s="311">
        <f t="shared" si="1160"/>
        <v>11.6</v>
      </c>
      <c r="UTO31" s="247">
        <f t="shared" si="1161"/>
        <v>582</v>
      </c>
      <c r="UTP31" s="157"/>
      <c r="UTQ31" s="209">
        <v>1160</v>
      </c>
      <c r="UTR31" s="209">
        <v>0</v>
      </c>
      <c r="UTS31" s="209">
        <v>0</v>
      </c>
      <c r="UTT31" s="229">
        <f t="shared" si="1162"/>
        <v>1160</v>
      </c>
      <c r="UTU31" s="41">
        <f t="shared" ca="1" si="1158"/>
        <v>0.24115192636342264</v>
      </c>
      <c r="UTV31" s="220">
        <v>9</v>
      </c>
      <c r="UTW31" s="162">
        <v>107</v>
      </c>
      <c r="UTX31" s="221" t="str">
        <f>VLOOKUP(UTW31,Уч!$A$2:$L$34,2,FALSE)</f>
        <v>Зарипов Раиль</v>
      </c>
      <c r="UTY31" s="222" t="str">
        <f>VLOOKUP(UTW31,Уч!$A$2:$L$34,3,FALSE)</f>
        <v>25.07.1999</v>
      </c>
      <c r="UTZ31" s="223" t="str">
        <f>VLOOKUP(UTW31,Уч!$A$2:$L$34,5,FALSE)</f>
        <v xml:space="preserve">Республика Татарстан  </v>
      </c>
      <c r="UUA31" s="518">
        <f t="shared" si="1159"/>
        <v>11.6</v>
      </c>
      <c r="UUB31" s="518" t="str">
        <f t="shared" si="1159"/>
        <v>X</v>
      </c>
      <c r="UUC31" s="518" t="str">
        <f t="shared" si="1159"/>
        <v>X</v>
      </c>
      <c r="UUD31" s="311">
        <f t="shared" si="1160"/>
        <v>11.6</v>
      </c>
      <c r="UUE31" s="247">
        <f t="shared" si="1161"/>
        <v>582</v>
      </c>
      <c r="UUF31" s="157"/>
      <c r="UUG31" s="209">
        <v>1160</v>
      </c>
      <c r="UUH31" s="209">
        <v>0</v>
      </c>
      <c r="UUI31" s="209">
        <v>0</v>
      </c>
      <c r="UUJ31" s="229">
        <f t="shared" si="1162"/>
        <v>1160</v>
      </c>
      <c r="UUK31" s="41">
        <f t="shared" ref="UUK31:UWG31" ca="1" si="1163">RAND()</f>
        <v>0.97719863815968389</v>
      </c>
      <c r="UUL31" s="220">
        <v>9</v>
      </c>
      <c r="UUM31" s="162">
        <v>107</v>
      </c>
      <c r="UUN31" s="221" t="str">
        <f>VLOOKUP(UUM31,Уч!$A$2:$L$34,2,FALSE)</f>
        <v>Зарипов Раиль</v>
      </c>
      <c r="UUO31" s="222" t="str">
        <f>VLOOKUP(UUM31,Уч!$A$2:$L$34,3,FALSE)</f>
        <v>25.07.1999</v>
      </c>
      <c r="UUP31" s="223" t="str">
        <f>VLOOKUP(UUM31,Уч!$A$2:$L$34,5,FALSE)</f>
        <v xml:space="preserve">Республика Татарстан  </v>
      </c>
      <c r="UUQ31" s="518">
        <f t="shared" ref="UUQ31:UWO31" si="1164">IF(UUW31=0,"X",UUW31/100)</f>
        <v>11.6</v>
      </c>
      <c r="UUR31" s="518" t="str">
        <f t="shared" si="1164"/>
        <v>X</v>
      </c>
      <c r="UUS31" s="518" t="str">
        <f t="shared" si="1164"/>
        <v>X</v>
      </c>
      <c r="UUT31" s="311">
        <f t="shared" ref="UUT31:UWP31" si="1165">MAX(UUW31,UUX31,UUY31)/100</f>
        <v>11.6</v>
      </c>
      <c r="UUU31" s="247">
        <f t="shared" ref="UUU31:UWQ31" si="1166">IF(UUZ31&lt;153,0,IF(UUZ31=0,0,ROUNDDOWN(51.39*(UUZ31/100-1.5)^1.05,0)))</f>
        <v>582</v>
      </c>
      <c r="UUV31" s="157"/>
      <c r="UUW31" s="209">
        <v>1160</v>
      </c>
      <c r="UUX31" s="209">
        <v>0</v>
      </c>
      <c r="UUY31" s="209">
        <v>0</v>
      </c>
      <c r="UUZ31" s="229">
        <f t="shared" ref="UUZ31:UWV31" si="1167">MAX(UUW31,UUX31,UUY31)</f>
        <v>1160</v>
      </c>
      <c r="UVA31" s="41">
        <f t="shared" ca="1" si="1163"/>
        <v>3.2917798393004127E-2</v>
      </c>
      <c r="UVB31" s="220">
        <v>9</v>
      </c>
      <c r="UVC31" s="162">
        <v>107</v>
      </c>
      <c r="UVD31" s="221" t="str">
        <f>VLOOKUP(UVC31,Уч!$A$2:$L$34,2,FALSE)</f>
        <v>Зарипов Раиль</v>
      </c>
      <c r="UVE31" s="222" t="str">
        <f>VLOOKUP(UVC31,Уч!$A$2:$L$34,3,FALSE)</f>
        <v>25.07.1999</v>
      </c>
      <c r="UVF31" s="223" t="str">
        <f>VLOOKUP(UVC31,Уч!$A$2:$L$34,5,FALSE)</f>
        <v xml:space="preserve">Республика Татарстан  </v>
      </c>
      <c r="UVG31" s="518">
        <f t="shared" si="1164"/>
        <v>11.6</v>
      </c>
      <c r="UVH31" s="518" t="str">
        <f t="shared" si="1164"/>
        <v>X</v>
      </c>
      <c r="UVI31" s="518" t="str">
        <f t="shared" si="1164"/>
        <v>X</v>
      </c>
      <c r="UVJ31" s="311">
        <f t="shared" si="1165"/>
        <v>11.6</v>
      </c>
      <c r="UVK31" s="247">
        <f t="shared" si="1166"/>
        <v>582</v>
      </c>
      <c r="UVL31" s="157"/>
      <c r="UVM31" s="209">
        <v>1160</v>
      </c>
      <c r="UVN31" s="209">
        <v>0</v>
      </c>
      <c r="UVO31" s="209">
        <v>0</v>
      </c>
      <c r="UVP31" s="229">
        <f t="shared" si="1167"/>
        <v>1160</v>
      </c>
      <c r="UVQ31" s="41">
        <f t="shared" ca="1" si="1163"/>
        <v>0.13649980179443988</v>
      </c>
      <c r="UVR31" s="220">
        <v>9</v>
      </c>
      <c r="UVS31" s="162">
        <v>107</v>
      </c>
      <c r="UVT31" s="221" t="str">
        <f>VLOOKUP(UVS31,Уч!$A$2:$L$34,2,FALSE)</f>
        <v>Зарипов Раиль</v>
      </c>
      <c r="UVU31" s="222" t="str">
        <f>VLOOKUP(UVS31,Уч!$A$2:$L$34,3,FALSE)</f>
        <v>25.07.1999</v>
      </c>
      <c r="UVV31" s="223" t="str">
        <f>VLOOKUP(UVS31,Уч!$A$2:$L$34,5,FALSE)</f>
        <v xml:space="preserve">Республика Татарстан  </v>
      </c>
      <c r="UVW31" s="518">
        <f t="shared" si="1164"/>
        <v>11.6</v>
      </c>
      <c r="UVX31" s="518" t="str">
        <f t="shared" si="1164"/>
        <v>X</v>
      </c>
      <c r="UVY31" s="518" t="str">
        <f t="shared" si="1164"/>
        <v>X</v>
      </c>
      <c r="UVZ31" s="311">
        <f t="shared" si="1165"/>
        <v>11.6</v>
      </c>
      <c r="UWA31" s="247">
        <f t="shared" si="1166"/>
        <v>582</v>
      </c>
      <c r="UWB31" s="157"/>
      <c r="UWC31" s="209">
        <v>1160</v>
      </c>
      <c r="UWD31" s="209">
        <v>0</v>
      </c>
      <c r="UWE31" s="209">
        <v>0</v>
      </c>
      <c r="UWF31" s="229">
        <f t="shared" si="1167"/>
        <v>1160</v>
      </c>
      <c r="UWG31" s="41">
        <f t="shared" ca="1" si="1163"/>
        <v>0.79002123644380107</v>
      </c>
      <c r="UWH31" s="220">
        <v>9</v>
      </c>
      <c r="UWI31" s="162">
        <v>107</v>
      </c>
      <c r="UWJ31" s="221" t="str">
        <f>VLOOKUP(UWI31,Уч!$A$2:$L$34,2,FALSE)</f>
        <v>Зарипов Раиль</v>
      </c>
      <c r="UWK31" s="222" t="str">
        <f>VLOOKUP(UWI31,Уч!$A$2:$L$34,3,FALSE)</f>
        <v>25.07.1999</v>
      </c>
      <c r="UWL31" s="223" t="str">
        <f>VLOOKUP(UWI31,Уч!$A$2:$L$34,5,FALSE)</f>
        <v xml:space="preserve">Республика Татарстан  </v>
      </c>
      <c r="UWM31" s="518">
        <f t="shared" si="1164"/>
        <v>11.6</v>
      </c>
      <c r="UWN31" s="518" t="str">
        <f t="shared" si="1164"/>
        <v>X</v>
      </c>
      <c r="UWO31" s="518" t="str">
        <f t="shared" si="1164"/>
        <v>X</v>
      </c>
      <c r="UWP31" s="311">
        <f t="shared" si="1165"/>
        <v>11.6</v>
      </c>
      <c r="UWQ31" s="247">
        <f t="shared" si="1166"/>
        <v>582</v>
      </c>
      <c r="UWR31" s="157"/>
      <c r="UWS31" s="209">
        <v>1160</v>
      </c>
      <c r="UWT31" s="209">
        <v>0</v>
      </c>
      <c r="UWU31" s="209">
        <v>0</v>
      </c>
      <c r="UWV31" s="229">
        <f t="shared" si="1167"/>
        <v>1160</v>
      </c>
      <c r="UWW31" s="41">
        <f t="shared" ref="UWW31:UYS31" ca="1" si="1168">RAND()</f>
        <v>0.84733925927849996</v>
      </c>
      <c r="UWX31" s="220">
        <v>9</v>
      </c>
      <c r="UWY31" s="162">
        <v>107</v>
      </c>
      <c r="UWZ31" s="221" t="str">
        <f>VLOOKUP(UWY31,Уч!$A$2:$L$34,2,FALSE)</f>
        <v>Зарипов Раиль</v>
      </c>
      <c r="UXA31" s="222" t="str">
        <f>VLOOKUP(UWY31,Уч!$A$2:$L$34,3,FALSE)</f>
        <v>25.07.1999</v>
      </c>
      <c r="UXB31" s="223" t="str">
        <f>VLOOKUP(UWY31,Уч!$A$2:$L$34,5,FALSE)</f>
        <v xml:space="preserve">Республика Татарстан  </v>
      </c>
      <c r="UXC31" s="518">
        <f t="shared" ref="UXC31:UZA31" si="1169">IF(UXI31=0,"X",UXI31/100)</f>
        <v>11.6</v>
      </c>
      <c r="UXD31" s="518" t="str">
        <f t="shared" si="1169"/>
        <v>X</v>
      </c>
      <c r="UXE31" s="518" t="str">
        <f t="shared" si="1169"/>
        <v>X</v>
      </c>
      <c r="UXF31" s="311">
        <f t="shared" ref="UXF31:UZB31" si="1170">MAX(UXI31,UXJ31,UXK31)/100</f>
        <v>11.6</v>
      </c>
      <c r="UXG31" s="247">
        <f t="shared" ref="UXG31:UZC31" si="1171">IF(UXL31&lt;153,0,IF(UXL31=0,0,ROUNDDOWN(51.39*(UXL31/100-1.5)^1.05,0)))</f>
        <v>582</v>
      </c>
      <c r="UXH31" s="157"/>
      <c r="UXI31" s="209">
        <v>1160</v>
      </c>
      <c r="UXJ31" s="209">
        <v>0</v>
      </c>
      <c r="UXK31" s="209">
        <v>0</v>
      </c>
      <c r="UXL31" s="229">
        <f t="shared" ref="UXL31:UZH31" si="1172">MAX(UXI31,UXJ31,UXK31)</f>
        <v>1160</v>
      </c>
      <c r="UXM31" s="41">
        <f t="shared" ca="1" si="1168"/>
        <v>0.20233992238317111</v>
      </c>
      <c r="UXN31" s="220">
        <v>9</v>
      </c>
      <c r="UXO31" s="162">
        <v>107</v>
      </c>
      <c r="UXP31" s="221" t="str">
        <f>VLOOKUP(UXO31,Уч!$A$2:$L$34,2,FALSE)</f>
        <v>Зарипов Раиль</v>
      </c>
      <c r="UXQ31" s="222" t="str">
        <f>VLOOKUP(UXO31,Уч!$A$2:$L$34,3,FALSE)</f>
        <v>25.07.1999</v>
      </c>
      <c r="UXR31" s="223" t="str">
        <f>VLOOKUP(UXO31,Уч!$A$2:$L$34,5,FALSE)</f>
        <v xml:space="preserve">Республика Татарстан  </v>
      </c>
      <c r="UXS31" s="518">
        <f t="shared" si="1169"/>
        <v>11.6</v>
      </c>
      <c r="UXT31" s="518" t="str">
        <f t="shared" si="1169"/>
        <v>X</v>
      </c>
      <c r="UXU31" s="518" t="str">
        <f t="shared" si="1169"/>
        <v>X</v>
      </c>
      <c r="UXV31" s="311">
        <f t="shared" si="1170"/>
        <v>11.6</v>
      </c>
      <c r="UXW31" s="247">
        <f t="shared" si="1171"/>
        <v>582</v>
      </c>
      <c r="UXX31" s="157"/>
      <c r="UXY31" s="209">
        <v>1160</v>
      </c>
      <c r="UXZ31" s="209">
        <v>0</v>
      </c>
      <c r="UYA31" s="209">
        <v>0</v>
      </c>
      <c r="UYB31" s="229">
        <f t="shared" si="1172"/>
        <v>1160</v>
      </c>
      <c r="UYC31" s="41">
        <f t="shared" ca="1" si="1168"/>
        <v>0.39719264138822397</v>
      </c>
      <c r="UYD31" s="220">
        <v>9</v>
      </c>
      <c r="UYE31" s="162">
        <v>107</v>
      </c>
      <c r="UYF31" s="221" t="str">
        <f>VLOOKUP(UYE31,Уч!$A$2:$L$34,2,FALSE)</f>
        <v>Зарипов Раиль</v>
      </c>
      <c r="UYG31" s="222" t="str">
        <f>VLOOKUP(UYE31,Уч!$A$2:$L$34,3,FALSE)</f>
        <v>25.07.1999</v>
      </c>
      <c r="UYH31" s="223" t="str">
        <f>VLOOKUP(UYE31,Уч!$A$2:$L$34,5,FALSE)</f>
        <v xml:space="preserve">Республика Татарстан  </v>
      </c>
      <c r="UYI31" s="518">
        <f t="shared" si="1169"/>
        <v>11.6</v>
      </c>
      <c r="UYJ31" s="518" t="str">
        <f t="shared" si="1169"/>
        <v>X</v>
      </c>
      <c r="UYK31" s="518" t="str">
        <f t="shared" si="1169"/>
        <v>X</v>
      </c>
      <c r="UYL31" s="311">
        <f t="shared" si="1170"/>
        <v>11.6</v>
      </c>
      <c r="UYM31" s="247">
        <f t="shared" si="1171"/>
        <v>582</v>
      </c>
      <c r="UYN31" s="157"/>
      <c r="UYO31" s="209">
        <v>1160</v>
      </c>
      <c r="UYP31" s="209">
        <v>0</v>
      </c>
      <c r="UYQ31" s="209">
        <v>0</v>
      </c>
      <c r="UYR31" s="229">
        <f t="shared" si="1172"/>
        <v>1160</v>
      </c>
      <c r="UYS31" s="41">
        <f t="shared" ca="1" si="1168"/>
        <v>0.82381105719892134</v>
      </c>
      <c r="UYT31" s="220">
        <v>9</v>
      </c>
      <c r="UYU31" s="162">
        <v>107</v>
      </c>
      <c r="UYV31" s="221" t="str">
        <f>VLOOKUP(UYU31,Уч!$A$2:$L$34,2,FALSE)</f>
        <v>Зарипов Раиль</v>
      </c>
      <c r="UYW31" s="222" t="str">
        <f>VLOOKUP(UYU31,Уч!$A$2:$L$34,3,FALSE)</f>
        <v>25.07.1999</v>
      </c>
      <c r="UYX31" s="223" t="str">
        <f>VLOOKUP(UYU31,Уч!$A$2:$L$34,5,FALSE)</f>
        <v xml:space="preserve">Республика Татарстан  </v>
      </c>
      <c r="UYY31" s="518">
        <f t="shared" si="1169"/>
        <v>11.6</v>
      </c>
      <c r="UYZ31" s="518" t="str">
        <f t="shared" si="1169"/>
        <v>X</v>
      </c>
      <c r="UZA31" s="518" t="str">
        <f t="shared" si="1169"/>
        <v>X</v>
      </c>
      <c r="UZB31" s="311">
        <f t="shared" si="1170"/>
        <v>11.6</v>
      </c>
      <c r="UZC31" s="247">
        <f t="shared" si="1171"/>
        <v>582</v>
      </c>
      <c r="UZD31" s="157"/>
      <c r="UZE31" s="209">
        <v>1160</v>
      </c>
      <c r="UZF31" s="209">
        <v>0</v>
      </c>
      <c r="UZG31" s="209">
        <v>0</v>
      </c>
      <c r="UZH31" s="229">
        <f t="shared" si="1172"/>
        <v>1160</v>
      </c>
      <c r="UZI31" s="41">
        <f t="shared" ref="UZI31:VBE31" ca="1" si="1173">RAND()</f>
        <v>0.98097199314004402</v>
      </c>
      <c r="UZJ31" s="220">
        <v>9</v>
      </c>
      <c r="UZK31" s="162">
        <v>107</v>
      </c>
      <c r="UZL31" s="221" t="str">
        <f>VLOOKUP(UZK31,Уч!$A$2:$L$34,2,FALSE)</f>
        <v>Зарипов Раиль</v>
      </c>
      <c r="UZM31" s="222" t="str">
        <f>VLOOKUP(UZK31,Уч!$A$2:$L$34,3,FALSE)</f>
        <v>25.07.1999</v>
      </c>
      <c r="UZN31" s="223" t="str">
        <f>VLOOKUP(UZK31,Уч!$A$2:$L$34,5,FALSE)</f>
        <v xml:space="preserve">Республика Татарстан  </v>
      </c>
      <c r="UZO31" s="518">
        <f t="shared" ref="UZO31:VBM31" si="1174">IF(UZU31=0,"X",UZU31/100)</f>
        <v>11.6</v>
      </c>
      <c r="UZP31" s="518" t="str">
        <f t="shared" si="1174"/>
        <v>X</v>
      </c>
      <c r="UZQ31" s="518" t="str">
        <f t="shared" si="1174"/>
        <v>X</v>
      </c>
      <c r="UZR31" s="311">
        <f t="shared" ref="UZR31:VBN31" si="1175">MAX(UZU31,UZV31,UZW31)/100</f>
        <v>11.6</v>
      </c>
      <c r="UZS31" s="247">
        <f t="shared" ref="UZS31:VBO31" si="1176">IF(UZX31&lt;153,0,IF(UZX31=0,0,ROUNDDOWN(51.39*(UZX31/100-1.5)^1.05,0)))</f>
        <v>582</v>
      </c>
      <c r="UZT31" s="157"/>
      <c r="UZU31" s="209">
        <v>1160</v>
      </c>
      <c r="UZV31" s="209">
        <v>0</v>
      </c>
      <c r="UZW31" s="209">
        <v>0</v>
      </c>
      <c r="UZX31" s="229">
        <f t="shared" ref="UZX31:VBT31" si="1177">MAX(UZU31,UZV31,UZW31)</f>
        <v>1160</v>
      </c>
      <c r="UZY31" s="41">
        <f t="shared" ca="1" si="1173"/>
        <v>0.78146025756333315</v>
      </c>
      <c r="UZZ31" s="220">
        <v>9</v>
      </c>
      <c r="VAA31" s="162">
        <v>107</v>
      </c>
      <c r="VAB31" s="221" t="str">
        <f>VLOOKUP(VAA31,Уч!$A$2:$L$34,2,FALSE)</f>
        <v>Зарипов Раиль</v>
      </c>
      <c r="VAC31" s="222" t="str">
        <f>VLOOKUP(VAA31,Уч!$A$2:$L$34,3,FALSE)</f>
        <v>25.07.1999</v>
      </c>
      <c r="VAD31" s="223" t="str">
        <f>VLOOKUP(VAA31,Уч!$A$2:$L$34,5,FALSE)</f>
        <v xml:space="preserve">Республика Татарстан  </v>
      </c>
      <c r="VAE31" s="518">
        <f t="shared" si="1174"/>
        <v>11.6</v>
      </c>
      <c r="VAF31" s="518" t="str">
        <f t="shared" si="1174"/>
        <v>X</v>
      </c>
      <c r="VAG31" s="518" t="str">
        <f t="shared" si="1174"/>
        <v>X</v>
      </c>
      <c r="VAH31" s="311">
        <f t="shared" si="1175"/>
        <v>11.6</v>
      </c>
      <c r="VAI31" s="247">
        <f t="shared" si="1176"/>
        <v>582</v>
      </c>
      <c r="VAJ31" s="157"/>
      <c r="VAK31" s="209">
        <v>1160</v>
      </c>
      <c r="VAL31" s="209">
        <v>0</v>
      </c>
      <c r="VAM31" s="209">
        <v>0</v>
      </c>
      <c r="VAN31" s="229">
        <f t="shared" si="1177"/>
        <v>1160</v>
      </c>
      <c r="VAO31" s="41">
        <f t="shared" ca="1" si="1173"/>
        <v>0.39629535763403734</v>
      </c>
      <c r="VAP31" s="220">
        <v>9</v>
      </c>
      <c r="VAQ31" s="162">
        <v>107</v>
      </c>
      <c r="VAR31" s="221" t="str">
        <f>VLOOKUP(VAQ31,Уч!$A$2:$L$34,2,FALSE)</f>
        <v>Зарипов Раиль</v>
      </c>
      <c r="VAS31" s="222" t="str">
        <f>VLOOKUP(VAQ31,Уч!$A$2:$L$34,3,FALSE)</f>
        <v>25.07.1999</v>
      </c>
      <c r="VAT31" s="223" t="str">
        <f>VLOOKUP(VAQ31,Уч!$A$2:$L$34,5,FALSE)</f>
        <v xml:space="preserve">Республика Татарстан  </v>
      </c>
      <c r="VAU31" s="518">
        <f t="shared" si="1174"/>
        <v>11.6</v>
      </c>
      <c r="VAV31" s="518" t="str">
        <f t="shared" si="1174"/>
        <v>X</v>
      </c>
      <c r="VAW31" s="518" t="str">
        <f t="shared" si="1174"/>
        <v>X</v>
      </c>
      <c r="VAX31" s="311">
        <f t="shared" si="1175"/>
        <v>11.6</v>
      </c>
      <c r="VAY31" s="247">
        <f t="shared" si="1176"/>
        <v>582</v>
      </c>
      <c r="VAZ31" s="157"/>
      <c r="VBA31" s="209">
        <v>1160</v>
      </c>
      <c r="VBB31" s="209">
        <v>0</v>
      </c>
      <c r="VBC31" s="209">
        <v>0</v>
      </c>
      <c r="VBD31" s="229">
        <f t="shared" si="1177"/>
        <v>1160</v>
      </c>
      <c r="VBE31" s="41">
        <f t="shared" ca="1" si="1173"/>
        <v>4.2622193939561015E-2</v>
      </c>
      <c r="VBF31" s="220">
        <v>9</v>
      </c>
      <c r="VBG31" s="162">
        <v>107</v>
      </c>
      <c r="VBH31" s="221" t="str">
        <f>VLOOKUP(VBG31,Уч!$A$2:$L$34,2,FALSE)</f>
        <v>Зарипов Раиль</v>
      </c>
      <c r="VBI31" s="222" t="str">
        <f>VLOOKUP(VBG31,Уч!$A$2:$L$34,3,FALSE)</f>
        <v>25.07.1999</v>
      </c>
      <c r="VBJ31" s="223" t="str">
        <f>VLOOKUP(VBG31,Уч!$A$2:$L$34,5,FALSE)</f>
        <v xml:space="preserve">Республика Татарстан  </v>
      </c>
      <c r="VBK31" s="518">
        <f t="shared" si="1174"/>
        <v>11.6</v>
      </c>
      <c r="VBL31" s="518" t="str">
        <f t="shared" si="1174"/>
        <v>X</v>
      </c>
      <c r="VBM31" s="518" t="str">
        <f t="shared" si="1174"/>
        <v>X</v>
      </c>
      <c r="VBN31" s="311">
        <f t="shared" si="1175"/>
        <v>11.6</v>
      </c>
      <c r="VBO31" s="247">
        <f t="shared" si="1176"/>
        <v>582</v>
      </c>
      <c r="VBP31" s="157"/>
      <c r="VBQ31" s="209">
        <v>1160</v>
      </c>
      <c r="VBR31" s="209">
        <v>0</v>
      </c>
      <c r="VBS31" s="209">
        <v>0</v>
      </c>
      <c r="VBT31" s="229">
        <f t="shared" si="1177"/>
        <v>1160</v>
      </c>
      <c r="VBU31" s="41">
        <f t="shared" ref="VBU31:VDQ31" ca="1" si="1178">RAND()</f>
        <v>0.42681709979041782</v>
      </c>
      <c r="VBV31" s="220">
        <v>9</v>
      </c>
      <c r="VBW31" s="162">
        <v>107</v>
      </c>
      <c r="VBX31" s="221" t="str">
        <f>VLOOKUP(VBW31,Уч!$A$2:$L$34,2,FALSE)</f>
        <v>Зарипов Раиль</v>
      </c>
      <c r="VBY31" s="222" t="str">
        <f>VLOOKUP(VBW31,Уч!$A$2:$L$34,3,FALSE)</f>
        <v>25.07.1999</v>
      </c>
      <c r="VBZ31" s="223" t="str">
        <f>VLOOKUP(VBW31,Уч!$A$2:$L$34,5,FALSE)</f>
        <v xml:space="preserve">Республика Татарстан  </v>
      </c>
      <c r="VCA31" s="518">
        <f t="shared" ref="VCA31:VDY31" si="1179">IF(VCG31=0,"X",VCG31/100)</f>
        <v>11.6</v>
      </c>
      <c r="VCB31" s="518" t="str">
        <f t="shared" si="1179"/>
        <v>X</v>
      </c>
      <c r="VCC31" s="518" t="str">
        <f t="shared" si="1179"/>
        <v>X</v>
      </c>
      <c r="VCD31" s="311">
        <f t="shared" ref="VCD31:VDZ31" si="1180">MAX(VCG31,VCH31,VCI31)/100</f>
        <v>11.6</v>
      </c>
      <c r="VCE31" s="247">
        <f t="shared" ref="VCE31:VEA31" si="1181">IF(VCJ31&lt;153,0,IF(VCJ31=0,0,ROUNDDOWN(51.39*(VCJ31/100-1.5)^1.05,0)))</f>
        <v>582</v>
      </c>
      <c r="VCF31" s="157"/>
      <c r="VCG31" s="209">
        <v>1160</v>
      </c>
      <c r="VCH31" s="209">
        <v>0</v>
      </c>
      <c r="VCI31" s="209">
        <v>0</v>
      </c>
      <c r="VCJ31" s="229">
        <f t="shared" ref="VCJ31:VEF31" si="1182">MAX(VCG31,VCH31,VCI31)</f>
        <v>1160</v>
      </c>
      <c r="VCK31" s="41">
        <f t="shared" ca="1" si="1178"/>
        <v>0.216937820733062</v>
      </c>
      <c r="VCL31" s="220">
        <v>9</v>
      </c>
      <c r="VCM31" s="162">
        <v>107</v>
      </c>
      <c r="VCN31" s="221" t="str">
        <f>VLOOKUP(VCM31,Уч!$A$2:$L$34,2,FALSE)</f>
        <v>Зарипов Раиль</v>
      </c>
      <c r="VCO31" s="222" t="str">
        <f>VLOOKUP(VCM31,Уч!$A$2:$L$34,3,FALSE)</f>
        <v>25.07.1999</v>
      </c>
      <c r="VCP31" s="223" t="str">
        <f>VLOOKUP(VCM31,Уч!$A$2:$L$34,5,FALSE)</f>
        <v xml:space="preserve">Республика Татарстан  </v>
      </c>
      <c r="VCQ31" s="518">
        <f t="shared" si="1179"/>
        <v>11.6</v>
      </c>
      <c r="VCR31" s="518" t="str">
        <f t="shared" si="1179"/>
        <v>X</v>
      </c>
      <c r="VCS31" s="518" t="str">
        <f t="shared" si="1179"/>
        <v>X</v>
      </c>
      <c r="VCT31" s="311">
        <f t="shared" si="1180"/>
        <v>11.6</v>
      </c>
      <c r="VCU31" s="247">
        <f t="shared" si="1181"/>
        <v>582</v>
      </c>
      <c r="VCV31" s="157"/>
      <c r="VCW31" s="209">
        <v>1160</v>
      </c>
      <c r="VCX31" s="209">
        <v>0</v>
      </c>
      <c r="VCY31" s="209">
        <v>0</v>
      </c>
      <c r="VCZ31" s="229">
        <f t="shared" si="1182"/>
        <v>1160</v>
      </c>
      <c r="VDA31" s="41">
        <f t="shared" ca="1" si="1178"/>
        <v>7.2570371564067315E-2</v>
      </c>
      <c r="VDB31" s="220">
        <v>9</v>
      </c>
      <c r="VDC31" s="162">
        <v>107</v>
      </c>
      <c r="VDD31" s="221" t="str">
        <f>VLOOKUP(VDC31,Уч!$A$2:$L$34,2,FALSE)</f>
        <v>Зарипов Раиль</v>
      </c>
      <c r="VDE31" s="222" t="str">
        <f>VLOOKUP(VDC31,Уч!$A$2:$L$34,3,FALSE)</f>
        <v>25.07.1999</v>
      </c>
      <c r="VDF31" s="223" t="str">
        <f>VLOOKUP(VDC31,Уч!$A$2:$L$34,5,FALSE)</f>
        <v xml:space="preserve">Республика Татарстан  </v>
      </c>
      <c r="VDG31" s="518">
        <f t="shared" si="1179"/>
        <v>11.6</v>
      </c>
      <c r="VDH31" s="518" t="str">
        <f t="shared" si="1179"/>
        <v>X</v>
      </c>
      <c r="VDI31" s="518" t="str">
        <f t="shared" si="1179"/>
        <v>X</v>
      </c>
      <c r="VDJ31" s="311">
        <f t="shared" si="1180"/>
        <v>11.6</v>
      </c>
      <c r="VDK31" s="247">
        <f t="shared" si="1181"/>
        <v>582</v>
      </c>
      <c r="VDL31" s="157"/>
      <c r="VDM31" s="209">
        <v>1160</v>
      </c>
      <c r="VDN31" s="209">
        <v>0</v>
      </c>
      <c r="VDO31" s="209">
        <v>0</v>
      </c>
      <c r="VDP31" s="229">
        <f t="shared" si="1182"/>
        <v>1160</v>
      </c>
      <c r="VDQ31" s="41">
        <f t="shared" ca="1" si="1178"/>
        <v>0.62388333888500502</v>
      </c>
      <c r="VDR31" s="220">
        <v>9</v>
      </c>
      <c r="VDS31" s="162">
        <v>107</v>
      </c>
      <c r="VDT31" s="221" t="str">
        <f>VLOOKUP(VDS31,Уч!$A$2:$L$34,2,FALSE)</f>
        <v>Зарипов Раиль</v>
      </c>
      <c r="VDU31" s="222" t="str">
        <f>VLOOKUP(VDS31,Уч!$A$2:$L$34,3,FALSE)</f>
        <v>25.07.1999</v>
      </c>
      <c r="VDV31" s="223" t="str">
        <f>VLOOKUP(VDS31,Уч!$A$2:$L$34,5,FALSE)</f>
        <v xml:space="preserve">Республика Татарстан  </v>
      </c>
      <c r="VDW31" s="518">
        <f t="shared" si="1179"/>
        <v>11.6</v>
      </c>
      <c r="VDX31" s="518" t="str">
        <f t="shared" si="1179"/>
        <v>X</v>
      </c>
      <c r="VDY31" s="518" t="str">
        <f t="shared" si="1179"/>
        <v>X</v>
      </c>
      <c r="VDZ31" s="311">
        <f t="shared" si="1180"/>
        <v>11.6</v>
      </c>
      <c r="VEA31" s="247">
        <f t="shared" si="1181"/>
        <v>582</v>
      </c>
      <c r="VEB31" s="157"/>
      <c r="VEC31" s="209">
        <v>1160</v>
      </c>
      <c r="VED31" s="209">
        <v>0</v>
      </c>
      <c r="VEE31" s="209">
        <v>0</v>
      </c>
      <c r="VEF31" s="229">
        <f t="shared" si="1182"/>
        <v>1160</v>
      </c>
      <c r="VEG31" s="41">
        <f t="shared" ref="VEG31:VGC31" ca="1" si="1183">RAND()</f>
        <v>0.85834756724084127</v>
      </c>
      <c r="VEH31" s="220">
        <v>9</v>
      </c>
      <c r="VEI31" s="162">
        <v>107</v>
      </c>
      <c r="VEJ31" s="221" t="str">
        <f>VLOOKUP(VEI31,Уч!$A$2:$L$34,2,FALSE)</f>
        <v>Зарипов Раиль</v>
      </c>
      <c r="VEK31" s="222" t="str">
        <f>VLOOKUP(VEI31,Уч!$A$2:$L$34,3,FALSE)</f>
        <v>25.07.1999</v>
      </c>
      <c r="VEL31" s="223" t="str">
        <f>VLOOKUP(VEI31,Уч!$A$2:$L$34,5,FALSE)</f>
        <v xml:space="preserve">Республика Татарстан  </v>
      </c>
      <c r="VEM31" s="518">
        <f t="shared" ref="VEM31:VGK31" si="1184">IF(VES31=0,"X",VES31/100)</f>
        <v>11.6</v>
      </c>
      <c r="VEN31" s="518" t="str">
        <f t="shared" si="1184"/>
        <v>X</v>
      </c>
      <c r="VEO31" s="518" t="str">
        <f t="shared" si="1184"/>
        <v>X</v>
      </c>
      <c r="VEP31" s="311">
        <f t="shared" ref="VEP31:VGL31" si="1185">MAX(VES31,VET31,VEU31)/100</f>
        <v>11.6</v>
      </c>
      <c r="VEQ31" s="247">
        <f t="shared" ref="VEQ31:VGM31" si="1186">IF(VEV31&lt;153,0,IF(VEV31=0,0,ROUNDDOWN(51.39*(VEV31/100-1.5)^1.05,0)))</f>
        <v>582</v>
      </c>
      <c r="VER31" s="157"/>
      <c r="VES31" s="209">
        <v>1160</v>
      </c>
      <c r="VET31" s="209">
        <v>0</v>
      </c>
      <c r="VEU31" s="209">
        <v>0</v>
      </c>
      <c r="VEV31" s="229">
        <f t="shared" ref="VEV31:VGR31" si="1187">MAX(VES31,VET31,VEU31)</f>
        <v>1160</v>
      </c>
      <c r="VEW31" s="41">
        <f t="shared" ca="1" si="1183"/>
        <v>0.66124860541627972</v>
      </c>
      <c r="VEX31" s="220">
        <v>9</v>
      </c>
      <c r="VEY31" s="162">
        <v>107</v>
      </c>
      <c r="VEZ31" s="221" t="str">
        <f>VLOOKUP(VEY31,Уч!$A$2:$L$34,2,FALSE)</f>
        <v>Зарипов Раиль</v>
      </c>
      <c r="VFA31" s="222" t="str">
        <f>VLOOKUP(VEY31,Уч!$A$2:$L$34,3,FALSE)</f>
        <v>25.07.1999</v>
      </c>
      <c r="VFB31" s="223" t="str">
        <f>VLOOKUP(VEY31,Уч!$A$2:$L$34,5,FALSE)</f>
        <v xml:space="preserve">Республика Татарстан  </v>
      </c>
      <c r="VFC31" s="518">
        <f t="shared" si="1184"/>
        <v>11.6</v>
      </c>
      <c r="VFD31" s="518" t="str">
        <f t="shared" si="1184"/>
        <v>X</v>
      </c>
      <c r="VFE31" s="518" t="str">
        <f t="shared" si="1184"/>
        <v>X</v>
      </c>
      <c r="VFF31" s="311">
        <f t="shared" si="1185"/>
        <v>11.6</v>
      </c>
      <c r="VFG31" s="247">
        <f t="shared" si="1186"/>
        <v>582</v>
      </c>
      <c r="VFH31" s="157"/>
      <c r="VFI31" s="209">
        <v>1160</v>
      </c>
      <c r="VFJ31" s="209">
        <v>0</v>
      </c>
      <c r="VFK31" s="209">
        <v>0</v>
      </c>
      <c r="VFL31" s="229">
        <f t="shared" si="1187"/>
        <v>1160</v>
      </c>
      <c r="VFM31" s="41">
        <f t="shared" ca="1" si="1183"/>
        <v>0.52819082370868997</v>
      </c>
      <c r="VFN31" s="220">
        <v>9</v>
      </c>
      <c r="VFO31" s="162">
        <v>107</v>
      </c>
      <c r="VFP31" s="221" t="str">
        <f>VLOOKUP(VFO31,Уч!$A$2:$L$34,2,FALSE)</f>
        <v>Зарипов Раиль</v>
      </c>
      <c r="VFQ31" s="222" t="str">
        <f>VLOOKUP(VFO31,Уч!$A$2:$L$34,3,FALSE)</f>
        <v>25.07.1999</v>
      </c>
      <c r="VFR31" s="223" t="str">
        <f>VLOOKUP(VFO31,Уч!$A$2:$L$34,5,FALSE)</f>
        <v xml:space="preserve">Республика Татарстан  </v>
      </c>
      <c r="VFS31" s="518">
        <f t="shared" si="1184"/>
        <v>11.6</v>
      </c>
      <c r="VFT31" s="518" t="str">
        <f t="shared" si="1184"/>
        <v>X</v>
      </c>
      <c r="VFU31" s="518" t="str">
        <f t="shared" si="1184"/>
        <v>X</v>
      </c>
      <c r="VFV31" s="311">
        <f t="shared" si="1185"/>
        <v>11.6</v>
      </c>
      <c r="VFW31" s="247">
        <f t="shared" si="1186"/>
        <v>582</v>
      </c>
      <c r="VFX31" s="157"/>
      <c r="VFY31" s="209">
        <v>1160</v>
      </c>
      <c r="VFZ31" s="209">
        <v>0</v>
      </c>
      <c r="VGA31" s="209">
        <v>0</v>
      </c>
      <c r="VGB31" s="229">
        <f t="shared" si="1187"/>
        <v>1160</v>
      </c>
      <c r="VGC31" s="41">
        <f t="shared" ca="1" si="1183"/>
        <v>0.50890874113443219</v>
      </c>
      <c r="VGD31" s="220">
        <v>9</v>
      </c>
      <c r="VGE31" s="162">
        <v>107</v>
      </c>
      <c r="VGF31" s="221" t="str">
        <f>VLOOKUP(VGE31,Уч!$A$2:$L$34,2,FALSE)</f>
        <v>Зарипов Раиль</v>
      </c>
      <c r="VGG31" s="222" t="str">
        <f>VLOOKUP(VGE31,Уч!$A$2:$L$34,3,FALSE)</f>
        <v>25.07.1999</v>
      </c>
      <c r="VGH31" s="223" t="str">
        <f>VLOOKUP(VGE31,Уч!$A$2:$L$34,5,FALSE)</f>
        <v xml:space="preserve">Республика Татарстан  </v>
      </c>
      <c r="VGI31" s="518">
        <f t="shared" si="1184"/>
        <v>11.6</v>
      </c>
      <c r="VGJ31" s="518" t="str">
        <f t="shared" si="1184"/>
        <v>X</v>
      </c>
      <c r="VGK31" s="518" t="str">
        <f t="shared" si="1184"/>
        <v>X</v>
      </c>
      <c r="VGL31" s="311">
        <f t="shared" si="1185"/>
        <v>11.6</v>
      </c>
      <c r="VGM31" s="247">
        <f t="shared" si="1186"/>
        <v>582</v>
      </c>
      <c r="VGN31" s="157"/>
      <c r="VGO31" s="209">
        <v>1160</v>
      </c>
      <c r="VGP31" s="209">
        <v>0</v>
      </c>
      <c r="VGQ31" s="209">
        <v>0</v>
      </c>
      <c r="VGR31" s="229">
        <f t="shared" si="1187"/>
        <v>1160</v>
      </c>
      <c r="VGS31" s="41">
        <f t="shared" ref="VGS31:VIO31" ca="1" si="1188">RAND()</f>
        <v>0.94404553768883681</v>
      </c>
      <c r="VGT31" s="220">
        <v>9</v>
      </c>
      <c r="VGU31" s="162">
        <v>107</v>
      </c>
      <c r="VGV31" s="221" t="str">
        <f>VLOOKUP(VGU31,Уч!$A$2:$L$34,2,FALSE)</f>
        <v>Зарипов Раиль</v>
      </c>
      <c r="VGW31" s="222" t="str">
        <f>VLOOKUP(VGU31,Уч!$A$2:$L$34,3,FALSE)</f>
        <v>25.07.1999</v>
      </c>
      <c r="VGX31" s="223" t="str">
        <f>VLOOKUP(VGU31,Уч!$A$2:$L$34,5,FALSE)</f>
        <v xml:space="preserve">Республика Татарстан  </v>
      </c>
      <c r="VGY31" s="518">
        <f t="shared" ref="VGY31:VIW31" si="1189">IF(VHE31=0,"X",VHE31/100)</f>
        <v>11.6</v>
      </c>
      <c r="VGZ31" s="518" t="str">
        <f t="shared" si="1189"/>
        <v>X</v>
      </c>
      <c r="VHA31" s="518" t="str">
        <f t="shared" si="1189"/>
        <v>X</v>
      </c>
      <c r="VHB31" s="311">
        <f t="shared" ref="VHB31:VIX31" si="1190">MAX(VHE31,VHF31,VHG31)/100</f>
        <v>11.6</v>
      </c>
      <c r="VHC31" s="247">
        <f t="shared" ref="VHC31:VIY31" si="1191">IF(VHH31&lt;153,0,IF(VHH31=0,0,ROUNDDOWN(51.39*(VHH31/100-1.5)^1.05,0)))</f>
        <v>582</v>
      </c>
      <c r="VHD31" s="157"/>
      <c r="VHE31" s="209">
        <v>1160</v>
      </c>
      <c r="VHF31" s="209">
        <v>0</v>
      </c>
      <c r="VHG31" s="209">
        <v>0</v>
      </c>
      <c r="VHH31" s="229">
        <f t="shared" ref="VHH31:VJD31" si="1192">MAX(VHE31,VHF31,VHG31)</f>
        <v>1160</v>
      </c>
      <c r="VHI31" s="41">
        <f t="shared" ca="1" si="1188"/>
        <v>0.35163710734634279</v>
      </c>
      <c r="VHJ31" s="220">
        <v>9</v>
      </c>
      <c r="VHK31" s="162">
        <v>107</v>
      </c>
      <c r="VHL31" s="221" t="str">
        <f>VLOOKUP(VHK31,Уч!$A$2:$L$34,2,FALSE)</f>
        <v>Зарипов Раиль</v>
      </c>
      <c r="VHM31" s="222" t="str">
        <f>VLOOKUP(VHK31,Уч!$A$2:$L$34,3,FALSE)</f>
        <v>25.07.1999</v>
      </c>
      <c r="VHN31" s="223" t="str">
        <f>VLOOKUP(VHK31,Уч!$A$2:$L$34,5,FALSE)</f>
        <v xml:space="preserve">Республика Татарстан  </v>
      </c>
      <c r="VHO31" s="518">
        <f t="shared" si="1189"/>
        <v>11.6</v>
      </c>
      <c r="VHP31" s="518" t="str">
        <f t="shared" si="1189"/>
        <v>X</v>
      </c>
      <c r="VHQ31" s="518" t="str">
        <f t="shared" si="1189"/>
        <v>X</v>
      </c>
      <c r="VHR31" s="311">
        <f t="shared" si="1190"/>
        <v>11.6</v>
      </c>
      <c r="VHS31" s="247">
        <f t="shared" si="1191"/>
        <v>582</v>
      </c>
      <c r="VHT31" s="157"/>
      <c r="VHU31" s="209">
        <v>1160</v>
      </c>
      <c r="VHV31" s="209">
        <v>0</v>
      </c>
      <c r="VHW31" s="209">
        <v>0</v>
      </c>
      <c r="VHX31" s="229">
        <f t="shared" si="1192"/>
        <v>1160</v>
      </c>
      <c r="VHY31" s="41">
        <f t="shared" ca="1" si="1188"/>
        <v>0.30306109442591345</v>
      </c>
      <c r="VHZ31" s="220">
        <v>9</v>
      </c>
      <c r="VIA31" s="162">
        <v>107</v>
      </c>
      <c r="VIB31" s="221" t="str">
        <f>VLOOKUP(VIA31,Уч!$A$2:$L$34,2,FALSE)</f>
        <v>Зарипов Раиль</v>
      </c>
      <c r="VIC31" s="222" t="str">
        <f>VLOOKUP(VIA31,Уч!$A$2:$L$34,3,FALSE)</f>
        <v>25.07.1999</v>
      </c>
      <c r="VID31" s="223" t="str">
        <f>VLOOKUP(VIA31,Уч!$A$2:$L$34,5,FALSE)</f>
        <v xml:space="preserve">Республика Татарстан  </v>
      </c>
      <c r="VIE31" s="518">
        <f t="shared" si="1189"/>
        <v>11.6</v>
      </c>
      <c r="VIF31" s="518" t="str">
        <f t="shared" si="1189"/>
        <v>X</v>
      </c>
      <c r="VIG31" s="518" t="str">
        <f t="shared" si="1189"/>
        <v>X</v>
      </c>
      <c r="VIH31" s="311">
        <f t="shared" si="1190"/>
        <v>11.6</v>
      </c>
      <c r="VII31" s="247">
        <f t="shared" si="1191"/>
        <v>582</v>
      </c>
      <c r="VIJ31" s="157"/>
      <c r="VIK31" s="209">
        <v>1160</v>
      </c>
      <c r="VIL31" s="209">
        <v>0</v>
      </c>
      <c r="VIM31" s="209">
        <v>0</v>
      </c>
      <c r="VIN31" s="229">
        <f t="shared" si="1192"/>
        <v>1160</v>
      </c>
      <c r="VIO31" s="41">
        <f t="shared" ca="1" si="1188"/>
        <v>0.56534347073242452</v>
      </c>
      <c r="VIP31" s="220">
        <v>9</v>
      </c>
      <c r="VIQ31" s="162">
        <v>107</v>
      </c>
      <c r="VIR31" s="221" t="str">
        <f>VLOOKUP(VIQ31,Уч!$A$2:$L$34,2,FALSE)</f>
        <v>Зарипов Раиль</v>
      </c>
      <c r="VIS31" s="222" t="str">
        <f>VLOOKUP(VIQ31,Уч!$A$2:$L$34,3,FALSE)</f>
        <v>25.07.1999</v>
      </c>
      <c r="VIT31" s="223" t="str">
        <f>VLOOKUP(VIQ31,Уч!$A$2:$L$34,5,FALSE)</f>
        <v xml:space="preserve">Республика Татарстан  </v>
      </c>
      <c r="VIU31" s="518">
        <f t="shared" si="1189"/>
        <v>11.6</v>
      </c>
      <c r="VIV31" s="518" t="str">
        <f t="shared" si="1189"/>
        <v>X</v>
      </c>
      <c r="VIW31" s="518" t="str">
        <f t="shared" si="1189"/>
        <v>X</v>
      </c>
      <c r="VIX31" s="311">
        <f t="shared" si="1190"/>
        <v>11.6</v>
      </c>
      <c r="VIY31" s="247">
        <f t="shared" si="1191"/>
        <v>582</v>
      </c>
      <c r="VIZ31" s="157"/>
      <c r="VJA31" s="209">
        <v>1160</v>
      </c>
      <c r="VJB31" s="209">
        <v>0</v>
      </c>
      <c r="VJC31" s="209">
        <v>0</v>
      </c>
      <c r="VJD31" s="229">
        <f t="shared" si="1192"/>
        <v>1160</v>
      </c>
      <c r="VJE31" s="41">
        <f t="shared" ref="VJE31:VLA31" ca="1" si="1193">RAND()</f>
        <v>0.68276600335254423</v>
      </c>
      <c r="VJF31" s="220">
        <v>9</v>
      </c>
      <c r="VJG31" s="162">
        <v>107</v>
      </c>
      <c r="VJH31" s="221" t="str">
        <f>VLOOKUP(VJG31,Уч!$A$2:$L$34,2,FALSE)</f>
        <v>Зарипов Раиль</v>
      </c>
      <c r="VJI31" s="222" t="str">
        <f>VLOOKUP(VJG31,Уч!$A$2:$L$34,3,FALSE)</f>
        <v>25.07.1999</v>
      </c>
      <c r="VJJ31" s="223" t="str">
        <f>VLOOKUP(VJG31,Уч!$A$2:$L$34,5,FALSE)</f>
        <v xml:space="preserve">Республика Татарстан  </v>
      </c>
      <c r="VJK31" s="518">
        <f t="shared" ref="VJK31:VLI31" si="1194">IF(VJQ31=0,"X",VJQ31/100)</f>
        <v>11.6</v>
      </c>
      <c r="VJL31" s="518" t="str">
        <f t="shared" si="1194"/>
        <v>X</v>
      </c>
      <c r="VJM31" s="518" t="str">
        <f t="shared" si="1194"/>
        <v>X</v>
      </c>
      <c r="VJN31" s="311">
        <f t="shared" ref="VJN31:VLJ31" si="1195">MAX(VJQ31,VJR31,VJS31)/100</f>
        <v>11.6</v>
      </c>
      <c r="VJO31" s="247">
        <f t="shared" ref="VJO31:VLK31" si="1196">IF(VJT31&lt;153,0,IF(VJT31=0,0,ROUNDDOWN(51.39*(VJT31/100-1.5)^1.05,0)))</f>
        <v>582</v>
      </c>
      <c r="VJP31" s="157"/>
      <c r="VJQ31" s="209">
        <v>1160</v>
      </c>
      <c r="VJR31" s="209">
        <v>0</v>
      </c>
      <c r="VJS31" s="209">
        <v>0</v>
      </c>
      <c r="VJT31" s="229">
        <f t="shared" ref="VJT31:VLP31" si="1197">MAX(VJQ31,VJR31,VJS31)</f>
        <v>1160</v>
      </c>
      <c r="VJU31" s="41">
        <f t="shared" ca="1" si="1193"/>
        <v>0.53521204659488075</v>
      </c>
      <c r="VJV31" s="220">
        <v>9</v>
      </c>
      <c r="VJW31" s="162">
        <v>107</v>
      </c>
      <c r="VJX31" s="221" t="str">
        <f>VLOOKUP(VJW31,Уч!$A$2:$L$34,2,FALSE)</f>
        <v>Зарипов Раиль</v>
      </c>
      <c r="VJY31" s="222" t="str">
        <f>VLOOKUP(VJW31,Уч!$A$2:$L$34,3,FALSE)</f>
        <v>25.07.1999</v>
      </c>
      <c r="VJZ31" s="223" t="str">
        <f>VLOOKUP(VJW31,Уч!$A$2:$L$34,5,FALSE)</f>
        <v xml:space="preserve">Республика Татарстан  </v>
      </c>
      <c r="VKA31" s="518">
        <f t="shared" si="1194"/>
        <v>11.6</v>
      </c>
      <c r="VKB31" s="518" t="str">
        <f t="shared" si="1194"/>
        <v>X</v>
      </c>
      <c r="VKC31" s="518" t="str">
        <f t="shared" si="1194"/>
        <v>X</v>
      </c>
      <c r="VKD31" s="311">
        <f t="shared" si="1195"/>
        <v>11.6</v>
      </c>
      <c r="VKE31" s="247">
        <f t="shared" si="1196"/>
        <v>582</v>
      </c>
      <c r="VKF31" s="157"/>
      <c r="VKG31" s="209">
        <v>1160</v>
      </c>
      <c r="VKH31" s="209">
        <v>0</v>
      </c>
      <c r="VKI31" s="209">
        <v>0</v>
      </c>
      <c r="VKJ31" s="229">
        <f t="shared" si="1197"/>
        <v>1160</v>
      </c>
      <c r="VKK31" s="41">
        <f t="shared" ca="1" si="1193"/>
        <v>0.57205919573292063</v>
      </c>
      <c r="VKL31" s="220">
        <v>9</v>
      </c>
      <c r="VKM31" s="162">
        <v>107</v>
      </c>
      <c r="VKN31" s="221" t="str">
        <f>VLOOKUP(VKM31,Уч!$A$2:$L$34,2,FALSE)</f>
        <v>Зарипов Раиль</v>
      </c>
      <c r="VKO31" s="222" t="str">
        <f>VLOOKUP(VKM31,Уч!$A$2:$L$34,3,FALSE)</f>
        <v>25.07.1999</v>
      </c>
      <c r="VKP31" s="223" t="str">
        <f>VLOOKUP(VKM31,Уч!$A$2:$L$34,5,FALSE)</f>
        <v xml:space="preserve">Республика Татарстан  </v>
      </c>
      <c r="VKQ31" s="518">
        <f t="shared" si="1194"/>
        <v>11.6</v>
      </c>
      <c r="VKR31" s="518" t="str">
        <f t="shared" si="1194"/>
        <v>X</v>
      </c>
      <c r="VKS31" s="518" t="str">
        <f t="shared" si="1194"/>
        <v>X</v>
      </c>
      <c r="VKT31" s="311">
        <f t="shared" si="1195"/>
        <v>11.6</v>
      </c>
      <c r="VKU31" s="247">
        <f t="shared" si="1196"/>
        <v>582</v>
      </c>
      <c r="VKV31" s="157"/>
      <c r="VKW31" s="209">
        <v>1160</v>
      </c>
      <c r="VKX31" s="209">
        <v>0</v>
      </c>
      <c r="VKY31" s="209">
        <v>0</v>
      </c>
      <c r="VKZ31" s="229">
        <f t="shared" si="1197"/>
        <v>1160</v>
      </c>
      <c r="VLA31" s="41">
        <f t="shared" ca="1" si="1193"/>
        <v>0.21530924783047722</v>
      </c>
      <c r="VLB31" s="220">
        <v>9</v>
      </c>
      <c r="VLC31" s="162">
        <v>107</v>
      </c>
      <c r="VLD31" s="221" t="str">
        <f>VLOOKUP(VLC31,Уч!$A$2:$L$34,2,FALSE)</f>
        <v>Зарипов Раиль</v>
      </c>
      <c r="VLE31" s="222" t="str">
        <f>VLOOKUP(VLC31,Уч!$A$2:$L$34,3,FALSE)</f>
        <v>25.07.1999</v>
      </c>
      <c r="VLF31" s="223" t="str">
        <f>VLOOKUP(VLC31,Уч!$A$2:$L$34,5,FALSE)</f>
        <v xml:space="preserve">Республика Татарстан  </v>
      </c>
      <c r="VLG31" s="518">
        <f t="shared" si="1194"/>
        <v>11.6</v>
      </c>
      <c r="VLH31" s="518" t="str">
        <f t="shared" si="1194"/>
        <v>X</v>
      </c>
      <c r="VLI31" s="518" t="str">
        <f t="shared" si="1194"/>
        <v>X</v>
      </c>
      <c r="VLJ31" s="311">
        <f t="shared" si="1195"/>
        <v>11.6</v>
      </c>
      <c r="VLK31" s="247">
        <f t="shared" si="1196"/>
        <v>582</v>
      </c>
      <c r="VLL31" s="157"/>
      <c r="VLM31" s="209">
        <v>1160</v>
      </c>
      <c r="VLN31" s="209">
        <v>0</v>
      </c>
      <c r="VLO31" s="209">
        <v>0</v>
      </c>
      <c r="VLP31" s="229">
        <f t="shared" si="1197"/>
        <v>1160</v>
      </c>
      <c r="VLQ31" s="41">
        <f t="shared" ref="VLQ31:VNM31" ca="1" si="1198">RAND()</f>
        <v>0.45745133809208105</v>
      </c>
      <c r="VLR31" s="220">
        <v>9</v>
      </c>
      <c r="VLS31" s="162">
        <v>107</v>
      </c>
      <c r="VLT31" s="221" t="str">
        <f>VLOOKUP(VLS31,Уч!$A$2:$L$34,2,FALSE)</f>
        <v>Зарипов Раиль</v>
      </c>
      <c r="VLU31" s="222" t="str">
        <f>VLOOKUP(VLS31,Уч!$A$2:$L$34,3,FALSE)</f>
        <v>25.07.1999</v>
      </c>
      <c r="VLV31" s="223" t="str">
        <f>VLOOKUP(VLS31,Уч!$A$2:$L$34,5,FALSE)</f>
        <v xml:space="preserve">Республика Татарстан  </v>
      </c>
      <c r="VLW31" s="518">
        <f t="shared" ref="VLW31:VNU31" si="1199">IF(VMC31=0,"X",VMC31/100)</f>
        <v>11.6</v>
      </c>
      <c r="VLX31" s="518" t="str">
        <f t="shared" si="1199"/>
        <v>X</v>
      </c>
      <c r="VLY31" s="518" t="str">
        <f t="shared" si="1199"/>
        <v>X</v>
      </c>
      <c r="VLZ31" s="311">
        <f t="shared" ref="VLZ31:VNV31" si="1200">MAX(VMC31,VMD31,VME31)/100</f>
        <v>11.6</v>
      </c>
      <c r="VMA31" s="247">
        <f t="shared" ref="VMA31:VNW31" si="1201">IF(VMF31&lt;153,0,IF(VMF31=0,0,ROUNDDOWN(51.39*(VMF31/100-1.5)^1.05,0)))</f>
        <v>582</v>
      </c>
      <c r="VMB31" s="157"/>
      <c r="VMC31" s="209">
        <v>1160</v>
      </c>
      <c r="VMD31" s="209">
        <v>0</v>
      </c>
      <c r="VME31" s="209">
        <v>0</v>
      </c>
      <c r="VMF31" s="229">
        <f t="shared" ref="VMF31:VOB31" si="1202">MAX(VMC31,VMD31,VME31)</f>
        <v>1160</v>
      </c>
      <c r="VMG31" s="41">
        <f t="shared" ca="1" si="1198"/>
        <v>0.9490790769034092</v>
      </c>
      <c r="VMH31" s="220">
        <v>9</v>
      </c>
      <c r="VMI31" s="162">
        <v>107</v>
      </c>
      <c r="VMJ31" s="221" t="str">
        <f>VLOOKUP(VMI31,Уч!$A$2:$L$34,2,FALSE)</f>
        <v>Зарипов Раиль</v>
      </c>
      <c r="VMK31" s="222" t="str">
        <f>VLOOKUP(VMI31,Уч!$A$2:$L$34,3,FALSE)</f>
        <v>25.07.1999</v>
      </c>
      <c r="VML31" s="223" t="str">
        <f>VLOOKUP(VMI31,Уч!$A$2:$L$34,5,FALSE)</f>
        <v xml:space="preserve">Республика Татарстан  </v>
      </c>
      <c r="VMM31" s="518">
        <f t="shared" si="1199"/>
        <v>11.6</v>
      </c>
      <c r="VMN31" s="518" t="str">
        <f t="shared" si="1199"/>
        <v>X</v>
      </c>
      <c r="VMO31" s="518" t="str">
        <f t="shared" si="1199"/>
        <v>X</v>
      </c>
      <c r="VMP31" s="311">
        <f t="shared" si="1200"/>
        <v>11.6</v>
      </c>
      <c r="VMQ31" s="247">
        <f t="shared" si="1201"/>
        <v>582</v>
      </c>
      <c r="VMR31" s="157"/>
      <c r="VMS31" s="209">
        <v>1160</v>
      </c>
      <c r="VMT31" s="209">
        <v>0</v>
      </c>
      <c r="VMU31" s="209">
        <v>0</v>
      </c>
      <c r="VMV31" s="229">
        <f t="shared" si="1202"/>
        <v>1160</v>
      </c>
      <c r="VMW31" s="41">
        <f t="shared" ca="1" si="1198"/>
        <v>0.6894182566581839</v>
      </c>
      <c r="VMX31" s="220">
        <v>9</v>
      </c>
      <c r="VMY31" s="162">
        <v>107</v>
      </c>
      <c r="VMZ31" s="221" t="str">
        <f>VLOOKUP(VMY31,Уч!$A$2:$L$34,2,FALSE)</f>
        <v>Зарипов Раиль</v>
      </c>
      <c r="VNA31" s="222" t="str">
        <f>VLOOKUP(VMY31,Уч!$A$2:$L$34,3,FALSE)</f>
        <v>25.07.1999</v>
      </c>
      <c r="VNB31" s="223" t="str">
        <f>VLOOKUP(VMY31,Уч!$A$2:$L$34,5,FALSE)</f>
        <v xml:space="preserve">Республика Татарстан  </v>
      </c>
      <c r="VNC31" s="518">
        <f t="shared" si="1199"/>
        <v>11.6</v>
      </c>
      <c r="VND31" s="518" t="str">
        <f t="shared" si="1199"/>
        <v>X</v>
      </c>
      <c r="VNE31" s="518" t="str">
        <f t="shared" si="1199"/>
        <v>X</v>
      </c>
      <c r="VNF31" s="311">
        <f t="shared" si="1200"/>
        <v>11.6</v>
      </c>
      <c r="VNG31" s="247">
        <f t="shared" si="1201"/>
        <v>582</v>
      </c>
      <c r="VNH31" s="157"/>
      <c r="VNI31" s="209">
        <v>1160</v>
      </c>
      <c r="VNJ31" s="209">
        <v>0</v>
      </c>
      <c r="VNK31" s="209">
        <v>0</v>
      </c>
      <c r="VNL31" s="229">
        <f t="shared" si="1202"/>
        <v>1160</v>
      </c>
      <c r="VNM31" s="41">
        <f t="shared" ca="1" si="1198"/>
        <v>0.15223612145345033</v>
      </c>
      <c r="VNN31" s="220">
        <v>9</v>
      </c>
      <c r="VNO31" s="162">
        <v>107</v>
      </c>
      <c r="VNP31" s="221" t="str">
        <f>VLOOKUP(VNO31,Уч!$A$2:$L$34,2,FALSE)</f>
        <v>Зарипов Раиль</v>
      </c>
      <c r="VNQ31" s="222" t="str">
        <f>VLOOKUP(VNO31,Уч!$A$2:$L$34,3,FALSE)</f>
        <v>25.07.1999</v>
      </c>
      <c r="VNR31" s="223" t="str">
        <f>VLOOKUP(VNO31,Уч!$A$2:$L$34,5,FALSE)</f>
        <v xml:space="preserve">Республика Татарстан  </v>
      </c>
      <c r="VNS31" s="518">
        <f t="shared" si="1199"/>
        <v>11.6</v>
      </c>
      <c r="VNT31" s="518" t="str">
        <f t="shared" si="1199"/>
        <v>X</v>
      </c>
      <c r="VNU31" s="518" t="str">
        <f t="shared" si="1199"/>
        <v>X</v>
      </c>
      <c r="VNV31" s="311">
        <f t="shared" si="1200"/>
        <v>11.6</v>
      </c>
      <c r="VNW31" s="247">
        <f t="shared" si="1201"/>
        <v>582</v>
      </c>
      <c r="VNX31" s="157"/>
      <c r="VNY31" s="209">
        <v>1160</v>
      </c>
      <c r="VNZ31" s="209">
        <v>0</v>
      </c>
      <c r="VOA31" s="209">
        <v>0</v>
      </c>
      <c r="VOB31" s="229">
        <f t="shared" si="1202"/>
        <v>1160</v>
      </c>
      <c r="VOC31" s="41">
        <f t="shared" ref="VOC31:VPY31" ca="1" si="1203">RAND()</f>
        <v>0.6569870772706784</v>
      </c>
      <c r="VOD31" s="220">
        <v>9</v>
      </c>
      <c r="VOE31" s="162">
        <v>107</v>
      </c>
      <c r="VOF31" s="221" t="str">
        <f>VLOOKUP(VOE31,Уч!$A$2:$L$34,2,FALSE)</f>
        <v>Зарипов Раиль</v>
      </c>
      <c r="VOG31" s="222" t="str">
        <f>VLOOKUP(VOE31,Уч!$A$2:$L$34,3,FALSE)</f>
        <v>25.07.1999</v>
      </c>
      <c r="VOH31" s="223" t="str">
        <f>VLOOKUP(VOE31,Уч!$A$2:$L$34,5,FALSE)</f>
        <v xml:space="preserve">Республика Татарстан  </v>
      </c>
      <c r="VOI31" s="518">
        <f t="shared" ref="VOI31:VQG31" si="1204">IF(VOO31=0,"X",VOO31/100)</f>
        <v>11.6</v>
      </c>
      <c r="VOJ31" s="518" t="str">
        <f t="shared" si="1204"/>
        <v>X</v>
      </c>
      <c r="VOK31" s="518" t="str">
        <f t="shared" si="1204"/>
        <v>X</v>
      </c>
      <c r="VOL31" s="311">
        <f t="shared" ref="VOL31:VQH31" si="1205">MAX(VOO31,VOP31,VOQ31)/100</f>
        <v>11.6</v>
      </c>
      <c r="VOM31" s="247">
        <f t="shared" ref="VOM31:VQI31" si="1206">IF(VOR31&lt;153,0,IF(VOR31=0,0,ROUNDDOWN(51.39*(VOR31/100-1.5)^1.05,0)))</f>
        <v>582</v>
      </c>
      <c r="VON31" s="157"/>
      <c r="VOO31" s="209">
        <v>1160</v>
      </c>
      <c r="VOP31" s="209">
        <v>0</v>
      </c>
      <c r="VOQ31" s="209">
        <v>0</v>
      </c>
      <c r="VOR31" s="229">
        <f t="shared" ref="VOR31:VQN31" si="1207">MAX(VOO31,VOP31,VOQ31)</f>
        <v>1160</v>
      </c>
      <c r="VOS31" s="41">
        <f t="shared" ca="1" si="1203"/>
        <v>0.71468976310152177</v>
      </c>
      <c r="VOT31" s="220">
        <v>9</v>
      </c>
      <c r="VOU31" s="162">
        <v>107</v>
      </c>
      <c r="VOV31" s="221" t="str">
        <f>VLOOKUP(VOU31,Уч!$A$2:$L$34,2,FALSE)</f>
        <v>Зарипов Раиль</v>
      </c>
      <c r="VOW31" s="222" t="str">
        <f>VLOOKUP(VOU31,Уч!$A$2:$L$34,3,FALSE)</f>
        <v>25.07.1999</v>
      </c>
      <c r="VOX31" s="223" t="str">
        <f>VLOOKUP(VOU31,Уч!$A$2:$L$34,5,FALSE)</f>
        <v xml:space="preserve">Республика Татарстан  </v>
      </c>
      <c r="VOY31" s="518">
        <f t="shared" si="1204"/>
        <v>11.6</v>
      </c>
      <c r="VOZ31" s="518" t="str">
        <f t="shared" si="1204"/>
        <v>X</v>
      </c>
      <c r="VPA31" s="518" t="str">
        <f t="shared" si="1204"/>
        <v>X</v>
      </c>
      <c r="VPB31" s="311">
        <f t="shared" si="1205"/>
        <v>11.6</v>
      </c>
      <c r="VPC31" s="247">
        <f t="shared" si="1206"/>
        <v>582</v>
      </c>
      <c r="VPD31" s="157"/>
      <c r="VPE31" s="209">
        <v>1160</v>
      </c>
      <c r="VPF31" s="209">
        <v>0</v>
      </c>
      <c r="VPG31" s="209">
        <v>0</v>
      </c>
      <c r="VPH31" s="229">
        <f t="shared" si="1207"/>
        <v>1160</v>
      </c>
      <c r="VPI31" s="41">
        <f t="shared" ca="1" si="1203"/>
        <v>0.74014537717271078</v>
      </c>
      <c r="VPJ31" s="220">
        <v>9</v>
      </c>
      <c r="VPK31" s="162">
        <v>107</v>
      </c>
      <c r="VPL31" s="221" t="str">
        <f>VLOOKUP(VPK31,Уч!$A$2:$L$34,2,FALSE)</f>
        <v>Зарипов Раиль</v>
      </c>
      <c r="VPM31" s="222" t="str">
        <f>VLOOKUP(VPK31,Уч!$A$2:$L$34,3,FALSE)</f>
        <v>25.07.1999</v>
      </c>
      <c r="VPN31" s="223" t="str">
        <f>VLOOKUP(VPK31,Уч!$A$2:$L$34,5,FALSE)</f>
        <v xml:space="preserve">Республика Татарстан  </v>
      </c>
      <c r="VPO31" s="518">
        <f t="shared" si="1204"/>
        <v>11.6</v>
      </c>
      <c r="VPP31" s="518" t="str">
        <f t="shared" si="1204"/>
        <v>X</v>
      </c>
      <c r="VPQ31" s="518" t="str">
        <f t="shared" si="1204"/>
        <v>X</v>
      </c>
      <c r="VPR31" s="311">
        <f t="shared" si="1205"/>
        <v>11.6</v>
      </c>
      <c r="VPS31" s="247">
        <f t="shared" si="1206"/>
        <v>582</v>
      </c>
      <c r="VPT31" s="157"/>
      <c r="VPU31" s="209">
        <v>1160</v>
      </c>
      <c r="VPV31" s="209">
        <v>0</v>
      </c>
      <c r="VPW31" s="209">
        <v>0</v>
      </c>
      <c r="VPX31" s="229">
        <f t="shared" si="1207"/>
        <v>1160</v>
      </c>
      <c r="VPY31" s="41">
        <f t="shared" ca="1" si="1203"/>
        <v>0.69630045303258448</v>
      </c>
      <c r="VPZ31" s="220">
        <v>9</v>
      </c>
      <c r="VQA31" s="162">
        <v>107</v>
      </c>
      <c r="VQB31" s="221" t="str">
        <f>VLOOKUP(VQA31,Уч!$A$2:$L$34,2,FALSE)</f>
        <v>Зарипов Раиль</v>
      </c>
      <c r="VQC31" s="222" t="str">
        <f>VLOOKUP(VQA31,Уч!$A$2:$L$34,3,FALSE)</f>
        <v>25.07.1999</v>
      </c>
      <c r="VQD31" s="223" t="str">
        <f>VLOOKUP(VQA31,Уч!$A$2:$L$34,5,FALSE)</f>
        <v xml:space="preserve">Республика Татарстан  </v>
      </c>
      <c r="VQE31" s="518">
        <f t="shared" si="1204"/>
        <v>11.6</v>
      </c>
      <c r="VQF31" s="518" t="str">
        <f t="shared" si="1204"/>
        <v>X</v>
      </c>
      <c r="VQG31" s="518" t="str">
        <f t="shared" si="1204"/>
        <v>X</v>
      </c>
      <c r="VQH31" s="311">
        <f t="shared" si="1205"/>
        <v>11.6</v>
      </c>
      <c r="VQI31" s="247">
        <f t="shared" si="1206"/>
        <v>582</v>
      </c>
      <c r="VQJ31" s="157"/>
      <c r="VQK31" s="209">
        <v>1160</v>
      </c>
      <c r="VQL31" s="209">
        <v>0</v>
      </c>
      <c r="VQM31" s="209">
        <v>0</v>
      </c>
      <c r="VQN31" s="229">
        <f t="shared" si="1207"/>
        <v>1160</v>
      </c>
      <c r="VQO31" s="41">
        <f t="shared" ref="VQO31:VSK31" ca="1" si="1208">RAND()</f>
        <v>0.59909840196073971</v>
      </c>
      <c r="VQP31" s="220">
        <v>9</v>
      </c>
      <c r="VQQ31" s="162">
        <v>107</v>
      </c>
      <c r="VQR31" s="221" t="str">
        <f>VLOOKUP(VQQ31,Уч!$A$2:$L$34,2,FALSE)</f>
        <v>Зарипов Раиль</v>
      </c>
      <c r="VQS31" s="222" t="str">
        <f>VLOOKUP(VQQ31,Уч!$A$2:$L$34,3,FALSE)</f>
        <v>25.07.1999</v>
      </c>
      <c r="VQT31" s="223" t="str">
        <f>VLOOKUP(VQQ31,Уч!$A$2:$L$34,5,FALSE)</f>
        <v xml:space="preserve">Республика Татарстан  </v>
      </c>
      <c r="VQU31" s="518">
        <f t="shared" ref="VQU31:VSS31" si="1209">IF(VRA31=0,"X",VRA31/100)</f>
        <v>11.6</v>
      </c>
      <c r="VQV31" s="518" t="str">
        <f t="shared" si="1209"/>
        <v>X</v>
      </c>
      <c r="VQW31" s="518" t="str">
        <f t="shared" si="1209"/>
        <v>X</v>
      </c>
      <c r="VQX31" s="311">
        <f t="shared" ref="VQX31:VST31" si="1210">MAX(VRA31,VRB31,VRC31)/100</f>
        <v>11.6</v>
      </c>
      <c r="VQY31" s="247">
        <f t="shared" ref="VQY31:VSU31" si="1211">IF(VRD31&lt;153,0,IF(VRD31=0,0,ROUNDDOWN(51.39*(VRD31/100-1.5)^1.05,0)))</f>
        <v>582</v>
      </c>
      <c r="VQZ31" s="157"/>
      <c r="VRA31" s="209">
        <v>1160</v>
      </c>
      <c r="VRB31" s="209">
        <v>0</v>
      </c>
      <c r="VRC31" s="209">
        <v>0</v>
      </c>
      <c r="VRD31" s="229">
        <f t="shared" ref="VRD31:VSZ31" si="1212">MAX(VRA31,VRB31,VRC31)</f>
        <v>1160</v>
      </c>
      <c r="VRE31" s="41">
        <f t="shared" ca="1" si="1208"/>
        <v>0.8515476462047733</v>
      </c>
      <c r="VRF31" s="220">
        <v>9</v>
      </c>
      <c r="VRG31" s="162">
        <v>107</v>
      </c>
      <c r="VRH31" s="221" t="str">
        <f>VLOOKUP(VRG31,Уч!$A$2:$L$34,2,FALSE)</f>
        <v>Зарипов Раиль</v>
      </c>
      <c r="VRI31" s="222" t="str">
        <f>VLOOKUP(VRG31,Уч!$A$2:$L$34,3,FALSE)</f>
        <v>25.07.1999</v>
      </c>
      <c r="VRJ31" s="223" t="str">
        <f>VLOOKUP(VRG31,Уч!$A$2:$L$34,5,FALSE)</f>
        <v xml:space="preserve">Республика Татарстан  </v>
      </c>
      <c r="VRK31" s="518">
        <f t="shared" si="1209"/>
        <v>11.6</v>
      </c>
      <c r="VRL31" s="518" t="str">
        <f t="shared" si="1209"/>
        <v>X</v>
      </c>
      <c r="VRM31" s="518" t="str">
        <f t="shared" si="1209"/>
        <v>X</v>
      </c>
      <c r="VRN31" s="311">
        <f t="shared" si="1210"/>
        <v>11.6</v>
      </c>
      <c r="VRO31" s="247">
        <f t="shared" si="1211"/>
        <v>582</v>
      </c>
      <c r="VRP31" s="157"/>
      <c r="VRQ31" s="209">
        <v>1160</v>
      </c>
      <c r="VRR31" s="209">
        <v>0</v>
      </c>
      <c r="VRS31" s="209">
        <v>0</v>
      </c>
      <c r="VRT31" s="229">
        <f t="shared" si="1212"/>
        <v>1160</v>
      </c>
      <c r="VRU31" s="41">
        <f t="shared" ca="1" si="1208"/>
        <v>0.63004902455247946</v>
      </c>
      <c r="VRV31" s="220">
        <v>9</v>
      </c>
      <c r="VRW31" s="162">
        <v>107</v>
      </c>
      <c r="VRX31" s="221" t="str">
        <f>VLOOKUP(VRW31,Уч!$A$2:$L$34,2,FALSE)</f>
        <v>Зарипов Раиль</v>
      </c>
      <c r="VRY31" s="222" t="str">
        <f>VLOOKUP(VRW31,Уч!$A$2:$L$34,3,FALSE)</f>
        <v>25.07.1999</v>
      </c>
      <c r="VRZ31" s="223" t="str">
        <f>VLOOKUP(VRW31,Уч!$A$2:$L$34,5,FALSE)</f>
        <v xml:space="preserve">Республика Татарстан  </v>
      </c>
      <c r="VSA31" s="518">
        <f t="shared" si="1209"/>
        <v>11.6</v>
      </c>
      <c r="VSB31" s="518" t="str">
        <f t="shared" si="1209"/>
        <v>X</v>
      </c>
      <c r="VSC31" s="518" t="str">
        <f t="shared" si="1209"/>
        <v>X</v>
      </c>
      <c r="VSD31" s="311">
        <f t="shared" si="1210"/>
        <v>11.6</v>
      </c>
      <c r="VSE31" s="247">
        <f t="shared" si="1211"/>
        <v>582</v>
      </c>
      <c r="VSF31" s="157"/>
      <c r="VSG31" s="209">
        <v>1160</v>
      </c>
      <c r="VSH31" s="209">
        <v>0</v>
      </c>
      <c r="VSI31" s="209">
        <v>0</v>
      </c>
      <c r="VSJ31" s="229">
        <f t="shared" si="1212"/>
        <v>1160</v>
      </c>
      <c r="VSK31" s="41">
        <f t="shared" ca="1" si="1208"/>
        <v>0.64978310379925686</v>
      </c>
      <c r="VSL31" s="220">
        <v>9</v>
      </c>
      <c r="VSM31" s="162">
        <v>107</v>
      </c>
      <c r="VSN31" s="221" t="str">
        <f>VLOOKUP(VSM31,Уч!$A$2:$L$34,2,FALSE)</f>
        <v>Зарипов Раиль</v>
      </c>
      <c r="VSO31" s="222" t="str">
        <f>VLOOKUP(VSM31,Уч!$A$2:$L$34,3,FALSE)</f>
        <v>25.07.1999</v>
      </c>
      <c r="VSP31" s="223" t="str">
        <f>VLOOKUP(VSM31,Уч!$A$2:$L$34,5,FALSE)</f>
        <v xml:space="preserve">Республика Татарстан  </v>
      </c>
      <c r="VSQ31" s="518">
        <f t="shared" si="1209"/>
        <v>11.6</v>
      </c>
      <c r="VSR31" s="518" t="str">
        <f t="shared" si="1209"/>
        <v>X</v>
      </c>
      <c r="VSS31" s="518" t="str">
        <f t="shared" si="1209"/>
        <v>X</v>
      </c>
      <c r="VST31" s="311">
        <f t="shared" si="1210"/>
        <v>11.6</v>
      </c>
      <c r="VSU31" s="247">
        <f t="shared" si="1211"/>
        <v>582</v>
      </c>
      <c r="VSV31" s="157"/>
      <c r="VSW31" s="209">
        <v>1160</v>
      </c>
      <c r="VSX31" s="209">
        <v>0</v>
      </c>
      <c r="VSY31" s="209">
        <v>0</v>
      </c>
      <c r="VSZ31" s="229">
        <f t="shared" si="1212"/>
        <v>1160</v>
      </c>
      <c r="VTA31" s="41">
        <f t="shared" ref="VTA31:VUW31" ca="1" si="1213">RAND()</f>
        <v>0.70854230021230957</v>
      </c>
      <c r="VTB31" s="220">
        <v>9</v>
      </c>
      <c r="VTC31" s="162">
        <v>107</v>
      </c>
      <c r="VTD31" s="221" t="str">
        <f>VLOOKUP(VTC31,Уч!$A$2:$L$34,2,FALSE)</f>
        <v>Зарипов Раиль</v>
      </c>
      <c r="VTE31" s="222" t="str">
        <f>VLOOKUP(VTC31,Уч!$A$2:$L$34,3,FALSE)</f>
        <v>25.07.1999</v>
      </c>
      <c r="VTF31" s="223" t="str">
        <f>VLOOKUP(VTC31,Уч!$A$2:$L$34,5,FALSE)</f>
        <v xml:space="preserve">Республика Татарстан  </v>
      </c>
      <c r="VTG31" s="518">
        <f t="shared" ref="VTG31:VVE31" si="1214">IF(VTM31=0,"X",VTM31/100)</f>
        <v>11.6</v>
      </c>
      <c r="VTH31" s="518" t="str">
        <f t="shared" si="1214"/>
        <v>X</v>
      </c>
      <c r="VTI31" s="518" t="str">
        <f t="shared" si="1214"/>
        <v>X</v>
      </c>
      <c r="VTJ31" s="311">
        <f t="shared" ref="VTJ31:VVF31" si="1215">MAX(VTM31,VTN31,VTO31)/100</f>
        <v>11.6</v>
      </c>
      <c r="VTK31" s="247">
        <f t="shared" ref="VTK31:VVG31" si="1216">IF(VTP31&lt;153,0,IF(VTP31=0,0,ROUNDDOWN(51.39*(VTP31/100-1.5)^1.05,0)))</f>
        <v>582</v>
      </c>
      <c r="VTL31" s="157"/>
      <c r="VTM31" s="209">
        <v>1160</v>
      </c>
      <c r="VTN31" s="209">
        <v>0</v>
      </c>
      <c r="VTO31" s="209">
        <v>0</v>
      </c>
      <c r="VTP31" s="229">
        <f t="shared" ref="VTP31:VVL31" si="1217">MAX(VTM31,VTN31,VTO31)</f>
        <v>1160</v>
      </c>
      <c r="VTQ31" s="41">
        <f t="shared" ca="1" si="1213"/>
        <v>0.93426822943223042</v>
      </c>
      <c r="VTR31" s="220">
        <v>9</v>
      </c>
      <c r="VTS31" s="162">
        <v>107</v>
      </c>
      <c r="VTT31" s="221" t="str">
        <f>VLOOKUP(VTS31,Уч!$A$2:$L$34,2,FALSE)</f>
        <v>Зарипов Раиль</v>
      </c>
      <c r="VTU31" s="222" t="str">
        <f>VLOOKUP(VTS31,Уч!$A$2:$L$34,3,FALSE)</f>
        <v>25.07.1999</v>
      </c>
      <c r="VTV31" s="223" t="str">
        <f>VLOOKUP(VTS31,Уч!$A$2:$L$34,5,FALSE)</f>
        <v xml:space="preserve">Республика Татарстан  </v>
      </c>
      <c r="VTW31" s="518">
        <f t="shared" si="1214"/>
        <v>11.6</v>
      </c>
      <c r="VTX31" s="518" t="str">
        <f t="shared" si="1214"/>
        <v>X</v>
      </c>
      <c r="VTY31" s="518" t="str">
        <f t="shared" si="1214"/>
        <v>X</v>
      </c>
      <c r="VTZ31" s="311">
        <f t="shared" si="1215"/>
        <v>11.6</v>
      </c>
      <c r="VUA31" s="247">
        <f t="shared" si="1216"/>
        <v>582</v>
      </c>
      <c r="VUB31" s="157"/>
      <c r="VUC31" s="209">
        <v>1160</v>
      </c>
      <c r="VUD31" s="209">
        <v>0</v>
      </c>
      <c r="VUE31" s="209">
        <v>0</v>
      </c>
      <c r="VUF31" s="229">
        <f t="shared" si="1217"/>
        <v>1160</v>
      </c>
      <c r="VUG31" s="41">
        <f t="shared" ca="1" si="1213"/>
        <v>0.52555844195877155</v>
      </c>
      <c r="VUH31" s="220">
        <v>9</v>
      </c>
      <c r="VUI31" s="162">
        <v>107</v>
      </c>
      <c r="VUJ31" s="221" t="str">
        <f>VLOOKUP(VUI31,Уч!$A$2:$L$34,2,FALSE)</f>
        <v>Зарипов Раиль</v>
      </c>
      <c r="VUK31" s="222" t="str">
        <f>VLOOKUP(VUI31,Уч!$A$2:$L$34,3,FALSE)</f>
        <v>25.07.1999</v>
      </c>
      <c r="VUL31" s="223" t="str">
        <f>VLOOKUP(VUI31,Уч!$A$2:$L$34,5,FALSE)</f>
        <v xml:space="preserve">Республика Татарстан  </v>
      </c>
      <c r="VUM31" s="518">
        <f t="shared" si="1214"/>
        <v>11.6</v>
      </c>
      <c r="VUN31" s="518" t="str">
        <f t="shared" si="1214"/>
        <v>X</v>
      </c>
      <c r="VUO31" s="518" t="str">
        <f t="shared" si="1214"/>
        <v>X</v>
      </c>
      <c r="VUP31" s="311">
        <f t="shared" si="1215"/>
        <v>11.6</v>
      </c>
      <c r="VUQ31" s="247">
        <f t="shared" si="1216"/>
        <v>582</v>
      </c>
      <c r="VUR31" s="157"/>
      <c r="VUS31" s="209">
        <v>1160</v>
      </c>
      <c r="VUT31" s="209">
        <v>0</v>
      </c>
      <c r="VUU31" s="209">
        <v>0</v>
      </c>
      <c r="VUV31" s="229">
        <f t="shared" si="1217"/>
        <v>1160</v>
      </c>
      <c r="VUW31" s="41">
        <f t="shared" ca="1" si="1213"/>
        <v>0.35789356917054072</v>
      </c>
      <c r="VUX31" s="220">
        <v>9</v>
      </c>
      <c r="VUY31" s="162">
        <v>107</v>
      </c>
      <c r="VUZ31" s="221" t="str">
        <f>VLOOKUP(VUY31,Уч!$A$2:$L$34,2,FALSE)</f>
        <v>Зарипов Раиль</v>
      </c>
      <c r="VVA31" s="222" t="str">
        <f>VLOOKUP(VUY31,Уч!$A$2:$L$34,3,FALSE)</f>
        <v>25.07.1999</v>
      </c>
      <c r="VVB31" s="223" t="str">
        <f>VLOOKUP(VUY31,Уч!$A$2:$L$34,5,FALSE)</f>
        <v xml:space="preserve">Республика Татарстан  </v>
      </c>
      <c r="VVC31" s="518">
        <f t="shared" si="1214"/>
        <v>11.6</v>
      </c>
      <c r="VVD31" s="518" t="str">
        <f t="shared" si="1214"/>
        <v>X</v>
      </c>
      <c r="VVE31" s="518" t="str">
        <f t="shared" si="1214"/>
        <v>X</v>
      </c>
      <c r="VVF31" s="311">
        <f t="shared" si="1215"/>
        <v>11.6</v>
      </c>
      <c r="VVG31" s="247">
        <f t="shared" si="1216"/>
        <v>582</v>
      </c>
      <c r="VVH31" s="157"/>
      <c r="VVI31" s="209">
        <v>1160</v>
      </c>
      <c r="VVJ31" s="209">
        <v>0</v>
      </c>
      <c r="VVK31" s="209">
        <v>0</v>
      </c>
      <c r="VVL31" s="229">
        <f t="shared" si="1217"/>
        <v>1160</v>
      </c>
      <c r="VVM31" s="41">
        <f t="shared" ref="VVM31:VXI31" ca="1" si="1218">RAND()</f>
        <v>0.4831330023831174</v>
      </c>
      <c r="VVN31" s="220">
        <v>9</v>
      </c>
      <c r="VVO31" s="162">
        <v>107</v>
      </c>
      <c r="VVP31" s="221" t="str">
        <f>VLOOKUP(VVO31,Уч!$A$2:$L$34,2,FALSE)</f>
        <v>Зарипов Раиль</v>
      </c>
      <c r="VVQ31" s="222" t="str">
        <f>VLOOKUP(VVO31,Уч!$A$2:$L$34,3,FALSE)</f>
        <v>25.07.1999</v>
      </c>
      <c r="VVR31" s="223" t="str">
        <f>VLOOKUP(VVO31,Уч!$A$2:$L$34,5,FALSE)</f>
        <v xml:space="preserve">Республика Татарстан  </v>
      </c>
      <c r="VVS31" s="518">
        <f t="shared" ref="VVS31:VXQ31" si="1219">IF(VVY31=0,"X",VVY31/100)</f>
        <v>11.6</v>
      </c>
      <c r="VVT31" s="518" t="str">
        <f t="shared" si="1219"/>
        <v>X</v>
      </c>
      <c r="VVU31" s="518" t="str">
        <f t="shared" si="1219"/>
        <v>X</v>
      </c>
      <c r="VVV31" s="311">
        <f t="shared" ref="VVV31:VXR31" si="1220">MAX(VVY31,VVZ31,VWA31)/100</f>
        <v>11.6</v>
      </c>
      <c r="VVW31" s="247">
        <f t="shared" ref="VVW31:VXS31" si="1221">IF(VWB31&lt;153,0,IF(VWB31=0,0,ROUNDDOWN(51.39*(VWB31/100-1.5)^1.05,0)))</f>
        <v>582</v>
      </c>
      <c r="VVX31" s="157"/>
      <c r="VVY31" s="209">
        <v>1160</v>
      </c>
      <c r="VVZ31" s="209">
        <v>0</v>
      </c>
      <c r="VWA31" s="209">
        <v>0</v>
      </c>
      <c r="VWB31" s="229">
        <f t="shared" ref="VWB31:VXX31" si="1222">MAX(VVY31,VVZ31,VWA31)</f>
        <v>1160</v>
      </c>
      <c r="VWC31" s="41">
        <f t="shared" ca="1" si="1218"/>
        <v>0.14231883560104108</v>
      </c>
      <c r="VWD31" s="220">
        <v>9</v>
      </c>
      <c r="VWE31" s="162">
        <v>107</v>
      </c>
      <c r="VWF31" s="221" t="str">
        <f>VLOOKUP(VWE31,Уч!$A$2:$L$34,2,FALSE)</f>
        <v>Зарипов Раиль</v>
      </c>
      <c r="VWG31" s="222" t="str">
        <f>VLOOKUP(VWE31,Уч!$A$2:$L$34,3,FALSE)</f>
        <v>25.07.1999</v>
      </c>
      <c r="VWH31" s="223" t="str">
        <f>VLOOKUP(VWE31,Уч!$A$2:$L$34,5,FALSE)</f>
        <v xml:space="preserve">Республика Татарстан  </v>
      </c>
      <c r="VWI31" s="518">
        <f t="shared" si="1219"/>
        <v>11.6</v>
      </c>
      <c r="VWJ31" s="518" t="str">
        <f t="shared" si="1219"/>
        <v>X</v>
      </c>
      <c r="VWK31" s="518" t="str">
        <f t="shared" si="1219"/>
        <v>X</v>
      </c>
      <c r="VWL31" s="311">
        <f t="shared" si="1220"/>
        <v>11.6</v>
      </c>
      <c r="VWM31" s="247">
        <f t="shared" si="1221"/>
        <v>582</v>
      </c>
      <c r="VWN31" s="157"/>
      <c r="VWO31" s="209">
        <v>1160</v>
      </c>
      <c r="VWP31" s="209">
        <v>0</v>
      </c>
      <c r="VWQ31" s="209">
        <v>0</v>
      </c>
      <c r="VWR31" s="229">
        <f t="shared" si="1222"/>
        <v>1160</v>
      </c>
      <c r="VWS31" s="41">
        <f t="shared" ca="1" si="1218"/>
        <v>0.5667333218681575</v>
      </c>
      <c r="VWT31" s="220">
        <v>9</v>
      </c>
      <c r="VWU31" s="162">
        <v>107</v>
      </c>
      <c r="VWV31" s="221" t="str">
        <f>VLOOKUP(VWU31,Уч!$A$2:$L$34,2,FALSE)</f>
        <v>Зарипов Раиль</v>
      </c>
      <c r="VWW31" s="222" t="str">
        <f>VLOOKUP(VWU31,Уч!$A$2:$L$34,3,FALSE)</f>
        <v>25.07.1999</v>
      </c>
      <c r="VWX31" s="223" t="str">
        <f>VLOOKUP(VWU31,Уч!$A$2:$L$34,5,FALSE)</f>
        <v xml:space="preserve">Республика Татарстан  </v>
      </c>
      <c r="VWY31" s="518">
        <f t="shared" si="1219"/>
        <v>11.6</v>
      </c>
      <c r="VWZ31" s="518" t="str">
        <f t="shared" si="1219"/>
        <v>X</v>
      </c>
      <c r="VXA31" s="518" t="str">
        <f t="shared" si="1219"/>
        <v>X</v>
      </c>
      <c r="VXB31" s="311">
        <f t="shared" si="1220"/>
        <v>11.6</v>
      </c>
      <c r="VXC31" s="247">
        <f t="shared" si="1221"/>
        <v>582</v>
      </c>
      <c r="VXD31" s="157"/>
      <c r="VXE31" s="209">
        <v>1160</v>
      </c>
      <c r="VXF31" s="209">
        <v>0</v>
      </c>
      <c r="VXG31" s="209">
        <v>0</v>
      </c>
      <c r="VXH31" s="229">
        <f t="shared" si="1222"/>
        <v>1160</v>
      </c>
      <c r="VXI31" s="41">
        <f t="shared" ca="1" si="1218"/>
        <v>0.87949460503882626</v>
      </c>
      <c r="VXJ31" s="220">
        <v>9</v>
      </c>
      <c r="VXK31" s="162">
        <v>107</v>
      </c>
      <c r="VXL31" s="221" t="str">
        <f>VLOOKUP(VXK31,Уч!$A$2:$L$34,2,FALSE)</f>
        <v>Зарипов Раиль</v>
      </c>
      <c r="VXM31" s="222" t="str">
        <f>VLOOKUP(VXK31,Уч!$A$2:$L$34,3,FALSE)</f>
        <v>25.07.1999</v>
      </c>
      <c r="VXN31" s="223" t="str">
        <f>VLOOKUP(VXK31,Уч!$A$2:$L$34,5,FALSE)</f>
        <v xml:space="preserve">Республика Татарстан  </v>
      </c>
      <c r="VXO31" s="518">
        <f t="shared" si="1219"/>
        <v>11.6</v>
      </c>
      <c r="VXP31" s="518" t="str">
        <f t="shared" si="1219"/>
        <v>X</v>
      </c>
      <c r="VXQ31" s="518" t="str">
        <f t="shared" si="1219"/>
        <v>X</v>
      </c>
      <c r="VXR31" s="311">
        <f t="shared" si="1220"/>
        <v>11.6</v>
      </c>
      <c r="VXS31" s="247">
        <f t="shared" si="1221"/>
        <v>582</v>
      </c>
      <c r="VXT31" s="157"/>
      <c r="VXU31" s="209">
        <v>1160</v>
      </c>
      <c r="VXV31" s="209">
        <v>0</v>
      </c>
      <c r="VXW31" s="209">
        <v>0</v>
      </c>
      <c r="VXX31" s="229">
        <f t="shared" si="1222"/>
        <v>1160</v>
      </c>
      <c r="VXY31" s="41">
        <f t="shared" ref="VXY31:VZU31" ca="1" si="1223">RAND()</f>
        <v>0.45258096522891711</v>
      </c>
      <c r="VXZ31" s="220">
        <v>9</v>
      </c>
      <c r="VYA31" s="162">
        <v>107</v>
      </c>
      <c r="VYB31" s="221" t="str">
        <f>VLOOKUP(VYA31,Уч!$A$2:$L$34,2,FALSE)</f>
        <v>Зарипов Раиль</v>
      </c>
      <c r="VYC31" s="222" t="str">
        <f>VLOOKUP(VYA31,Уч!$A$2:$L$34,3,FALSE)</f>
        <v>25.07.1999</v>
      </c>
      <c r="VYD31" s="223" t="str">
        <f>VLOOKUP(VYA31,Уч!$A$2:$L$34,5,FALSE)</f>
        <v xml:space="preserve">Республика Татарстан  </v>
      </c>
      <c r="VYE31" s="518">
        <f t="shared" ref="VYE31:WAC31" si="1224">IF(VYK31=0,"X",VYK31/100)</f>
        <v>11.6</v>
      </c>
      <c r="VYF31" s="518" t="str">
        <f t="shared" si="1224"/>
        <v>X</v>
      </c>
      <c r="VYG31" s="518" t="str">
        <f t="shared" si="1224"/>
        <v>X</v>
      </c>
      <c r="VYH31" s="311">
        <f t="shared" ref="VYH31:WAD31" si="1225">MAX(VYK31,VYL31,VYM31)/100</f>
        <v>11.6</v>
      </c>
      <c r="VYI31" s="247">
        <f t="shared" ref="VYI31:WAE31" si="1226">IF(VYN31&lt;153,0,IF(VYN31=0,0,ROUNDDOWN(51.39*(VYN31/100-1.5)^1.05,0)))</f>
        <v>582</v>
      </c>
      <c r="VYJ31" s="157"/>
      <c r="VYK31" s="209">
        <v>1160</v>
      </c>
      <c r="VYL31" s="209">
        <v>0</v>
      </c>
      <c r="VYM31" s="209">
        <v>0</v>
      </c>
      <c r="VYN31" s="229">
        <f t="shared" ref="VYN31:WAJ31" si="1227">MAX(VYK31,VYL31,VYM31)</f>
        <v>1160</v>
      </c>
      <c r="VYO31" s="41">
        <f t="shared" ca="1" si="1223"/>
        <v>0.81936392844500749</v>
      </c>
      <c r="VYP31" s="220">
        <v>9</v>
      </c>
      <c r="VYQ31" s="162">
        <v>107</v>
      </c>
      <c r="VYR31" s="221" t="str">
        <f>VLOOKUP(VYQ31,Уч!$A$2:$L$34,2,FALSE)</f>
        <v>Зарипов Раиль</v>
      </c>
      <c r="VYS31" s="222" t="str">
        <f>VLOOKUP(VYQ31,Уч!$A$2:$L$34,3,FALSE)</f>
        <v>25.07.1999</v>
      </c>
      <c r="VYT31" s="223" t="str">
        <f>VLOOKUP(VYQ31,Уч!$A$2:$L$34,5,FALSE)</f>
        <v xml:space="preserve">Республика Татарстан  </v>
      </c>
      <c r="VYU31" s="518">
        <f t="shared" si="1224"/>
        <v>11.6</v>
      </c>
      <c r="VYV31" s="518" t="str">
        <f t="shared" si="1224"/>
        <v>X</v>
      </c>
      <c r="VYW31" s="518" t="str">
        <f t="shared" si="1224"/>
        <v>X</v>
      </c>
      <c r="VYX31" s="311">
        <f t="shared" si="1225"/>
        <v>11.6</v>
      </c>
      <c r="VYY31" s="247">
        <f t="shared" si="1226"/>
        <v>582</v>
      </c>
      <c r="VYZ31" s="157"/>
      <c r="VZA31" s="209">
        <v>1160</v>
      </c>
      <c r="VZB31" s="209">
        <v>0</v>
      </c>
      <c r="VZC31" s="209">
        <v>0</v>
      </c>
      <c r="VZD31" s="229">
        <f t="shared" si="1227"/>
        <v>1160</v>
      </c>
      <c r="VZE31" s="41">
        <f t="shared" ca="1" si="1223"/>
        <v>8.7970367648362413E-2</v>
      </c>
      <c r="VZF31" s="220">
        <v>9</v>
      </c>
      <c r="VZG31" s="162">
        <v>107</v>
      </c>
      <c r="VZH31" s="221" t="str">
        <f>VLOOKUP(VZG31,Уч!$A$2:$L$34,2,FALSE)</f>
        <v>Зарипов Раиль</v>
      </c>
      <c r="VZI31" s="222" t="str">
        <f>VLOOKUP(VZG31,Уч!$A$2:$L$34,3,FALSE)</f>
        <v>25.07.1999</v>
      </c>
      <c r="VZJ31" s="223" t="str">
        <f>VLOOKUP(VZG31,Уч!$A$2:$L$34,5,FALSE)</f>
        <v xml:space="preserve">Республика Татарстан  </v>
      </c>
      <c r="VZK31" s="518">
        <f t="shared" si="1224"/>
        <v>11.6</v>
      </c>
      <c r="VZL31" s="518" t="str">
        <f t="shared" si="1224"/>
        <v>X</v>
      </c>
      <c r="VZM31" s="518" t="str">
        <f t="shared" si="1224"/>
        <v>X</v>
      </c>
      <c r="VZN31" s="311">
        <f t="shared" si="1225"/>
        <v>11.6</v>
      </c>
      <c r="VZO31" s="247">
        <f t="shared" si="1226"/>
        <v>582</v>
      </c>
      <c r="VZP31" s="157"/>
      <c r="VZQ31" s="209">
        <v>1160</v>
      </c>
      <c r="VZR31" s="209">
        <v>0</v>
      </c>
      <c r="VZS31" s="209">
        <v>0</v>
      </c>
      <c r="VZT31" s="229">
        <f t="shared" si="1227"/>
        <v>1160</v>
      </c>
      <c r="VZU31" s="41">
        <f t="shared" ca="1" si="1223"/>
        <v>0.315607353402521</v>
      </c>
      <c r="VZV31" s="220">
        <v>9</v>
      </c>
      <c r="VZW31" s="162">
        <v>107</v>
      </c>
      <c r="VZX31" s="221" t="str">
        <f>VLOOKUP(VZW31,Уч!$A$2:$L$34,2,FALSE)</f>
        <v>Зарипов Раиль</v>
      </c>
      <c r="VZY31" s="222" t="str">
        <f>VLOOKUP(VZW31,Уч!$A$2:$L$34,3,FALSE)</f>
        <v>25.07.1999</v>
      </c>
      <c r="VZZ31" s="223" t="str">
        <f>VLOOKUP(VZW31,Уч!$A$2:$L$34,5,FALSE)</f>
        <v xml:space="preserve">Республика Татарстан  </v>
      </c>
      <c r="WAA31" s="518">
        <f t="shared" si="1224"/>
        <v>11.6</v>
      </c>
      <c r="WAB31" s="518" t="str">
        <f t="shared" si="1224"/>
        <v>X</v>
      </c>
      <c r="WAC31" s="518" t="str">
        <f t="shared" si="1224"/>
        <v>X</v>
      </c>
      <c r="WAD31" s="311">
        <f t="shared" si="1225"/>
        <v>11.6</v>
      </c>
      <c r="WAE31" s="247">
        <f t="shared" si="1226"/>
        <v>582</v>
      </c>
      <c r="WAF31" s="157"/>
      <c r="WAG31" s="209">
        <v>1160</v>
      </c>
      <c r="WAH31" s="209">
        <v>0</v>
      </c>
      <c r="WAI31" s="209">
        <v>0</v>
      </c>
      <c r="WAJ31" s="229">
        <f t="shared" si="1227"/>
        <v>1160</v>
      </c>
      <c r="WAK31" s="41">
        <f t="shared" ref="WAK31:WCG31" ca="1" si="1228">RAND()</f>
        <v>0.57521927944028783</v>
      </c>
      <c r="WAL31" s="220">
        <v>9</v>
      </c>
      <c r="WAM31" s="162">
        <v>107</v>
      </c>
      <c r="WAN31" s="221" t="str">
        <f>VLOOKUP(WAM31,Уч!$A$2:$L$34,2,FALSE)</f>
        <v>Зарипов Раиль</v>
      </c>
      <c r="WAO31" s="222" t="str">
        <f>VLOOKUP(WAM31,Уч!$A$2:$L$34,3,FALSE)</f>
        <v>25.07.1999</v>
      </c>
      <c r="WAP31" s="223" t="str">
        <f>VLOOKUP(WAM31,Уч!$A$2:$L$34,5,FALSE)</f>
        <v xml:space="preserve">Республика Татарстан  </v>
      </c>
      <c r="WAQ31" s="518">
        <f t="shared" ref="WAQ31:WCO31" si="1229">IF(WAW31=0,"X",WAW31/100)</f>
        <v>11.6</v>
      </c>
      <c r="WAR31" s="518" t="str">
        <f t="shared" si="1229"/>
        <v>X</v>
      </c>
      <c r="WAS31" s="518" t="str">
        <f t="shared" si="1229"/>
        <v>X</v>
      </c>
      <c r="WAT31" s="311">
        <f t="shared" ref="WAT31:WCP31" si="1230">MAX(WAW31,WAX31,WAY31)/100</f>
        <v>11.6</v>
      </c>
      <c r="WAU31" s="247">
        <f t="shared" ref="WAU31:WCQ31" si="1231">IF(WAZ31&lt;153,0,IF(WAZ31=0,0,ROUNDDOWN(51.39*(WAZ31/100-1.5)^1.05,0)))</f>
        <v>582</v>
      </c>
      <c r="WAV31" s="157"/>
      <c r="WAW31" s="209">
        <v>1160</v>
      </c>
      <c r="WAX31" s="209">
        <v>0</v>
      </c>
      <c r="WAY31" s="209">
        <v>0</v>
      </c>
      <c r="WAZ31" s="229">
        <f t="shared" ref="WAZ31:WCV31" si="1232">MAX(WAW31,WAX31,WAY31)</f>
        <v>1160</v>
      </c>
      <c r="WBA31" s="41">
        <f t="shared" ca="1" si="1228"/>
        <v>0.87992721346247926</v>
      </c>
      <c r="WBB31" s="220">
        <v>9</v>
      </c>
      <c r="WBC31" s="162">
        <v>107</v>
      </c>
      <c r="WBD31" s="221" t="str">
        <f>VLOOKUP(WBC31,Уч!$A$2:$L$34,2,FALSE)</f>
        <v>Зарипов Раиль</v>
      </c>
      <c r="WBE31" s="222" t="str">
        <f>VLOOKUP(WBC31,Уч!$A$2:$L$34,3,FALSE)</f>
        <v>25.07.1999</v>
      </c>
      <c r="WBF31" s="223" t="str">
        <f>VLOOKUP(WBC31,Уч!$A$2:$L$34,5,FALSE)</f>
        <v xml:space="preserve">Республика Татарстан  </v>
      </c>
      <c r="WBG31" s="518">
        <f t="shared" si="1229"/>
        <v>11.6</v>
      </c>
      <c r="WBH31" s="518" t="str">
        <f t="shared" si="1229"/>
        <v>X</v>
      </c>
      <c r="WBI31" s="518" t="str">
        <f t="shared" si="1229"/>
        <v>X</v>
      </c>
      <c r="WBJ31" s="311">
        <f t="shared" si="1230"/>
        <v>11.6</v>
      </c>
      <c r="WBK31" s="247">
        <f t="shared" si="1231"/>
        <v>582</v>
      </c>
      <c r="WBL31" s="157"/>
      <c r="WBM31" s="209">
        <v>1160</v>
      </c>
      <c r="WBN31" s="209">
        <v>0</v>
      </c>
      <c r="WBO31" s="209">
        <v>0</v>
      </c>
      <c r="WBP31" s="229">
        <f t="shared" si="1232"/>
        <v>1160</v>
      </c>
      <c r="WBQ31" s="41">
        <f t="shared" ca="1" si="1228"/>
        <v>7.1185042044265678E-2</v>
      </c>
      <c r="WBR31" s="220">
        <v>9</v>
      </c>
      <c r="WBS31" s="162">
        <v>107</v>
      </c>
      <c r="WBT31" s="221" t="str">
        <f>VLOOKUP(WBS31,Уч!$A$2:$L$34,2,FALSE)</f>
        <v>Зарипов Раиль</v>
      </c>
      <c r="WBU31" s="222" t="str">
        <f>VLOOKUP(WBS31,Уч!$A$2:$L$34,3,FALSE)</f>
        <v>25.07.1999</v>
      </c>
      <c r="WBV31" s="223" t="str">
        <f>VLOOKUP(WBS31,Уч!$A$2:$L$34,5,FALSE)</f>
        <v xml:space="preserve">Республика Татарстан  </v>
      </c>
      <c r="WBW31" s="518">
        <f t="shared" si="1229"/>
        <v>11.6</v>
      </c>
      <c r="WBX31" s="518" t="str">
        <f t="shared" si="1229"/>
        <v>X</v>
      </c>
      <c r="WBY31" s="518" t="str">
        <f t="shared" si="1229"/>
        <v>X</v>
      </c>
      <c r="WBZ31" s="311">
        <f t="shared" si="1230"/>
        <v>11.6</v>
      </c>
      <c r="WCA31" s="247">
        <f t="shared" si="1231"/>
        <v>582</v>
      </c>
      <c r="WCB31" s="157"/>
      <c r="WCC31" s="209">
        <v>1160</v>
      </c>
      <c r="WCD31" s="209">
        <v>0</v>
      </c>
      <c r="WCE31" s="209">
        <v>0</v>
      </c>
      <c r="WCF31" s="229">
        <f t="shared" si="1232"/>
        <v>1160</v>
      </c>
      <c r="WCG31" s="41">
        <f t="shared" ca="1" si="1228"/>
        <v>0.24918328751788499</v>
      </c>
      <c r="WCH31" s="220">
        <v>9</v>
      </c>
      <c r="WCI31" s="162">
        <v>107</v>
      </c>
      <c r="WCJ31" s="221" t="str">
        <f>VLOOKUP(WCI31,Уч!$A$2:$L$34,2,FALSE)</f>
        <v>Зарипов Раиль</v>
      </c>
      <c r="WCK31" s="222" t="str">
        <f>VLOOKUP(WCI31,Уч!$A$2:$L$34,3,FALSE)</f>
        <v>25.07.1999</v>
      </c>
      <c r="WCL31" s="223" t="str">
        <f>VLOOKUP(WCI31,Уч!$A$2:$L$34,5,FALSE)</f>
        <v xml:space="preserve">Республика Татарстан  </v>
      </c>
      <c r="WCM31" s="518">
        <f t="shared" si="1229"/>
        <v>11.6</v>
      </c>
      <c r="WCN31" s="518" t="str">
        <f t="shared" si="1229"/>
        <v>X</v>
      </c>
      <c r="WCO31" s="518" t="str">
        <f t="shared" si="1229"/>
        <v>X</v>
      </c>
      <c r="WCP31" s="311">
        <f t="shared" si="1230"/>
        <v>11.6</v>
      </c>
      <c r="WCQ31" s="247">
        <f t="shared" si="1231"/>
        <v>582</v>
      </c>
      <c r="WCR31" s="157"/>
      <c r="WCS31" s="209">
        <v>1160</v>
      </c>
      <c r="WCT31" s="209">
        <v>0</v>
      </c>
      <c r="WCU31" s="209">
        <v>0</v>
      </c>
      <c r="WCV31" s="229">
        <f t="shared" si="1232"/>
        <v>1160</v>
      </c>
      <c r="WCW31" s="41">
        <f t="shared" ref="WCW31:WES31" ca="1" si="1233">RAND()</f>
        <v>0.72653719790061699</v>
      </c>
      <c r="WCX31" s="220">
        <v>9</v>
      </c>
      <c r="WCY31" s="162">
        <v>107</v>
      </c>
      <c r="WCZ31" s="221" t="str">
        <f>VLOOKUP(WCY31,Уч!$A$2:$L$34,2,FALSE)</f>
        <v>Зарипов Раиль</v>
      </c>
      <c r="WDA31" s="222" t="str">
        <f>VLOOKUP(WCY31,Уч!$A$2:$L$34,3,FALSE)</f>
        <v>25.07.1999</v>
      </c>
      <c r="WDB31" s="223" t="str">
        <f>VLOOKUP(WCY31,Уч!$A$2:$L$34,5,FALSE)</f>
        <v xml:space="preserve">Республика Татарстан  </v>
      </c>
      <c r="WDC31" s="518">
        <f t="shared" ref="WDC31:WFA31" si="1234">IF(WDI31=0,"X",WDI31/100)</f>
        <v>11.6</v>
      </c>
      <c r="WDD31" s="518" t="str">
        <f t="shared" si="1234"/>
        <v>X</v>
      </c>
      <c r="WDE31" s="518" t="str">
        <f t="shared" si="1234"/>
        <v>X</v>
      </c>
      <c r="WDF31" s="311">
        <f t="shared" ref="WDF31:WFB31" si="1235">MAX(WDI31,WDJ31,WDK31)/100</f>
        <v>11.6</v>
      </c>
      <c r="WDG31" s="247">
        <f t="shared" ref="WDG31:WFC31" si="1236">IF(WDL31&lt;153,0,IF(WDL31=0,0,ROUNDDOWN(51.39*(WDL31/100-1.5)^1.05,0)))</f>
        <v>582</v>
      </c>
      <c r="WDH31" s="157"/>
      <c r="WDI31" s="209">
        <v>1160</v>
      </c>
      <c r="WDJ31" s="209">
        <v>0</v>
      </c>
      <c r="WDK31" s="209">
        <v>0</v>
      </c>
      <c r="WDL31" s="229">
        <f t="shared" ref="WDL31:WFH31" si="1237">MAX(WDI31,WDJ31,WDK31)</f>
        <v>1160</v>
      </c>
      <c r="WDM31" s="41">
        <f t="shared" ca="1" si="1233"/>
        <v>0.80597943346382672</v>
      </c>
      <c r="WDN31" s="220">
        <v>9</v>
      </c>
      <c r="WDO31" s="162">
        <v>107</v>
      </c>
      <c r="WDP31" s="221" t="str">
        <f>VLOOKUP(WDO31,Уч!$A$2:$L$34,2,FALSE)</f>
        <v>Зарипов Раиль</v>
      </c>
      <c r="WDQ31" s="222" t="str">
        <f>VLOOKUP(WDO31,Уч!$A$2:$L$34,3,FALSE)</f>
        <v>25.07.1999</v>
      </c>
      <c r="WDR31" s="223" t="str">
        <f>VLOOKUP(WDO31,Уч!$A$2:$L$34,5,FALSE)</f>
        <v xml:space="preserve">Республика Татарстан  </v>
      </c>
      <c r="WDS31" s="518">
        <f t="shared" si="1234"/>
        <v>11.6</v>
      </c>
      <c r="WDT31" s="518" t="str">
        <f t="shared" si="1234"/>
        <v>X</v>
      </c>
      <c r="WDU31" s="518" t="str">
        <f t="shared" si="1234"/>
        <v>X</v>
      </c>
      <c r="WDV31" s="311">
        <f t="shared" si="1235"/>
        <v>11.6</v>
      </c>
      <c r="WDW31" s="247">
        <f t="shared" si="1236"/>
        <v>582</v>
      </c>
      <c r="WDX31" s="157"/>
      <c r="WDY31" s="209">
        <v>1160</v>
      </c>
      <c r="WDZ31" s="209">
        <v>0</v>
      </c>
      <c r="WEA31" s="209">
        <v>0</v>
      </c>
      <c r="WEB31" s="229">
        <f t="shared" si="1237"/>
        <v>1160</v>
      </c>
      <c r="WEC31" s="41">
        <f t="shared" ca="1" si="1233"/>
        <v>0.7478208341760948</v>
      </c>
      <c r="WED31" s="220">
        <v>9</v>
      </c>
      <c r="WEE31" s="162">
        <v>107</v>
      </c>
      <c r="WEF31" s="221" t="str">
        <f>VLOOKUP(WEE31,Уч!$A$2:$L$34,2,FALSE)</f>
        <v>Зарипов Раиль</v>
      </c>
      <c r="WEG31" s="222" t="str">
        <f>VLOOKUP(WEE31,Уч!$A$2:$L$34,3,FALSE)</f>
        <v>25.07.1999</v>
      </c>
      <c r="WEH31" s="223" t="str">
        <f>VLOOKUP(WEE31,Уч!$A$2:$L$34,5,FALSE)</f>
        <v xml:space="preserve">Республика Татарстан  </v>
      </c>
      <c r="WEI31" s="518">
        <f t="shared" si="1234"/>
        <v>11.6</v>
      </c>
      <c r="WEJ31" s="518" t="str">
        <f t="shared" si="1234"/>
        <v>X</v>
      </c>
      <c r="WEK31" s="518" t="str">
        <f t="shared" si="1234"/>
        <v>X</v>
      </c>
      <c r="WEL31" s="311">
        <f t="shared" si="1235"/>
        <v>11.6</v>
      </c>
      <c r="WEM31" s="247">
        <f t="shared" si="1236"/>
        <v>582</v>
      </c>
      <c r="WEN31" s="157"/>
      <c r="WEO31" s="209">
        <v>1160</v>
      </c>
      <c r="WEP31" s="209">
        <v>0</v>
      </c>
      <c r="WEQ31" s="209">
        <v>0</v>
      </c>
      <c r="WER31" s="229">
        <f t="shared" si="1237"/>
        <v>1160</v>
      </c>
      <c r="WES31" s="41">
        <f t="shared" ca="1" si="1233"/>
        <v>0.19074464471084529</v>
      </c>
      <c r="WET31" s="220">
        <v>9</v>
      </c>
      <c r="WEU31" s="162">
        <v>107</v>
      </c>
      <c r="WEV31" s="221" t="str">
        <f>VLOOKUP(WEU31,Уч!$A$2:$L$34,2,FALSE)</f>
        <v>Зарипов Раиль</v>
      </c>
      <c r="WEW31" s="222" t="str">
        <f>VLOOKUP(WEU31,Уч!$A$2:$L$34,3,FALSE)</f>
        <v>25.07.1999</v>
      </c>
      <c r="WEX31" s="223" t="str">
        <f>VLOOKUP(WEU31,Уч!$A$2:$L$34,5,FALSE)</f>
        <v xml:space="preserve">Республика Татарстан  </v>
      </c>
      <c r="WEY31" s="518">
        <f t="shared" si="1234"/>
        <v>11.6</v>
      </c>
      <c r="WEZ31" s="518" t="str">
        <f t="shared" si="1234"/>
        <v>X</v>
      </c>
      <c r="WFA31" s="518" t="str">
        <f t="shared" si="1234"/>
        <v>X</v>
      </c>
      <c r="WFB31" s="311">
        <f t="shared" si="1235"/>
        <v>11.6</v>
      </c>
      <c r="WFC31" s="247">
        <f t="shared" si="1236"/>
        <v>582</v>
      </c>
      <c r="WFD31" s="157"/>
      <c r="WFE31" s="209">
        <v>1160</v>
      </c>
      <c r="WFF31" s="209">
        <v>0</v>
      </c>
      <c r="WFG31" s="209">
        <v>0</v>
      </c>
      <c r="WFH31" s="229">
        <f t="shared" si="1237"/>
        <v>1160</v>
      </c>
      <c r="WFI31" s="41">
        <f t="shared" ref="WFI31:WHE31" ca="1" si="1238">RAND()</f>
        <v>0.60491610076286517</v>
      </c>
      <c r="WFJ31" s="220">
        <v>9</v>
      </c>
      <c r="WFK31" s="162">
        <v>107</v>
      </c>
      <c r="WFL31" s="221" t="str">
        <f>VLOOKUP(WFK31,Уч!$A$2:$L$34,2,FALSE)</f>
        <v>Зарипов Раиль</v>
      </c>
      <c r="WFM31" s="222" t="str">
        <f>VLOOKUP(WFK31,Уч!$A$2:$L$34,3,FALSE)</f>
        <v>25.07.1999</v>
      </c>
      <c r="WFN31" s="223" t="str">
        <f>VLOOKUP(WFK31,Уч!$A$2:$L$34,5,FALSE)</f>
        <v xml:space="preserve">Республика Татарстан  </v>
      </c>
      <c r="WFO31" s="518">
        <f t="shared" ref="WFO31:WHM31" si="1239">IF(WFU31=0,"X",WFU31/100)</f>
        <v>11.6</v>
      </c>
      <c r="WFP31" s="518" t="str">
        <f t="shared" si="1239"/>
        <v>X</v>
      </c>
      <c r="WFQ31" s="518" t="str">
        <f t="shared" si="1239"/>
        <v>X</v>
      </c>
      <c r="WFR31" s="311">
        <f t="shared" ref="WFR31:WHN31" si="1240">MAX(WFU31,WFV31,WFW31)/100</f>
        <v>11.6</v>
      </c>
      <c r="WFS31" s="247">
        <f t="shared" ref="WFS31:WHO31" si="1241">IF(WFX31&lt;153,0,IF(WFX31=0,0,ROUNDDOWN(51.39*(WFX31/100-1.5)^1.05,0)))</f>
        <v>582</v>
      </c>
      <c r="WFT31" s="157"/>
      <c r="WFU31" s="209">
        <v>1160</v>
      </c>
      <c r="WFV31" s="209">
        <v>0</v>
      </c>
      <c r="WFW31" s="209">
        <v>0</v>
      </c>
      <c r="WFX31" s="229">
        <f t="shared" ref="WFX31:WHT31" si="1242">MAX(WFU31,WFV31,WFW31)</f>
        <v>1160</v>
      </c>
      <c r="WFY31" s="41">
        <f t="shared" ca="1" si="1238"/>
        <v>0.81720604313073897</v>
      </c>
      <c r="WFZ31" s="220">
        <v>9</v>
      </c>
      <c r="WGA31" s="162">
        <v>107</v>
      </c>
      <c r="WGB31" s="221" t="str">
        <f>VLOOKUP(WGA31,Уч!$A$2:$L$34,2,FALSE)</f>
        <v>Зарипов Раиль</v>
      </c>
      <c r="WGC31" s="222" t="str">
        <f>VLOOKUP(WGA31,Уч!$A$2:$L$34,3,FALSE)</f>
        <v>25.07.1999</v>
      </c>
      <c r="WGD31" s="223" t="str">
        <f>VLOOKUP(WGA31,Уч!$A$2:$L$34,5,FALSE)</f>
        <v xml:space="preserve">Республика Татарстан  </v>
      </c>
      <c r="WGE31" s="518">
        <f t="shared" si="1239"/>
        <v>11.6</v>
      </c>
      <c r="WGF31" s="518" t="str">
        <f t="shared" si="1239"/>
        <v>X</v>
      </c>
      <c r="WGG31" s="518" t="str">
        <f t="shared" si="1239"/>
        <v>X</v>
      </c>
      <c r="WGH31" s="311">
        <f t="shared" si="1240"/>
        <v>11.6</v>
      </c>
      <c r="WGI31" s="247">
        <f t="shared" si="1241"/>
        <v>582</v>
      </c>
      <c r="WGJ31" s="157"/>
      <c r="WGK31" s="209">
        <v>1160</v>
      </c>
      <c r="WGL31" s="209">
        <v>0</v>
      </c>
      <c r="WGM31" s="209">
        <v>0</v>
      </c>
      <c r="WGN31" s="229">
        <f t="shared" si="1242"/>
        <v>1160</v>
      </c>
      <c r="WGO31" s="41">
        <f t="shared" ca="1" si="1238"/>
        <v>0.9378169444614477</v>
      </c>
      <c r="WGP31" s="220">
        <v>9</v>
      </c>
      <c r="WGQ31" s="162">
        <v>107</v>
      </c>
      <c r="WGR31" s="221" t="str">
        <f>VLOOKUP(WGQ31,Уч!$A$2:$L$34,2,FALSE)</f>
        <v>Зарипов Раиль</v>
      </c>
      <c r="WGS31" s="222" t="str">
        <f>VLOOKUP(WGQ31,Уч!$A$2:$L$34,3,FALSE)</f>
        <v>25.07.1999</v>
      </c>
      <c r="WGT31" s="223" t="str">
        <f>VLOOKUP(WGQ31,Уч!$A$2:$L$34,5,FALSE)</f>
        <v xml:space="preserve">Республика Татарстан  </v>
      </c>
      <c r="WGU31" s="518">
        <f t="shared" si="1239"/>
        <v>11.6</v>
      </c>
      <c r="WGV31" s="518" t="str">
        <f t="shared" si="1239"/>
        <v>X</v>
      </c>
      <c r="WGW31" s="518" t="str">
        <f t="shared" si="1239"/>
        <v>X</v>
      </c>
      <c r="WGX31" s="311">
        <f t="shared" si="1240"/>
        <v>11.6</v>
      </c>
      <c r="WGY31" s="247">
        <f t="shared" si="1241"/>
        <v>582</v>
      </c>
      <c r="WGZ31" s="157"/>
      <c r="WHA31" s="209">
        <v>1160</v>
      </c>
      <c r="WHB31" s="209">
        <v>0</v>
      </c>
      <c r="WHC31" s="209">
        <v>0</v>
      </c>
      <c r="WHD31" s="229">
        <f t="shared" si="1242"/>
        <v>1160</v>
      </c>
      <c r="WHE31" s="41">
        <f t="shared" ca="1" si="1238"/>
        <v>0.21625750383516695</v>
      </c>
      <c r="WHF31" s="220">
        <v>9</v>
      </c>
      <c r="WHG31" s="162">
        <v>107</v>
      </c>
      <c r="WHH31" s="221" t="str">
        <f>VLOOKUP(WHG31,Уч!$A$2:$L$34,2,FALSE)</f>
        <v>Зарипов Раиль</v>
      </c>
      <c r="WHI31" s="222" t="str">
        <f>VLOOKUP(WHG31,Уч!$A$2:$L$34,3,FALSE)</f>
        <v>25.07.1999</v>
      </c>
      <c r="WHJ31" s="223" t="str">
        <f>VLOOKUP(WHG31,Уч!$A$2:$L$34,5,FALSE)</f>
        <v xml:space="preserve">Республика Татарстан  </v>
      </c>
      <c r="WHK31" s="518">
        <f t="shared" si="1239"/>
        <v>11.6</v>
      </c>
      <c r="WHL31" s="518" t="str">
        <f t="shared" si="1239"/>
        <v>X</v>
      </c>
      <c r="WHM31" s="518" t="str">
        <f t="shared" si="1239"/>
        <v>X</v>
      </c>
      <c r="WHN31" s="311">
        <f t="shared" si="1240"/>
        <v>11.6</v>
      </c>
      <c r="WHO31" s="247">
        <f t="shared" si="1241"/>
        <v>582</v>
      </c>
      <c r="WHP31" s="157"/>
      <c r="WHQ31" s="209">
        <v>1160</v>
      </c>
      <c r="WHR31" s="209">
        <v>0</v>
      </c>
      <c r="WHS31" s="209">
        <v>0</v>
      </c>
      <c r="WHT31" s="229">
        <f t="shared" si="1242"/>
        <v>1160</v>
      </c>
      <c r="WHU31" s="41">
        <f t="shared" ref="WHU31:WJQ31" ca="1" si="1243">RAND()</f>
        <v>0.31913605746087459</v>
      </c>
      <c r="WHV31" s="220">
        <v>9</v>
      </c>
      <c r="WHW31" s="162">
        <v>107</v>
      </c>
      <c r="WHX31" s="221" t="str">
        <f>VLOOKUP(WHW31,Уч!$A$2:$L$34,2,FALSE)</f>
        <v>Зарипов Раиль</v>
      </c>
      <c r="WHY31" s="222" t="str">
        <f>VLOOKUP(WHW31,Уч!$A$2:$L$34,3,FALSE)</f>
        <v>25.07.1999</v>
      </c>
      <c r="WHZ31" s="223" t="str">
        <f>VLOOKUP(WHW31,Уч!$A$2:$L$34,5,FALSE)</f>
        <v xml:space="preserve">Республика Татарстан  </v>
      </c>
      <c r="WIA31" s="518">
        <f t="shared" ref="WIA31:WJY31" si="1244">IF(WIG31=0,"X",WIG31/100)</f>
        <v>11.6</v>
      </c>
      <c r="WIB31" s="518" t="str">
        <f t="shared" si="1244"/>
        <v>X</v>
      </c>
      <c r="WIC31" s="518" t="str">
        <f t="shared" si="1244"/>
        <v>X</v>
      </c>
      <c r="WID31" s="311">
        <f t="shared" ref="WID31:WJZ31" si="1245">MAX(WIG31,WIH31,WII31)/100</f>
        <v>11.6</v>
      </c>
      <c r="WIE31" s="247">
        <f t="shared" ref="WIE31:WKA31" si="1246">IF(WIJ31&lt;153,0,IF(WIJ31=0,0,ROUNDDOWN(51.39*(WIJ31/100-1.5)^1.05,0)))</f>
        <v>582</v>
      </c>
      <c r="WIF31" s="157"/>
      <c r="WIG31" s="209">
        <v>1160</v>
      </c>
      <c r="WIH31" s="209">
        <v>0</v>
      </c>
      <c r="WII31" s="209">
        <v>0</v>
      </c>
      <c r="WIJ31" s="229">
        <f t="shared" ref="WIJ31:WKF31" si="1247">MAX(WIG31,WIH31,WII31)</f>
        <v>1160</v>
      </c>
      <c r="WIK31" s="41">
        <f t="shared" ca="1" si="1243"/>
        <v>0.42754227953430601</v>
      </c>
      <c r="WIL31" s="220">
        <v>9</v>
      </c>
      <c r="WIM31" s="162">
        <v>107</v>
      </c>
      <c r="WIN31" s="221" t="str">
        <f>VLOOKUP(WIM31,Уч!$A$2:$L$34,2,FALSE)</f>
        <v>Зарипов Раиль</v>
      </c>
      <c r="WIO31" s="222" t="str">
        <f>VLOOKUP(WIM31,Уч!$A$2:$L$34,3,FALSE)</f>
        <v>25.07.1999</v>
      </c>
      <c r="WIP31" s="223" t="str">
        <f>VLOOKUP(WIM31,Уч!$A$2:$L$34,5,FALSE)</f>
        <v xml:space="preserve">Республика Татарстан  </v>
      </c>
      <c r="WIQ31" s="518">
        <f t="shared" si="1244"/>
        <v>11.6</v>
      </c>
      <c r="WIR31" s="518" t="str">
        <f t="shared" si="1244"/>
        <v>X</v>
      </c>
      <c r="WIS31" s="518" t="str">
        <f t="shared" si="1244"/>
        <v>X</v>
      </c>
      <c r="WIT31" s="311">
        <f t="shared" si="1245"/>
        <v>11.6</v>
      </c>
      <c r="WIU31" s="247">
        <f t="shared" si="1246"/>
        <v>582</v>
      </c>
      <c r="WIV31" s="157"/>
      <c r="WIW31" s="209">
        <v>1160</v>
      </c>
      <c r="WIX31" s="209">
        <v>0</v>
      </c>
      <c r="WIY31" s="209">
        <v>0</v>
      </c>
      <c r="WIZ31" s="229">
        <f t="shared" si="1247"/>
        <v>1160</v>
      </c>
      <c r="WJA31" s="41">
        <f t="shared" ca="1" si="1243"/>
        <v>0.79133278081291425</v>
      </c>
      <c r="WJB31" s="220">
        <v>9</v>
      </c>
      <c r="WJC31" s="162">
        <v>107</v>
      </c>
      <c r="WJD31" s="221" t="str">
        <f>VLOOKUP(WJC31,Уч!$A$2:$L$34,2,FALSE)</f>
        <v>Зарипов Раиль</v>
      </c>
      <c r="WJE31" s="222" t="str">
        <f>VLOOKUP(WJC31,Уч!$A$2:$L$34,3,FALSE)</f>
        <v>25.07.1999</v>
      </c>
      <c r="WJF31" s="223" t="str">
        <f>VLOOKUP(WJC31,Уч!$A$2:$L$34,5,FALSE)</f>
        <v xml:space="preserve">Республика Татарстан  </v>
      </c>
      <c r="WJG31" s="518">
        <f t="shared" si="1244"/>
        <v>11.6</v>
      </c>
      <c r="WJH31" s="518" t="str">
        <f t="shared" si="1244"/>
        <v>X</v>
      </c>
      <c r="WJI31" s="518" t="str">
        <f t="shared" si="1244"/>
        <v>X</v>
      </c>
      <c r="WJJ31" s="311">
        <f t="shared" si="1245"/>
        <v>11.6</v>
      </c>
      <c r="WJK31" s="247">
        <f t="shared" si="1246"/>
        <v>582</v>
      </c>
      <c r="WJL31" s="157"/>
      <c r="WJM31" s="209">
        <v>1160</v>
      </c>
      <c r="WJN31" s="209">
        <v>0</v>
      </c>
      <c r="WJO31" s="209">
        <v>0</v>
      </c>
      <c r="WJP31" s="229">
        <f t="shared" si="1247"/>
        <v>1160</v>
      </c>
      <c r="WJQ31" s="41">
        <f t="shared" ca="1" si="1243"/>
        <v>0.56158287297972243</v>
      </c>
      <c r="WJR31" s="220">
        <v>9</v>
      </c>
      <c r="WJS31" s="162">
        <v>107</v>
      </c>
      <c r="WJT31" s="221" t="str">
        <f>VLOOKUP(WJS31,Уч!$A$2:$L$34,2,FALSE)</f>
        <v>Зарипов Раиль</v>
      </c>
      <c r="WJU31" s="222" t="str">
        <f>VLOOKUP(WJS31,Уч!$A$2:$L$34,3,FALSE)</f>
        <v>25.07.1999</v>
      </c>
      <c r="WJV31" s="223" t="str">
        <f>VLOOKUP(WJS31,Уч!$A$2:$L$34,5,FALSE)</f>
        <v xml:space="preserve">Республика Татарстан  </v>
      </c>
      <c r="WJW31" s="518">
        <f t="shared" si="1244"/>
        <v>11.6</v>
      </c>
      <c r="WJX31" s="518" t="str">
        <f t="shared" si="1244"/>
        <v>X</v>
      </c>
      <c r="WJY31" s="518" t="str">
        <f t="shared" si="1244"/>
        <v>X</v>
      </c>
      <c r="WJZ31" s="311">
        <f t="shared" si="1245"/>
        <v>11.6</v>
      </c>
      <c r="WKA31" s="247">
        <f t="shared" si="1246"/>
        <v>582</v>
      </c>
      <c r="WKB31" s="157"/>
      <c r="WKC31" s="209">
        <v>1160</v>
      </c>
      <c r="WKD31" s="209">
        <v>0</v>
      </c>
      <c r="WKE31" s="209">
        <v>0</v>
      </c>
      <c r="WKF31" s="229">
        <f t="shared" si="1247"/>
        <v>1160</v>
      </c>
      <c r="WKG31" s="41">
        <f t="shared" ref="WKG31:WMC31" ca="1" si="1248">RAND()</f>
        <v>0.82927495030137488</v>
      </c>
      <c r="WKH31" s="220">
        <v>9</v>
      </c>
      <c r="WKI31" s="162">
        <v>107</v>
      </c>
      <c r="WKJ31" s="221" t="str">
        <f>VLOOKUP(WKI31,Уч!$A$2:$L$34,2,FALSE)</f>
        <v>Зарипов Раиль</v>
      </c>
      <c r="WKK31" s="222" t="str">
        <f>VLOOKUP(WKI31,Уч!$A$2:$L$34,3,FALSE)</f>
        <v>25.07.1999</v>
      </c>
      <c r="WKL31" s="223" t="str">
        <f>VLOOKUP(WKI31,Уч!$A$2:$L$34,5,FALSE)</f>
        <v xml:space="preserve">Республика Татарстан  </v>
      </c>
      <c r="WKM31" s="518">
        <f t="shared" ref="WKM31:WMK31" si="1249">IF(WKS31=0,"X",WKS31/100)</f>
        <v>11.6</v>
      </c>
      <c r="WKN31" s="518" t="str">
        <f t="shared" si="1249"/>
        <v>X</v>
      </c>
      <c r="WKO31" s="518" t="str">
        <f t="shared" si="1249"/>
        <v>X</v>
      </c>
      <c r="WKP31" s="311">
        <f t="shared" ref="WKP31:WML31" si="1250">MAX(WKS31,WKT31,WKU31)/100</f>
        <v>11.6</v>
      </c>
      <c r="WKQ31" s="247">
        <f t="shared" ref="WKQ31:WMM31" si="1251">IF(WKV31&lt;153,0,IF(WKV31=0,0,ROUNDDOWN(51.39*(WKV31/100-1.5)^1.05,0)))</f>
        <v>582</v>
      </c>
      <c r="WKR31" s="157"/>
      <c r="WKS31" s="209">
        <v>1160</v>
      </c>
      <c r="WKT31" s="209">
        <v>0</v>
      </c>
      <c r="WKU31" s="209">
        <v>0</v>
      </c>
      <c r="WKV31" s="229">
        <f t="shared" ref="WKV31:WMR31" si="1252">MAX(WKS31,WKT31,WKU31)</f>
        <v>1160</v>
      </c>
      <c r="WKW31" s="41">
        <f t="shared" ca="1" si="1248"/>
        <v>0.34432916937491642</v>
      </c>
      <c r="WKX31" s="220">
        <v>9</v>
      </c>
      <c r="WKY31" s="162">
        <v>107</v>
      </c>
      <c r="WKZ31" s="221" t="str">
        <f>VLOOKUP(WKY31,Уч!$A$2:$L$34,2,FALSE)</f>
        <v>Зарипов Раиль</v>
      </c>
      <c r="WLA31" s="222" t="str">
        <f>VLOOKUP(WKY31,Уч!$A$2:$L$34,3,FALSE)</f>
        <v>25.07.1999</v>
      </c>
      <c r="WLB31" s="223" t="str">
        <f>VLOOKUP(WKY31,Уч!$A$2:$L$34,5,FALSE)</f>
        <v xml:space="preserve">Республика Татарстан  </v>
      </c>
      <c r="WLC31" s="518">
        <f t="shared" si="1249"/>
        <v>11.6</v>
      </c>
      <c r="WLD31" s="518" t="str">
        <f t="shared" si="1249"/>
        <v>X</v>
      </c>
      <c r="WLE31" s="518" t="str">
        <f t="shared" si="1249"/>
        <v>X</v>
      </c>
      <c r="WLF31" s="311">
        <f t="shared" si="1250"/>
        <v>11.6</v>
      </c>
      <c r="WLG31" s="247">
        <f t="shared" si="1251"/>
        <v>582</v>
      </c>
      <c r="WLH31" s="157"/>
      <c r="WLI31" s="209">
        <v>1160</v>
      </c>
      <c r="WLJ31" s="209">
        <v>0</v>
      </c>
      <c r="WLK31" s="209">
        <v>0</v>
      </c>
      <c r="WLL31" s="229">
        <f t="shared" si="1252"/>
        <v>1160</v>
      </c>
      <c r="WLM31" s="41">
        <f t="shared" ca="1" si="1248"/>
        <v>0.53148499401699068</v>
      </c>
      <c r="WLN31" s="220">
        <v>9</v>
      </c>
      <c r="WLO31" s="162">
        <v>107</v>
      </c>
      <c r="WLP31" s="221" t="str">
        <f>VLOOKUP(WLO31,Уч!$A$2:$L$34,2,FALSE)</f>
        <v>Зарипов Раиль</v>
      </c>
      <c r="WLQ31" s="222" t="str">
        <f>VLOOKUP(WLO31,Уч!$A$2:$L$34,3,FALSE)</f>
        <v>25.07.1999</v>
      </c>
      <c r="WLR31" s="223" t="str">
        <f>VLOOKUP(WLO31,Уч!$A$2:$L$34,5,FALSE)</f>
        <v xml:space="preserve">Республика Татарстан  </v>
      </c>
      <c r="WLS31" s="518">
        <f t="shared" si="1249"/>
        <v>11.6</v>
      </c>
      <c r="WLT31" s="518" t="str">
        <f t="shared" si="1249"/>
        <v>X</v>
      </c>
      <c r="WLU31" s="518" t="str">
        <f t="shared" si="1249"/>
        <v>X</v>
      </c>
      <c r="WLV31" s="311">
        <f t="shared" si="1250"/>
        <v>11.6</v>
      </c>
      <c r="WLW31" s="247">
        <f t="shared" si="1251"/>
        <v>582</v>
      </c>
      <c r="WLX31" s="157"/>
      <c r="WLY31" s="209">
        <v>1160</v>
      </c>
      <c r="WLZ31" s="209">
        <v>0</v>
      </c>
      <c r="WMA31" s="209">
        <v>0</v>
      </c>
      <c r="WMB31" s="229">
        <f t="shared" si="1252"/>
        <v>1160</v>
      </c>
      <c r="WMC31" s="41">
        <f t="shared" ca="1" si="1248"/>
        <v>0.43194773630149463</v>
      </c>
      <c r="WMD31" s="220">
        <v>9</v>
      </c>
      <c r="WME31" s="162">
        <v>107</v>
      </c>
      <c r="WMF31" s="221" t="str">
        <f>VLOOKUP(WME31,Уч!$A$2:$L$34,2,FALSE)</f>
        <v>Зарипов Раиль</v>
      </c>
      <c r="WMG31" s="222" t="str">
        <f>VLOOKUP(WME31,Уч!$A$2:$L$34,3,FALSE)</f>
        <v>25.07.1999</v>
      </c>
      <c r="WMH31" s="223" t="str">
        <f>VLOOKUP(WME31,Уч!$A$2:$L$34,5,FALSE)</f>
        <v xml:space="preserve">Республика Татарстан  </v>
      </c>
      <c r="WMI31" s="518">
        <f t="shared" si="1249"/>
        <v>11.6</v>
      </c>
      <c r="WMJ31" s="518" t="str">
        <f t="shared" si="1249"/>
        <v>X</v>
      </c>
      <c r="WMK31" s="518" t="str">
        <f t="shared" si="1249"/>
        <v>X</v>
      </c>
      <c r="WML31" s="311">
        <f t="shared" si="1250"/>
        <v>11.6</v>
      </c>
      <c r="WMM31" s="247">
        <f t="shared" si="1251"/>
        <v>582</v>
      </c>
      <c r="WMN31" s="157"/>
      <c r="WMO31" s="209">
        <v>1160</v>
      </c>
      <c r="WMP31" s="209">
        <v>0</v>
      </c>
      <c r="WMQ31" s="209">
        <v>0</v>
      </c>
      <c r="WMR31" s="229">
        <f t="shared" si="1252"/>
        <v>1160</v>
      </c>
      <c r="WMS31" s="41">
        <f t="shared" ref="WMS31:WOO31" ca="1" si="1253">RAND()</f>
        <v>0.24869979190231173</v>
      </c>
      <c r="WMT31" s="220">
        <v>9</v>
      </c>
      <c r="WMU31" s="162">
        <v>107</v>
      </c>
      <c r="WMV31" s="221" t="str">
        <f>VLOOKUP(WMU31,Уч!$A$2:$L$34,2,FALSE)</f>
        <v>Зарипов Раиль</v>
      </c>
      <c r="WMW31" s="222" t="str">
        <f>VLOOKUP(WMU31,Уч!$A$2:$L$34,3,FALSE)</f>
        <v>25.07.1999</v>
      </c>
      <c r="WMX31" s="223" t="str">
        <f>VLOOKUP(WMU31,Уч!$A$2:$L$34,5,FALSE)</f>
        <v xml:space="preserve">Республика Татарстан  </v>
      </c>
      <c r="WMY31" s="518">
        <f t="shared" ref="WMY31:WOW31" si="1254">IF(WNE31=0,"X",WNE31/100)</f>
        <v>11.6</v>
      </c>
      <c r="WMZ31" s="518" t="str">
        <f t="shared" si="1254"/>
        <v>X</v>
      </c>
      <c r="WNA31" s="518" t="str">
        <f t="shared" si="1254"/>
        <v>X</v>
      </c>
      <c r="WNB31" s="311">
        <f t="shared" ref="WNB31:WOX31" si="1255">MAX(WNE31,WNF31,WNG31)/100</f>
        <v>11.6</v>
      </c>
      <c r="WNC31" s="247">
        <f t="shared" ref="WNC31:WOY31" si="1256">IF(WNH31&lt;153,0,IF(WNH31=0,0,ROUNDDOWN(51.39*(WNH31/100-1.5)^1.05,0)))</f>
        <v>582</v>
      </c>
      <c r="WND31" s="157"/>
      <c r="WNE31" s="209">
        <v>1160</v>
      </c>
      <c r="WNF31" s="209">
        <v>0</v>
      </c>
      <c r="WNG31" s="209">
        <v>0</v>
      </c>
      <c r="WNH31" s="229">
        <f t="shared" ref="WNH31:WPD31" si="1257">MAX(WNE31,WNF31,WNG31)</f>
        <v>1160</v>
      </c>
      <c r="WNI31" s="41">
        <f t="shared" ca="1" si="1253"/>
        <v>0.57974898233410488</v>
      </c>
      <c r="WNJ31" s="220">
        <v>9</v>
      </c>
      <c r="WNK31" s="162">
        <v>107</v>
      </c>
      <c r="WNL31" s="221" t="str">
        <f>VLOOKUP(WNK31,Уч!$A$2:$L$34,2,FALSE)</f>
        <v>Зарипов Раиль</v>
      </c>
      <c r="WNM31" s="222" t="str">
        <f>VLOOKUP(WNK31,Уч!$A$2:$L$34,3,FALSE)</f>
        <v>25.07.1999</v>
      </c>
      <c r="WNN31" s="223" t="str">
        <f>VLOOKUP(WNK31,Уч!$A$2:$L$34,5,FALSE)</f>
        <v xml:space="preserve">Республика Татарстан  </v>
      </c>
      <c r="WNO31" s="518">
        <f t="shared" si="1254"/>
        <v>11.6</v>
      </c>
      <c r="WNP31" s="518" t="str">
        <f t="shared" si="1254"/>
        <v>X</v>
      </c>
      <c r="WNQ31" s="518" t="str">
        <f t="shared" si="1254"/>
        <v>X</v>
      </c>
      <c r="WNR31" s="311">
        <f t="shared" si="1255"/>
        <v>11.6</v>
      </c>
      <c r="WNS31" s="247">
        <f t="shared" si="1256"/>
        <v>582</v>
      </c>
      <c r="WNT31" s="157"/>
      <c r="WNU31" s="209">
        <v>1160</v>
      </c>
      <c r="WNV31" s="209">
        <v>0</v>
      </c>
      <c r="WNW31" s="209">
        <v>0</v>
      </c>
      <c r="WNX31" s="229">
        <f t="shared" si="1257"/>
        <v>1160</v>
      </c>
      <c r="WNY31" s="41">
        <f t="shared" ca="1" si="1253"/>
        <v>0.15391516592917609</v>
      </c>
      <c r="WNZ31" s="220">
        <v>9</v>
      </c>
      <c r="WOA31" s="162">
        <v>107</v>
      </c>
      <c r="WOB31" s="221" t="str">
        <f>VLOOKUP(WOA31,Уч!$A$2:$L$34,2,FALSE)</f>
        <v>Зарипов Раиль</v>
      </c>
      <c r="WOC31" s="222" t="str">
        <f>VLOOKUP(WOA31,Уч!$A$2:$L$34,3,FALSE)</f>
        <v>25.07.1999</v>
      </c>
      <c r="WOD31" s="223" t="str">
        <f>VLOOKUP(WOA31,Уч!$A$2:$L$34,5,FALSE)</f>
        <v xml:space="preserve">Республика Татарстан  </v>
      </c>
      <c r="WOE31" s="518">
        <f t="shared" si="1254"/>
        <v>11.6</v>
      </c>
      <c r="WOF31" s="518" t="str">
        <f t="shared" si="1254"/>
        <v>X</v>
      </c>
      <c r="WOG31" s="518" t="str">
        <f t="shared" si="1254"/>
        <v>X</v>
      </c>
      <c r="WOH31" s="311">
        <f t="shared" si="1255"/>
        <v>11.6</v>
      </c>
      <c r="WOI31" s="247">
        <f t="shared" si="1256"/>
        <v>582</v>
      </c>
      <c r="WOJ31" s="157"/>
      <c r="WOK31" s="209">
        <v>1160</v>
      </c>
      <c r="WOL31" s="209">
        <v>0</v>
      </c>
      <c r="WOM31" s="209">
        <v>0</v>
      </c>
      <c r="WON31" s="229">
        <f t="shared" si="1257"/>
        <v>1160</v>
      </c>
      <c r="WOO31" s="41">
        <f t="shared" ca="1" si="1253"/>
        <v>0.41792781022484649</v>
      </c>
      <c r="WOP31" s="220">
        <v>9</v>
      </c>
      <c r="WOQ31" s="162">
        <v>107</v>
      </c>
      <c r="WOR31" s="221" t="str">
        <f>VLOOKUP(WOQ31,Уч!$A$2:$L$34,2,FALSE)</f>
        <v>Зарипов Раиль</v>
      </c>
      <c r="WOS31" s="222" t="str">
        <f>VLOOKUP(WOQ31,Уч!$A$2:$L$34,3,FALSE)</f>
        <v>25.07.1999</v>
      </c>
      <c r="WOT31" s="223" t="str">
        <f>VLOOKUP(WOQ31,Уч!$A$2:$L$34,5,FALSE)</f>
        <v xml:space="preserve">Республика Татарстан  </v>
      </c>
      <c r="WOU31" s="518">
        <f t="shared" si="1254"/>
        <v>11.6</v>
      </c>
      <c r="WOV31" s="518" t="str">
        <f t="shared" si="1254"/>
        <v>X</v>
      </c>
      <c r="WOW31" s="518" t="str">
        <f t="shared" si="1254"/>
        <v>X</v>
      </c>
      <c r="WOX31" s="311">
        <f t="shared" si="1255"/>
        <v>11.6</v>
      </c>
      <c r="WOY31" s="247">
        <f t="shared" si="1256"/>
        <v>582</v>
      </c>
      <c r="WOZ31" s="157"/>
      <c r="WPA31" s="209">
        <v>1160</v>
      </c>
      <c r="WPB31" s="209">
        <v>0</v>
      </c>
      <c r="WPC31" s="209">
        <v>0</v>
      </c>
      <c r="WPD31" s="229">
        <f t="shared" si="1257"/>
        <v>1160</v>
      </c>
      <c r="WPE31" s="41">
        <f t="shared" ref="WPE31:WRA31" ca="1" si="1258">RAND()</f>
        <v>0.12223651538883262</v>
      </c>
      <c r="WPF31" s="220">
        <v>9</v>
      </c>
      <c r="WPG31" s="162">
        <v>107</v>
      </c>
      <c r="WPH31" s="221" t="str">
        <f>VLOOKUP(WPG31,Уч!$A$2:$L$34,2,FALSE)</f>
        <v>Зарипов Раиль</v>
      </c>
      <c r="WPI31" s="222" t="str">
        <f>VLOOKUP(WPG31,Уч!$A$2:$L$34,3,FALSE)</f>
        <v>25.07.1999</v>
      </c>
      <c r="WPJ31" s="223" t="str">
        <f>VLOOKUP(WPG31,Уч!$A$2:$L$34,5,FALSE)</f>
        <v xml:space="preserve">Республика Татарстан  </v>
      </c>
      <c r="WPK31" s="518">
        <f t="shared" ref="WPK31:WRI31" si="1259">IF(WPQ31=0,"X",WPQ31/100)</f>
        <v>11.6</v>
      </c>
      <c r="WPL31" s="518" t="str">
        <f t="shared" si="1259"/>
        <v>X</v>
      </c>
      <c r="WPM31" s="518" t="str">
        <f t="shared" si="1259"/>
        <v>X</v>
      </c>
      <c r="WPN31" s="311">
        <f t="shared" ref="WPN31:WRJ31" si="1260">MAX(WPQ31,WPR31,WPS31)/100</f>
        <v>11.6</v>
      </c>
      <c r="WPO31" s="247">
        <f t="shared" ref="WPO31:WRK31" si="1261">IF(WPT31&lt;153,0,IF(WPT31=0,0,ROUNDDOWN(51.39*(WPT31/100-1.5)^1.05,0)))</f>
        <v>582</v>
      </c>
      <c r="WPP31" s="157"/>
      <c r="WPQ31" s="209">
        <v>1160</v>
      </c>
      <c r="WPR31" s="209">
        <v>0</v>
      </c>
      <c r="WPS31" s="209">
        <v>0</v>
      </c>
      <c r="WPT31" s="229">
        <f t="shared" ref="WPT31:WRP31" si="1262">MAX(WPQ31,WPR31,WPS31)</f>
        <v>1160</v>
      </c>
      <c r="WPU31" s="41">
        <f t="shared" ca="1" si="1258"/>
        <v>0.8695896784535917</v>
      </c>
      <c r="WPV31" s="220">
        <v>9</v>
      </c>
      <c r="WPW31" s="162">
        <v>107</v>
      </c>
      <c r="WPX31" s="221" t="str">
        <f>VLOOKUP(WPW31,Уч!$A$2:$L$34,2,FALSE)</f>
        <v>Зарипов Раиль</v>
      </c>
      <c r="WPY31" s="222" t="str">
        <f>VLOOKUP(WPW31,Уч!$A$2:$L$34,3,FALSE)</f>
        <v>25.07.1999</v>
      </c>
      <c r="WPZ31" s="223" t="str">
        <f>VLOOKUP(WPW31,Уч!$A$2:$L$34,5,FALSE)</f>
        <v xml:space="preserve">Республика Татарстан  </v>
      </c>
      <c r="WQA31" s="518">
        <f t="shared" si="1259"/>
        <v>11.6</v>
      </c>
      <c r="WQB31" s="518" t="str">
        <f t="shared" si="1259"/>
        <v>X</v>
      </c>
      <c r="WQC31" s="518" t="str">
        <f t="shared" si="1259"/>
        <v>X</v>
      </c>
      <c r="WQD31" s="311">
        <f t="shared" si="1260"/>
        <v>11.6</v>
      </c>
      <c r="WQE31" s="247">
        <f t="shared" si="1261"/>
        <v>582</v>
      </c>
      <c r="WQF31" s="157"/>
      <c r="WQG31" s="209">
        <v>1160</v>
      </c>
      <c r="WQH31" s="209">
        <v>0</v>
      </c>
      <c r="WQI31" s="209">
        <v>0</v>
      </c>
      <c r="WQJ31" s="229">
        <f t="shared" si="1262"/>
        <v>1160</v>
      </c>
      <c r="WQK31" s="41">
        <f t="shared" ca="1" si="1258"/>
        <v>0.17028741656975854</v>
      </c>
      <c r="WQL31" s="220">
        <v>9</v>
      </c>
      <c r="WQM31" s="162">
        <v>107</v>
      </c>
      <c r="WQN31" s="221" t="str">
        <f>VLOOKUP(WQM31,Уч!$A$2:$L$34,2,FALSE)</f>
        <v>Зарипов Раиль</v>
      </c>
      <c r="WQO31" s="222" t="str">
        <f>VLOOKUP(WQM31,Уч!$A$2:$L$34,3,FALSE)</f>
        <v>25.07.1999</v>
      </c>
      <c r="WQP31" s="223" t="str">
        <f>VLOOKUP(WQM31,Уч!$A$2:$L$34,5,FALSE)</f>
        <v xml:space="preserve">Республика Татарстан  </v>
      </c>
      <c r="WQQ31" s="518">
        <f t="shared" si="1259"/>
        <v>11.6</v>
      </c>
      <c r="WQR31" s="518" t="str">
        <f t="shared" si="1259"/>
        <v>X</v>
      </c>
      <c r="WQS31" s="518" t="str">
        <f t="shared" si="1259"/>
        <v>X</v>
      </c>
      <c r="WQT31" s="311">
        <f t="shared" si="1260"/>
        <v>11.6</v>
      </c>
      <c r="WQU31" s="247">
        <f t="shared" si="1261"/>
        <v>582</v>
      </c>
      <c r="WQV31" s="157"/>
      <c r="WQW31" s="209">
        <v>1160</v>
      </c>
      <c r="WQX31" s="209">
        <v>0</v>
      </c>
      <c r="WQY31" s="209">
        <v>0</v>
      </c>
      <c r="WQZ31" s="229">
        <f t="shared" si="1262"/>
        <v>1160</v>
      </c>
      <c r="WRA31" s="41">
        <f t="shared" ca="1" si="1258"/>
        <v>0.33476745593382995</v>
      </c>
      <c r="WRB31" s="220">
        <v>9</v>
      </c>
      <c r="WRC31" s="162">
        <v>107</v>
      </c>
      <c r="WRD31" s="221" t="str">
        <f>VLOOKUP(WRC31,Уч!$A$2:$L$34,2,FALSE)</f>
        <v>Зарипов Раиль</v>
      </c>
      <c r="WRE31" s="222" t="str">
        <f>VLOOKUP(WRC31,Уч!$A$2:$L$34,3,FALSE)</f>
        <v>25.07.1999</v>
      </c>
      <c r="WRF31" s="223" t="str">
        <f>VLOOKUP(WRC31,Уч!$A$2:$L$34,5,FALSE)</f>
        <v xml:space="preserve">Республика Татарстан  </v>
      </c>
      <c r="WRG31" s="518">
        <f t="shared" si="1259"/>
        <v>11.6</v>
      </c>
      <c r="WRH31" s="518" t="str">
        <f t="shared" si="1259"/>
        <v>X</v>
      </c>
      <c r="WRI31" s="518" t="str">
        <f t="shared" si="1259"/>
        <v>X</v>
      </c>
      <c r="WRJ31" s="311">
        <f t="shared" si="1260"/>
        <v>11.6</v>
      </c>
      <c r="WRK31" s="247">
        <f t="shared" si="1261"/>
        <v>582</v>
      </c>
      <c r="WRL31" s="157"/>
      <c r="WRM31" s="209">
        <v>1160</v>
      </c>
      <c r="WRN31" s="209">
        <v>0</v>
      </c>
      <c r="WRO31" s="209">
        <v>0</v>
      </c>
      <c r="WRP31" s="229">
        <f t="shared" si="1262"/>
        <v>1160</v>
      </c>
      <c r="WRQ31" s="41">
        <f t="shared" ref="WRQ31:WTM31" ca="1" si="1263">RAND()</f>
        <v>0.69214681001046263</v>
      </c>
      <c r="WRR31" s="220">
        <v>9</v>
      </c>
      <c r="WRS31" s="162">
        <v>107</v>
      </c>
      <c r="WRT31" s="221" t="str">
        <f>VLOOKUP(WRS31,Уч!$A$2:$L$34,2,FALSE)</f>
        <v>Зарипов Раиль</v>
      </c>
      <c r="WRU31" s="222" t="str">
        <f>VLOOKUP(WRS31,Уч!$A$2:$L$34,3,FALSE)</f>
        <v>25.07.1999</v>
      </c>
      <c r="WRV31" s="223" t="str">
        <f>VLOOKUP(WRS31,Уч!$A$2:$L$34,5,FALSE)</f>
        <v xml:space="preserve">Республика Татарстан  </v>
      </c>
      <c r="WRW31" s="518">
        <f t="shared" ref="WRW31:WTU31" si="1264">IF(WSC31=0,"X",WSC31/100)</f>
        <v>11.6</v>
      </c>
      <c r="WRX31" s="518" t="str">
        <f t="shared" si="1264"/>
        <v>X</v>
      </c>
      <c r="WRY31" s="518" t="str">
        <f t="shared" si="1264"/>
        <v>X</v>
      </c>
      <c r="WRZ31" s="311">
        <f t="shared" ref="WRZ31:WTV31" si="1265">MAX(WSC31,WSD31,WSE31)/100</f>
        <v>11.6</v>
      </c>
      <c r="WSA31" s="247">
        <f t="shared" ref="WSA31:WTW31" si="1266">IF(WSF31&lt;153,0,IF(WSF31=0,0,ROUNDDOWN(51.39*(WSF31/100-1.5)^1.05,0)))</f>
        <v>582</v>
      </c>
      <c r="WSB31" s="157"/>
      <c r="WSC31" s="209">
        <v>1160</v>
      </c>
      <c r="WSD31" s="209">
        <v>0</v>
      </c>
      <c r="WSE31" s="209">
        <v>0</v>
      </c>
      <c r="WSF31" s="229">
        <f t="shared" ref="WSF31:WUB31" si="1267">MAX(WSC31,WSD31,WSE31)</f>
        <v>1160</v>
      </c>
      <c r="WSG31" s="41">
        <f t="shared" ca="1" si="1263"/>
        <v>0.96759074352537877</v>
      </c>
      <c r="WSH31" s="220">
        <v>9</v>
      </c>
      <c r="WSI31" s="162">
        <v>107</v>
      </c>
      <c r="WSJ31" s="221" t="str">
        <f>VLOOKUP(WSI31,Уч!$A$2:$L$34,2,FALSE)</f>
        <v>Зарипов Раиль</v>
      </c>
      <c r="WSK31" s="222" t="str">
        <f>VLOOKUP(WSI31,Уч!$A$2:$L$34,3,FALSE)</f>
        <v>25.07.1999</v>
      </c>
      <c r="WSL31" s="223" t="str">
        <f>VLOOKUP(WSI31,Уч!$A$2:$L$34,5,FALSE)</f>
        <v xml:space="preserve">Республика Татарстан  </v>
      </c>
      <c r="WSM31" s="518">
        <f t="shared" si="1264"/>
        <v>11.6</v>
      </c>
      <c r="WSN31" s="518" t="str">
        <f t="shared" si="1264"/>
        <v>X</v>
      </c>
      <c r="WSO31" s="518" t="str">
        <f t="shared" si="1264"/>
        <v>X</v>
      </c>
      <c r="WSP31" s="311">
        <f t="shared" si="1265"/>
        <v>11.6</v>
      </c>
      <c r="WSQ31" s="247">
        <f t="shared" si="1266"/>
        <v>582</v>
      </c>
      <c r="WSR31" s="157"/>
      <c r="WSS31" s="209">
        <v>1160</v>
      </c>
      <c r="WST31" s="209">
        <v>0</v>
      </c>
      <c r="WSU31" s="209">
        <v>0</v>
      </c>
      <c r="WSV31" s="229">
        <f t="shared" si="1267"/>
        <v>1160</v>
      </c>
      <c r="WSW31" s="41">
        <f t="shared" ca="1" si="1263"/>
        <v>0.15859492446773371</v>
      </c>
      <c r="WSX31" s="220">
        <v>9</v>
      </c>
      <c r="WSY31" s="162">
        <v>107</v>
      </c>
      <c r="WSZ31" s="221" t="str">
        <f>VLOOKUP(WSY31,Уч!$A$2:$L$34,2,FALSE)</f>
        <v>Зарипов Раиль</v>
      </c>
      <c r="WTA31" s="222" t="str">
        <f>VLOOKUP(WSY31,Уч!$A$2:$L$34,3,FALSE)</f>
        <v>25.07.1999</v>
      </c>
      <c r="WTB31" s="223" t="str">
        <f>VLOOKUP(WSY31,Уч!$A$2:$L$34,5,FALSE)</f>
        <v xml:space="preserve">Республика Татарстан  </v>
      </c>
      <c r="WTC31" s="518">
        <f t="shared" si="1264"/>
        <v>11.6</v>
      </c>
      <c r="WTD31" s="518" t="str">
        <f t="shared" si="1264"/>
        <v>X</v>
      </c>
      <c r="WTE31" s="518" t="str">
        <f t="shared" si="1264"/>
        <v>X</v>
      </c>
      <c r="WTF31" s="311">
        <f t="shared" si="1265"/>
        <v>11.6</v>
      </c>
      <c r="WTG31" s="247">
        <f t="shared" si="1266"/>
        <v>582</v>
      </c>
      <c r="WTH31" s="157"/>
      <c r="WTI31" s="209">
        <v>1160</v>
      </c>
      <c r="WTJ31" s="209">
        <v>0</v>
      </c>
      <c r="WTK31" s="209">
        <v>0</v>
      </c>
      <c r="WTL31" s="229">
        <f t="shared" si="1267"/>
        <v>1160</v>
      </c>
      <c r="WTM31" s="41">
        <f t="shared" ca="1" si="1263"/>
        <v>0.75161295748779866</v>
      </c>
      <c r="WTN31" s="220">
        <v>9</v>
      </c>
      <c r="WTO31" s="162">
        <v>107</v>
      </c>
      <c r="WTP31" s="221" t="str">
        <f>VLOOKUP(WTO31,Уч!$A$2:$L$34,2,FALSE)</f>
        <v>Зарипов Раиль</v>
      </c>
      <c r="WTQ31" s="222" t="str">
        <f>VLOOKUP(WTO31,Уч!$A$2:$L$34,3,FALSE)</f>
        <v>25.07.1999</v>
      </c>
      <c r="WTR31" s="223" t="str">
        <f>VLOOKUP(WTO31,Уч!$A$2:$L$34,5,FALSE)</f>
        <v xml:space="preserve">Республика Татарстан  </v>
      </c>
      <c r="WTS31" s="518">
        <f t="shared" si="1264"/>
        <v>11.6</v>
      </c>
      <c r="WTT31" s="518" t="str">
        <f t="shared" si="1264"/>
        <v>X</v>
      </c>
      <c r="WTU31" s="518" t="str">
        <f t="shared" si="1264"/>
        <v>X</v>
      </c>
      <c r="WTV31" s="311">
        <f t="shared" si="1265"/>
        <v>11.6</v>
      </c>
      <c r="WTW31" s="247">
        <f t="shared" si="1266"/>
        <v>582</v>
      </c>
      <c r="WTX31" s="157"/>
      <c r="WTY31" s="209">
        <v>1160</v>
      </c>
      <c r="WTZ31" s="209">
        <v>0</v>
      </c>
      <c r="WUA31" s="209">
        <v>0</v>
      </c>
      <c r="WUB31" s="229">
        <f t="shared" si="1267"/>
        <v>1160</v>
      </c>
      <c r="WUC31" s="41">
        <f t="shared" ref="WUC31:WVY31" ca="1" si="1268">RAND()</f>
        <v>0.64355337757381692</v>
      </c>
      <c r="WUD31" s="220">
        <v>9</v>
      </c>
      <c r="WUE31" s="162">
        <v>107</v>
      </c>
      <c r="WUF31" s="221" t="str">
        <f>VLOOKUP(WUE31,Уч!$A$2:$L$34,2,FALSE)</f>
        <v>Зарипов Раиль</v>
      </c>
      <c r="WUG31" s="222" t="str">
        <f>VLOOKUP(WUE31,Уч!$A$2:$L$34,3,FALSE)</f>
        <v>25.07.1999</v>
      </c>
      <c r="WUH31" s="223" t="str">
        <f>VLOOKUP(WUE31,Уч!$A$2:$L$34,5,FALSE)</f>
        <v xml:space="preserve">Республика Татарстан  </v>
      </c>
      <c r="WUI31" s="518">
        <f t="shared" ref="WUI31:WWG31" si="1269">IF(WUO31=0,"X",WUO31/100)</f>
        <v>11.6</v>
      </c>
      <c r="WUJ31" s="518" t="str">
        <f t="shared" si="1269"/>
        <v>X</v>
      </c>
      <c r="WUK31" s="518" t="str">
        <f t="shared" si="1269"/>
        <v>X</v>
      </c>
      <c r="WUL31" s="311">
        <f t="shared" ref="WUL31:WWH31" si="1270">MAX(WUO31,WUP31,WUQ31)/100</f>
        <v>11.6</v>
      </c>
      <c r="WUM31" s="247">
        <f t="shared" ref="WUM31:WWI31" si="1271">IF(WUR31&lt;153,0,IF(WUR31=0,0,ROUNDDOWN(51.39*(WUR31/100-1.5)^1.05,0)))</f>
        <v>582</v>
      </c>
      <c r="WUN31" s="157"/>
      <c r="WUO31" s="209">
        <v>1160</v>
      </c>
      <c r="WUP31" s="209">
        <v>0</v>
      </c>
      <c r="WUQ31" s="209">
        <v>0</v>
      </c>
      <c r="WUR31" s="229">
        <f t="shared" ref="WUR31:WWN31" si="1272">MAX(WUO31,WUP31,WUQ31)</f>
        <v>1160</v>
      </c>
      <c r="WUS31" s="41">
        <f t="shared" ca="1" si="1268"/>
        <v>0.21988853135874808</v>
      </c>
      <c r="WUT31" s="220">
        <v>9</v>
      </c>
      <c r="WUU31" s="162">
        <v>107</v>
      </c>
      <c r="WUV31" s="221" t="str">
        <f>VLOOKUP(WUU31,Уч!$A$2:$L$34,2,FALSE)</f>
        <v>Зарипов Раиль</v>
      </c>
      <c r="WUW31" s="222" t="str">
        <f>VLOOKUP(WUU31,Уч!$A$2:$L$34,3,FALSE)</f>
        <v>25.07.1999</v>
      </c>
      <c r="WUX31" s="223" t="str">
        <f>VLOOKUP(WUU31,Уч!$A$2:$L$34,5,FALSE)</f>
        <v xml:space="preserve">Республика Татарстан  </v>
      </c>
      <c r="WUY31" s="518">
        <f t="shared" si="1269"/>
        <v>11.6</v>
      </c>
      <c r="WUZ31" s="518" t="str">
        <f t="shared" si="1269"/>
        <v>X</v>
      </c>
      <c r="WVA31" s="518" t="str">
        <f t="shared" si="1269"/>
        <v>X</v>
      </c>
      <c r="WVB31" s="311">
        <f t="shared" si="1270"/>
        <v>11.6</v>
      </c>
      <c r="WVC31" s="247">
        <f t="shared" si="1271"/>
        <v>582</v>
      </c>
      <c r="WVD31" s="157"/>
      <c r="WVE31" s="209">
        <v>1160</v>
      </c>
      <c r="WVF31" s="209">
        <v>0</v>
      </c>
      <c r="WVG31" s="209">
        <v>0</v>
      </c>
      <c r="WVH31" s="229">
        <f t="shared" si="1272"/>
        <v>1160</v>
      </c>
      <c r="WVI31" s="41">
        <f t="shared" ca="1" si="1268"/>
        <v>0.9340972124918373</v>
      </c>
      <c r="WVJ31" s="220">
        <v>9</v>
      </c>
      <c r="WVK31" s="162">
        <v>107</v>
      </c>
      <c r="WVL31" s="221" t="str">
        <f>VLOOKUP(WVK31,Уч!$A$2:$L$34,2,FALSE)</f>
        <v>Зарипов Раиль</v>
      </c>
      <c r="WVM31" s="222" t="str">
        <f>VLOOKUP(WVK31,Уч!$A$2:$L$34,3,FALSE)</f>
        <v>25.07.1999</v>
      </c>
      <c r="WVN31" s="223" t="str">
        <f>VLOOKUP(WVK31,Уч!$A$2:$L$34,5,FALSE)</f>
        <v xml:space="preserve">Республика Татарстан  </v>
      </c>
      <c r="WVO31" s="518">
        <f t="shared" si="1269"/>
        <v>11.6</v>
      </c>
      <c r="WVP31" s="518" t="str">
        <f t="shared" si="1269"/>
        <v>X</v>
      </c>
      <c r="WVQ31" s="518" t="str">
        <f t="shared" si="1269"/>
        <v>X</v>
      </c>
      <c r="WVR31" s="311">
        <f t="shared" si="1270"/>
        <v>11.6</v>
      </c>
      <c r="WVS31" s="247">
        <f t="shared" si="1271"/>
        <v>582</v>
      </c>
      <c r="WVT31" s="157"/>
      <c r="WVU31" s="209">
        <v>1160</v>
      </c>
      <c r="WVV31" s="209">
        <v>0</v>
      </c>
      <c r="WVW31" s="209">
        <v>0</v>
      </c>
      <c r="WVX31" s="229">
        <f t="shared" si="1272"/>
        <v>1160</v>
      </c>
      <c r="WVY31" s="41">
        <f t="shared" ca="1" si="1268"/>
        <v>0.44733092418566822</v>
      </c>
      <c r="WVZ31" s="220">
        <v>9</v>
      </c>
      <c r="WWA31" s="162">
        <v>107</v>
      </c>
      <c r="WWB31" s="221" t="str">
        <f>VLOOKUP(WWA31,Уч!$A$2:$L$34,2,FALSE)</f>
        <v>Зарипов Раиль</v>
      </c>
      <c r="WWC31" s="222" t="str">
        <f>VLOOKUP(WWA31,Уч!$A$2:$L$34,3,FALSE)</f>
        <v>25.07.1999</v>
      </c>
      <c r="WWD31" s="223" t="str">
        <f>VLOOKUP(WWA31,Уч!$A$2:$L$34,5,FALSE)</f>
        <v xml:space="preserve">Республика Татарстан  </v>
      </c>
      <c r="WWE31" s="518">
        <f t="shared" si="1269"/>
        <v>11.6</v>
      </c>
      <c r="WWF31" s="518" t="str">
        <f t="shared" si="1269"/>
        <v>X</v>
      </c>
      <c r="WWG31" s="518" t="str">
        <f t="shared" si="1269"/>
        <v>X</v>
      </c>
      <c r="WWH31" s="311">
        <f t="shared" si="1270"/>
        <v>11.6</v>
      </c>
      <c r="WWI31" s="247">
        <f t="shared" si="1271"/>
        <v>582</v>
      </c>
      <c r="WWJ31" s="157"/>
      <c r="WWK31" s="209">
        <v>1160</v>
      </c>
      <c r="WWL31" s="209">
        <v>0</v>
      </c>
      <c r="WWM31" s="209">
        <v>0</v>
      </c>
      <c r="WWN31" s="229">
        <f t="shared" si="1272"/>
        <v>1160</v>
      </c>
      <c r="WWO31" s="41">
        <f t="shared" ref="WWO31:WYK31" ca="1" si="1273">RAND()</f>
        <v>0.86098439729868337</v>
      </c>
      <c r="WWP31" s="220">
        <v>9</v>
      </c>
      <c r="WWQ31" s="162">
        <v>107</v>
      </c>
      <c r="WWR31" s="221" t="str">
        <f>VLOOKUP(WWQ31,Уч!$A$2:$L$34,2,FALSE)</f>
        <v>Зарипов Раиль</v>
      </c>
      <c r="WWS31" s="222" t="str">
        <f>VLOOKUP(WWQ31,Уч!$A$2:$L$34,3,FALSE)</f>
        <v>25.07.1999</v>
      </c>
      <c r="WWT31" s="223" t="str">
        <f>VLOOKUP(WWQ31,Уч!$A$2:$L$34,5,FALSE)</f>
        <v xml:space="preserve">Республика Татарстан  </v>
      </c>
      <c r="WWU31" s="518">
        <f t="shared" ref="WWU31:WYS31" si="1274">IF(WXA31=0,"X",WXA31/100)</f>
        <v>11.6</v>
      </c>
      <c r="WWV31" s="518" t="str">
        <f t="shared" si="1274"/>
        <v>X</v>
      </c>
      <c r="WWW31" s="518" t="str">
        <f t="shared" si="1274"/>
        <v>X</v>
      </c>
      <c r="WWX31" s="311">
        <f t="shared" ref="WWX31:WYT31" si="1275">MAX(WXA31,WXB31,WXC31)/100</f>
        <v>11.6</v>
      </c>
      <c r="WWY31" s="247">
        <f t="shared" ref="WWY31:WYU31" si="1276">IF(WXD31&lt;153,0,IF(WXD31=0,0,ROUNDDOWN(51.39*(WXD31/100-1.5)^1.05,0)))</f>
        <v>582</v>
      </c>
      <c r="WWZ31" s="157"/>
      <c r="WXA31" s="209">
        <v>1160</v>
      </c>
      <c r="WXB31" s="209">
        <v>0</v>
      </c>
      <c r="WXC31" s="209">
        <v>0</v>
      </c>
      <c r="WXD31" s="229">
        <f t="shared" ref="WXD31:WYZ31" si="1277">MAX(WXA31,WXB31,WXC31)</f>
        <v>1160</v>
      </c>
      <c r="WXE31" s="41">
        <f t="shared" ca="1" si="1273"/>
        <v>0.89832397792637808</v>
      </c>
      <c r="WXF31" s="220">
        <v>9</v>
      </c>
      <c r="WXG31" s="162">
        <v>107</v>
      </c>
      <c r="WXH31" s="221" t="str">
        <f>VLOOKUP(WXG31,Уч!$A$2:$L$34,2,FALSE)</f>
        <v>Зарипов Раиль</v>
      </c>
      <c r="WXI31" s="222" t="str">
        <f>VLOOKUP(WXG31,Уч!$A$2:$L$34,3,FALSE)</f>
        <v>25.07.1999</v>
      </c>
      <c r="WXJ31" s="223" t="str">
        <f>VLOOKUP(WXG31,Уч!$A$2:$L$34,5,FALSE)</f>
        <v xml:space="preserve">Республика Татарстан  </v>
      </c>
      <c r="WXK31" s="518">
        <f t="shared" si="1274"/>
        <v>11.6</v>
      </c>
      <c r="WXL31" s="518" t="str">
        <f t="shared" si="1274"/>
        <v>X</v>
      </c>
      <c r="WXM31" s="518" t="str">
        <f t="shared" si="1274"/>
        <v>X</v>
      </c>
      <c r="WXN31" s="311">
        <f t="shared" si="1275"/>
        <v>11.6</v>
      </c>
      <c r="WXO31" s="247">
        <f t="shared" si="1276"/>
        <v>582</v>
      </c>
      <c r="WXP31" s="157"/>
      <c r="WXQ31" s="209">
        <v>1160</v>
      </c>
      <c r="WXR31" s="209">
        <v>0</v>
      </c>
      <c r="WXS31" s="209">
        <v>0</v>
      </c>
      <c r="WXT31" s="229">
        <f t="shared" si="1277"/>
        <v>1160</v>
      </c>
      <c r="WXU31" s="41">
        <f t="shared" ca="1" si="1273"/>
        <v>0.68898129731193858</v>
      </c>
      <c r="WXV31" s="220">
        <v>9</v>
      </c>
      <c r="WXW31" s="162">
        <v>107</v>
      </c>
      <c r="WXX31" s="221" t="str">
        <f>VLOOKUP(WXW31,Уч!$A$2:$L$34,2,FALSE)</f>
        <v>Зарипов Раиль</v>
      </c>
      <c r="WXY31" s="222" t="str">
        <f>VLOOKUP(WXW31,Уч!$A$2:$L$34,3,FALSE)</f>
        <v>25.07.1999</v>
      </c>
      <c r="WXZ31" s="223" t="str">
        <f>VLOOKUP(WXW31,Уч!$A$2:$L$34,5,FALSE)</f>
        <v xml:space="preserve">Республика Татарстан  </v>
      </c>
      <c r="WYA31" s="518">
        <f t="shared" si="1274"/>
        <v>11.6</v>
      </c>
      <c r="WYB31" s="518" t="str">
        <f t="shared" si="1274"/>
        <v>X</v>
      </c>
      <c r="WYC31" s="518" t="str">
        <f t="shared" si="1274"/>
        <v>X</v>
      </c>
      <c r="WYD31" s="311">
        <f t="shared" si="1275"/>
        <v>11.6</v>
      </c>
      <c r="WYE31" s="247">
        <f t="shared" si="1276"/>
        <v>582</v>
      </c>
      <c r="WYF31" s="157"/>
      <c r="WYG31" s="209">
        <v>1160</v>
      </c>
      <c r="WYH31" s="209">
        <v>0</v>
      </c>
      <c r="WYI31" s="209">
        <v>0</v>
      </c>
      <c r="WYJ31" s="229">
        <f t="shared" si="1277"/>
        <v>1160</v>
      </c>
      <c r="WYK31" s="41">
        <f t="shared" ca="1" si="1273"/>
        <v>0.13549392940790506</v>
      </c>
      <c r="WYL31" s="220">
        <v>9</v>
      </c>
      <c r="WYM31" s="162">
        <v>107</v>
      </c>
      <c r="WYN31" s="221" t="str">
        <f>VLOOKUP(WYM31,Уч!$A$2:$L$34,2,FALSE)</f>
        <v>Зарипов Раиль</v>
      </c>
      <c r="WYO31" s="222" t="str">
        <f>VLOOKUP(WYM31,Уч!$A$2:$L$34,3,FALSE)</f>
        <v>25.07.1999</v>
      </c>
      <c r="WYP31" s="223" t="str">
        <f>VLOOKUP(WYM31,Уч!$A$2:$L$34,5,FALSE)</f>
        <v xml:space="preserve">Республика Татарстан  </v>
      </c>
      <c r="WYQ31" s="518">
        <f t="shared" si="1274"/>
        <v>11.6</v>
      </c>
      <c r="WYR31" s="518" t="str">
        <f t="shared" si="1274"/>
        <v>X</v>
      </c>
      <c r="WYS31" s="518" t="str">
        <f t="shared" si="1274"/>
        <v>X</v>
      </c>
      <c r="WYT31" s="311">
        <f t="shared" si="1275"/>
        <v>11.6</v>
      </c>
      <c r="WYU31" s="247">
        <f t="shared" si="1276"/>
        <v>582</v>
      </c>
      <c r="WYV31" s="157"/>
      <c r="WYW31" s="209">
        <v>1160</v>
      </c>
      <c r="WYX31" s="209">
        <v>0</v>
      </c>
      <c r="WYY31" s="209">
        <v>0</v>
      </c>
      <c r="WYZ31" s="229">
        <f t="shared" si="1277"/>
        <v>1160</v>
      </c>
      <c r="WZA31" s="41">
        <f t="shared" ref="WZA31:XAW31" ca="1" si="1278">RAND()</f>
        <v>0.43104087279811842</v>
      </c>
      <c r="WZB31" s="220">
        <v>9</v>
      </c>
      <c r="WZC31" s="162">
        <v>107</v>
      </c>
      <c r="WZD31" s="221" t="str">
        <f>VLOOKUP(WZC31,Уч!$A$2:$L$34,2,FALSE)</f>
        <v>Зарипов Раиль</v>
      </c>
      <c r="WZE31" s="222" t="str">
        <f>VLOOKUP(WZC31,Уч!$A$2:$L$34,3,FALSE)</f>
        <v>25.07.1999</v>
      </c>
      <c r="WZF31" s="223" t="str">
        <f>VLOOKUP(WZC31,Уч!$A$2:$L$34,5,FALSE)</f>
        <v xml:space="preserve">Республика Татарстан  </v>
      </c>
      <c r="WZG31" s="518">
        <f t="shared" ref="WZG31:XBE31" si="1279">IF(WZM31=0,"X",WZM31/100)</f>
        <v>11.6</v>
      </c>
      <c r="WZH31" s="518" t="str">
        <f t="shared" si="1279"/>
        <v>X</v>
      </c>
      <c r="WZI31" s="518" t="str">
        <f t="shared" si="1279"/>
        <v>X</v>
      </c>
      <c r="WZJ31" s="311">
        <f t="shared" ref="WZJ31:XBF31" si="1280">MAX(WZM31,WZN31,WZO31)/100</f>
        <v>11.6</v>
      </c>
      <c r="WZK31" s="247">
        <f t="shared" ref="WZK31:XBG31" si="1281">IF(WZP31&lt;153,0,IF(WZP31=0,0,ROUNDDOWN(51.39*(WZP31/100-1.5)^1.05,0)))</f>
        <v>582</v>
      </c>
      <c r="WZL31" s="157"/>
      <c r="WZM31" s="209">
        <v>1160</v>
      </c>
      <c r="WZN31" s="209">
        <v>0</v>
      </c>
      <c r="WZO31" s="209">
        <v>0</v>
      </c>
      <c r="WZP31" s="229">
        <f t="shared" ref="WZP31:XBL31" si="1282">MAX(WZM31,WZN31,WZO31)</f>
        <v>1160</v>
      </c>
      <c r="WZQ31" s="41">
        <f t="shared" ca="1" si="1278"/>
        <v>0.25480739533523689</v>
      </c>
      <c r="WZR31" s="220">
        <v>9</v>
      </c>
      <c r="WZS31" s="162">
        <v>107</v>
      </c>
      <c r="WZT31" s="221" t="str">
        <f>VLOOKUP(WZS31,Уч!$A$2:$L$34,2,FALSE)</f>
        <v>Зарипов Раиль</v>
      </c>
      <c r="WZU31" s="222" t="str">
        <f>VLOOKUP(WZS31,Уч!$A$2:$L$34,3,FALSE)</f>
        <v>25.07.1999</v>
      </c>
      <c r="WZV31" s="223" t="str">
        <f>VLOOKUP(WZS31,Уч!$A$2:$L$34,5,FALSE)</f>
        <v xml:space="preserve">Республика Татарстан  </v>
      </c>
      <c r="WZW31" s="518">
        <f t="shared" si="1279"/>
        <v>11.6</v>
      </c>
      <c r="WZX31" s="518" t="str">
        <f t="shared" si="1279"/>
        <v>X</v>
      </c>
      <c r="WZY31" s="518" t="str">
        <f t="shared" si="1279"/>
        <v>X</v>
      </c>
      <c r="WZZ31" s="311">
        <f t="shared" si="1280"/>
        <v>11.6</v>
      </c>
      <c r="XAA31" s="247">
        <f t="shared" si="1281"/>
        <v>582</v>
      </c>
      <c r="XAB31" s="157"/>
      <c r="XAC31" s="209">
        <v>1160</v>
      </c>
      <c r="XAD31" s="209">
        <v>0</v>
      </c>
      <c r="XAE31" s="209">
        <v>0</v>
      </c>
      <c r="XAF31" s="229">
        <f t="shared" si="1282"/>
        <v>1160</v>
      </c>
      <c r="XAG31" s="41">
        <f t="shared" ca="1" si="1278"/>
        <v>0.96473377760130063</v>
      </c>
      <c r="XAH31" s="220">
        <v>9</v>
      </c>
      <c r="XAI31" s="162">
        <v>107</v>
      </c>
      <c r="XAJ31" s="221" t="str">
        <f>VLOOKUP(XAI31,Уч!$A$2:$L$34,2,FALSE)</f>
        <v>Зарипов Раиль</v>
      </c>
      <c r="XAK31" s="222" t="str">
        <f>VLOOKUP(XAI31,Уч!$A$2:$L$34,3,FALSE)</f>
        <v>25.07.1999</v>
      </c>
      <c r="XAL31" s="223" t="str">
        <f>VLOOKUP(XAI31,Уч!$A$2:$L$34,5,FALSE)</f>
        <v xml:space="preserve">Республика Татарстан  </v>
      </c>
      <c r="XAM31" s="518">
        <f t="shared" si="1279"/>
        <v>11.6</v>
      </c>
      <c r="XAN31" s="518" t="str">
        <f t="shared" si="1279"/>
        <v>X</v>
      </c>
      <c r="XAO31" s="518" t="str">
        <f t="shared" si="1279"/>
        <v>X</v>
      </c>
      <c r="XAP31" s="311">
        <f t="shared" si="1280"/>
        <v>11.6</v>
      </c>
      <c r="XAQ31" s="247">
        <f t="shared" si="1281"/>
        <v>582</v>
      </c>
      <c r="XAR31" s="157"/>
      <c r="XAS31" s="209">
        <v>1160</v>
      </c>
      <c r="XAT31" s="209">
        <v>0</v>
      </c>
      <c r="XAU31" s="209">
        <v>0</v>
      </c>
      <c r="XAV31" s="229">
        <f t="shared" si="1282"/>
        <v>1160</v>
      </c>
      <c r="XAW31" s="41">
        <f t="shared" ca="1" si="1278"/>
        <v>0.48445658264531144</v>
      </c>
      <c r="XAX31" s="220">
        <v>9</v>
      </c>
      <c r="XAY31" s="162">
        <v>107</v>
      </c>
      <c r="XAZ31" s="221" t="str">
        <f>VLOOKUP(XAY31,Уч!$A$2:$L$34,2,FALSE)</f>
        <v>Зарипов Раиль</v>
      </c>
      <c r="XBA31" s="222" t="str">
        <f>VLOOKUP(XAY31,Уч!$A$2:$L$34,3,FALSE)</f>
        <v>25.07.1999</v>
      </c>
      <c r="XBB31" s="223" t="str">
        <f>VLOOKUP(XAY31,Уч!$A$2:$L$34,5,FALSE)</f>
        <v xml:space="preserve">Республика Татарстан  </v>
      </c>
      <c r="XBC31" s="518">
        <f t="shared" si="1279"/>
        <v>11.6</v>
      </c>
      <c r="XBD31" s="518" t="str">
        <f t="shared" si="1279"/>
        <v>X</v>
      </c>
      <c r="XBE31" s="518" t="str">
        <f t="shared" si="1279"/>
        <v>X</v>
      </c>
      <c r="XBF31" s="311">
        <f t="shared" si="1280"/>
        <v>11.6</v>
      </c>
      <c r="XBG31" s="247">
        <f t="shared" si="1281"/>
        <v>582</v>
      </c>
      <c r="XBH31" s="157"/>
      <c r="XBI31" s="209">
        <v>1160</v>
      </c>
      <c r="XBJ31" s="209">
        <v>0</v>
      </c>
      <c r="XBK31" s="209">
        <v>0</v>
      </c>
      <c r="XBL31" s="229">
        <f t="shared" si="1282"/>
        <v>1160</v>
      </c>
      <c r="XBM31" s="41">
        <f t="shared" ref="XBM31:XDI31" ca="1" si="1283">RAND()</f>
        <v>0.36940135615237579</v>
      </c>
      <c r="XBN31" s="220">
        <v>9</v>
      </c>
      <c r="XBO31" s="162">
        <v>107</v>
      </c>
      <c r="XBP31" s="221" t="str">
        <f>VLOOKUP(XBO31,Уч!$A$2:$L$34,2,FALSE)</f>
        <v>Зарипов Раиль</v>
      </c>
      <c r="XBQ31" s="222" t="str">
        <f>VLOOKUP(XBO31,Уч!$A$2:$L$34,3,FALSE)</f>
        <v>25.07.1999</v>
      </c>
      <c r="XBR31" s="223" t="str">
        <f>VLOOKUP(XBO31,Уч!$A$2:$L$34,5,FALSE)</f>
        <v xml:space="preserve">Республика Татарстан  </v>
      </c>
      <c r="XBS31" s="518">
        <f t="shared" ref="XBS31:XDQ31" si="1284">IF(XBY31=0,"X",XBY31/100)</f>
        <v>11.6</v>
      </c>
      <c r="XBT31" s="518" t="str">
        <f t="shared" si="1284"/>
        <v>X</v>
      </c>
      <c r="XBU31" s="518" t="str">
        <f t="shared" si="1284"/>
        <v>X</v>
      </c>
      <c r="XBV31" s="311">
        <f t="shared" ref="XBV31:XDR31" si="1285">MAX(XBY31,XBZ31,XCA31)/100</f>
        <v>11.6</v>
      </c>
      <c r="XBW31" s="247">
        <f t="shared" ref="XBW31:XDS31" si="1286">IF(XCB31&lt;153,0,IF(XCB31=0,0,ROUNDDOWN(51.39*(XCB31/100-1.5)^1.05,0)))</f>
        <v>582</v>
      </c>
      <c r="XBX31" s="157"/>
      <c r="XBY31" s="209">
        <v>1160</v>
      </c>
      <c r="XBZ31" s="209">
        <v>0</v>
      </c>
      <c r="XCA31" s="209">
        <v>0</v>
      </c>
      <c r="XCB31" s="229">
        <f t="shared" ref="XCB31:XDX31" si="1287">MAX(XBY31,XBZ31,XCA31)</f>
        <v>1160</v>
      </c>
      <c r="XCC31" s="41">
        <f t="shared" ca="1" si="1283"/>
        <v>0.27948854041835713</v>
      </c>
      <c r="XCD31" s="220">
        <v>9</v>
      </c>
      <c r="XCE31" s="162">
        <v>107</v>
      </c>
      <c r="XCF31" s="221" t="str">
        <f>VLOOKUP(XCE31,Уч!$A$2:$L$34,2,FALSE)</f>
        <v>Зарипов Раиль</v>
      </c>
      <c r="XCG31" s="222" t="str">
        <f>VLOOKUP(XCE31,Уч!$A$2:$L$34,3,FALSE)</f>
        <v>25.07.1999</v>
      </c>
      <c r="XCH31" s="223" t="str">
        <f>VLOOKUP(XCE31,Уч!$A$2:$L$34,5,FALSE)</f>
        <v xml:space="preserve">Республика Татарстан  </v>
      </c>
      <c r="XCI31" s="518">
        <f t="shared" si="1284"/>
        <v>11.6</v>
      </c>
      <c r="XCJ31" s="518" t="str">
        <f t="shared" si="1284"/>
        <v>X</v>
      </c>
      <c r="XCK31" s="518" t="str">
        <f t="shared" si="1284"/>
        <v>X</v>
      </c>
      <c r="XCL31" s="311">
        <f t="shared" si="1285"/>
        <v>11.6</v>
      </c>
      <c r="XCM31" s="247">
        <f t="shared" si="1286"/>
        <v>582</v>
      </c>
      <c r="XCN31" s="157"/>
      <c r="XCO31" s="209">
        <v>1160</v>
      </c>
      <c r="XCP31" s="209">
        <v>0</v>
      </c>
      <c r="XCQ31" s="209">
        <v>0</v>
      </c>
      <c r="XCR31" s="229">
        <f t="shared" si="1287"/>
        <v>1160</v>
      </c>
      <c r="XCS31" s="41">
        <f t="shared" ca="1" si="1283"/>
        <v>0.62036196314223147</v>
      </c>
      <c r="XCT31" s="220">
        <v>9</v>
      </c>
      <c r="XCU31" s="162">
        <v>107</v>
      </c>
      <c r="XCV31" s="221" t="str">
        <f>VLOOKUP(XCU31,Уч!$A$2:$L$34,2,FALSE)</f>
        <v>Зарипов Раиль</v>
      </c>
      <c r="XCW31" s="222" t="str">
        <f>VLOOKUP(XCU31,Уч!$A$2:$L$34,3,FALSE)</f>
        <v>25.07.1999</v>
      </c>
      <c r="XCX31" s="223" t="str">
        <f>VLOOKUP(XCU31,Уч!$A$2:$L$34,5,FALSE)</f>
        <v xml:space="preserve">Республика Татарстан  </v>
      </c>
      <c r="XCY31" s="518">
        <f t="shared" si="1284"/>
        <v>11.6</v>
      </c>
      <c r="XCZ31" s="518" t="str">
        <f t="shared" si="1284"/>
        <v>X</v>
      </c>
      <c r="XDA31" s="518" t="str">
        <f t="shared" si="1284"/>
        <v>X</v>
      </c>
      <c r="XDB31" s="311">
        <f t="shared" si="1285"/>
        <v>11.6</v>
      </c>
      <c r="XDC31" s="247">
        <f t="shared" si="1286"/>
        <v>582</v>
      </c>
      <c r="XDD31" s="157"/>
      <c r="XDE31" s="209">
        <v>1160</v>
      </c>
      <c r="XDF31" s="209">
        <v>0</v>
      </c>
      <c r="XDG31" s="209">
        <v>0</v>
      </c>
      <c r="XDH31" s="229">
        <f t="shared" si="1287"/>
        <v>1160</v>
      </c>
      <c r="XDI31" s="41">
        <f t="shared" ca="1" si="1283"/>
        <v>0.86586809295521228</v>
      </c>
      <c r="XDJ31" s="220">
        <v>9</v>
      </c>
      <c r="XDK31" s="162">
        <v>107</v>
      </c>
      <c r="XDL31" s="221" t="str">
        <f>VLOOKUP(XDK31,Уч!$A$2:$L$34,2,FALSE)</f>
        <v>Зарипов Раиль</v>
      </c>
      <c r="XDM31" s="222" t="str">
        <f>VLOOKUP(XDK31,Уч!$A$2:$L$34,3,FALSE)</f>
        <v>25.07.1999</v>
      </c>
      <c r="XDN31" s="223" t="str">
        <f>VLOOKUP(XDK31,Уч!$A$2:$L$34,5,FALSE)</f>
        <v xml:space="preserve">Республика Татарстан  </v>
      </c>
      <c r="XDO31" s="518">
        <f t="shared" si="1284"/>
        <v>11.6</v>
      </c>
      <c r="XDP31" s="518" t="str">
        <f t="shared" si="1284"/>
        <v>X</v>
      </c>
      <c r="XDQ31" s="518" t="str">
        <f t="shared" si="1284"/>
        <v>X</v>
      </c>
      <c r="XDR31" s="311">
        <f t="shared" si="1285"/>
        <v>11.6</v>
      </c>
      <c r="XDS31" s="247">
        <f t="shared" si="1286"/>
        <v>582</v>
      </c>
      <c r="XDT31" s="157"/>
      <c r="XDU31" s="209">
        <v>1160</v>
      </c>
      <c r="XDV31" s="209">
        <v>0</v>
      </c>
      <c r="XDW31" s="209">
        <v>0</v>
      </c>
      <c r="XDX31" s="229">
        <f t="shared" si="1287"/>
        <v>1160</v>
      </c>
      <c r="XDY31" s="41">
        <f t="shared" ref="XDY31:XEO31" ca="1" si="1288">RAND()</f>
        <v>0.59530306591220827</v>
      </c>
      <c r="XDZ31" s="220">
        <v>9</v>
      </c>
      <c r="XEA31" s="162">
        <v>107</v>
      </c>
      <c r="XEB31" s="221" t="str">
        <f>VLOOKUP(XEA31,Уч!$A$2:$L$34,2,FALSE)</f>
        <v>Зарипов Раиль</v>
      </c>
      <c r="XEC31" s="222" t="str">
        <f>VLOOKUP(XEA31,Уч!$A$2:$L$34,3,FALSE)</f>
        <v>25.07.1999</v>
      </c>
      <c r="XED31" s="223" t="str">
        <f>VLOOKUP(XEA31,Уч!$A$2:$L$34,5,FALSE)</f>
        <v xml:space="preserve">Республика Татарстан  </v>
      </c>
      <c r="XEE31" s="518">
        <f t="shared" ref="XEE31:XEW31" si="1289">IF(XEK31=0,"X",XEK31/100)</f>
        <v>11.6</v>
      </c>
      <c r="XEF31" s="518" t="str">
        <f t="shared" si="1289"/>
        <v>X</v>
      </c>
      <c r="XEG31" s="518" t="str">
        <f t="shared" si="1289"/>
        <v>X</v>
      </c>
      <c r="XEH31" s="311">
        <f t="shared" ref="XEH31:XEX31" si="1290">MAX(XEK31,XEL31,XEM31)/100</f>
        <v>11.6</v>
      </c>
      <c r="XEI31" s="247">
        <f t="shared" ref="XEI31:XEY31" si="1291">IF(XEN31&lt;153,0,IF(XEN31=0,0,ROUNDDOWN(51.39*(XEN31/100-1.5)^1.05,0)))</f>
        <v>582</v>
      </c>
      <c r="XEJ31" s="157"/>
      <c r="XEK31" s="209">
        <v>1160</v>
      </c>
      <c r="XEL31" s="209">
        <v>0</v>
      </c>
      <c r="XEM31" s="209">
        <v>0</v>
      </c>
      <c r="XEN31" s="229">
        <f t="shared" ref="XEN31:XFD31" si="1292">MAX(XEK31,XEL31,XEM31)</f>
        <v>1160</v>
      </c>
      <c r="XEO31" s="41">
        <f t="shared" ca="1" si="1288"/>
        <v>0.28538244689844561</v>
      </c>
      <c r="XEP31" s="220">
        <v>9</v>
      </c>
      <c r="XEQ31" s="162">
        <v>107</v>
      </c>
      <c r="XER31" s="221" t="str">
        <f>VLOOKUP(XEQ31,Уч!$A$2:$L$34,2,FALSE)</f>
        <v>Зарипов Раиль</v>
      </c>
      <c r="XES31" s="222" t="str">
        <f>VLOOKUP(XEQ31,Уч!$A$2:$L$34,3,FALSE)</f>
        <v>25.07.1999</v>
      </c>
      <c r="XET31" s="223" t="str">
        <f>VLOOKUP(XEQ31,Уч!$A$2:$L$34,5,FALSE)</f>
        <v xml:space="preserve">Республика Татарстан  </v>
      </c>
      <c r="XEU31" s="518">
        <f t="shared" si="1289"/>
        <v>11.6</v>
      </c>
      <c r="XEV31" s="518" t="str">
        <f t="shared" si="1289"/>
        <v>X</v>
      </c>
      <c r="XEW31" s="518" t="str">
        <f t="shared" si="1289"/>
        <v>X</v>
      </c>
      <c r="XEX31" s="311">
        <f t="shared" si="1290"/>
        <v>11.6</v>
      </c>
      <c r="XEY31" s="247">
        <f t="shared" si="1291"/>
        <v>582</v>
      </c>
      <c r="XEZ31" s="157"/>
      <c r="XFA31" s="209">
        <v>1160</v>
      </c>
      <c r="XFB31" s="209">
        <v>0</v>
      </c>
      <c r="XFC31" s="209">
        <v>0</v>
      </c>
      <c r="XFD31" s="229">
        <f t="shared" si="1292"/>
        <v>1160</v>
      </c>
    </row>
    <row r="32" spans="1:16384" ht="15" customHeight="1" x14ac:dyDescent="0.2">
      <c r="A32" s="41">
        <f t="shared" ca="1" si="0"/>
        <v>0.58172734599661124</v>
      </c>
      <c r="B32" s="220">
        <v>17</v>
      </c>
      <c r="C32" s="162">
        <v>36</v>
      </c>
      <c r="D32" s="221" t="str">
        <f>VLOOKUP(C32,Уч!$A$2:$L$34,2,FALSE)</f>
        <v>Королёв Максим</v>
      </c>
      <c r="E32" s="222" t="str">
        <f>VLOOKUP(C32,Уч!$A$2:$L$34,3,FALSE)</f>
        <v>06.01.1988</v>
      </c>
      <c r="F32" s="223" t="str">
        <f>VLOOKUP(C32,Уч!$A$2:$L$34,5,FALSE)</f>
        <v xml:space="preserve">Липецкая область  </v>
      </c>
      <c r="G32" s="274">
        <f t="shared" si="1"/>
        <v>13.35</v>
      </c>
      <c r="H32" s="274" t="str">
        <f t="shared" si="2"/>
        <v>X</v>
      </c>
      <c r="I32" s="274" t="str">
        <f t="shared" si="3"/>
        <v>X</v>
      </c>
      <c r="J32" s="557">
        <f t="shared" si="4"/>
        <v>13.35</v>
      </c>
      <c r="K32" s="155">
        <f t="shared" si="5"/>
        <v>689</v>
      </c>
      <c r="L32" s="157"/>
      <c r="M32" s="209">
        <v>1335</v>
      </c>
      <c r="N32" s="209">
        <v>0</v>
      </c>
      <c r="O32" s="209">
        <v>0</v>
      </c>
      <c r="P32" s="229">
        <f t="shared" si="6"/>
        <v>1335</v>
      </c>
    </row>
    <row r="33" spans="1:17" ht="15" customHeight="1" x14ac:dyDescent="0.2">
      <c r="A33" s="41">
        <f t="shared" ca="1" si="0"/>
        <v>0.3177161166565845</v>
      </c>
      <c r="B33" s="220">
        <v>18</v>
      </c>
      <c r="C33" s="162">
        <v>114</v>
      </c>
      <c r="D33" s="221" t="str">
        <f>VLOOKUP(C33,Уч!$A$2:$L$34,2,FALSE)</f>
        <v>Новицкий Ярослав</v>
      </c>
      <c r="E33" s="222" t="str">
        <f>VLOOKUP(C33,Уч!$A$2:$L$34,3,FALSE)</f>
        <v>04.04.1988</v>
      </c>
      <c r="F33" s="223" t="str">
        <f>VLOOKUP(C33,Уч!$A$2:$L$34,5,FALSE)</f>
        <v xml:space="preserve">Санкт-Петербург  </v>
      </c>
      <c r="G33" s="274">
        <f t="shared" si="1"/>
        <v>13.85</v>
      </c>
      <c r="H33" s="274" t="str">
        <f t="shared" si="2"/>
        <v>X</v>
      </c>
      <c r="I33" s="274" t="str">
        <f t="shared" si="3"/>
        <v>X</v>
      </c>
      <c r="J33" s="557">
        <f t="shared" si="4"/>
        <v>13.85</v>
      </c>
      <c r="K33" s="155">
        <f t="shared" si="5"/>
        <v>719</v>
      </c>
      <c r="L33" s="157"/>
      <c r="M33" s="209">
        <v>1385</v>
      </c>
      <c r="N33" s="209">
        <v>0</v>
      </c>
      <c r="O33" s="209">
        <v>0</v>
      </c>
      <c r="P33" s="229">
        <f t="shared" si="6"/>
        <v>1385</v>
      </c>
    </row>
    <row r="34" spans="1:17" ht="15" customHeight="1" x14ac:dyDescent="0.2">
      <c r="A34" s="41">
        <f t="shared" ca="1" si="0"/>
        <v>0.3467115108793617</v>
      </c>
      <c r="B34" s="220">
        <v>19</v>
      </c>
      <c r="C34" s="162">
        <v>113</v>
      </c>
      <c r="D34" s="221" t="str">
        <f>VLOOKUP(C34,Уч!$A$2:$L$34,2,FALSE)</f>
        <v>Губанов Андрей</v>
      </c>
      <c r="E34" s="222" t="str">
        <f>VLOOKUP(C34,Уч!$A$2:$L$34,3,FALSE)</f>
        <v>22.03.1996</v>
      </c>
      <c r="F34" s="223" t="str">
        <f>VLOOKUP(C34,Уч!$A$2:$L$34,5,FALSE)</f>
        <v xml:space="preserve">Санкт-Петербург Республика Карелия </v>
      </c>
      <c r="G34" s="274">
        <f t="shared" si="1"/>
        <v>11.69</v>
      </c>
      <c r="H34" s="274" t="str">
        <f t="shared" si="2"/>
        <v>X</v>
      </c>
      <c r="I34" s="274" t="str">
        <f t="shared" si="3"/>
        <v>X</v>
      </c>
      <c r="J34" s="557">
        <f t="shared" si="4"/>
        <v>11.69</v>
      </c>
      <c r="K34" s="155">
        <f t="shared" si="5"/>
        <v>588</v>
      </c>
      <c r="L34" s="157"/>
      <c r="M34" s="209">
        <v>1169</v>
      </c>
      <c r="N34" s="209">
        <v>0</v>
      </c>
      <c r="O34" s="209">
        <v>0</v>
      </c>
      <c r="P34" s="229">
        <f t="shared" si="6"/>
        <v>1169</v>
      </c>
    </row>
    <row r="35" spans="1:17" ht="13.15" customHeight="1" x14ac:dyDescent="0.2">
      <c r="B35" s="690"/>
      <c r="C35" s="501"/>
      <c r="D35" s="528"/>
      <c r="E35" s="529"/>
      <c r="F35" s="530"/>
      <c r="G35" s="531"/>
      <c r="H35" s="531"/>
      <c r="I35" s="531"/>
      <c r="J35" s="537"/>
      <c r="K35" s="538"/>
      <c r="L35" s="157"/>
      <c r="M35" s="209"/>
      <c r="N35" s="209"/>
      <c r="O35" s="209"/>
      <c r="P35" s="229"/>
    </row>
    <row r="36" spans="1:17" ht="16.149999999999999" customHeight="1" x14ac:dyDescent="0.2">
      <c r="A36" s="41">
        <f t="shared" ref="A36:A51" ca="1" si="1293">RAND()</f>
        <v>0.29576232163728922</v>
      </c>
      <c r="B36" s="509" t="s">
        <v>325</v>
      </c>
      <c r="C36" s="535"/>
      <c r="D36" s="528"/>
      <c r="E36" s="529"/>
      <c r="F36" s="530"/>
      <c r="G36" s="531"/>
      <c r="H36" s="531"/>
      <c r="I36" s="531"/>
      <c r="J36" s="537"/>
      <c r="K36" s="538"/>
      <c r="L36" s="157"/>
      <c r="M36" s="209">
        <v>1223</v>
      </c>
      <c r="N36" s="209">
        <v>0</v>
      </c>
      <c r="O36" s="209">
        <v>0</v>
      </c>
      <c r="P36" s="229">
        <f t="shared" ref="P36:P51" si="1294">MAX(M36,N36,O36)</f>
        <v>1223</v>
      </c>
    </row>
    <row r="37" spans="1:17" ht="16.149999999999999" customHeight="1" x14ac:dyDescent="0.2">
      <c r="A37" s="41">
        <f t="shared" ca="1" si="1293"/>
        <v>0.41150782774510486</v>
      </c>
      <c r="B37" s="509" t="s">
        <v>332</v>
      </c>
      <c r="C37" s="690"/>
      <c r="D37" s="528"/>
      <c r="E37" s="529"/>
      <c r="F37" s="530"/>
      <c r="G37" s="531"/>
      <c r="H37" s="531"/>
      <c r="I37" s="531"/>
      <c r="J37" s="537"/>
      <c r="K37" s="538"/>
      <c r="M37" s="209"/>
      <c r="N37" s="209">
        <v>0</v>
      </c>
      <c r="O37" s="209">
        <v>0</v>
      </c>
      <c r="P37" s="229">
        <f t="shared" si="1294"/>
        <v>0</v>
      </c>
      <c r="Q37" s="41" t="s">
        <v>242</v>
      </c>
    </row>
    <row r="38" spans="1:17" ht="16.149999999999999" customHeight="1" x14ac:dyDescent="0.2">
      <c r="A38" s="41">
        <f t="shared" ca="1" si="1293"/>
        <v>0.44726124313105753</v>
      </c>
      <c r="B38" s="509" t="s">
        <v>333</v>
      </c>
      <c r="C38" s="690"/>
      <c r="D38" s="528"/>
      <c r="E38" s="529"/>
      <c r="F38" s="530"/>
      <c r="G38" s="531"/>
      <c r="H38" s="531"/>
      <c r="I38" s="531"/>
      <c r="J38" s="537"/>
      <c r="K38" s="538"/>
      <c r="L38" s="157"/>
      <c r="M38" s="209">
        <v>1149</v>
      </c>
      <c r="N38" s="209">
        <v>0</v>
      </c>
      <c r="O38" s="209">
        <v>0</v>
      </c>
      <c r="P38" s="229">
        <f t="shared" si="1294"/>
        <v>1149</v>
      </c>
    </row>
    <row r="39" spans="1:17" ht="16.149999999999999" customHeight="1" x14ac:dyDescent="0.2">
      <c r="A39" s="41">
        <f t="shared" ca="1" si="1293"/>
        <v>0.14502783154404153</v>
      </c>
      <c r="B39" s="520"/>
      <c r="C39" s="520"/>
      <c r="D39" s="313"/>
      <c r="E39" s="314"/>
      <c r="F39" s="522"/>
      <c r="G39" s="536"/>
      <c r="H39" s="536"/>
      <c r="I39" s="536"/>
      <c r="J39" s="316"/>
      <c r="K39" s="363"/>
      <c r="L39" s="157"/>
      <c r="M39" s="209">
        <v>1334</v>
      </c>
      <c r="N39" s="209">
        <v>0</v>
      </c>
      <c r="O39" s="209">
        <v>0</v>
      </c>
      <c r="P39" s="229">
        <f t="shared" si="1294"/>
        <v>1334</v>
      </c>
    </row>
    <row r="40" spans="1:17" ht="13.15" customHeight="1" x14ac:dyDescent="0.2">
      <c r="A40" s="41">
        <f t="shared" ca="1" si="1293"/>
        <v>0.23877276403195902</v>
      </c>
      <c r="B40" s="220"/>
      <c r="C40" s="230"/>
      <c r="D40" s="221"/>
      <c r="E40" s="222"/>
      <c r="F40" s="223"/>
      <c r="G40" s="245"/>
      <c r="H40" s="245"/>
      <c r="I40" s="245"/>
      <c r="J40" s="246"/>
      <c r="K40" s="247"/>
      <c r="L40" s="157"/>
      <c r="M40" s="209"/>
      <c r="N40" s="209">
        <v>0</v>
      </c>
      <c r="O40" s="209">
        <v>0</v>
      </c>
      <c r="P40" s="229">
        <f t="shared" si="1294"/>
        <v>0</v>
      </c>
      <c r="Q40" s="41" t="s">
        <v>242</v>
      </c>
    </row>
    <row r="41" spans="1:17" ht="13.15" customHeight="1" x14ac:dyDescent="0.2">
      <c r="A41" s="41">
        <f t="shared" ca="1" si="1293"/>
        <v>0.58938232515937139</v>
      </c>
      <c r="B41" s="220"/>
      <c r="C41" s="220"/>
      <c r="D41" s="221"/>
      <c r="E41" s="222"/>
      <c r="F41" s="223"/>
      <c r="G41" s="245"/>
      <c r="H41" s="245"/>
      <c r="I41" s="245"/>
      <c r="J41" s="246"/>
      <c r="K41" s="247"/>
      <c r="L41" s="157"/>
      <c r="M41" s="209"/>
      <c r="N41" s="209">
        <v>0</v>
      </c>
      <c r="O41" s="209">
        <v>0</v>
      </c>
      <c r="P41" s="229">
        <f t="shared" si="1294"/>
        <v>0</v>
      </c>
      <c r="Q41" s="41" t="s">
        <v>242</v>
      </c>
    </row>
    <row r="42" spans="1:17" ht="13.15" customHeight="1" x14ac:dyDescent="0.2">
      <c r="A42" s="41">
        <f t="shared" ca="1" si="1293"/>
        <v>0.83377889930533655</v>
      </c>
      <c r="B42" s="220"/>
      <c r="C42" s="220"/>
      <c r="D42" s="221"/>
      <c r="E42" s="222"/>
      <c r="F42" s="223"/>
      <c r="G42" s="245"/>
      <c r="H42" s="245"/>
      <c r="I42" s="245"/>
      <c r="J42" s="246"/>
      <c r="K42" s="247"/>
      <c r="L42" s="157"/>
      <c r="M42" s="209">
        <v>1239</v>
      </c>
      <c r="N42" s="209">
        <v>0</v>
      </c>
      <c r="O42" s="209">
        <v>0</v>
      </c>
      <c r="P42" s="229">
        <f t="shared" si="1294"/>
        <v>1239</v>
      </c>
    </row>
    <row r="43" spans="1:17" ht="13.15" customHeight="1" x14ac:dyDescent="0.2">
      <c r="A43" s="41">
        <f t="shared" ca="1" si="1293"/>
        <v>0.78351897667689707</v>
      </c>
      <c r="B43" s="220">
        <v>21</v>
      </c>
      <c r="C43" s="230">
        <v>52</v>
      </c>
      <c r="D43" s="221" t="e">
        <f>VLOOKUP(C43,Уч!$A$2:$L$34,2,FALSE)</f>
        <v>#N/A</v>
      </c>
      <c r="E43" s="222" t="e">
        <f>VLOOKUP(C43,Уч!$A$2:$L$34,3,FALSE)</f>
        <v>#N/A</v>
      </c>
      <c r="F43" s="223" t="e">
        <f>VLOOKUP(C43,Уч!$A$2:$L$34,5,FALSE)</f>
        <v>#N/A</v>
      </c>
      <c r="G43" s="245">
        <f t="shared" ref="G43:I51" si="1295">IF(M43=0,"X",M43/100)</f>
        <v>12.64</v>
      </c>
      <c r="H43" s="245" t="str">
        <f t="shared" si="1295"/>
        <v>X</v>
      </c>
      <c r="I43" s="245" t="str">
        <f t="shared" si="1295"/>
        <v>X</v>
      </c>
      <c r="J43" s="246">
        <f t="shared" ref="J43:J51" si="1296">MAX(M43,N43,O43)/100</f>
        <v>12.64</v>
      </c>
      <c r="K43" s="247">
        <f t="shared" ref="K43:K51" si="1297">IF(P43&lt;153,0,IF(P43=0,0,ROUNDDOWN(51.39*(P43/100-1.5)^1.05,0)))</f>
        <v>645</v>
      </c>
      <c r="L43" s="157"/>
      <c r="M43" s="209">
        <v>1264</v>
      </c>
      <c r="N43" s="209">
        <v>0</v>
      </c>
      <c r="O43" s="209">
        <v>0</v>
      </c>
      <c r="P43" s="229">
        <f t="shared" si="1294"/>
        <v>1264</v>
      </c>
    </row>
    <row r="44" spans="1:17" ht="13.15" customHeight="1" x14ac:dyDescent="0.2">
      <c r="A44" s="41">
        <f t="shared" ca="1" si="1293"/>
        <v>0.68731654771210859</v>
      </c>
      <c r="B44" s="220">
        <v>22</v>
      </c>
      <c r="C44" s="220">
        <v>10</v>
      </c>
      <c r="D44" s="221" t="e">
        <f>VLOOKUP(C44,Уч!$A$2:$L$34,2,FALSE)</f>
        <v>#N/A</v>
      </c>
      <c r="E44" s="222" t="e">
        <f>VLOOKUP(C44,Уч!$A$2:$L$34,3,FALSE)</f>
        <v>#N/A</v>
      </c>
      <c r="F44" s="223" t="e">
        <f>VLOOKUP(C44,Уч!$A$2:$L$34,5,FALSE)</f>
        <v>#N/A</v>
      </c>
      <c r="G44" s="245">
        <f t="shared" si="1295"/>
        <v>13.89</v>
      </c>
      <c r="H44" s="245" t="str">
        <f t="shared" si="1295"/>
        <v>X</v>
      </c>
      <c r="I44" s="245" t="str">
        <f t="shared" si="1295"/>
        <v>X</v>
      </c>
      <c r="J44" s="246">
        <f t="shared" si="1296"/>
        <v>13.89</v>
      </c>
      <c r="K44" s="247">
        <f t="shared" si="1297"/>
        <v>722</v>
      </c>
      <c r="M44" s="209">
        <v>1389</v>
      </c>
      <c r="N44" s="209">
        <v>0</v>
      </c>
      <c r="O44" s="209">
        <v>0</v>
      </c>
      <c r="P44" s="229">
        <f t="shared" si="1294"/>
        <v>1389</v>
      </c>
    </row>
    <row r="45" spans="1:17" ht="13.15" customHeight="1" x14ac:dyDescent="0.2">
      <c r="A45" s="41">
        <f t="shared" ca="1" si="1293"/>
        <v>0.93202663589464796</v>
      </c>
      <c r="B45" s="220">
        <v>23</v>
      </c>
      <c r="C45" s="220">
        <v>56</v>
      </c>
      <c r="D45" s="221" t="e">
        <f>VLOOKUP(C45,Уч!$A$2:$L$34,2,FALSE)</f>
        <v>#N/A</v>
      </c>
      <c r="E45" s="222" t="e">
        <f>VLOOKUP(C45,Уч!$A$2:$L$34,3,FALSE)</f>
        <v>#N/A</v>
      </c>
      <c r="F45" s="223" t="e">
        <f>VLOOKUP(C45,Уч!$A$2:$L$34,5,FALSE)</f>
        <v>#N/A</v>
      </c>
      <c r="G45" s="245">
        <f t="shared" si="1295"/>
        <v>13.38</v>
      </c>
      <c r="H45" s="245" t="str">
        <f t="shared" si="1295"/>
        <v>X</v>
      </c>
      <c r="I45" s="245" t="str">
        <f t="shared" si="1295"/>
        <v>X</v>
      </c>
      <c r="J45" s="246">
        <f t="shared" si="1296"/>
        <v>13.38</v>
      </c>
      <c r="K45" s="247">
        <f t="shared" si="1297"/>
        <v>690</v>
      </c>
      <c r="L45" s="157"/>
      <c r="M45" s="209">
        <v>1338</v>
      </c>
      <c r="N45" s="209">
        <v>0</v>
      </c>
      <c r="O45" s="209">
        <v>0</v>
      </c>
      <c r="P45" s="229">
        <f t="shared" si="1294"/>
        <v>1338</v>
      </c>
    </row>
    <row r="46" spans="1:17" ht="13.15" customHeight="1" x14ac:dyDescent="0.2">
      <c r="A46" s="41">
        <f t="shared" ca="1" si="1293"/>
        <v>0.81641738507428052</v>
      </c>
      <c r="B46" s="220">
        <v>24</v>
      </c>
      <c r="C46" s="230">
        <v>39</v>
      </c>
      <c r="D46" s="221" t="str">
        <f>VLOOKUP(C46,Уч!$A$2:$L$34,2,FALSE)</f>
        <v>Левковский Андрей</v>
      </c>
      <c r="E46" s="222" t="str">
        <f>VLOOKUP(C46,Уч!$A$2:$L$34,3,FALSE)</f>
        <v>17.08.1997</v>
      </c>
      <c r="F46" s="223" t="str">
        <f>VLOOKUP(C46,Уч!$A$2:$L$34,5,FALSE)</f>
        <v xml:space="preserve">Кемеровская область  </v>
      </c>
      <c r="G46" s="245" t="str">
        <f t="shared" si="1295"/>
        <v>X</v>
      </c>
      <c r="H46" s="245" t="str">
        <f t="shared" si="1295"/>
        <v>X</v>
      </c>
      <c r="I46" s="245" t="str">
        <f t="shared" si="1295"/>
        <v>X</v>
      </c>
      <c r="J46" s="246">
        <f t="shared" si="1296"/>
        <v>0</v>
      </c>
      <c r="K46" s="247">
        <f t="shared" si="1297"/>
        <v>0</v>
      </c>
      <c r="L46" s="157"/>
      <c r="M46" s="209"/>
      <c r="N46" s="209">
        <v>0</v>
      </c>
      <c r="O46" s="209">
        <v>0</v>
      </c>
      <c r="P46" s="229">
        <f t="shared" si="1294"/>
        <v>0</v>
      </c>
      <c r="Q46" s="41" t="s">
        <v>242</v>
      </c>
    </row>
    <row r="47" spans="1:17" ht="13.15" customHeight="1" x14ac:dyDescent="0.2">
      <c r="A47" s="41">
        <f t="shared" ca="1" si="1293"/>
        <v>0.93959592385132207</v>
      </c>
      <c r="B47" s="220">
        <v>25</v>
      </c>
      <c r="C47" s="230">
        <v>57</v>
      </c>
      <c r="D47" s="221" t="e">
        <f>VLOOKUP(C47,Уч!$A$2:$L$34,2,FALSE)</f>
        <v>#N/A</v>
      </c>
      <c r="E47" s="222" t="e">
        <f>VLOOKUP(C47,Уч!$A$2:$L$34,3,FALSE)</f>
        <v>#N/A</v>
      </c>
      <c r="F47" s="223" t="e">
        <f>VLOOKUP(C47,Уч!$A$2:$L$34,5,FALSE)</f>
        <v>#N/A</v>
      </c>
      <c r="G47" s="245">
        <f t="shared" si="1295"/>
        <v>12.85</v>
      </c>
      <c r="H47" s="245" t="str">
        <f t="shared" si="1295"/>
        <v>X</v>
      </c>
      <c r="I47" s="245" t="str">
        <f t="shared" si="1295"/>
        <v>X</v>
      </c>
      <c r="J47" s="246">
        <f t="shared" si="1296"/>
        <v>12.85</v>
      </c>
      <c r="K47" s="247">
        <f t="shared" si="1297"/>
        <v>658</v>
      </c>
      <c r="L47" s="157"/>
      <c r="M47" s="209">
        <v>1285</v>
      </c>
      <c r="N47" s="209">
        <v>0</v>
      </c>
      <c r="O47" s="209">
        <v>0</v>
      </c>
      <c r="P47" s="229">
        <f t="shared" si="1294"/>
        <v>1285</v>
      </c>
    </row>
    <row r="48" spans="1:17" ht="13.15" customHeight="1" x14ac:dyDescent="0.2">
      <c r="A48" s="41">
        <f t="shared" ca="1" si="1293"/>
        <v>0.76182230912540427</v>
      </c>
      <c r="B48" s="220">
        <v>26</v>
      </c>
      <c r="C48" s="220">
        <v>32</v>
      </c>
      <c r="D48" s="221" t="e">
        <f>VLOOKUP(C48,Уч!$A$2:$L$34,2,FALSE)</f>
        <v>#N/A</v>
      </c>
      <c r="E48" s="222" t="e">
        <f>VLOOKUP(C48,Уч!$A$2:$L$34,3,FALSE)</f>
        <v>#N/A</v>
      </c>
      <c r="F48" s="223" t="e">
        <f>VLOOKUP(C48,Уч!$A$2:$L$34,5,FALSE)</f>
        <v>#N/A</v>
      </c>
      <c r="G48" s="245">
        <f t="shared" si="1295"/>
        <v>14.02</v>
      </c>
      <c r="H48" s="245" t="str">
        <f t="shared" si="1295"/>
        <v>X</v>
      </c>
      <c r="I48" s="245" t="str">
        <f t="shared" si="1295"/>
        <v>X</v>
      </c>
      <c r="J48" s="246">
        <f t="shared" si="1296"/>
        <v>14.02</v>
      </c>
      <c r="K48" s="247">
        <f t="shared" si="1297"/>
        <v>730</v>
      </c>
      <c r="M48" s="209">
        <v>1402</v>
      </c>
      <c r="N48" s="209">
        <v>0</v>
      </c>
      <c r="O48" s="209">
        <v>0</v>
      </c>
      <c r="P48" s="229">
        <f t="shared" si="1294"/>
        <v>1402</v>
      </c>
    </row>
    <row r="49" spans="1:17" ht="13.15" customHeight="1" x14ac:dyDescent="0.2">
      <c r="A49" s="41">
        <f t="shared" ca="1" si="1293"/>
        <v>0.69051636493580837</v>
      </c>
      <c r="B49" s="220">
        <v>27</v>
      </c>
      <c r="C49" s="220">
        <v>16</v>
      </c>
      <c r="D49" s="221" t="e">
        <f>VLOOKUP(C49,Уч!$A$2:$L$34,2,FALSE)</f>
        <v>#N/A</v>
      </c>
      <c r="E49" s="222" t="e">
        <f>VLOOKUP(C49,Уч!$A$2:$L$34,3,FALSE)</f>
        <v>#N/A</v>
      </c>
      <c r="F49" s="223" t="e">
        <f>VLOOKUP(C49,Уч!$A$2:$L$34,5,FALSE)</f>
        <v>#N/A</v>
      </c>
      <c r="G49" s="245">
        <f t="shared" si="1295"/>
        <v>13.57</v>
      </c>
      <c r="H49" s="245" t="str">
        <f t="shared" si="1295"/>
        <v>X</v>
      </c>
      <c r="I49" s="245" t="str">
        <f t="shared" si="1295"/>
        <v>X</v>
      </c>
      <c r="J49" s="246">
        <f t="shared" si="1296"/>
        <v>13.57</v>
      </c>
      <c r="K49" s="247">
        <f t="shared" si="1297"/>
        <v>702</v>
      </c>
      <c r="L49" s="157"/>
      <c r="M49" s="209">
        <v>1357</v>
      </c>
      <c r="N49" s="209">
        <v>0</v>
      </c>
      <c r="O49" s="209">
        <v>0</v>
      </c>
      <c r="P49" s="229">
        <f t="shared" si="1294"/>
        <v>1357</v>
      </c>
    </row>
    <row r="50" spans="1:17" ht="13.15" customHeight="1" x14ac:dyDescent="0.2">
      <c r="A50" s="41">
        <f t="shared" ca="1" si="1293"/>
        <v>0.49443072096642737</v>
      </c>
      <c r="B50" s="220">
        <v>28</v>
      </c>
      <c r="C50" s="220">
        <v>27</v>
      </c>
      <c r="D50" s="221" t="e">
        <f>VLOOKUP(C50,Уч!$A$2:$L$34,2,FALSE)</f>
        <v>#N/A</v>
      </c>
      <c r="E50" s="222" t="e">
        <f>VLOOKUP(C50,Уч!$A$2:$L$34,3,FALSE)</f>
        <v>#N/A</v>
      </c>
      <c r="F50" s="223" t="e">
        <f>VLOOKUP(C50,Уч!$A$2:$L$34,5,FALSE)</f>
        <v>#N/A</v>
      </c>
      <c r="G50" s="245">
        <f>IF(M50=0,"X",M50/100)</f>
        <v>13.9</v>
      </c>
      <c r="H50" s="245" t="str">
        <f>IF(N50=0,"X",N50/100)</f>
        <v>X</v>
      </c>
      <c r="I50" s="245" t="str">
        <f>IF(O50=0,"X",O50/100)</f>
        <v>X</v>
      </c>
      <c r="J50" s="246">
        <f>MAX(M50,N50,O50)/100</f>
        <v>13.9</v>
      </c>
      <c r="K50" s="247">
        <f>IF(P50&lt;153,0,IF(P50=0,0,ROUNDDOWN(51.39*(P50/100-1.5)^1.05,0)))</f>
        <v>722</v>
      </c>
      <c r="L50" s="157"/>
      <c r="M50" s="209">
        <v>1390</v>
      </c>
      <c r="N50" s="209">
        <v>0</v>
      </c>
      <c r="O50" s="209">
        <v>0</v>
      </c>
      <c r="P50" s="229">
        <f>MAX(M50,N50,O50)</f>
        <v>1390</v>
      </c>
    </row>
    <row r="51" spans="1:17" ht="13.15" customHeight="1" x14ac:dyDescent="0.2">
      <c r="A51" s="41">
        <f t="shared" ca="1" si="1293"/>
        <v>0.96383331824768903</v>
      </c>
      <c r="B51" s="220">
        <v>28</v>
      </c>
      <c r="C51" s="220">
        <v>41</v>
      </c>
      <c r="D51" s="221" t="str">
        <f>VLOOKUP(C51,Уч!$A$2:$L$34,2,FALSE)</f>
        <v>Фомичев Андрей</v>
      </c>
      <c r="E51" s="222" t="str">
        <f>VLOOKUP(C51,Уч!$A$2:$L$34,3,FALSE)</f>
        <v>15.12.1996</v>
      </c>
      <c r="F51" s="223" t="str">
        <f>VLOOKUP(C51,Уч!$A$2:$L$34,5,FALSE)</f>
        <v xml:space="preserve">Кемеровская область  </v>
      </c>
      <c r="G51" s="245" t="str">
        <f t="shared" si="1295"/>
        <v>X</v>
      </c>
      <c r="H51" s="245" t="str">
        <f t="shared" si="1295"/>
        <v>X</v>
      </c>
      <c r="I51" s="245" t="str">
        <f t="shared" si="1295"/>
        <v>X</v>
      </c>
      <c r="J51" s="246">
        <f t="shared" si="1296"/>
        <v>0</v>
      </c>
      <c r="K51" s="247">
        <f t="shared" si="1297"/>
        <v>0</v>
      </c>
      <c r="L51" s="157"/>
      <c r="M51" s="209"/>
      <c r="N51" s="209">
        <v>0</v>
      </c>
      <c r="O51" s="209">
        <v>0</v>
      </c>
      <c r="P51" s="229">
        <f t="shared" si="1294"/>
        <v>0</v>
      </c>
      <c r="Q51" s="41" t="s">
        <v>242</v>
      </c>
    </row>
  </sheetData>
  <sortState ref="A16:Y31">
    <sortCondition ref="A16:A31"/>
  </sortState>
  <mergeCells count="7">
    <mergeCell ref="B7:K7"/>
    <mergeCell ref="B1:K1"/>
    <mergeCell ref="B2:K2"/>
    <mergeCell ref="B3:K3"/>
    <mergeCell ref="B4:K4"/>
    <mergeCell ref="B5:K5"/>
    <mergeCell ref="B6:K6"/>
  </mergeCells>
  <pageMargins left="0.25" right="0.25" top="0.28000000000000003" bottom="0.41" header="0.2" footer="0.27"/>
  <pageSetup paperSize="9" scale="113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Views>
    <sheetView view="pageBreakPreview" zoomScale="60" workbookViewId="0">
      <selection activeCell="X48" sqref="X48"/>
    </sheetView>
  </sheetViews>
  <sheetFormatPr defaultColWidth="9.140625" defaultRowHeight="12.75" outlineLevelRow="1" outlineLevelCol="1" x14ac:dyDescent="0.2"/>
  <cols>
    <col min="1" max="1" width="10" style="41" customWidth="1" outlineLevel="1"/>
    <col min="2" max="2" width="5.7109375" style="41" customWidth="1"/>
    <col min="3" max="3" width="5.42578125" style="516" customWidth="1"/>
    <col min="4" max="4" width="20.42578125" style="41" customWidth="1"/>
    <col min="5" max="5" width="9.7109375" style="516" customWidth="1" outlineLevel="1"/>
    <col min="6" max="6" width="18.5703125" style="41" customWidth="1" outlineLevel="1"/>
    <col min="7" max="8" width="10.7109375" style="516" customWidth="1" outlineLevel="1"/>
    <col min="9" max="9" width="10.7109375" style="41" customWidth="1" outlineLevel="1"/>
    <col min="10" max="10" width="10.5703125" style="41" bestFit="1" customWidth="1"/>
    <col min="11" max="11" width="5.7109375" style="149" bestFit="1" customWidth="1"/>
    <col min="12" max="12" width="5.7109375" style="149" customWidth="1"/>
    <col min="13" max="15" width="5" style="234" customWidth="1" outlineLevel="1"/>
    <col min="16" max="16" width="8" style="41" customWidth="1" outlineLevel="1"/>
    <col min="17" max="16384" width="9.140625" style="41"/>
  </cols>
  <sheetData>
    <row r="1" spans="1:16" ht="13.15" customHeight="1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J1" s="745"/>
      <c r="K1" s="745"/>
      <c r="M1" s="243"/>
      <c r="N1" s="243"/>
      <c r="O1" s="243"/>
      <c r="P1" s="145"/>
    </row>
    <row r="2" spans="1:16" ht="13.15" customHeight="1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J2" s="745"/>
      <c r="K2" s="745"/>
      <c r="M2" s="243"/>
      <c r="N2" s="243"/>
      <c r="O2" s="243"/>
      <c r="P2" s="145"/>
    </row>
    <row r="3" spans="1:16" ht="13.15" customHeight="1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J3" s="745"/>
      <c r="K3" s="745"/>
      <c r="M3" s="243"/>
      <c r="N3" s="243"/>
      <c r="O3" s="243"/>
      <c r="P3" s="145"/>
    </row>
    <row r="4" spans="1:16" ht="13.15" customHeight="1" x14ac:dyDescent="0.2">
      <c r="B4" s="745" t="str">
        <f>Расп!A27</f>
        <v>по многоборью</v>
      </c>
      <c r="C4" s="745"/>
      <c r="D4" s="745"/>
      <c r="E4" s="745"/>
      <c r="F4" s="745"/>
      <c r="G4" s="745"/>
      <c r="H4" s="745"/>
      <c r="I4" s="745"/>
      <c r="J4" s="745"/>
      <c r="K4" s="745"/>
      <c r="M4" s="243"/>
      <c r="N4" s="243"/>
      <c r="O4" s="243"/>
      <c r="P4" s="145"/>
    </row>
    <row r="5" spans="1:16" ht="13.15" customHeight="1" x14ac:dyDescent="0.2">
      <c r="B5" s="745" t="str">
        <f>Расп!A28</f>
        <v>Мужчины</v>
      </c>
      <c r="C5" s="745"/>
      <c r="D5" s="745"/>
      <c r="E5" s="745"/>
      <c r="F5" s="745"/>
      <c r="G5" s="745"/>
      <c r="H5" s="745"/>
      <c r="I5" s="745"/>
      <c r="J5" s="745"/>
      <c r="K5" s="745"/>
      <c r="M5" s="243"/>
      <c r="N5" s="243"/>
      <c r="O5" s="243"/>
      <c r="P5" s="145"/>
    </row>
    <row r="6" spans="1:16" ht="13.15" customHeight="1" x14ac:dyDescent="0.2">
      <c r="B6" s="746" t="s">
        <v>12</v>
      </c>
      <c r="C6" s="746"/>
      <c r="D6" s="746"/>
      <c r="E6" s="746"/>
      <c r="F6" s="746"/>
      <c r="G6" s="746"/>
      <c r="H6" s="746"/>
      <c r="I6" s="746"/>
      <c r="J6" s="746"/>
      <c r="K6" s="746"/>
      <c r="M6" s="243"/>
      <c r="N6" s="243"/>
      <c r="O6" s="243"/>
      <c r="P6" s="145"/>
    </row>
    <row r="7" spans="1:16" ht="13.15" customHeight="1" x14ac:dyDescent="0.2">
      <c r="B7" s="741" t="str">
        <f>Расп!A4</f>
        <v>толкание ядра (7,26 кг)</v>
      </c>
      <c r="C7" s="741"/>
      <c r="D7" s="741"/>
      <c r="E7" s="741"/>
      <c r="F7" s="741"/>
      <c r="G7" s="741"/>
      <c r="H7" s="741"/>
      <c r="I7" s="741"/>
      <c r="J7" s="741"/>
      <c r="K7" s="741"/>
      <c r="M7" s="243"/>
      <c r="N7" s="243"/>
      <c r="O7" s="243"/>
      <c r="P7" s="145"/>
    </row>
    <row r="8" spans="1:16" ht="13.15" hidden="1" customHeight="1" x14ac:dyDescent="0.25">
      <c r="C8" s="151"/>
      <c r="D8" s="516"/>
      <c r="G8" s="150"/>
      <c r="M8" s="243"/>
      <c r="N8" s="243"/>
      <c r="O8" s="243"/>
      <c r="P8" s="145"/>
    </row>
    <row r="9" spans="1:16" ht="13.15" hidden="1" customHeight="1" x14ac:dyDescent="0.2">
      <c r="C9" s="147"/>
      <c r="D9" s="38"/>
      <c r="G9" s="150"/>
      <c r="H9" s="150"/>
      <c r="I9" s="147"/>
      <c r="J9" s="147"/>
      <c r="M9" s="243"/>
      <c r="N9" s="243"/>
      <c r="O9" s="243"/>
      <c r="P9" s="152" t="s">
        <v>22</v>
      </c>
    </row>
    <row r="10" spans="1:16" ht="13.15" hidden="1" customHeight="1" outlineLevel="1" x14ac:dyDescent="0.25">
      <c r="C10" s="153"/>
      <c r="D10" s="516"/>
      <c r="F10" s="151"/>
      <c r="G10" s="150"/>
      <c r="J10" s="214"/>
      <c r="M10" s="243"/>
      <c r="N10" s="243"/>
      <c r="O10" s="243"/>
      <c r="P10" s="152" t="s">
        <v>23</v>
      </c>
    </row>
    <row r="11" spans="1:16" ht="13.15" hidden="1" customHeight="1" x14ac:dyDescent="0.25">
      <c r="C11" s="153"/>
      <c r="D11" s="516"/>
      <c r="G11" s="151"/>
      <c r="H11" s="41"/>
      <c r="J11" s="214"/>
      <c r="M11" s="243"/>
      <c r="N11" s="243"/>
      <c r="O11" s="243"/>
      <c r="P11" s="152"/>
    </row>
    <row r="12" spans="1:16" ht="13.15" customHeight="1" outlineLevel="1" x14ac:dyDescent="0.25">
      <c r="B12" s="203" t="str">
        <f>Расп!A1</f>
        <v>04.09.2019 г.</v>
      </c>
      <c r="C12" s="153"/>
      <c r="D12" s="516"/>
      <c r="F12" s="515" t="s">
        <v>335</v>
      </c>
      <c r="G12" s="151"/>
      <c r="H12" s="41"/>
      <c r="J12" s="206" t="str">
        <f>Расп!B1</f>
        <v>Начало:</v>
      </c>
      <c r="K12" s="207">
        <v>0.53472222222222221</v>
      </c>
      <c r="M12" s="243"/>
      <c r="N12" s="243"/>
      <c r="O12" s="243"/>
      <c r="P12" s="152" t="s">
        <v>24</v>
      </c>
    </row>
    <row r="13" spans="1:16" ht="13.15" customHeight="1" x14ac:dyDescent="0.2">
      <c r="B13" s="41" t="str">
        <f>Расп!A26</f>
        <v>г.Сочи, Адлерский район, стадион "Юность"</v>
      </c>
      <c r="J13" s="206" t="str">
        <f>Расп!C1</f>
        <v>Окончание:</v>
      </c>
      <c r="K13" s="248"/>
      <c r="M13" s="243"/>
      <c r="N13" s="243"/>
      <c r="O13" s="243"/>
      <c r="P13" s="145"/>
    </row>
    <row r="14" spans="1:16" s="515" customFormat="1" ht="13.15" customHeight="1" x14ac:dyDescent="0.2">
      <c r="A14" s="154" t="s">
        <v>67</v>
      </c>
      <c r="B14" s="154" t="s">
        <v>260</v>
      </c>
      <c r="C14" s="154" t="s">
        <v>20</v>
      </c>
      <c r="D14" s="154" t="s">
        <v>16</v>
      </c>
      <c r="E14" s="154" t="s">
        <v>0</v>
      </c>
      <c r="F14" s="154" t="s">
        <v>8</v>
      </c>
      <c r="G14" s="154">
        <v>1</v>
      </c>
      <c r="H14" s="154">
        <v>2</v>
      </c>
      <c r="I14" s="154">
        <v>3</v>
      </c>
      <c r="J14" s="154" t="s">
        <v>19</v>
      </c>
      <c r="K14" s="155" t="s">
        <v>29</v>
      </c>
      <c r="L14" s="157"/>
      <c r="M14" s="244" t="s">
        <v>31</v>
      </c>
      <c r="N14" s="244" t="s">
        <v>32</v>
      </c>
      <c r="O14" s="244" t="s">
        <v>33</v>
      </c>
      <c r="P14" s="152" t="s">
        <v>28</v>
      </c>
    </row>
    <row r="15" spans="1:16" s="515" customFormat="1" ht="13.15" hidden="1" customHeight="1" x14ac:dyDescent="0.2">
      <c r="F15" s="515" t="s">
        <v>334</v>
      </c>
      <c r="K15" s="157"/>
      <c r="L15" s="157"/>
      <c r="M15" s="244"/>
      <c r="N15" s="244"/>
      <c r="O15" s="244"/>
      <c r="P15" s="152"/>
    </row>
    <row r="16" spans="1:16" ht="13.15" customHeight="1" x14ac:dyDescent="0.2">
      <c r="A16" s="41">
        <f t="shared" ref="A16:A27" ca="1" si="0">RAND()</f>
        <v>0.13507276909438792</v>
      </c>
      <c r="B16" s="220">
        <v>1</v>
      </c>
      <c r="C16" s="162">
        <v>62</v>
      </c>
      <c r="D16" s="221" t="e">
        <f>VLOOKUP(C16,Уч!$A$2:$L$34,2,FALSE)</f>
        <v>#N/A</v>
      </c>
      <c r="E16" s="222" t="e">
        <f>VLOOKUP(C16,Уч!$A$2:$L$34,3,FALSE)</f>
        <v>#N/A</v>
      </c>
      <c r="F16" s="223" t="e">
        <f>VLOOKUP(C16,Уч!$A$2:$L$34,5,FALSE)</f>
        <v>#N/A</v>
      </c>
      <c r="G16" s="518">
        <f t="shared" ref="G16:G27" si="1">IF(M16=0,"X",M16/100)</f>
        <v>13.54</v>
      </c>
      <c r="H16" s="518" t="str">
        <f t="shared" ref="H16:H27" si="2">IF(N16=0,"X",N16/100)</f>
        <v>X</v>
      </c>
      <c r="I16" s="518" t="str">
        <f t="shared" ref="I16:I27" si="3">IF(O16=0,"X",O16/100)</f>
        <v>X</v>
      </c>
      <c r="J16" s="311">
        <f t="shared" ref="J16:J27" si="4">MAX(M16,N16,O16)/100</f>
        <v>13.54</v>
      </c>
      <c r="K16" s="247">
        <f t="shared" ref="K16:K27" si="5">IF(P16&lt;153,0,IF(P16=0,0,ROUNDDOWN(51.39*(P16/100-1.5)^1.05,0)))</f>
        <v>700</v>
      </c>
      <c r="L16" s="157"/>
      <c r="M16" s="209">
        <v>1354</v>
      </c>
      <c r="N16" s="209">
        <v>0</v>
      </c>
      <c r="O16" s="209">
        <v>0</v>
      </c>
      <c r="P16" s="229">
        <f t="shared" ref="P16:P27" si="6">MAX(M16,N16,O16)</f>
        <v>1354</v>
      </c>
    </row>
    <row r="17" spans="1:17" ht="13.15" customHeight="1" x14ac:dyDescent="0.2">
      <c r="A17" s="41">
        <f t="shared" ca="1" si="0"/>
        <v>0.77384894926452552</v>
      </c>
      <c r="B17" s="220">
        <v>2</v>
      </c>
      <c r="C17" s="162">
        <v>81</v>
      </c>
      <c r="D17" s="221" t="str">
        <f>VLOOKUP(C17,Уч!$A$2:$L$34,2,FALSE)</f>
        <v>Исаев Максим</v>
      </c>
      <c r="E17" s="222" t="str">
        <f>VLOOKUP(C17,Уч!$A$2:$L$34,3,FALSE)</f>
        <v>10.07.1997</v>
      </c>
      <c r="F17" s="223" t="str">
        <f>VLOOKUP(C17,Уч!$A$2:$L$34,5,FALSE)</f>
        <v xml:space="preserve">Челябинская область  </v>
      </c>
      <c r="G17" s="518">
        <f t="shared" si="1"/>
        <v>14.31</v>
      </c>
      <c r="H17" s="518" t="str">
        <f t="shared" si="2"/>
        <v>X</v>
      </c>
      <c r="I17" s="518" t="str">
        <f t="shared" si="3"/>
        <v>X</v>
      </c>
      <c r="J17" s="311">
        <f t="shared" si="4"/>
        <v>14.31</v>
      </c>
      <c r="K17" s="247">
        <f t="shared" si="5"/>
        <v>747</v>
      </c>
      <c r="L17" s="157"/>
      <c r="M17" s="209">
        <v>1431</v>
      </c>
      <c r="N17" s="209">
        <v>0</v>
      </c>
      <c r="O17" s="209">
        <v>0</v>
      </c>
      <c r="P17" s="229">
        <f t="shared" si="6"/>
        <v>1431</v>
      </c>
    </row>
    <row r="18" spans="1:17" ht="13.15" customHeight="1" x14ac:dyDescent="0.2">
      <c r="A18" s="41">
        <f t="shared" ca="1" si="0"/>
        <v>0.80059407112885494</v>
      </c>
      <c r="B18" s="220">
        <v>3</v>
      </c>
      <c r="C18" s="162">
        <v>80</v>
      </c>
      <c r="D18" s="221" t="e">
        <f>VLOOKUP(C18,Уч!$A$2:$L$34,2,FALSE)</f>
        <v>#N/A</v>
      </c>
      <c r="E18" s="222" t="e">
        <f>VLOOKUP(C18,Уч!$A$2:$L$34,3,FALSE)</f>
        <v>#N/A</v>
      </c>
      <c r="F18" s="223" t="e">
        <f>VLOOKUP(C18,Уч!$A$2:$L$34,5,FALSE)</f>
        <v>#N/A</v>
      </c>
      <c r="G18" s="518">
        <f t="shared" si="1"/>
        <v>14.28</v>
      </c>
      <c r="H18" s="518" t="str">
        <f t="shared" si="2"/>
        <v>X</v>
      </c>
      <c r="I18" s="518" t="str">
        <f t="shared" si="3"/>
        <v>X</v>
      </c>
      <c r="J18" s="311">
        <f t="shared" si="4"/>
        <v>14.28</v>
      </c>
      <c r="K18" s="247">
        <f t="shared" si="5"/>
        <v>745</v>
      </c>
      <c r="L18" s="157"/>
      <c r="M18" s="209">
        <v>1428</v>
      </c>
      <c r="N18" s="209">
        <v>0</v>
      </c>
      <c r="O18" s="209">
        <v>0</v>
      </c>
      <c r="P18" s="229">
        <f t="shared" si="6"/>
        <v>1428</v>
      </c>
    </row>
    <row r="19" spans="1:17" ht="13.15" customHeight="1" x14ac:dyDescent="0.2">
      <c r="A19" s="41">
        <f t="shared" ca="1" si="0"/>
        <v>0.38959112236466897</v>
      </c>
      <c r="B19" s="220">
        <v>4</v>
      </c>
      <c r="C19" s="162">
        <v>69</v>
      </c>
      <c r="D19" s="221" t="e">
        <f>VLOOKUP(C19,Уч!$A$2:$L$34,2,FALSE)</f>
        <v>#N/A</v>
      </c>
      <c r="E19" s="222" t="e">
        <f>VLOOKUP(C19,Уч!$A$2:$L$34,3,FALSE)</f>
        <v>#N/A</v>
      </c>
      <c r="F19" s="223" t="e">
        <f>VLOOKUP(C19,Уч!$A$2:$L$34,5,FALSE)</f>
        <v>#N/A</v>
      </c>
      <c r="G19" s="518" t="str">
        <f t="shared" si="1"/>
        <v>X</v>
      </c>
      <c r="H19" s="518" t="str">
        <f t="shared" si="2"/>
        <v>X</v>
      </c>
      <c r="I19" s="518" t="str">
        <f t="shared" si="3"/>
        <v>X</v>
      </c>
      <c r="J19" s="311">
        <f t="shared" si="4"/>
        <v>0</v>
      </c>
      <c r="K19" s="247">
        <f t="shared" si="5"/>
        <v>0</v>
      </c>
      <c r="L19" s="157"/>
      <c r="M19" s="209">
        <v>0</v>
      </c>
      <c r="N19" s="209">
        <v>0</v>
      </c>
      <c r="O19" s="209">
        <v>0</v>
      </c>
      <c r="P19" s="229">
        <f t="shared" si="6"/>
        <v>0</v>
      </c>
      <c r="Q19" s="41" t="s">
        <v>242</v>
      </c>
    </row>
    <row r="20" spans="1:17" ht="13.15" customHeight="1" x14ac:dyDescent="0.2">
      <c r="A20" s="41">
        <f t="shared" ca="1" si="0"/>
        <v>0.37342141434880394</v>
      </c>
      <c r="B20" s="220">
        <v>5</v>
      </c>
      <c r="C20" s="162">
        <v>26</v>
      </c>
      <c r="D20" s="221" t="e">
        <f>VLOOKUP(C20,Уч!$A$2:$L$34,2,FALSE)</f>
        <v>#N/A</v>
      </c>
      <c r="E20" s="222" t="e">
        <f>VLOOKUP(C20,Уч!$A$2:$L$34,3,FALSE)</f>
        <v>#N/A</v>
      </c>
      <c r="F20" s="223" t="e">
        <f>VLOOKUP(C20,Уч!$A$2:$L$34,5,FALSE)</f>
        <v>#N/A</v>
      </c>
      <c r="G20" s="518">
        <f t="shared" si="1"/>
        <v>12.73</v>
      </c>
      <c r="H20" s="518" t="str">
        <f t="shared" si="2"/>
        <v>X</v>
      </c>
      <c r="I20" s="518" t="str">
        <f t="shared" si="3"/>
        <v>X</v>
      </c>
      <c r="J20" s="311">
        <f t="shared" si="4"/>
        <v>12.73</v>
      </c>
      <c r="K20" s="247">
        <f t="shared" si="5"/>
        <v>651</v>
      </c>
      <c r="L20" s="157"/>
      <c r="M20" s="209">
        <v>1273</v>
      </c>
      <c r="N20" s="209">
        <v>0</v>
      </c>
      <c r="O20" s="209">
        <v>0</v>
      </c>
      <c r="P20" s="229">
        <f t="shared" si="6"/>
        <v>1273</v>
      </c>
    </row>
    <row r="21" spans="1:17" ht="13.15" customHeight="1" x14ac:dyDescent="0.2">
      <c r="A21" s="41">
        <f t="shared" ca="1" si="0"/>
        <v>0.36224653302401322</v>
      </c>
      <c r="B21" s="220">
        <v>6</v>
      </c>
      <c r="C21" s="162">
        <v>41</v>
      </c>
      <c r="D21" s="221" t="str">
        <f>VLOOKUP(C21,Уч!$A$2:$L$34,2,FALSE)</f>
        <v>Фомичев Андрей</v>
      </c>
      <c r="E21" s="222" t="str">
        <f>VLOOKUP(C21,Уч!$A$2:$L$34,3,FALSE)</f>
        <v>15.12.1996</v>
      </c>
      <c r="F21" s="223" t="str">
        <f>VLOOKUP(C21,Уч!$A$2:$L$34,5,FALSE)</f>
        <v xml:space="preserve">Кемеровская область  </v>
      </c>
      <c r="G21" s="518">
        <f t="shared" si="1"/>
        <v>15.45</v>
      </c>
      <c r="H21" s="518" t="str">
        <f t="shared" si="2"/>
        <v>X</v>
      </c>
      <c r="I21" s="518" t="str">
        <f t="shared" si="3"/>
        <v>X</v>
      </c>
      <c r="J21" s="311">
        <f t="shared" si="4"/>
        <v>15.45</v>
      </c>
      <c r="K21" s="247">
        <f t="shared" si="5"/>
        <v>817</v>
      </c>
      <c r="L21" s="157"/>
      <c r="M21" s="209">
        <v>1545</v>
      </c>
      <c r="N21" s="209">
        <v>0</v>
      </c>
      <c r="O21" s="209">
        <v>0</v>
      </c>
      <c r="P21" s="229">
        <f t="shared" si="6"/>
        <v>1545</v>
      </c>
    </row>
    <row r="22" spans="1:17" ht="13.15" customHeight="1" x14ac:dyDescent="0.2">
      <c r="A22" s="41">
        <f t="shared" ca="1" si="0"/>
        <v>0.54793656122043244</v>
      </c>
      <c r="B22" s="220">
        <v>7</v>
      </c>
      <c r="C22" s="162">
        <v>50</v>
      </c>
      <c r="D22" s="221" t="e">
        <f>VLOOKUP(C22,Уч!$A$2:$L$34,2,FALSE)</f>
        <v>#N/A</v>
      </c>
      <c r="E22" s="222" t="e">
        <f>VLOOKUP(C22,Уч!$A$2:$L$34,3,FALSE)</f>
        <v>#N/A</v>
      </c>
      <c r="F22" s="223" t="e">
        <f>VLOOKUP(C22,Уч!$A$2:$L$34,5,FALSE)</f>
        <v>#N/A</v>
      </c>
      <c r="G22" s="518">
        <f t="shared" si="1"/>
        <v>13.62</v>
      </c>
      <c r="H22" s="518" t="str">
        <f t="shared" si="2"/>
        <v>X</v>
      </c>
      <c r="I22" s="518" t="str">
        <f t="shared" si="3"/>
        <v>X</v>
      </c>
      <c r="J22" s="311">
        <f t="shared" si="4"/>
        <v>13.62</v>
      </c>
      <c r="K22" s="247">
        <f t="shared" si="5"/>
        <v>705</v>
      </c>
      <c r="L22" s="157"/>
      <c r="M22" s="209">
        <v>1362</v>
      </c>
      <c r="N22" s="209">
        <v>0</v>
      </c>
      <c r="O22" s="209">
        <v>0</v>
      </c>
      <c r="P22" s="229">
        <f t="shared" si="6"/>
        <v>1362</v>
      </c>
    </row>
    <row r="23" spans="1:17" ht="13.15" customHeight="1" x14ac:dyDescent="0.2">
      <c r="A23" s="41">
        <f t="shared" ca="1" si="0"/>
        <v>0.26205823986577093</v>
      </c>
      <c r="B23" s="220">
        <v>8</v>
      </c>
      <c r="C23" s="296">
        <v>78</v>
      </c>
      <c r="D23" s="221" t="str">
        <f>VLOOKUP(C23,Уч!$A$2:$L$34,2,FALSE)</f>
        <v>Слаква Максим</v>
      </c>
      <c r="E23" s="222" t="str">
        <f>VLOOKUP(C23,Уч!$A$2:$L$34,3,FALSE)</f>
        <v>10.05.1998</v>
      </c>
      <c r="F23" s="223" t="str">
        <f>VLOOKUP(C23,Уч!$A$2:$L$34,5,FALSE)</f>
        <v xml:space="preserve">Ставропольский край  </v>
      </c>
      <c r="G23" s="518">
        <f t="shared" si="1"/>
        <v>13.64</v>
      </c>
      <c r="H23" s="518" t="str">
        <f t="shared" si="2"/>
        <v>X</v>
      </c>
      <c r="I23" s="518" t="str">
        <f t="shared" si="3"/>
        <v>X</v>
      </c>
      <c r="J23" s="311">
        <f t="shared" si="4"/>
        <v>13.64</v>
      </c>
      <c r="K23" s="247">
        <f t="shared" si="5"/>
        <v>706</v>
      </c>
      <c r="L23" s="157"/>
      <c r="M23" s="209">
        <v>1364</v>
      </c>
      <c r="N23" s="209">
        <v>0</v>
      </c>
      <c r="O23" s="209">
        <v>0</v>
      </c>
      <c r="P23" s="229">
        <f t="shared" si="6"/>
        <v>1364</v>
      </c>
    </row>
    <row r="24" spans="1:17" ht="13.15" customHeight="1" x14ac:dyDescent="0.2">
      <c r="A24" s="41">
        <f t="shared" ca="1" si="0"/>
        <v>0.54070551057079053</v>
      </c>
      <c r="B24" s="220">
        <v>9</v>
      </c>
      <c r="C24" s="162">
        <v>63</v>
      </c>
      <c r="D24" s="221" t="e">
        <f>VLOOKUP(C24,Уч!$A$2:$L$34,2,FALSE)</f>
        <v>#N/A</v>
      </c>
      <c r="E24" s="222" t="e">
        <f>VLOOKUP(C24,Уч!$A$2:$L$34,3,FALSE)</f>
        <v>#N/A</v>
      </c>
      <c r="F24" s="223" t="e">
        <f>VLOOKUP(C24,Уч!$A$2:$L$34,5,FALSE)</f>
        <v>#N/A</v>
      </c>
      <c r="G24" s="518" t="str">
        <f t="shared" si="1"/>
        <v>X</v>
      </c>
      <c r="H24" s="518" t="str">
        <f t="shared" si="2"/>
        <v>X</v>
      </c>
      <c r="I24" s="518" t="str">
        <f t="shared" si="3"/>
        <v>X</v>
      </c>
      <c r="J24" s="311">
        <f t="shared" si="4"/>
        <v>0</v>
      </c>
      <c r="K24" s="247">
        <f t="shared" si="5"/>
        <v>0</v>
      </c>
      <c r="L24" s="157"/>
      <c r="M24" s="209"/>
      <c r="N24" s="209">
        <v>0</v>
      </c>
      <c r="O24" s="209">
        <v>0</v>
      </c>
      <c r="P24" s="229">
        <f t="shared" si="6"/>
        <v>0</v>
      </c>
    </row>
    <row r="25" spans="1:17" ht="13.15" customHeight="1" x14ac:dyDescent="0.2">
      <c r="A25" s="41">
        <f t="shared" ca="1" si="0"/>
        <v>0.87905860817480408</v>
      </c>
      <c r="B25" s="220">
        <v>10</v>
      </c>
      <c r="C25" s="162">
        <v>24</v>
      </c>
      <c r="D25" s="221" t="e">
        <f>VLOOKUP(C25,Уч!$A$2:$L$34,2,FALSE)</f>
        <v>#N/A</v>
      </c>
      <c r="E25" s="222" t="e">
        <f>VLOOKUP(C25,Уч!$A$2:$L$34,3,FALSE)</f>
        <v>#N/A</v>
      </c>
      <c r="F25" s="223" t="e">
        <f>VLOOKUP(C25,Уч!$A$2:$L$34,5,FALSE)</f>
        <v>#N/A</v>
      </c>
      <c r="G25" s="518">
        <f t="shared" si="1"/>
        <v>13.75</v>
      </c>
      <c r="H25" s="518" t="str">
        <f t="shared" si="2"/>
        <v>X</v>
      </c>
      <c r="I25" s="518" t="str">
        <f t="shared" si="3"/>
        <v>X</v>
      </c>
      <c r="J25" s="311">
        <f t="shared" si="4"/>
        <v>13.75</v>
      </c>
      <c r="K25" s="247">
        <f t="shared" si="5"/>
        <v>713</v>
      </c>
      <c r="L25" s="157"/>
      <c r="M25" s="209">
        <v>1375</v>
      </c>
      <c r="N25" s="209">
        <v>0</v>
      </c>
      <c r="O25" s="209">
        <v>0</v>
      </c>
      <c r="P25" s="229">
        <f t="shared" si="6"/>
        <v>1375</v>
      </c>
    </row>
    <row r="26" spans="1:17" ht="13.15" customHeight="1" x14ac:dyDescent="0.2">
      <c r="A26" s="41">
        <f t="shared" ca="1" si="0"/>
        <v>0.31737661017057306</v>
      </c>
      <c r="B26" s="220">
        <v>11</v>
      </c>
      <c r="C26" s="162">
        <v>70</v>
      </c>
      <c r="D26" s="221" t="e">
        <f>VLOOKUP(C26,Уч!$A$2:$L$34,2,FALSE)</f>
        <v>#N/A</v>
      </c>
      <c r="E26" s="222" t="e">
        <f>VLOOKUP(C26,Уч!$A$2:$L$34,3,FALSE)</f>
        <v>#N/A</v>
      </c>
      <c r="F26" s="223" t="e">
        <f>VLOOKUP(C26,Уч!$A$2:$L$34,5,FALSE)</f>
        <v>#N/A</v>
      </c>
      <c r="G26" s="518">
        <f t="shared" si="1"/>
        <v>15.72</v>
      </c>
      <c r="H26" s="518" t="str">
        <f t="shared" si="2"/>
        <v>X</v>
      </c>
      <c r="I26" s="518" t="str">
        <f t="shared" si="3"/>
        <v>X</v>
      </c>
      <c r="J26" s="311">
        <f t="shared" si="4"/>
        <v>15.72</v>
      </c>
      <c r="K26" s="247">
        <f t="shared" si="5"/>
        <v>834</v>
      </c>
      <c r="L26" s="157"/>
      <c r="M26" s="209">
        <v>1572</v>
      </c>
      <c r="N26" s="209">
        <v>0</v>
      </c>
      <c r="O26" s="209">
        <v>0</v>
      </c>
      <c r="P26" s="229">
        <f t="shared" si="6"/>
        <v>1572</v>
      </c>
    </row>
    <row r="27" spans="1:17" ht="13.15" customHeight="1" x14ac:dyDescent="0.2">
      <c r="A27" s="41">
        <f t="shared" ca="1" si="0"/>
        <v>0.3304318716061253</v>
      </c>
      <c r="B27" s="220">
        <v>12</v>
      </c>
      <c r="C27" s="197">
        <v>44</v>
      </c>
      <c r="D27" s="221" t="str">
        <f>VLOOKUP(C27,Уч!$A$2:$L$34,2,FALSE)</f>
        <v>Хамедов Игорь</v>
      </c>
      <c r="E27" s="222" t="str">
        <f>VLOOKUP(C27,Уч!$A$2:$L$34,3,FALSE)</f>
        <v>30.05.1998</v>
      </c>
      <c r="F27" s="223" t="str">
        <f>VLOOKUP(C27,Уч!$A$2:$L$34,5,FALSE)</f>
        <v xml:space="preserve">Кемеровская область  </v>
      </c>
      <c r="G27" s="518" t="str">
        <f t="shared" si="1"/>
        <v>X</v>
      </c>
      <c r="H27" s="518" t="str">
        <f t="shared" si="2"/>
        <v>X</v>
      </c>
      <c r="I27" s="518" t="str">
        <f t="shared" si="3"/>
        <v>X</v>
      </c>
      <c r="J27" s="311">
        <f t="shared" si="4"/>
        <v>0</v>
      </c>
      <c r="K27" s="247">
        <f t="shared" si="5"/>
        <v>0</v>
      </c>
      <c r="L27" s="157"/>
      <c r="M27" s="209"/>
      <c r="N27" s="209">
        <v>0</v>
      </c>
      <c r="O27" s="209">
        <v>0</v>
      </c>
      <c r="P27" s="229">
        <f t="shared" si="6"/>
        <v>0</v>
      </c>
      <c r="Q27" s="41" t="s">
        <v>242</v>
      </c>
    </row>
    <row r="28" spans="1:17" ht="13.15" customHeight="1" x14ac:dyDescent="0.2">
      <c r="A28" s="41">
        <f t="shared" ref="A28:A44" ca="1" si="7">RAND()</f>
        <v>7.0915294451666222E-2</v>
      </c>
      <c r="B28" s="527"/>
      <c r="C28" s="535"/>
      <c r="D28" s="528"/>
      <c r="E28" s="529"/>
      <c r="F28" s="530"/>
      <c r="G28" s="531"/>
      <c r="H28" s="531"/>
      <c r="I28" s="531"/>
      <c r="J28" s="537"/>
      <c r="K28" s="538"/>
      <c r="L28" s="157"/>
      <c r="M28" s="209"/>
      <c r="N28" s="209">
        <v>0</v>
      </c>
      <c r="O28" s="209">
        <v>0</v>
      </c>
      <c r="P28" s="229">
        <f t="shared" ref="P28:P44" si="8">MAX(M28,N28,O28)</f>
        <v>0</v>
      </c>
      <c r="Q28" s="41" t="s">
        <v>242</v>
      </c>
    </row>
    <row r="29" spans="1:17" ht="16.149999999999999" customHeight="1" x14ac:dyDescent="0.2">
      <c r="A29" s="41">
        <f t="shared" ca="1" si="7"/>
        <v>0.81884752690842399</v>
      </c>
      <c r="B29" s="509" t="s">
        <v>325</v>
      </c>
      <c r="C29" s="535"/>
      <c r="D29" s="528"/>
      <c r="E29" s="529"/>
      <c r="F29" s="530"/>
      <c r="G29" s="531"/>
      <c r="H29" s="531"/>
      <c r="I29" s="531"/>
      <c r="J29" s="537"/>
      <c r="K29" s="538"/>
      <c r="L29" s="157"/>
      <c r="M29" s="209">
        <v>1223</v>
      </c>
      <c r="N29" s="209">
        <v>0</v>
      </c>
      <c r="O29" s="209">
        <v>0</v>
      </c>
      <c r="P29" s="229">
        <f t="shared" si="8"/>
        <v>1223</v>
      </c>
    </row>
    <row r="30" spans="1:17" ht="16.149999999999999" customHeight="1" x14ac:dyDescent="0.2">
      <c r="A30" s="41">
        <f t="shared" ca="1" si="7"/>
        <v>0.82762976190897131</v>
      </c>
      <c r="B30" s="509" t="s">
        <v>332</v>
      </c>
      <c r="C30" s="527"/>
      <c r="D30" s="528"/>
      <c r="E30" s="529"/>
      <c r="F30" s="530"/>
      <c r="G30" s="531"/>
      <c r="H30" s="531"/>
      <c r="I30" s="531"/>
      <c r="J30" s="537"/>
      <c r="K30" s="538"/>
      <c r="M30" s="209"/>
      <c r="N30" s="209">
        <v>0</v>
      </c>
      <c r="O30" s="209">
        <v>0</v>
      </c>
      <c r="P30" s="229">
        <f t="shared" si="8"/>
        <v>0</v>
      </c>
      <c r="Q30" s="41" t="s">
        <v>242</v>
      </c>
    </row>
    <row r="31" spans="1:17" ht="16.149999999999999" customHeight="1" x14ac:dyDescent="0.2">
      <c r="A31" s="41">
        <f t="shared" ca="1" si="7"/>
        <v>0.26053648748517344</v>
      </c>
      <c r="B31" s="509" t="s">
        <v>333</v>
      </c>
      <c r="C31" s="527"/>
      <c r="D31" s="528"/>
      <c r="E31" s="529"/>
      <c r="F31" s="530"/>
      <c r="G31" s="531"/>
      <c r="H31" s="531"/>
      <c r="I31" s="531"/>
      <c r="J31" s="537"/>
      <c r="K31" s="538"/>
      <c r="L31" s="157"/>
      <c r="M31" s="209">
        <v>1149</v>
      </c>
      <c r="N31" s="209">
        <v>0</v>
      </c>
      <c r="O31" s="209">
        <v>0</v>
      </c>
      <c r="P31" s="229">
        <f t="shared" si="8"/>
        <v>1149</v>
      </c>
    </row>
    <row r="32" spans="1:17" ht="16.149999999999999" customHeight="1" x14ac:dyDescent="0.2">
      <c r="A32" s="41">
        <f t="shared" ca="1" si="7"/>
        <v>0.46906139516170708</v>
      </c>
      <c r="B32" s="520"/>
      <c r="C32" s="520"/>
      <c r="D32" s="313"/>
      <c r="E32" s="314"/>
      <c r="F32" s="522"/>
      <c r="G32" s="536"/>
      <c r="H32" s="536"/>
      <c r="I32" s="536"/>
      <c r="J32" s="316"/>
      <c r="K32" s="363"/>
      <c r="L32" s="157"/>
      <c r="M32" s="209">
        <v>1334</v>
      </c>
      <c r="N32" s="209">
        <v>0</v>
      </c>
      <c r="O32" s="209">
        <v>0</v>
      </c>
      <c r="P32" s="229">
        <f t="shared" si="8"/>
        <v>1334</v>
      </c>
    </row>
    <row r="33" spans="1:17" x14ac:dyDescent="0.2">
      <c r="A33" s="41">
        <f t="shared" ca="1" si="7"/>
        <v>0.63884475348241732</v>
      </c>
      <c r="B33" s="220"/>
      <c r="C33" s="230"/>
      <c r="D33" s="221"/>
      <c r="E33" s="222"/>
      <c r="F33" s="223"/>
      <c r="G33" s="245"/>
      <c r="H33" s="245"/>
      <c r="I33" s="245"/>
      <c r="J33" s="246"/>
      <c r="K33" s="247"/>
      <c r="L33" s="157"/>
      <c r="M33" s="209"/>
      <c r="N33" s="209">
        <v>0</v>
      </c>
      <c r="O33" s="209">
        <v>0</v>
      </c>
      <c r="P33" s="229">
        <f t="shared" si="8"/>
        <v>0</v>
      </c>
      <c r="Q33" s="41" t="s">
        <v>242</v>
      </c>
    </row>
    <row r="34" spans="1:17" x14ac:dyDescent="0.2">
      <c r="A34" s="41">
        <f t="shared" ca="1" si="7"/>
        <v>8.216685952993108E-2</v>
      </c>
      <c r="B34" s="220"/>
      <c r="C34" s="220"/>
      <c r="D34" s="221"/>
      <c r="E34" s="222"/>
      <c r="F34" s="223"/>
      <c r="G34" s="245"/>
      <c r="H34" s="245"/>
      <c r="I34" s="245"/>
      <c r="J34" s="246"/>
      <c r="K34" s="247"/>
      <c r="L34" s="157"/>
      <c r="M34" s="209"/>
      <c r="N34" s="209">
        <v>0</v>
      </c>
      <c r="O34" s="209">
        <v>0</v>
      </c>
      <c r="P34" s="229">
        <f t="shared" si="8"/>
        <v>0</v>
      </c>
      <c r="Q34" s="41" t="s">
        <v>242</v>
      </c>
    </row>
    <row r="35" spans="1:17" x14ac:dyDescent="0.2">
      <c r="A35" s="41">
        <f t="shared" ca="1" si="7"/>
        <v>0.40188532669060117</v>
      </c>
      <c r="B35" s="220"/>
      <c r="C35" s="220"/>
      <c r="D35" s="221"/>
      <c r="E35" s="222"/>
      <c r="F35" s="223"/>
      <c r="G35" s="245"/>
      <c r="H35" s="245"/>
      <c r="I35" s="245"/>
      <c r="J35" s="246"/>
      <c r="K35" s="247"/>
      <c r="L35" s="157"/>
      <c r="M35" s="209">
        <v>1239</v>
      </c>
      <c r="N35" s="209">
        <v>0</v>
      </c>
      <c r="O35" s="209">
        <v>0</v>
      </c>
      <c r="P35" s="229">
        <f t="shared" si="8"/>
        <v>1239</v>
      </c>
    </row>
    <row r="36" spans="1:17" x14ac:dyDescent="0.2">
      <c r="A36" s="41">
        <f t="shared" ca="1" si="7"/>
        <v>5.9775041066868484E-3</v>
      </c>
      <c r="B36" s="220">
        <v>21</v>
      </c>
      <c r="C36" s="230">
        <v>52</v>
      </c>
      <c r="D36" s="221" t="e">
        <f>VLOOKUP(C36,Уч!$A$2:$L$34,2,FALSE)</f>
        <v>#N/A</v>
      </c>
      <c r="E36" s="222" t="e">
        <f>VLOOKUP(C36,Уч!$A$2:$L$34,3,FALSE)</f>
        <v>#N/A</v>
      </c>
      <c r="F36" s="223" t="e">
        <f>VLOOKUP(C36,Уч!$A$2:$L$34,5,FALSE)</f>
        <v>#N/A</v>
      </c>
      <c r="G36" s="245">
        <f t="shared" ref="G36:I44" si="9">IF(M36=0,"X",M36/100)</f>
        <v>12.64</v>
      </c>
      <c r="H36" s="245" t="str">
        <f t="shared" si="9"/>
        <v>X</v>
      </c>
      <c r="I36" s="245" t="str">
        <f t="shared" si="9"/>
        <v>X</v>
      </c>
      <c r="J36" s="246">
        <f t="shared" ref="J36:J44" si="10">MAX(M36,N36,O36)/100</f>
        <v>12.64</v>
      </c>
      <c r="K36" s="247">
        <f t="shared" ref="K36:K44" si="11">IF(P36&lt;153,0,IF(P36=0,0,ROUNDDOWN(51.39*(P36/100-1.5)^1.05,0)))</f>
        <v>645</v>
      </c>
      <c r="L36" s="157"/>
      <c r="M36" s="209">
        <v>1264</v>
      </c>
      <c r="N36" s="209">
        <v>0</v>
      </c>
      <c r="O36" s="209">
        <v>0</v>
      </c>
      <c r="P36" s="229">
        <f t="shared" si="8"/>
        <v>1264</v>
      </c>
    </row>
    <row r="37" spans="1:17" x14ac:dyDescent="0.2">
      <c r="A37" s="41">
        <f t="shared" ca="1" si="7"/>
        <v>0.20439490024820939</v>
      </c>
      <c r="B37" s="220">
        <v>22</v>
      </c>
      <c r="C37" s="220">
        <v>10</v>
      </c>
      <c r="D37" s="221" t="e">
        <f>VLOOKUP(C37,Уч!$A$2:$L$34,2,FALSE)</f>
        <v>#N/A</v>
      </c>
      <c r="E37" s="222" t="e">
        <f>VLOOKUP(C37,Уч!$A$2:$L$34,3,FALSE)</f>
        <v>#N/A</v>
      </c>
      <c r="F37" s="223" t="e">
        <f>VLOOKUP(C37,Уч!$A$2:$L$34,5,FALSE)</f>
        <v>#N/A</v>
      </c>
      <c r="G37" s="245">
        <f t="shared" si="9"/>
        <v>13.89</v>
      </c>
      <c r="H37" s="245" t="str">
        <f t="shared" si="9"/>
        <v>X</v>
      </c>
      <c r="I37" s="245" t="str">
        <f t="shared" si="9"/>
        <v>X</v>
      </c>
      <c r="J37" s="246">
        <f t="shared" si="10"/>
        <v>13.89</v>
      </c>
      <c r="K37" s="247">
        <f t="shared" si="11"/>
        <v>722</v>
      </c>
      <c r="M37" s="209">
        <v>1389</v>
      </c>
      <c r="N37" s="209">
        <v>0</v>
      </c>
      <c r="O37" s="209">
        <v>0</v>
      </c>
      <c r="P37" s="229">
        <f t="shared" si="8"/>
        <v>1389</v>
      </c>
    </row>
    <row r="38" spans="1:17" x14ac:dyDescent="0.2">
      <c r="A38" s="41">
        <f t="shared" ca="1" si="7"/>
        <v>0.86703734116297493</v>
      </c>
      <c r="B38" s="220">
        <v>23</v>
      </c>
      <c r="C38" s="220">
        <v>56</v>
      </c>
      <c r="D38" s="221" t="e">
        <f>VLOOKUP(C38,Уч!$A$2:$L$34,2,FALSE)</f>
        <v>#N/A</v>
      </c>
      <c r="E38" s="222" t="e">
        <f>VLOOKUP(C38,Уч!$A$2:$L$34,3,FALSE)</f>
        <v>#N/A</v>
      </c>
      <c r="F38" s="223" t="e">
        <f>VLOOKUP(C38,Уч!$A$2:$L$34,5,FALSE)</f>
        <v>#N/A</v>
      </c>
      <c r="G38" s="245">
        <f t="shared" si="9"/>
        <v>13.38</v>
      </c>
      <c r="H38" s="245" t="str">
        <f t="shared" si="9"/>
        <v>X</v>
      </c>
      <c r="I38" s="245" t="str">
        <f t="shared" si="9"/>
        <v>X</v>
      </c>
      <c r="J38" s="246">
        <f t="shared" si="10"/>
        <v>13.38</v>
      </c>
      <c r="K38" s="247">
        <f t="shared" si="11"/>
        <v>690</v>
      </c>
      <c r="L38" s="157"/>
      <c r="M38" s="209">
        <v>1338</v>
      </c>
      <c r="N38" s="209">
        <v>0</v>
      </c>
      <c r="O38" s="209">
        <v>0</v>
      </c>
      <c r="P38" s="229">
        <f t="shared" si="8"/>
        <v>1338</v>
      </c>
    </row>
    <row r="39" spans="1:17" x14ac:dyDescent="0.2">
      <c r="A39" s="41">
        <f t="shared" ca="1" si="7"/>
        <v>0.49972735660644729</v>
      </c>
      <c r="B39" s="220">
        <v>24</v>
      </c>
      <c r="C39" s="230">
        <v>39</v>
      </c>
      <c r="D39" s="221" t="str">
        <f>VLOOKUP(C39,Уч!$A$2:$L$34,2,FALSE)</f>
        <v>Левковский Андрей</v>
      </c>
      <c r="E39" s="222" t="str">
        <f>VLOOKUP(C39,Уч!$A$2:$L$34,3,FALSE)</f>
        <v>17.08.1997</v>
      </c>
      <c r="F39" s="223" t="str">
        <f>VLOOKUP(C39,Уч!$A$2:$L$34,5,FALSE)</f>
        <v xml:space="preserve">Кемеровская область  </v>
      </c>
      <c r="G39" s="245" t="str">
        <f t="shared" si="9"/>
        <v>X</v>
      </c>
      <c r="H39" s="245" t="str">
        <f t="shared" si="9"/>
        <v>X</v>
      </c>
      <c r="I39" s="245" t="str">
        <f t="shared" si="9"/>
        <v>X</v>
      </c>
      <c r="J39" s="246">
        <f t="shared" si="10"/>
        <v>0</v>
      </c>
      <c r="K39" s="247">
        <f t="shared" si="11"/>
        <v>0</v>
      </c>
      <c r="L39" s="157"/>
      <c r="M39" s="209"/>
      <c r="N39" s="209">
        <v>0</v>
      </c>
      <c r="O39" s="209">
        <v>0</v>
      </c>
      <c r="P39" s="229">
        <f t="shared" si="8"/>
        <v>0</v>
      </c>
      <c r="Q39" s="41" t="s">
        <v>242</v>
      </c>
    </row>
    <row r="40" spans="1:17" x14ac:dyDescent="0.2">
      <c r="A40" s="41">
        <f t="shared" ca="1" si="7"/>
        <v>0.16166626301927534</v>
      </c>
      <c r="B40" s="220">
        <v>25</v>
      </c>
      <c r="C40" s="230">
        <v>57</v>
      </c>
      <c r="D40" s="221" t="e">
        <f>VLOOKUP(C40,Уч!$A$2:$L$34,2,FALSE)</f>
        <v>#N/A</v>
      </c>
      <c r="E40" s="222" t="e">
        <f>VLOOKUP(C40,Уч!$A$2:$L$34,3,FALSE)</f>
        <v>#N/A</v>
      </c>
      <c r="F40" s="223" t="e">
        <f>VLOOKUP(C40,Уч!$A$2:$L$34,5,FALSE)</f>
        <v>#N/A</v>
      </c>
      <c r="G40" s="245">
        <f t="shared" si="9"/>
        <v>12.85</v>
      </c>
      <c r="H40" s="245" t="str">
        <f t="shared" si="9"/>
        <v>X</v>
      </c>
      <c r="I40" s="245" t="str">
        <f t="shared" si="9"/>
        <v>X</v>
      </c>
      <c r="J40" s="246">
        <f t="shared" si="10"/>
        <v>12.85</v>
      </c>
      <c r="K40" s="247">
        <f t="shared" si="11"/>
        <v>658</v>
      </c>
      <c r="L40" s="157"/>
      <c r="M40" s="209">
        <v>1285</v>
      </c>
      <c r="N40" s="209">
        <v>0</v>
      </c>
      <c r="O40" s="209">
        <v>0</v>
      </c>
      <c r="P40" s="229">
        <f t="shared" si="8"/>
        <v>1285</v>
      </c>
    </row>
    <row r="41" spans="1:17" x14ac:dyDescent="0.2">
      <c r="A41" s="41">
        <f t="shared" ca="1" si="7"/>
        <v>0.62994562444385716</v>
      </c>
      <c r="B41" s="220">
        <v>26</v>
      </c>
      <c r="C41" s="220">
        <v>32</v>
      </c>
      <c r="D41" s="221" t="e">
        <f>VLOOKUP(C41,Уч!$A$2:$L$34,2,FALSE)</f>
        <v>#N/A</v>
      </c>
      <c r="E41" s="222" t="e">
        <f>VLOOKUP(C41,Уч!$A$2:$L$34,3,FALSE)</f>
        <v>#N/A</v>
      </c>
      <c r="F41" s="223" t="e">
        <f>VLOOKUP(C41,Уч!$A$2:$L$34,5,FALSE)</f>
        <v>#N/A</v>
      </c>
      <c r="G41" s="245">
        <f t="shared" si="9"/>
        <v>14.02</v>
      </c>
      <c r="H41" s="245" t="str">
        <f t="shared" si="9"/>
        <v>X</v>
      </c>
      <c r="I41" s="245" t="str">
        <f t="shared" si="9"/>
        <v>X</v>
      </c>
      <c r="J41" s="246">
        <f t="shared" si="10"/>
        <v>14.02</v>
      </c>
      <c r="K41" s="247">
        <f t="shared" si="11"/>
        <v>730</v>
      </c>
      <c r="M41" s="209">
        <v>1402</v>
      </c>
      <c r="N41" s="209">
        <v>0</v>
      </c>
      <c r="O41" s="209">
        <v>0</v>
      </c>
      <c r="P41" s="229">
        <f t="shared" si="8"/>
        <v>1402</v>
      </c>
    </row>
    <row r="42" spans="1:17" x14ac:dyDescent="0.2">
      <c r="A42" s="41">
        <f t="shared" ca="1" si="7"/>
        <v>0.75917702308950408</v>
      </c>
      <c r="B42" s="220">
        <v>27</v>
      </c>
      <c r="C42" s="220">
        <v>16</v>
      </c>
      <c r="D42" s="221" t="e">
        <f>VLOOKUP(C42,Уч!$A$2:$L$34,2,FALSE)</f>
        <v>#N/A</v>
      </c>
      <c r="E42" s="222" t="e">
        <f>VLOOKUP(C42,Уч!$A$2:$L$34,3,FALSE)</f>
        <v>#N/A</v>
      </c>
      <c r="F42" s="223" t="e">
        <f>VLOOKUP(C42,Уч!$A$2:$L$34,5,FALSE)</f>
        <v>#N/A</v>
      </c>
      <c r="G42" s="245">
        <f t="shared" si="9"/>
        <v>13.57</v>
      </c>
      <c r="H42" s="245" t="str">
        <f t="shared" si="9"/>
        <v>X</v>
      </c>
      <c r="I42" s="245" t="str">
        <f t="shared" si="9"/>
        <v>X</v>
      </c>
      <c r="J42" s="246">
        <f t="shared" si="10"/>
        <v>13.57</v>
      </c>
      <c r="K42" s="247">
        <f t="shared" si="11"/>
        <v>702</v>
      </c>
      <c r="L42" s="157"/>
      <c r="M42" s="209">
        <v>1357</v>
      </c>
      <c r="N42" s="209">
        <v>0</v>
      </c>
      <c r="O42" s="209">
        <v>0</v>
      </c>
      <c r="P42" s="229">
        <f t="shared" si="8"/>
        <v>1357</v>
      </c>
    </row>
    <row r="43" spans="1:17" x14ac:dyDescent="0.2">
      <c r="A43" s="41">
        <f t="shared" ca="1" si="7"/>
        <v>7.1072215722728371E-2</v>
      </c>
      <c r="B43" s="220">
        <v>28</v>
      </c>
      <c r="C43" s="220">
        <v>27</v>
      </c>
      <c r="D43" s="221" t="e">
        <f>VLOOKUP(C43,Уч!$A$2:$L$34,2,FALSE)</f>
        <v>#N/A</v>
      </c>
      <c r="E43" s="222" t="e">
        <f>VLOOKUP(C43,Уч!$A$2:$L$34,3,FALSE)</f>
        <v>#N/A</v>
      </c>
      <c r="F43" s="223" t="e">
        <f>VLOOKUP(C43,Уч!$A$2:$L$34,5,FALSE)</f>
        <v>#N/A</v>
      </c>
      <c r="G43" s="245">
        <f>IF(M43=0,"X",M43/100)</f>
        <v>13.9</v>
      </c>
      <c r="H43" s="245" t="str">
        <f>IF(N43=0,"X",N43/100)</f>
        <v>X</v>
      </c>
      <c r="I43" s="245" t="str">
        <f>IF(O43=0,"X",O43/100)</f>
        <v>X</v>
      </c>
      <c r="J43" s="246">
        <f>MAX(M43,N43,O43)/100</f>
        <v>13.9</v>
      </c>
      <c r="K43" s="247">
        <f>IF(P43&lt;153,0,IF(P43=0,0,ROUNDDOWN(51.39*(P43/100-1.5)^1.05,0)))</f>
        <v>722</v>
      </c>
      <c r="L43" s="157"/>
      <c r="M43" s="209">
        <v>1390</v>
      </c>
      <c r="N43" s="209">
        <v>0</v>
      </c>
      <c r="O43" s="209">
        <v>0</v>
      </c>
      <c r="P43" s="229">
        <f>MAX(M43,N43,O43)</f>
        <v>1390</v>
      </c>
    </row>
    <row r="44" spans="1:17" x14ac:dyDescent="0.2">
      <c r="A44" s="41">
        <f t="shared" ca="1" si="7"/>
        <v>0.31640893684672755</v>
      </c>
      <c r="B44" s="220">
        <v>28</v>
      </c>
      <c r="C44" s="220">
        <v>41</v>
      </c>
      <c r="D44" s="221" t="str">
        <f>VLOOKUP(C44,Уч!$A$2:$L$34,2,FALSE)</f>
        <v>Фомичев Андрей</v>
      </c>
      <c r="E44" s="222" t="str">
        <f>VLOOKUP(C44,Уч!$A$2:$L$34,3,FALSE)</f>
        <v>15.12.1996</v>
      </c>
      <c r="F44" s="223" t="str">
        <f>VLOOKUP(C44,Уч!$A$2:$L$34,5,FALSE)</f>
        <v xml:space="preserve">Кемеровская область  </v>
      </c>
      <c r="G44" s="245" t="str">
        <f t="shared" si="9"/>
        <v>X</v>
      </c>
      <c r="H44" s="245" t="str">
        <f t="shared" si="9"/>
        <v>X</v>
      </c>
      <c r="I44" s="245" t="str">
        <f t="shared" si="9"/>
        <v>X</v>
      </c>
      <c r="J44" s="246">
        <f t="shared" si="10"/>
        <v>0</v>
      </c>
      <c r="K44" s="247">
        <f t="shared" si="11"/>
        <v>0</v>
      </c>
      <c r="L44" s="157"/>
      <c r="M44" s="209"/>
      <c r="N44" s="209">
        <v>0</v>
      </c>
      <c r="O44" s="209">
        <v>0</v>
      </c>
      <c r="P44" s="229">
        <f t="shared" si="8"/>
        <v>0</v>
      </c>
      <c r="Q44" s="41" t="s">
        <v>242</v>
      </c>
    </row>
  </sheetData>
  <sortState ref="A16:AL27">
    <sortCondition ref="A16:A27"/>
  </sortState>
  <mergeCells count="7">
    <mergeCell ref="B7:K7"/>
    <mergeCell ref="B1:K1"/>
    <mergeCell ref="B2:K2"/>
    <mergeCell ref="B3:K3"/>
    <mergeCell ref="B4:K4"/>
    <mergeCell ref="B5:K5"/>
    <mergeCell ref="B6:K6"/>
  </mergeCells>
  <pageMargins left="0.7" right="0.7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33"/>
  </sheetPr>
  <dimension ref="A1:AJ55"/>
  <sheetViews>
    <sheetView view="pageBreakPreview" zoomScaleSheetLayoutView="100" workbookViewId="0">
      <selection activeCell="X48" sqref="X48"/>
    </sheetView>
  </sheetViews>
  <sheetFormatPr defaultColWidth="9.140625" defaultRowHeight="12.75" outlineLevelRow="1" outlineLevelCol="1" x14ac:dyDescent="0.2"/>
  <cols>
    <col min="1" max="1" width="8.5703125" style="41" customWidth="1" outlineLevel="1"/>
    <col min="2" max="2" width="5.7109375" style="41" customWidth="1"/>
    <col min="3" max="3" width="5" style="148" customWidth="1"/>
    <col min="4" max="4" width="18.7109375" style="41" customWidth="1"/>
    <col min="5" max="5" width="10.140625" style="41" customWidth="1" outlineLevel="1"/>
    <col min="6" max="6" width="16.85546875" style="41" customWidth="1" outlineLevel="1"/>
    <col min="7" max="9" width="3.28515625" style="148" customWidth="1" outlineLevel="1"/>
    <col min="10" max="10" width="3.5703125" style="148" customWidth="1" outlineLevel="1"/>
    <col min="11" max="12" width="3.28515625" style="41" customWidth="1" outlineLevel="1"/>
    <col min="13" max="20" width="3.28515625" style="148" customWidth="1" outlineLevel="1"/>
    <col min="21" max="21" width="3.28515625" style="41" customWidth="1" outlineLevel="1"/>
    <col min="22" max="29" width="3.28515625" style="148" customWidth="1" outlineLevel="1"/>
    <col min="30" max="30" width="3.28515625" style="41" customWidth="1" outlineLevel="1"/>
    <col min="31" max="31" width="8.85546875" style="41" bestFit="1" customWidth="1"/>
    <col min="32" max="32" width="5.140625" style="149" bestFit="1" customWidth="1"/>
    <col min="33" max="33" width="5.7109375" style="149" customWidth="1"/>
    <col min="34" max="34" width="9.28515625" style="41" bestFit="1" customWidth="1" outlineLevel="1"/>
    <col min="35" max="16384" width="9.140625" style="41"/>
  </cols>
  <sheetData>
    <row r="1" spans="1:35" ht="13.15" customHeight="1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J1" s="745"/>
      <c r="K1" s="745"/>
      <c r="L1" s="745"/>
      <c r="M1" s="745"/>
      <c r="N1" s="745"/>
      <c r="O1" s="745"/>
      <c r="P1" s="745"/>
      <c r="Q1" s="745"/>
      <c r="R1" s="745"/>
      <c r="S1" s="745"/>
      <c r="T1" s="745"/>
      <c r="U1" s="745"/>
      <c r="V1" s="745"/>
      <c r="W1" s="745"/>
      <c r="X1" s="745"/>
      <c r="Y1" s="745"/>
      <c r="Z1" s="745"/>
      <c r="AA1" s="745"/>
      <c r="AB1" s="745"/>
      <c r="AC1" s="745"/>
      <c r="AD1" s="745"/>
      <c r="AE1" s="745"/>
      <c r="AH1" s="145"/>
    </row>
    <row r="2" spans="1:35" ht="13.15" customHeight="1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J2" s="745"/>
      <c r="K2" s="745"/>
      <c r="L2" s="745"/>
      <c r="M2" s="745"/>
      <c r="N2" s="745"/>
      <c r="O2" s="745"/>
      <c r="P2" s="745"/>
      <c r="Q2" s="745"/>
      <c r="R2" s="745"/>
      <c r="S2" s="745"/>
      <c r="T2" s="745"/>
      <c r="U2" s="745"/>
      <c r="V2" s="745"/>
      <c r="W2" s="745"/>
      <c r="X2" s="745"/>
      <c r="Y2" s="745"/>
      <c r="Z2" s="745"/>
      <c r="AA2" s="745"/>
      <c r="AB2" s="745"/>
      <c r="AC2" s="745"/>
      <c r="AD2" s="745"/>
      <c r="AE2" s="745"/>
      <c r="AH2" s="145"/>
    </row>
    <row r="3" spans="1:35" ht="13.15" customHeight="1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J3" s="745"/>
      <c r="K3" s="745"/>
      <c r="L3" s="745"/>
      <c r="M3" s="745"/>
      <c r="N3" s="745"/>
      <c r="O3" s="745"/>
      <c r="P3" s="745"/>
      <c r="Q3" s="745"/>
      <c r="R3" s="745"/>
      <c r="S3" s="745"/>
      <c r="T3" s="745"/>
      <c r="U3" s="745"/>
      <c r="V3" s="745"/>
      <c r="W3" s="745"/>
      <c r="X3" s="745"/>
      <c r="Y3" s="745"/>
      <c r="Z3" s="745"/>
      <c r="AA3" s="745"/>
      <c r="AB3" s="745"/>
      <c r="AC3" s="745"/>
      <c r="AD3" s="745"/>
      <c r="AE3" s="745"/>
      <c r="AH3" s="145"/>
    </row>
    <row r="4" spans="1:35" ht="13.15" customHeight="1" x14ac:dyDescent="0.2">
      <c r="B4" s="745" t="str">
        <f>Расп!A27</f>
        <v>по многоборью</v>
      </c>
      <c r="C4" s="745"/>
      <c r="D4" s="745"/>
      <c r="E4" s="745"/>
      <c r="F4" s="745"/>
      <c r="G4" s="745"/>
      <c r="H4" s="745"/>
      <c r="I4" s="745"/>
      <c r="J4" s="745"/>
      <c r="K4" s="745"/>
      <c r="L4" s="745"/>
      <c r="M4" s="745"/>
      <c r="N4" s="745"/>
      <c r="O4" s="745"/>
      <c r="P4" s="745"/>
      <c r="Q4" s="745"/>
      <c r="R4" s="745"/>
      <c r="S4" s="745"/>
      <c r="T4" s="745"/>
      <c r="U4" s="745"/>
      <c r="V4" s="745"/>
      <c r="W4" s="745"/>
      <c r="X4" s="745"/>
      <c r="Y4" s="745"/>
      <c r="Z4" s="745"/>
      <c r="AA4" s="745"/>
      <c r="AB4" s="745"/>
      <c r="AC4" s="745"/>
      <c r="AD4" s="745"/>
      <c r="AE4" s="745"/>
      <c r="AH4" s="145"/>
    </row>
    <row r="5" spans="1:35" ht="13.15" customHeight="1" x14ac:dyDescent="0.2">
      <c r="B5" s="745" t="str">
        <f>Расп!A28</f>
        <v>Мужчины</v>
      </c>
      <c r="C5" s="745"/>
      <c r="D5" s="745"/>
      <c r="E5" s="745"/>
      <c r="F5" s="745"/>
      <c r="G5" s="745"/>
      <c r="H5" s="745"/>
      <c r="I5" s="745"/>
      <c r="J5" s="745"/>
      <c r="K5" s="745"/>
      <c r="L5" s="745"/>
      <c r="M5" s="745"/>
      <c r="N5" s="745"/>
      <c r="O5" s="745"/>
      <c r="P5" s="745"/>
      <c r="Q5" s="745"/>
      <c r="R5" s="745"/>
      <c r="S5" s="745"/>
      <c r="T5" s="745"/>
      <c r="U5" s="745"/>
      <c r="V5" s="745"/>
      <c r="W5" s="745"/>
      <c r="X5" s="745"/>
      <c r="Y5" s="745"/>
      <c r="Z5" s="745"/>
      <c r="AA5" s="745"/>
      <c r="AB5" s="745"/>
      <c r="AC5" s="745"/>
      <c r="AD5" s="745"/>
      <c r="AE5" s="745"/>
      <c r="AH5" s="145"/>
    </row>
    <row r="6" spans="1:35" ht="13.15" customHeight="1" x14ac:dyDescent="0.2">
      <c r="B6" s="746" t="s">
        <v>12</v>
      </c>
      <c r="C6" s="746"/>
      <c r="D6" s="746"/>
      <c r="E6" s="746"/>
      <c r="F6" s="746"/>
      <c r="G6" s="746"/>
      <c r="H6" s="746"/>
      <c r="I6" s="746"/>
      <c r="J6" s="746"/>
      <c r="K6" s="746"/>
      <c r="L6" s="746"/>
      <c r="M6" s="746"/>
      <c r="N6" s="746"/>
      <c r="O6" s="746"/>
      <c r="P6" s="746"/>
      <c r="Q6" s="746"/>
      <c r="R6" s="746"/>
      <c r="S6" s="746"/>
      <c r="T6" s="746"/>
      <c r="U6" s="746"/>
      <c r="V6" s="746"/>
      <c r="W6" s="746"/>
      <c r="X6" s="746"/>
      <c r="Y6" s="746"/>
      <c r="Z6" s="746"/>
      <c r="AA6" s="746"/>
      <c r="AB6" s="746"/>
      <c r="AC6" s="746"/>
      <c r="AD6" s="746"/>
      <c r="AE6" s="746"/>
      <c r="AH6" s="145"/>
    </row>
    <row r="7" spans="1:35" ht="13.15" customHeight="1" x14ac:dyDescent="0.2">
      <c r="B7" s="741" t="str">
        <f>Расп!A5</f>
        <v>прыжок в высоту</v>
      </c>
      <c r="C7" s="741"/>
      <c r="D7" s="741"/>
      <c r="E7" s="741"/>
      <c r="F7" s="741"/>
      <c r="G7" s="741"/>
      <c r="H7" s="741"/>
      <c r="I7" s="741"/>
      <c r="J7" s="741"/>
      <c r="K7" s="741"/>
      <c r="L7" s="741"/>
      <c r="M7" s="741"/>
      <c r="N7" s="741"/>
      <c r="O7" s="741"/>
      <c r="P7" s="741"/>
      <c r="Q7" s="741"/>
      <c r="R7" s="741"/>
      <c r="S7" s="741"/>
      <c r="T7" s="741"/>
      <c r="U7" s="741"/>
      <c r="V7" s="741"/>
      <c r="W7" s="741"/>
      <c r="X7" s="741"/>
      <c r="Y7" s="741"/>
      <c r="Z7" s="741"/>
      <c r="AA7" s="741"/>
      <c r="AB7" s="741"/>
      <c r="AC7" s="741"/>
      <c r="AD7" s="741"/>
      <c r="AE7" s="741"/>
      <c r="AH7" s="145"/>
    </row>
    <row r="8" spans="1:35" ht="13.15" hidden="1" customHeight="1" x14ac:dyDescent="0.25">
      <c r="C8" s="151"/>
      <c r="D8" s="148"/>
      <c r="G8" s="251"/>
      <c r="J8" s="252"/>
      <c r="K8" s="253"/>
      <c r="L8" s="254"/>
      <c r="N8" s="153"/>
      <c r="AH8" s="145"/>
    </row>
    <row r="9" spans="1:35" ht="13.15" customHeight="1" x14ac:dyDescent="0.2">
      <c r="B9" s="203" t="str">
        <f>Расп!A1</f>
        <v>04.09.2019 г.</v>
      </c>
      <c r="C9" s="147"/>
      <c r="D9" s="38"/>
      <c r="F9" s="685" t="s">
        <v>335</v>
      </c>
      <c r="G9" s="251"/>
      <c r="J9" s="255">
        <f>Расп!C3</f>
        <v>0</v>
      </c>
      <c r="L9" s="147"/>
      <c r="M9" s="213"/>
      <c r="N9" s="213"/>
      <c r="O9" s="213"/>
      <c r="P9" s="213"/>
      <c r="Q9" s="213"/>
      <c r="R9" s="213"/>
      <c r="S9" s="213"/>
      <c r="T9" s="213"/>
      <c r="U9" s="147"/>
      <c r="V9" s="213"/>
      <c r="W9" s="213"/>
      <c r="X9" s="213"/>
      <c r="Y9" s="213"/>
      <c r="Z9" s="213"/>
      <c r="AA9" s="213"/>
      <c r="AB9" s="213"/>
      <c r="AC9" s="213"/>
      <c r="AD9" s="276" t="str">
        <f>Расп!B1</f>
        <v>Начало:</v>
      </c>
      <c r="AE9" s="207">
        <f>Расп!B5</f>
        <v>0.625</v>
      </c>
      <c r="AH9" s="152" t="s">
        <v>22</v>
      </c>
    </row>
    <row r="10" spans="1:35" ht="13.15" customHeight="1" outlineLevel="1" thickBot="1" x14ac:dyDescent="0.3">
      <c r="B10" s="41" t="str">
        <f>Расп!A26</f>
        <v>г.Сочи, Адлерский район, стадион "Юность"</v>
      </c>
      <c r="C10" s="153"/>
      <c r="D10" s="148"/>
      <c r="E10" s="148"/>
      <c r="F10" s="151"/>
      <c r="H10" s="41"/>
      <c r="AD10" s="206" t="str">
        <f>Расп!C1</f>
        <v>Окончание:</v>
      </c>
      <c r="AE10" s="257"/>
      <c r="AH10" s="152" t="s">
        <v>23</v>
      </c>
    </row>
    <row r="11" spans="1:35" ht="13.15" hidden="1" customHeight="1" x14ac:dyDescent="0.25">
      <c r="C11" s="153"/>
      <c r="D11" s="148"/>
      <c r="E11" s="148"/>
      <c r="G11" s="151"/>
      <c r="H11" s="41"/>
      <c r="I11" s="41"/>
      <c r="AE11" s="214"/>
      <c r="AH11" s="152" t="s">
        <v>24</v>
      </c>
    </row>
    <row r="12" spans="1:35" ht="13.15" hidden="1" customHeight="1" outlineLevel="1" x14ac:dyDescent="0.25">
      <c r="C12" s="153" t="s">
        <v>11</v>
      </c>
      <c r="D12" s="148"/>
      <c r="E12" s="148"/>
      <c r="G12" s="151" t="str">
        <f>Расп!A5</f>
        <v>прыжок в высоту</v>
      </c>
      <c r="H12" s="41"/>
      <c r="I12" s="41"/>
      <c r="AH12" s="145"/>
    </row>
    <row r="13" spans="1:35" ht="13.15" hidden="1" customHeight="1" thickBot="1" x14ac:dyDescent="0.3">
      <c r="C13" s="153"/>
      <c r="D13" s="148"/>
      <c r="E13" s="148"/>
      <c r="G13" s="151"/>
      <c r="H13" s="41"/>
      <c r="I13" s="41"/>
      <c r="AH13" s="145"/>
    </row>
    <row r="14" spans="1:35" s="266" customFormat="1" ht="13.15" customHeight="1" thickBot="1" x14ac:dyDescent="0.25">
      <c r="A14" s="249" t="s">
        <v>67</v>
      </c>
      <c r="B14" s="154" t="s">
        <v>260</v>
      </c>
      <c r="C14" s="249" t="s">
        <v>20</v>
      </c>
      <c r="D14" s="249" t="s">
        <v>16</v>
      </c>
      <c r="E14" s="249" t="s">
        <v>0</v>
      </c>
      <c r="F14" s="258" t="s">
        <v>8</v>
      </c>
      <c r="G14" s="259"/>
      <c r="H14" s="260"/>
      <c r="I14" s="261"/>
      <c r="J14" s="259"/>
      <c r="K14" s="260"/>
      <c r="L14" s="261"/>
      <c r="M14" s="259"/>
      <c r="N14" s="260"/>
      <c r="O14" s="261"/>
      <c r="P14" s="260"/>
      <c r="Q14" s="260"/>
      <c r="R14" s="260"/>
      <c r="S14" s="259"/>
      <c r="T14" s="260"/>
      <c r="U14" s="261"/>
      <c r="V14" s="259"/>
      <c r="W14" s="260"/>
      <c r="X14" s="261"/>
      <c r="Y14" s="260"/>
      <c r="Z14" s="260"/>
      <c r="AA14" s="260"/>
      <c r="AB14" s="259"/>
      <c r="AC14" s="260"/>
      <c r="AD14" s="261"/>
      <c r="AE14" s="262" t="s">
        <v>19</v>
      </c>
      <c r="AF14" s="263" t="s">
        <v>29</v>
      </c>
      <c r="AG14" s="264"/>
      <c r="AH14" s="265" t="s">
        <v>28</v>
      </c>
    </row>
    <row r="15" spans="1:35" s="156" customFormat="1" ht="13.15" hidden="1" customHeight="1" x14ac:dyDescent="0.2">
      <c r="F15" s="267"/>
      <c r="I15" s="267"/>
      <c r="L15" s="267"/>
      <c r="O15" s="267"/>
      <c r="U15" s="267"/>
      <c r="X15" s="267"/>
      <c r="AD15" s="267"/>
      <c r="AF15" s="157"/>
      <c r="AG15" s="157"/>
      <c r="AH15" s="152"/>
    </row>
    <row r="16" spans="1:35" ht="15" customHeight="1" x14ac:dyDescent="0.2">
      <c r="A16" s="41">
        <f t="shared" ref="A16:A32" ca="1" si="0">RAND()</f>
        <v>0.55570992282391862</v>
      </c>
      <c r="B16" s="220">
        <v>1</v>
      </c>
      <c r="C16" s="162">
        <v>45</v>
      </c>
      <c r="D16" s="268" t="str">
        <f>VLOOKUP(C16,Уч!$A$2:$L$34,2,FALSE)</f>
        <v>Бочаринский Данила</v>
      </c>
      <c r="E16" s="222" t="str">
        <f>VLOOKUP(C16,Уч!$A$2:$L$34,3,FALSE)</f>
        <v>12.01.1999</v>
      </c>
      <c r="F16" s="223" t="str">
        <f>VLOOKUP(C16,Уч!$A$2:$L$34,5,FALSE)</f>
        <v xml:space="preserve">Кемеровская область  </v>
      </c>
      <c r="G16" s="274"/>
      <c r="H16" s="271"/>
      <c r="I16" s="274"/>
      <c r="J16" s="271"/>
      <c r="K16" s="274"/>
      <c r="L16" s="271"/>
      <c r="M16" s="274"/>
      <c r="N16" s="271"/>
      <c r="O16" s="271"/>
      <c r="P16" s="271"/>
      <c r="Q16" s="274"/>
      <c r="R16" s="271"/>
      <c r="S16" s="271"/>
      <c r="T16" s="274"/>
      <c r="U16" s="271"/>
      <c r="V16" s="274"/>
      <c r="W16" s="271"/>
      <c r="X16" s="271"/>
      <c r="Y16" s="271"/>
      <c r="Z16" s="274"/>
      <c r="AA16" s="271"/>
      <c r="AB16" s="271"/>
      <c r="AC16" s="274"/>
      <c r="AD16" s="271"/>
      <c r="AE16" s="557">
        <f t="shared" ref="AE16:AE32" si="1">AH16/100</f>
        <v>1.88</v>
      </c>
      <c r="AF16" s="228">
        <f t="shared" ref="AF16:AF32" si="2">IF(AH16&lt;77,0,IF(AH16=0,"0",ROUNDDOWN(0.8465*(AH16-75)^1.42,0)))</f>
        <v>696</v>
      </c>
      <c r="AG16" s="157"/>
      <c r="AH16" s="229">
        <v>188</v>
      </c>
      <c r="AI16" s="148"/>
    </row>
    <row r="17" spans="1:35" ht="15" customHeight="1" x14ac:dyDescent="0.2">
      <c r="A17" s="41">
        <f t="shared" ca="1" si="0"/>
        <v>0.95709352621015331</v>
      </c>
      <c r="B17" s="220">
        <v>2</v>
      </c>
      <c r="C17" s="197">
        <v>1</v>
      </c>
      <c r="D17" s="268" t="str">
        <f>VLOOKUP(C17,Уч!$A$2:$L$34,2,FALSE)</f>
        <v>Переварюха Артём</v>
      </c>
      <c r="E17" s="222" t="str">
        <f>VLOOKUP(C17,Уч!$A$2:$L$34,3,FALSE)</f>
        <v>21.05.1999</v>
      </c>
      <c r="F17" s="223" t="str">
        <f>VLOOKUP(C17,Уч!$A$2:$L$34,5,FALSE)</f>
        <v xml:space="preserve">Ростовская область  </v>
      </c>
      <c r="G17" s="274"/>
      <c r="H17" s="271"/>
      <c r="I17" s="274"/>
      <c r="J17" s="271"/>
      <c r="K17" s="274"/>
      <c r="L17" s="271"/>
      <c r="M17" s="274"/>
      <c r="N17" s="271"/>
      <c r="O17" s="271"/>
      <c r="P17" s="271"/>
      <c r="Q17" s="274"/>
      <c r="R17" s="271"/>
      <c r="S17" s="271"/>
      <c r="T17" s="274"/>
      <c r="U17" s="271"/>
      <c r="V17" s="274"/>
      <c r="W17" s="271"/>
      <c r="X17" s="271"/>
      <c r="Y17" s="271"/>
      <c r="Z17" s="274"/>
      <c r="AA17" s="271"/>
      <c r="AB17" s="271"/>
      <c r="AC17" s="274"/>
      <c r="AD17" s="271"/>
      <c r="AE17" s="557">
        <f t="shared" si="1"/>
        <v>1.82</v>
      </c>
      <c r="AF17" s="228">
        <f t="shared" si="2"/>
        <v>644</v>
      </c>
      <c r="AG17" s="157"/>
      <c r="AH17" s="229">
        <v>182</v>
      </c>
    </row>
    <row r="18" spans="1:35" ht="15" customHeight="1" x14ac:dyDescent="0.2">
      <c r="A18" s="41">
        <f t="shared" ca="1" si="0"/>
        <v>0.25238062044719389</v>
      </c>
      <c r="B18" s="220">
        <v>3</v>
      </c>
      <c r="C18" s="162">
        <v>40</v>
      </c>
      <c r="D18" s="268" t="str">
        <f>VLOOKUP(C18,Уч!$A$2:$L$34,2,FALSE)</f>
        <v>Черкасов Алексей</v>
      </c>
      <c r="E18" s="222" t="str">
        <f>VLOOKUP(C18,Уч!$A$2:$L$34,3,FALSE)</f>
        <v>22.10.1994</v>
      </c>
      <c r="F18" s="223" t="str">
        <f>VLOOKUP(C18,Уч!$A$2:$L$34,5,FALSE)</f>
        <v xml:space="preserve">Кемеровская область Санкт-Петербург </v>
      </c>
      <c r="G18" s="274"/>
      <c r="H18" s="271"/>
      <c r="I18" s="274"/>
      <c r="J18" s="271"/>
      <c r="K18" s="274"/>
      <c r="L18" s="271"/>
      <c r="M18" s="274"/>
      <c r="N18" s="271"/>
      <c r="O18" s="271"/>
      <c r="P18" s="271"/>
      <c r="Q18" s="274"/>
      <c r="R18" s="271"/>
      <c r="S18" s="271"/>
      <c r="T18" s="274"/>
      <c r="U18" s="271"/>
      <c r="V18" s="274"/>
      <c r="W18" s="271"/>
      <c r="X18" s="271"/>
      <c r="Y18" s="271"/>
      <c r="Z18" s="274"/>
      <c r="AA18" s="271"/>
      <c r="AB18" s="271"/>
      <c r="AC18" s="274"/>
      <c r="AD18" s="271"/>
      <c r="AE18" s="557">
        <f t="shared" si="1"/>
        <v>1.97</v>
      </c>
      <c r="AF18" s="228">
        <f t="shared" si="2"/>
        <v>776</v>
      </c>
      <c r="AG18" s="157"/>
      <c r="AH18" s="229">
        <v>197</v>
      </c>
      <c r="AI18" s="686" t="s">
        <v>165</v>
      </c>
    </row>
    <row r="19" spans="1:35" ht="15" customHeight="1" x14ac:dyDescent="0.2">
      <c r="A19" s="41">
        <f t="shared" ca="1" si="0"/>
        <v>0.93631755256637672</v>
      </c>
      <c r="B19" s="220">
        <v>4</v>
      </c>
      <c r="C19" s="162">
        <v>43</v>
      </c>
      <c r="D19" s="268" t="str">
        <f>VLOOKUP(C19,Уч!$A$2:$L$34,2,FALSE)</f>
        <v>Соляков Федор</v>
      </c>
      <c r="E19" s="222" t="str">
        <f>VLOOKUP(C19,Уч!$A$2:$L$34,3,FALSE)</f>
        <v>08.03.1998</v>
      </c>
      <c r="F19" s="223" t="str">
        <f>VLOOKUP(C19,Уч!$A$2:$L$34,5,FALSE)</f>
        <v xml:space="preserve">Кемеровская область  </v>
      </c>
      <c r="G19" s="274"/>
      <c r="H19" s="271"/>
      <c r="I19" s="274"/>
      <c r="J19" s="271"/>
      <c r="K19" s="274"/>
      <c r="L19" s="271"/>
      <c r="M19" s="274"/>
      <c r="N19" s="271"/>
      <c r="O19" s="271"/>
      <c r="P19" s="271"/>
      <c r="Q19" s="274"/>
      <c r="R19" s="271"/>
      <c r="S19" s="271"/>
      <c r="T19" s="274"/>
      <c r="U19" s="271"/>
      <c r="V19" s="274"/>
      <c r="W19" s="271"/>
      <c r="X19" s="271"/>
      <c r="Y19" s="271"/>
      <c r="Z19" s="274"/>
      <c r="AA19" s="271"/>
      <c r="AB19" s="271"/>
      <c r="AC19" s="274"/>
      <c r="AD19" s="271"/>
      <c r="AE19" s="557">
        <f t="shared" si="1"/>
        <v>1.94</v>
      </c>
      <c r="AF19" s="228">
        <f t="shared" si="2"/>
        <v>749</v>
      </c>
      <c r="AG19" s="157"/>
      <c r="AH19" s="229">
        <v>194</v>
      </c>
      <c r="AI19" s="516" t="s">
        <v>165</v>
      </c>
    </row>
    <row r="20" spans="1:35" ht="15" customHeight="1" x14ac:dyDescent="0.2">
      <c r="A20" s="41">
        <f t="shared" ca="1" si="0"/>
        <v>0.18017576821492243</v>
      </c>
      <c r="B20" s="220">
        <v>5</v>
      </c>
      <c r="C20" s="162">
        <v>116</v>
      </c>
      <c r="D20" s="268" t="str">
        <f>VLOOKUP(C20,Уч!$A$2:$L$34,2,FALSE)</f>
        <v>Горбачёв Артём</v>
      </c>
      <c r="E20" s="222" t="str">
        <f>VLOOKUP(C20,Уч!$A$2:$L$34,3,FALSE)</f>
        <v>25.04.1998</v>
      </c>
      <c r="F20" s="223" t="str">
        <f>VLOOKUP(C20,Уч!$A$2:$L$34,5,FALSE)</f>
        <v xml:space="preserve">Санкт-Петербург  </v>
      </c>
      <c r="G20" s="274"/>
      <c r="H20" s="271"/>
      <c r="I20" s="274"/>
      <c r="J20" s="271"/>
      <c r="K20" s="274"/>
      <c r="L20" s="271"/>
      <c r="M20" s="274"/>
      <c r="N20" s="271"/>
      <c r="O20" s="271"/>
      <c r="P20" s="271"/>
      <c r="Q20" s="274"/>
      <c r="R20" s="271"/>
      <c r="S20" s="271"/>
      <c r="T20" s="274"/>
      <c r="U20" s="271"/>
      <c r="V20" s="274"/>
      <c r="W20" s="271"/>
      <c r="X20" s="271"/>
      <c r="Y20" s="271"/>
      <c r="Z20" s="274"/>
      <c r="AA20" s="271"/>
      <c r="AB20" s="271"/>
      <c r="AC20" s="274"/>
      <c r="AD20" s="271"/>
      <c r="AE20" s="557">
        <f t="shared" si="1"/>
        <v>0</v>
      </c>
      <c r="AF20" s="228">
        <f t="shared" si="2"/>
        <v>0</v>
      </c>
      <c r="AG20" s="157"/>
      <c r="AH20" s="229"/>
      <c r="AI20" s="148"/>
    </row>
    <row r="21" spans="1:35" ht="15" customHeight="1" x14ac:dyDescent="0.2">
      <c r="A21" s="41">
        <f t="shared" ca="1" si="0"/>
        <v>0.11568461886810222</v>
      </c>
      <c r="B21" s="220">
        <v>6</v>
      </c>
      <c r="C21" s="162">
        <v>78</v>
      </c>
      <c r="D21" s="268" t="str">
        <f>VLOOKUP(C21,Уч!$A$2:$L$34,2,FALSE)</f>
        <v>Слаква Максим</v>
      </c>
      <c r="E21" s="222" t="str">
        <f>VLOOKUP(C21,Уч!$A$2:$L$34,3,FALSE)</f>
        <v>10.05.1998</v>
      </c>
      <c r="F21" s="223" t="str">
        <f>VLOOKUP(C21,Уч!$A$2:$L$34,5,FALSE)</f>
        <v xml:space="preserve">Ставропольский край  </v>
      </c>
      <c r="G21" s="274"/>
      <c r="H21" s="271"/>
      <c r="I21" s="274"/>
      <c r="J21" s="271"/>
      <c r="K21" s="274"/>
      <c r="L21" s="271"/>
      <c r="M21" s="274"/>
      <c r="N21" s="271"/>
      <c r="O21" s="271"/>
      <c r="P21" s="271"/>
      <c r="Q21" s="274"/>
      <c r="R21" s="271"/>
      <c r="S21" s="271"/>
      <c r="T21" s="274"/>
      <c r="U21" s="271"/>
      <c r="V21" s="274"/>
      <c r="W21" s="271"/>
      <c r="X21" s="271"/>
      <c r="Y21" s="271"/>
      <c r="Z21" s="274"/>
      <c r="AA21" s="271"/>
      <c r="AB21" s="271"/>
      <c r="AC21" s="274"/>
      <c r="AD21" s="271"/>
      <c r="AE21" s="557">
        <f t="shared" si="1"/>
        <v>1.67</v>
      </c>
      <c r="AF21" s="228">
        <f t="shared" si="2"/>
        <v>520</v>
      </c>
      <c r="AG21" s="157"/>
      <c r="AH21" s="229">
        <v>167</v>
      </c>
      <c r="AI21" s="686"/>
    </row>
    <row r="22" spans="1:35" ht="15" customHeight="1" x14ac:dyDescent="0.2">
      <c r="A22" s="41">
        <f t="shared" ca="1" si="0"/>
        <v>0.4980704063070045</v>
      </c>
      <c r="B22" s="220">
        <v>7</v>
      </c>
      <c r="C22" s="296">
        <v>107</v>
      </c>
      <c r="D22" s="268" t="str">
        <f>VLOOKUP(C22,Уч!$A$2:$L$34,2,FALSE)</f>
        <v>Зарипов Раиль</v>
      </c>
      <c r="E22" s="222" t="str">
        <f>VLOOKUP(C22,Уч!$A$2:$L$34,3,FALSE)</f>
        <v>25.07.1999</v>
      </c>
      <c r="F22" s="223" t="str">
        <f>VLOOKUP(C22,Уч!$A$2:$L$34,5,FALSE)</f>
        <v xml:space="preserve">Республика Татарстан  </v>
      </c>
      <c r="G22" s="274"/>
      <c r="H22" s="271"/>
      <c r="I22" s="274"/>
      <c r="J22" s="271"/>
      <c r="K22" s="274"/>
      <c r="L22" s="271"/>
      <c r="M22" s="274"/>
      <c r="N22" s="271"/>
      <c r="O22" s="271"/>
      <c r="P22" s="271"/>
      <c r="Q22" s="274"/>
      <c r="R22" s="271"/>
      <c r="S22" s="271"/>
      <c r="T22" s="274"/>
      <c r="U22" s="271"/>
      <c r="V22" s="274"/>
      <c r="W22" s="271"/>
      <c r="X22" s="271"/>
      <c r="Y22" s="271"/>
      <c r="Z22" s="274"/>
      <c r="AA22" s="271"/>
      <c r="AB22" s="271"/>
      <c r="AC22" s="274"/>
      <c r="AD22" s="271"/>
      <c r="AE22" s="557">
        <f t="shared" si="1"/>
        <v>2.0299999999999998</v>
      </c>
      <c r="AF22" s="228">
        <f t="shared" si="2"/>
        <v>831</v>
      </c>
      <c r="AG22" s="157"/>
      <c r="AH22" s="229">
        <v>203</v>
      </c>
      <c r="AI22" s="148"/>
    </row>
    <row r="23" spans="1:35" ht="15" customHeight="1" x14ac:dyDescent="0.2">
      <c r="A23" s="41">
        <f t="shared" ca="1" si="0"/>
        <v>0.65619029095064185</v>
      </c>
      <c r="B23" s="220">
        <v>8</v>
      </c>
      <c r="C23" s="162">
        <v>83</v>
      </c>
      <c r="D23" s="268" t="str">
        <f>VLOOKUP(C23,Уч!$A$2:$L$34,2,FALSE)</f>
        <v>Патес Максим</v>
      </c>
      <c r="E23" s="222" t="str">
        <f>VLOOKUP(C23,Уч!$A$2:$L$34,3,FALSE)</f>
        <v>03.05.1997</v>
      </c>
      <c r="F23" s="223" t="str">
        <f>VLOOKUP(C23,Уч!$A$2:$L$34,5,FALSE)</f>
        <v xml:space="preserve">Челябинская область  </v>
      </c>
      <c r="G23" s="274"/>
      <c r="H23" s="271"/>
      <c r="I23" s="274"/>
      <c r="J23" s="271"/>
      <c r="K23" s="274"/>
      <c r="L23" s="271"/>
      <c r="M23" s="274"/>
      <c r="N23" s="271"/>
      <c r="O23" s="271"/>
      <c r="P23" s="271"/>
      <c r="Q23" s="274"/>
      <c r="R23" s="271"/>
      <c r="S23" s="271"/>
      <c r="T23" s="274"/>
      <c r="U23" s="271"/>
      <c r="V23" s="274"/>
      <c r="W23" s="271"/>
      <c r="X23" s="271"/>
      <c r="Y23" s="271"/>
      <c r="Z23" s="274"/>
      <c r="AA23" s="271"/>
      <c r="AB23" s="271"/>
      <c r="AC23" s="274"/>
      <c r="AD23" s="271"/>
      <c r="AE23" s="557">
        <f t="shared" si="1"/>
        <v>1.76</v>
      </c>
      <c r="AF23" s="228">
        <f t="shared" si="2"/>
        <v>593</v>
      </c>
      <c r="AG23" s="157"/>
      <c r="AH23" s="229">
        <v>176</v>
      </c>
      <c r="AI23" s="148"/>
    </row>
    <row r="24" spans="1:35" ht="15" customHeight="1" x14ac:dyDescent="0.2">
      <c r="A24" s="41">
        <f t="shared" ca="1" si="0"/>
        <v>0.39656440804914395</v>
      </c>
      <c r="B24" s="220">
        <v>9</v>
      </c>
      <c r="C24" s="162">
        <v>86</v>
      </c>
      <c r="D24" s="268" t="str">
        <f>VLOOKUP(C24,Уч!$A$2:$L$34,2,FALSE)</f>
        <v>Белишко Владимир</v>
      </c>
      <c r="E24" s="222" t="str">
        <f>VLOOKUP(C24,Уч!$A$2:$L$34,3,FALSE)</f>
        <v>06.08.1998</v>
      </c>
      <c r="F24" s="223" t="str">
        <f>VLOOKUP(C24,Уч!$A$2:$L$34,5,FALSE)</f>
        <v xml:space="preserve">Челябинская область  </v>
      </c>
      <c r="G24" s="274"/>
      <c r="H24" s="271"/>
      <c r="I24" s="274"/>
      <c r="J24" s="271"/>
      <c r="K24" s="274"/>
      <c r="L24" s="271"/>
      <c r="M24" s="274"/>
      <c r="N24" s="271"/>
      <c r="O24" s="271"/>
      <c r="P24" s="271"/>
      <c r="Q24" s="274"/>
      <c r="R24" s="271"/>
      <c r="S24" s="271"/>
      <c r="T24" s="274"/>
      <c r="U24" s="271"/>
      <c r="V24" s="274"/>
      <c r="W24" s="271"/>
      <c r="X24" s="271"/>
      <c r="Y24" s="271"/>
      <c r="Z24" s="274"/>
      <c r="AA24" s="271"/>
      <c r="AB24" s="271"/>
      <c r="AC24" s="274"/>
      <c r="AD24" s="271"/>
      <c r="AE24" s="557">
        <f t="shared" si="1"/>
        <v>1.88</v>
      </c>
      <c r="AF24" s="228">
        <f t="shared" si="2"/>
        <v>696</v>
      </c>
      <c r="AG24" s="157"/>
      <c r="AH24" s="229">
        <v>188</v>
      </c>
      <c r="AI24" s="148"/>
    </row>
    <row r="25" spans="1:35" ht="15" customHeight="1" x14ac:dyDescent="0.2">
      <c r="A25" s="41">
        <f t="shared" ca="1" si="0"/>
        <v>0.30841004154155749</v>
      </c>
      <c r="B25" s="220">
        <v>10</v>
      </c>
      <c r="C25" s="162">
        <v>101</v>
      </c>
      <c r="D25" s="268" t="str">
        <f>VLOOKUP(C25,Уч!$A$2:$L$34,2,FALSE)</f>
        <v>Чернов Виталий</v>
      </c>
      <c r="E25" s="222" t="str">
        <f>VLOOKUP(C25,Уч!$A$2:$L$34,3,FALSE)</f>
        <v>07.08.1997</v>
      </c>
      <c r="F25" s="223" t="str">
        <f>VLOOKUP(C25,Уч!$A$2:$L$34,5,FALSE)</f>
        <v xml:space="preserve">Волгоградская область  </v>
      </c>
      <c r="G25" s="274"/>
      <c r="H25" s="271"/>
      <c r="I25" s="274"/>
      <c r="J25" s="271"/>
      <c r="K25" s="274"/>
      <c r="L25" s="271"/>
      <c r="M25" s="274"/>
      <c r="N25" s="271"/>
      <c r="O25" s="271"/>
      <c r="P25" s="271"/>
      <c r="Q25" s="274"/>
      <c r="R25" s="271"/>
      <c r="S25" s="271"/>
      <c r="T25" s="274"/>
      <c r="U25" s="271"/>
      <c r="V25" s="274"/>
      <c r="W25" s="271"/>
      <c r="X25" s="271"/>
      <c r="Y25" s="271"/>
      <c r="Z25" s="274"/>
      <c r="AA25" s="271"/>
      <c r="AB25" s="271"/>
      <c r="AC25" s="274"/>
      <c r="AD25" s="271"/>
      <c r="AE25" s="557">
        <f t="shared" si="1"/>
        <v>1.82</v>
      </c>
      <c r="AF25" s="228">
        <f t="shared" si="2"/>
        <v>644</v>
      </c>
      <c r="AG25" s="157"/>
      <c r="AH25" s="229">
        <v>182</v>
      </c>
      <c r="AI25" s="148"/>
    </row>
    <row r="26" spans="1:35" ht="15" customHeight="1" x14ac:dyDescent="0.2">
      <c r="A26" s="41">
        <f t="shared" ca="1" si="0"/>
        <v>0.56225043917284101</v>
      </c>
      <c r="B26" s="220">
        <v>11</v>
      </c>
      <c r="C26" s="162">
        <v>99</v>
      </c>
      <c r="D26" s="268" t="str">
        <f>VLOOKUP(C26,Уч!$A$2:$L$34,2,FALSE)</f>
        <v>Минаков Алексей</v>
      </c>
      <c r="E26" s="222" t="str">
        <f>VLOOKUP(C26,Уч!$A$2:$L$34,3,FALSE)</f>
        <v>13.07.1997</v>
      </c>
      <c r="F26" s="223" t="str">
        <f>VLOOKUP(C26,Уч!$A$2:$L$34,5,FALSE)</f>
        <v xml:space="preserve">Волгоградская область  </v>
      </c>
      <c r="G26" s="274"/>
      <c r="H26" s="271"/>
      <c r="I26" s="274"/>
      <c r="J26" s="271"/>
      <c r="K26" s="274"/>
      <c r="L26" s="271"/>
      <c r="M26" s="274"/>
      <c r="N26" s="271"/>
      <c r="O26" s="271"/>
      <c r="P26" s="271"/>
      <c r="Q26" s="274"/>
      <c r="R26" s="271"/>
      <c r="S26" s="271"/>
      <c r="T26" s="274"/>
      <c r="U26" s="271"/>
      <c r="V26" s="274"/>
      <c r="W26" s="271"/>
      <c r="X26" s="271"/>
      <c r="Y26" s="271"/>
      <c r="Z26" s="274"/>
      <c r="AA26" s="271"/>
      <c r="AB26" s="271"/>
      <c r="AC26" s="274"/>
      <c r="AD26" s="271"/>
      <c r="AE26" s="557">
        <f t="shared" si="1"/>
        <v>0</v>
      </c>
      <c r="AF26" s="228">
        <f t="shared" si="2"/>
        <v>0</v>
      </c>
      <c r="AG26" s="157"/>
      <c r="AH26" s="229"/>
      <c r="AI26" s="686"/>
    </row>
    <row r="27" spans="1:35" ht="15" customHeight="1" x14ac:dyDescent="0.2">
      <c r="A27" s="41">
        <f t="shared" ca="1" si="0"/>
        <v>0.81838086099132346</v>
      </c>
      <c r="B27" s="220">
        <v>12</v>
      </c>
      <c r="C27" s="197">
        <v>71</v>
      </c>
      <c r="D27" s="268" t="str">
        <f>VLOOKUP(C27,Уч!$A$2:$L$34,2,FALSE)</f>
        <v>Агапов Игорь</v>
      </c>
      <c r="E27" s="222" t="str">
        <f>VLOOKUP(C27,Уч!$A$2:$L$34,3,FALSE)</f>
        <v>29.10.1998</v>
      </c>
      <c r="F27" s="223" t="str">
        <f>VLOOKUP(C27,Уч!$A$2:$L$34,5,FALSE)</f>
        <v xml:space="preserve">Москва  </v>
      </c>
      <c r="G27" s="274"/>
      <c r="H27" s="271"/>
      <c r="I27" s="274"/>
      <c r="J27" s="271"/>
      <c r="K27" s="274"/>
      <c r="L27" s="271"/>
      <c r="M27" s="274"/>
      <c r="N27" s="271"/>
      <c r="O27" s="271"/>
      <c r="P27" s="271"/>
      <c r="Q27" s="274"/>
      <c r="R27" s="271"/>
      <c r="S27" s="271"/>
      <c r="T27" s="274"/>
      <c r="U27" s="271"/>
      <c r="V27" s="274"/>
      <c r="W27" s="271"/>
      <c r="X27" s="271"/>
      <c r="Y27" s="271"/>
      <c r="Z27" s="274"/>
      <c r="AA27" s="271"/>
      <c r="AB27" s="271"/>
      <c r="AC27" s="274"/>
      <c r="AD27" s="271"/>
      <c r="AE27" s="557">
        <f t="shared" si="1"/>
        <v>1.85</v>
      </c>
      <c r="AF27" s="228">
        <f t="shared" si="2"/>
        <v>670</v>
      </c>
      <c r="AG27" s="157"/>
      <c r="AH27" s="229">
        <v>185</v>
      </c>
    </row>
    <row r="28" spans="1:35" ht="15" customHeight="1" x14ac:dyDescent="0.2">
      <c r="A28" s="41">
        <f t="shared" ca="1" si="0"/>
        <v>0.90741227232143029</v>
      </c>
      <c r="B28" s="220">
        <v>13</v>
      </c>
      <c r="C28" s="296">
        <v>88</v>
      </c>
      <c r="D28" s="268" t="str">
        <f>VLOOKUP(C28,Уч!$A$2:$L$34,2,FALSE)</f>
        <v>Башаев Никита</v>
      </c>
      <c r="E28" s="222" t="str">
        <f>VLOOKUP(C28,Уч!$A$2:$L$34,3,FALSE)</f>
        <v>19.07.1997</v>
      </c>
      <c r="F28" s="223" t="str">
        <f>VLOOKUP(C28,Уч!$A$2:$L$34,5,FALSE)</f>
        <v xml:space="preserve">Челябинская область  </v>
      </c>
      <c r="G28" s="274"/>
      <c r="H28" s="271"/>
      <c r="I28" s="274"/>
      <c r="J28" s="271"/>
      <c r="K28" s="274"/>
      <c r="L28" s="271"/>
      <c r="M28" s="274"/>
      <c r="N28" s="271"/>
      <c r="O28" s="271"/>
      <c r="P28" s="271"/>
      <c r="Q28" s="274"/>
      <c r="R28" s="271"/>
      <c r="S28" s="271"/>
      <c r="T28" s="274"/>
      <c r="U28" s="271"/>
      <c r="V28" s="274"/>
      <c r="W28" s="271"/>
      <c r="X28" s="271"/>
      <c r="Y28" s="271"/>
      <c r="Z28" s="274"/>
      <c r="AA28" s="271"/>
      <c r="AB28" s="271"/>
      <c r="AC28" s="274"/>
      <c r="AD28" s="271"/>
      <c r="AE28" s="557">
        <f t="shared" si="1"/>
        <v>1.73</v>
      </c>
      <c r="AF28" s="228">
        <f t="shared" si="2"/>
        <v>569</v>
      </c>
      <c r="AG28" s="157"/>
      <c r="AH28" s="229">
        <v>173</v>
      </c>
      <c r="AI28" s="581"/>
    </row>
    <row r="29" spans="1:35" ht="15" customHeight="1" x14ac:dyDescent="0.2">
      <c r="A29" s="41">
        <f t="shared" ca="1" si="0"/>
        <v>0.26913975819004543</v>
      </c>
      <c r="B29" s="220">
        <v>14</v>
      </c>
      <c r="C29" s="162">
        <v>77</v>
      </c>
      <c r="D29" s="268" t="str">
        <f>VLOOKUP(C29,Уч!$A$2:$L$34,2,FALSE)</f>
        <v>Мазикин Алексей</v>
      </c>
      <c r="E29" s="222" t="str">
        <f>VLOOKUP(C29,Уч!$A$2:$L$34,3,FALSE)</f>
        <v>05.06.1998</v>
      </c>
      <c r="F29" s="223" t="str">
        <f>VLOOKUP(C29,Уч!$A$2:$L$34,5,FALSE)</f>
        <v xml:space="preserve">Ставропольский край  </v>
      </c>
      <c r="G29" s="274"/>
      <c r="H29" s="271"/>
      <c r="I29" s="274"/>
      <c r="J29" s="271"/>
      <c r="K29" s="274"/>
      <c r="L29" s="271"/>
      <c r="M29" s="274"/>
      <c r="N29" s="271"/>
      <c r="O29" s="271"/>
      <c r="P29" s="271"/>
      <c r="Q29" s="274"/>
      <c r="R29" s="271"/>
      <c r="S29" s="271"/>
      <c r="T29" s="274"/>
      <c r="U29" s="271"/>
      <c r="V29" s="274"/>
      <c r="W29" s="271"/>
      <c r="X29" s="271"/>
      <c r="Y29" s="271"/>
      <c r="Z29" s="274"/>
      <c r="AA29" s="271"/>
      <c r="AB29" s="271"/>
      <c r="AC29" s="274"/>
      <c r="AD29" s="271"/>
      <c r="AE29" s="557">
        <f t="shared" si="1"/>
        <v>1.76</v>
      </c>
      <c r="AF29" s="228">
        <f t="shared" si="2"/>
        <v>593</v>
      </c>
      <c r="AG29" s="157"/>
      <c r="AH29" s="229">
        <v>176</v>
      </c>
      <c r="AI29" s="581"/>
    </row>
    <row r="30" spans="1:35" ht="15" customHeight="1" x14ac:dyDescent="0.2">
      <c r="A30" s="41">
        <f t="shared" ca="1" si="0"/>
        <v>0.53638824255908646</v>
      </c>
      <c r="B30" s="220">
        <v>15</v>
      </c>
      <c r="C30" s="162">
        <v>21</v>
      </c>
      <c r="D30" s="268" t="str">
        <f>VLOOKUP(C30,Уч!$A$2:$L$34,2,FALSE)</f>
        <v>Гасленко Кирилл</v>
      </c>
      <c r="E30" s="222">
        <f>VLOOKUP(C30,Уч!$A$2:$L$34,3,FALSE)</f>
        <v>36317</v>
      </c>
      <c r="F30" s="223" t="str">
        <f>VLOOKUP(C30,Уч!$A$2:$L$34,5,FALSE)</f>
        <v xml:space="preserve">Краснодарский край  </v>
      </c>
      <c r="G30" s="274"/>
      <c r="H30" s="271"/>
      <c r="I30" s="274"/>
      <c r="J30" s="271"/>
      <c r="K30" s="274"/>
      <c r="L30" s="271"/>
      <c r="M30" s="274"/>
      <c r="N30" s="271"/>
      <c r="O30" s="271"/>
      <c r="P30" s="271"/>
      <c r="Q30" s="274"/>
      <c r="R30" s="271"/>
      <c r="S30" s="271"/>
      <c r="T30" s="274"/>
      <c r="U30" s="271"/>
      <c r="V30" s="274"/>
      <c r="W30" s="271"/>
      <c r="X30" s="271"/>
      <c r="Y30" s="271"/>
      <c r="Z30" s="274"/>
      <c r="AA30" s="271"/>
      <c r="AB30" s="271"/>
      <c r="AC30" s="274"/>
      <c r="AD30" s="271"/>
      <c r="AE30" s="557">
        <f t="shared" si="1"/>
        <v>0</v>
      </c>
      <c r="AF30" s="228">
        <f t="shared" si="2"/>
        <v>0</v>
      </c>
      <c r="AG30" s="157"/>
      <c r="AH30" s="229"/>
      <c r="AI30" s="581"/>
    </row>
    <row r="31" spans="1:35" ht="15" customHeight="1" x14ac:dyDescent="0.2">
      <c r="A31" s="41">
        <f t="shared" ca="1" si="0"/>
        <v>0.80980863968782524</v>
      </c>
      <c r="B31" s="220">
        <v>16</v>
      </c>
      <c r="C31" s="162">
        <v>89</v>
      </c>
      <c r="D31" s="268" t="str">
        <f>VLOOKUP(C31,Уч!$A$2:$L$34,2,FALSE)</f>
        <v>Кузенков Кирилл</v>
      </c>
      <c r="E31" s="222" t="str">
        <f>VLOOKUP(C31,Уч!$A$2:$L$34,3,FALSE)</f>
        <v>18.02.1999</v>
      </c>
      <c r="F31" s="223" t="str">
        <f>VLOOKUP(C31,Уч!$A$2:$L$34,5,FALSE)</f>
        <v xml:space="preserve">Челябинская область  </v>
      </c>
      <c r="G31" s="274"/>
      <c r="H31" s="271"/>
      <c r="I31" s="274"/>
      <c r="J31" s="271"/>
      <c r="K31" s="274"/>
      <c r="L31" s="271"/>
      <c r="M31" s="274"/>
      <c r="N31" s="271"/>
      <c r="O31" s="271"/>
      <c r="P31" s="271"/>
      <c r="Q31" s="274"/>
      <c r="R31" s="271"/>
      <c r="S31" s="271"/>
      <c r="T31" s="274"/>
      <c r="U31" s="271"/>
      <c r="V31" s="274"/>
      <c r="W31" s="271"/>
      <c r="X31" s="271"/>
      <c r="Y31" s="271"/>
      <c r="Z31" s="274"/>
      <c r="AA31" s="271"/>
      <c r="AB31" s="271"/>
      <c r="AC31" s="274"/>
      <c r="AD31" s="271"/>
      <c r="AE31" s="557">
        <f t="shared" si="1"/>
        <v>1.67</v>
      </c>
      <c r="AF31" s="228">
        <f t="shared" si="2"/>
        <v>520</v>
      </c>
      <c r="AG31" s="157"/>
      <c r="AH31" s="229">
        <v>167</v>
      </c>
      <c r="AI31" s="581"/>
    </row>
    <row r="32" spans="1:35" ht="15" customHeight="1" x14ac:dyDescent="0.2">
      <c r="A32" s="41">
        <f t="shared" ca="1" si="0"/>
        <v>1.5419306014675116E-2</v>
      </c>
      <c r="B32" s="220">
        <v>17</v>
      </c>
      <c r="C32" s="162">
        <v>44</v>
      </c>
      <c r="D32" s="268" t="str">
        <f>VLOOKUP(C32,Уч!$A$2:$L$34,2,FALSE)</f>
        <v>Хамедов Игорь</v>
      </c>
      <c r="E32" s="222" t="str">
        <f>VLOOKUP(C32,Уч!$A$2:$L$34,3,FALSE)</f>
        <v>30.05.1998</v>
      </c>
      <c r="F32" s="223" t="str">
        <f>VLOOKUP(C32,Уч!$A$2:$L$34,5,FALSE)</f>
        <v xml:space="preserve">Кемеровская область  </v>
      </c>
      <c r="G32" s="274"/>
      <c r="H32" s="271"/>
      <c r="I32" s="274"/>
      <c r="J32" s="271"/>
      <c r="K32" s="274"/>
      <c r="L32" s="271"/>
      <c r="M32" s="274"/>
      <c r="N32" s="271"/>
      <c r="O32" s="271"/>
      <c r="P32" s="271"/>
      <c r="Q32" s="274"/>
      <c r="R32" s="271"/>
      <c r="S32" s="271"/>
      <c r="T32" s="274"/>
      <c r="U32" s="271"/>
      <c r="V32" s="274"/>
      <c r="W32" s="271"/>
      <c r="X32" s="271"/>
      <c r="Y32" s="271"/>
      <c r="Z32" s="274"/>
      <c r="AA32" s="271"/>
      <c r="AB32" s="271"/>
      <c r="AC32" s="274"/>
      <c r="AD32" s="271"/>
      <c r="AE32" s="557">
        <f t="shared" si="1"/>
        <v>1.97</v>
      </c>
      <c r="AF32" s="228">
        <f t="shared" si="2"/>
        <v>776</v>
      </c>
      <c r="AG32" s="157"/>
      <c r="AH32" s="229">
        <v>197</v>
      </c>
      <c r="AI32" s="581"/>
    </row>
    <row r="33" spans="1:36" ht="13.15" hidden="1" customHeight="1" x14ac:dyDescent="0.2">
      <c r="A33" s="41">
        <f t="shared" ref="A33:A38" ca="1" si="3">RAND()</f>
        <v>0.90310588735306951</v>
      </c>
      <c r="B33" s="220">
        <v>18</v>
      </c>
      <c r="C33" s="162">
        <v>62</v>
      </c>
      <c r="D33" s="268" t="e">
        <f>VLOOKUP(C33,Уч!$A$2:$L$34,2,FALSE)</f>
        <v>#N/A</v>
      </c>
      <c r="E33" s="222" t="e">
        <f>VLOOKUP(C33,Уч!$A$2:$L$34,3,FALSE)</f>
        <v>#N/A</v>
      </c>
      <c r="F33" s="223" t="e">
        <f>VLOOKUP(C33,Уч!$A$2:$L$34,5,FALSE)</f>
        <v>#N/A</v>
      </c>
      <c r="G33" s="274"/>
      <c r="H33" s="271"/>
      <c r="I33" s="274"/>
      <c r="J33" s="271"/>
      <c r="K33" s="274"/>
      <c r="L33" s="271"/>
      <c r="M33" s="274"/>
      <c r="N33" s="271"/>
      <c r="O33" s="271"/>
      <c r="P33" s="271"/>
      <c r="Q33" s="274"/>
      <c r="R33" s="271"/>
      <c r="S33" s="271"/>
      <c r="T33" s="274"/>
      <c r="U33" s="271"/>
      <c r="V33" s="274"/>
      <c r="W33" s="271"/>
      <c r="X33" s="271"/>
      <c r="Y33" s="271"/>
      <c r="Z33" s="274"/>
      <c r="AA33" s="271"/>
      <c r="AB33" s="271"/>
      <c r="AC33" s="274"/>
      <c r="AD33" s="550"/>
      <c r="AE33" s="557">
        <f t="shared" ref="AE33:AE38" si="4">AH33/100</f>
        <v>1.88</v>
      </c>
      <c r="AF33" s="228">
        <f t="shared" ref="AF33:AF38" si="5">IF(AH33&lt;77,0,IF(AH33=0,"0",ROUNDDOWN(0.8465*(AH33-75)^1.42,0)))</f>
        <v>696</v>
      </c>
      <c r="AG33" s="157"/>
      <c r="AH33" s="229">
        <v>188</v>
      </c>
      <c r="AI33" s="581"/>
    </row>
    <row r="34" spans="1:36" ht="13.15" hidden="1" customHeight="1" x14ac:dyDescent="0.2">
      <c r="A34" s="41">
        <f t="shared" ca="1" si="3"/>
        <v>0.46186265421909911</v>
      </c>
      <c r="B34" s="220">
        <v>19</v>
      </c>
      <c r="C34" s="296">
        <v>63</v>
      </c>
      <c r="D34" s="268" t="e">
        <f>VLOOKUP(C34,Уч!$A$2:$L$34,2,FALSE)</f>
        <v>#N/A</v>
      </c>
      <c r="E34" s="222" t="e">
        <f>VLOOKUP(C34,Уч!$A$2:$L$34,3,FALSE)</f>
        <v>#N/A</v>
      </c>
      <c r="F34" s="223" t="e">
        <f>VLOOKUP(C34,Уч!$A$2:$L$34,5,FALSE)</f>
        <v>#N/A</v>
      </c>
      <c r="G34" s="274"/>
      <c r="H34" s="271"/>
      <c r="I34" s="274"/>
      <c r="J34" s="271"/>
      <c r="K34" s="274"/>
      <c r="L34" s="271"/>
      <c r="M34" s="274"/>
      <c r="N34" s="271"/>
      <c r="O34" s="271"/>
      <c r="P34" s="271"/>
      <c r="Q34" s="274"/>
      <c r="R34" s="271"/>
      <c r="S34" s="271"/>
      <c r="T34" s="274"/>
      <c r="U34" s="271"/>
      <c r="V34" s="274"/>
      <c r="W34" s="271"/>
      <c r="X34" s="271"/>
      <c r="Y34" s="271"/>
      <c r="Z34" s="274"/>
      <c r="AA34" s="271"/>
      <c r="AB34" s="271"/>
      <c r="AC34" s="274"/>
      <c r="AD34" s="550"/>
      <c r="AE34" s="557">
        <f t="shared" si="4"/>
        <v>1.88</v>
      </c>
      <c r="AF34" s="228">
        <f t="shared" si="5"/>
        <v>696</v>
      </c>
      <c r="AG34" s="157"/>
      <c r="AH34" s="229">
        <v>188</v>
      </c>
      <c r="AI34" s="581"/>
    </row>
    <row r="35" spans="1:36" ht="13.15" hidden="1" customHeight="1" x14ac:dyDescent="0.2">
      <c r="A35" s="41">
        <f t="shared" ca="1" si="3"/>
        <v>0.14274812216345789</v>
      </c>
      <c r="B35" s="220">
        <v>20</v>
      </c>
      <c r="C35" s="162">
        <v>50</v>
      </c>
      <c r="D35" s="268" t="e">
        <f>VLOOKUP(C35,Уч!$A$2:$L$34,2,FALSE)</f>
        <v>#N/A</v>
      </c>
      <c r="E35" s="222" t="e">
        <f>VLOOKUP(C35,Уч!$A$2:$L$34,3,FALSE)</f>
        <v>#N/A</v>
      </c>
      <c r="F35" s="223" t="e">
        <f>VLOOKUP(C35,Уч!$A$2:$L$34,5,FALSE)</f>
        <v>#N/A</v>
      </c>
      <c r="G35" s="274"/>
      <c r="H35" s="271"/>
      <c r="I35" s="274"/>
      <c r="J35" s="271"/>
      <c r="K35" s="274"/>
      <c r="L35" s="271"/>
      <c r="M35" s="274"/>
      <c r="N35" s="271"/>
      <c r="O35" s="271"/>
      <c r="P35" s="271"/>
      <c r="Q35" s="274"/>
      <c r="R35" s="271"/>
      <c r="S35" s="271"/>
      <c r="T35" s="274"/>
      <c r="U35" s="271"/>
      <c r="V35" s="274"/>
      <c r="W35" s="271"/>
      <c r="X35" s="271"/>
      <c r="Y35" s="271"/>
      <c r="Z35" s="274"/>
      <c r="AA35" s="271"/>
      <c r="AB35" s="271"/>
      <c r="AC35" s="274"/>
      <c r="AD35" s="550"/>
      <c r="AE35" s="557">
        <f t="shared" si="4"/>
        <v>1.88</v>
      </c>
      <c r="AF35" s="228">
        <f t="shared" si="5"/>
        <v>696</v>
      </c>
      <c r="AG35" s="157"/>
      <c r="AH35" s="229">
        <v>188</v>
      </c>
      <c r="AI35" s="581"/>
    </row>
    <row r="36" spans="1:36" ht="13.15" hidden="1" customHeight="1" x14ac:dyDescent="0.2">
      <c r="A36" s="41">
        <f t="shared" ca="1" si="3"/>
        <v>0.26480653068490634</v>
      </c>
      <c r="B36" s="220">
        <v>21</v>
      </c>
      <c r="C36" s="197">
        <v>44</v>
      </c>
      <c r="D36" s="268" t="str">
        <f>VLOOKUP(C36,Уч!$A$2:$L$34,2,FALSE)</f>
        <v>Хамедов Игорь</v>
      </c>
      <c r="E36" s="222" t="str">
        <f>VLOOKUP(C36,Уч!$A$2:$L$34,3,FALSE)</f>
        <v>30.05.1998</v>
      </c>
      <c r="F36" s="223" t="str">
        <f>VLOOKUP(C36,Уч!$A$2:$L$34,5,FALSE)</f>
        <v xml:space="preserve">Кемеровская область  </v>
      </c>
      <c r="G36" s="274"/>
      <c r="H36" s="271"/>
      <c r="I36" s="274"/>
      <c r="J36" s="271"/>
      <c r="K36" s="274"/>
      <c r="L36" s="271"/>
      <c r="M36" s="274"/>
      <c r="N36" s="271"/>
      <c r="O36" s="271"/>
      <c r="P36" s="271"/>
      <c r="Q36" s="274"/>
      <c r="R36" s="271"/>
      <c r="S36" s="271"/>
      <c r="T36" s="274"/>
      <c r="U36" s="271"/>
      <c r="V36" s="274"/>
      <c r="W36" s="271"/>
      <c r="X36" s="271"/>
      <c r="Y36" s="271"/>
      <c r="Z36" s="274"/>
      <c r="AA36" s="271"/>
      <c r="AB36" s="271"/>
      <c r="AC36" s="274"/>
      <c r="AD36" s="550"/>
      <c r="AE36" s="557">
        <f t="shared" si="4"/>
        <v>1.82</v>
      </c>
      <c r="AF36" s="228">
        <f t="shared" si="5"/>
        <v>644</v>
      </c>
      <c r="AG36" s="157"/>
      <c r="AH36" s="229">
        <v>182</v>
      </c>
      <c r="AI36" s="581"/>
    </row>
    <row r="37" spans="1:36" ht="13.15" hidden="1" customHeight="1" x14ac:dyDescent="0.2">
      <c r="A37" s="41">
        <f t="shared" ca="1" si="3"/>
        <v>0.16879171668187853</v>
      </c>
      <c r="B37" s="220">
        <v>22</v>
      </c>
      <c r="C37" s="162">
        <v>41</v>
      </c>
      <c r="D37" s="268" t="str">
        <f>VLOOKUP(C37,Уч!$A$2:$L$34,2,FALSE)</f>
        <v>Фомичев Андрей</v>
      </c>
      <c r="E37" s="222" t="str">
        <f>VLOOKUP(C37,Уч!$A$2:$L$34,3,FALSE)</f>
        <v>15.12.1996</v>
      </c>
      <c r="F37" s="223" t="str">
        <f>VLOOKUP(C37,Уч!$A$2:$L$34,5,FALSE)</f>
        <v xml:space="preserve">Кемеровская область  </v>
      </c>
      <c r="G37" s="274"/>
      <c r="H37" s="271"/>
      <c r="I37" s="274"/>
      <c r="J37" s="271"/>
      <c r="K37" s="274"/>
      <c r="L37" s="271"/>
      <c r="M37" s="274"/>
      <c r="N37" s="271"/>
      <c r="O37" s="271"/>
      <c r="P37" s="271"/>
      <c r="Q37" s="274"/>
      <c r="R37" s="271"/>
      <c r="S37" s="271"/>
      <c r="T37" s="274"/>
      <c r="U37" s="271"/>
      <c r="V37" s="274"/>
      <c r="W37" s="271"/>
      <c r="X37" s="271"/>
      <c r="Y37" s="271"/>
      <c r="Z37" s="274"/>
      <c r="AA37" s="271"/>
      <c r="AB37" s="271"/>
      <c r="AC37" s="274"/>
      <c r="AD37" s="550"/>
      <c r="AE37" s="557">
        <f t="shared" si="4"/>
        <v>2</v>
      </c>
      <c r="AF37" s="228">
        <f t="shared" si="5"/>
        <v>803</v>
      </c>
      <c r="AG37" s="157"/>
      <c r="AH37" s="229">
        <v>200</v>
      </c>
      <c r="AI37" s="581"/>
    </row>
    <row r="38" spans="1:36" ht="13.15" hidden="1" customHeight="1" x14ac:dyDescent="0.2">
      <c r="A38" s="41">
        <f t="shared" ca="1" si="3"/>
        <v>4.4002367130009601E-2</v>
      </c>
      <c r="B38" s="220">
        <v>23</v>
      </c>
      <c r="C38" s="162">
        <v>69</v>
      </c>
      <c r="D38" s="268" t="e">
        <f>VLOOKUP(C38,Уч!$A$2:$L$34,2,FALSE)</f>
        <v>#N/A</v>
      </c>
      <c r="E38" s="222" t="e">
        <f>VLOOKUP(C38,Уч!$A$2:$L$34,3,FALSE)</f>
        <v>#N/A</v>
      </c>
      <c r="F38" s="223" t="e">
        <f>VLOOKUP(C38,Уч!$A$2:$L$34,5,FALSE)</f>
        <v>#N/A</v>
      </c>
      <c r="G38" s="274"/>
      <c r="H38" s="271"/>
      <c r="I38" s="274"/>
      <c r="J38" s="271"/>
      <c r="K38" s="274"/>
      <c r="L38" s="271"/>
      <c r="M38" s="274"/>
      <c r="N38" s="271"/>
      <c r="O38" s="271"/>
      <c r="P38" s="271"/>
      <c r="Q38" s="274"/>
      <c r="R38" s="271"/>
      <c r="S38" s="271"/>
      <c r="T38" s="274"/>
      <c r="U38" s="271"/>
      <c r="V38" s="274"/>
      <c r="W38" s="271"/>
      <c r="X38" s="271"/>
      <c r="Y38" s="271"/>
      <c r="Z38" s="274"/>
      <c r="AA38" s="271"/>
      <c r="AB38" s="271"/>
      <c r="AC38" s="274"/>
      <c r="AD38" s="550"/>
      <c r="AE38" s="557">
        <f t="shared" si="4"/>
        <v>1.85</v>
      </c>
      <c r="AF38" s="228">
        <f t="shared" si="5"/>
        <v>670</v>
      </c>
      <c r="AG38" s="157"/>
      <c r="AH38" s="229">
        <v>185</v>
      </c>
      <c r="AI38" s="581"/>
    </row>
    <row r="39" spans="1:36" ht="13.15" customHeight="1" x14ac:dyDescent="0.2">
      <c r="A39" s="41">
        <f t="shared" ref="A39:A55" ca="1" si="6">RAND()</f>
        <v>0.17442844470330332</v>
      </c>
      <c r="B39" s="527"/>
      <c r="C39" s="535"/>
      <c r="D39" s="547"/>
      <c r="E39" s="529"/>
      <c r="F39" s="530"/>
      <c r="G39" s="548"/>
      <c r="H39" s="549"/>
      <c r="I39" s="548"/>
      <c r="J39" s="549"/>
      <c r="K39" s="548"/>
      <c r="L39" s="549"/>
      <c r="M39" s="548"/>
      <c r="N39" s="549"/>
      <c r="O39" s="549"/>
      <c r="P39" s="549"/>
      <c r="Q39" s="548"/>
      <c r="R39" s="549"/>
      <c r="S39" s="549"/>
      <c r="T39" s="548"/>
      <c r="U39" s="549"/>
      <c r="V39" s="548"/>
      <c r="W39" s="549"/>
      <c r="X39" s="549"/>
      <c r="Y39" s="549"/>
      <c r="Z39" s="548"/>
      <c r="AA39" s="549"/>
      <c r="AB39" s="549"/>
      <c r="AC39" s="548"/>
      <c r="AD39" s="549"/>
      <c r="AE39" s="533"/>
      <c r="AF39" s="228">
        <f t="shared" ref="AF39:AF51" si="7">IF(AH39&lt;77,0,IF(AH39=0,"0",ROUNDDOWN(0.8465*(AH39-75)^1.42,0)))</f>
        <v>723</v>
      </c>
      <c r="AG39" s="157"/>
      <c r="AH39" s="229">
        <v>191</v>
      </c>
      <c r="AI39" s="148"/>
    </row>
    <row r="40" spans="1:36" ht="16.149999999999999" customHeight="1" x14ac:dyDescent="0.2">
      <c r="A40" s="41">
        <f t="shared" ca="1" si="6"/>
        <v>0.82256424172438258</v>
      </c>
      <c r="B40" s="509" t="s">
        <v>325</v>
      </c>
      <c r="C40" s="535"/>
      <c r="D40" s="547"/>
      <c r="E40" s="529"/>
      <c r="F40" s="530"/>
      <c r="G40" s="548"/>
      <c r="H40" s="549"/>
      <c r="I40" s="548"/>
      <c r="J40" s="549"/>
      <c r="K40" s="548"/>
      <c r="L40" s="549"/>
      <c r="M40" s="548"/>
      <c r="N40" s="549"/>
      <c r="O40" s="549"/>
      <c r="P40" s="549"/>
      <c r="Q40" s="548"/>
      <c r="R40" s="549"/>
      <c r="S40" s="549"/>
      <c r="T40" s="548"/>
      <c r="U40" s="549"/>
      <c r="V40" s="548"/>
      <c r="W40" s="549"/>
      <c r="X40" s="549"/>
      <c r="Y40" s="549"/>
      <c r="Z40" s="548"/>
      <c r="AA40" s="549"/>
      <c r="AB40" s="549"/>
      <c r="AC40" s="548"/>
      <c r="AD40" s="549"/>
      <c r="AE40" s="533"/>
      <c r="AF40" s="228">
        <f t="shared" si="7"/>
        <v>670</v>
      </c>
      <c r="AG40" s="157"/>
      <c r="AH40" s="229">
        <v>185</v>
      </c>
      <c r="AI40" s="148"/>
    </row>
    <row r="41" spans="1:36" ht="16.149999999999999" customHeight="1" x14ac:dyDescent="0.2">
      <c r="A41" s="41">
        <f t="shared" ca="1" si="6"/>
        <v>0.68026844309932499</v>
      </c>
      <c r="B41" s="509" t="s">
        <v>332</v>
      </c>
      <c r="C41" s="527"/>
      <c r="D41" s="547"/>
      <c r="E41" s="529"/>
      <c r="F41" s="530"/>
      <c r="G41" s="548"/>
      <c r="H41" s="549"/>
      <c r="I41" s="548"/>
      <c r="J41" s="549"/>
      <c r="K41" s="548"/>
      <c r="L41" s="549"/>
      <c r="M41" s="548"/>
      <c r="N41" s="549"/>
      <c r="O41" s="549"/>
      <c r="P41" s="549"/>
      <c r="Q41" s="548"/>
      <c r="R41" s="549"/>
      <c r="S41" s="549"/>
      <c r="T41" s="548"/>
      <c r="U41" s="549"/>
      <c r="V41" s="548"/>
      <c r="W41" s="549"/>
      <c r="X41" s="549"/>
      <c r="Y41" s="549"/>
      <c r="Z41" s="548"/>
      <c r="AA41" s="549"/>
      <c r="AB41" s="549"/>
      <c r="AC41" s="548"/>
      <c r="AD41" s="549"/>
      <c r="AE41" s="533"/>
      <c r="AF41" s="228">
        <f t="shared" si="7"/>
        <v>0</v>
      </c>
      <c r="AG41" s="157"/>
      <c r="AH41" s="229">
        <v>0</v>
      </c>
      <c r="AI41" s="148" t="s">
        <v>165</v>
      </c>
      <c r="AJ41" s="41" t="s">
        <v>244</v>
      </c>
    </row>
    <row r="42" spans="1:36" ht="16.149999999999999" customHeight="1" x14ac:dyDescent="0.2">
      <c r="A42" s="41">
        <f t="shared" ca="1" si="6"/>
        <v>0.31306852744233138</v>
      </c>
      <c r="B42" s="509" t="s">
        <v>333</v>
      </c>
      <c r="C42" s="527"/>
      <c r="D42" s="547"/>
      <c r="E42" s="529"/>
      <c r="F42" s="530"/>
      <c r="G42" s="548"/>
      <c r="H42" s="549"/>
      <c r="I42" s="548"/>
      <c r="J42" s="549"/>
      <c r="K42" s="548"/>
      <c r="L42" s="549"/>
      <c r="M42" s="548"/>
      <c r="N42" s="549"/>
      <c r="O42" s="549"/>
      <c r="P42" s="549"/>
      <c r="Q42" s="548"/>
      <c r="R42" s="549"/>
      <c r="S42" s="549"/>
      <c r="T42" s="548"/>
      <c r="U42" s="549"/>
      <c r="V42" s="548"/>
      <c r="W42" s="549"/>
      <c r="X42" s="549"/>
      <c r="Y42" s="549"/>
      <c r="Z42" s="548"/>
      <c r="AA42" s="549"/>
      <c r="AB42" s="549"/>
      <c r="AC42" s="548"/>
      <c r="AD42" s="549"/>
      <c r="AE42" s="533"/>
      <c r="AF42" s="228">
        <f t="shared" si="7"/>
        <v>644</v>
      </c>
      <c r="AG42" s="157"/>
      <c r="AH42" s="229">
        <v>182</v>
      </c>
      <c r="AI42" s="148"/>
    </row>
    <row r="43" spans="1:36" ht="13.15" customHeight="1" x14ac:dyDescent="0.2">
      <c r="A43" s="41">
        <f t="shared" ca="1" si="6"/>
        <v>0.99053370846058764</v>
      </c>
      <c r="B43" s="527"/>
      <c r="C43" s="535"/>
      <c r="D43" s="547"/>
      <c r="E43" s="529"/>
      <c r="F43" s="530"/>
      <c r="G43" s="548"/>
      <c r="H43" s="549"/>
      <c r="I43" s="548"/>
      <c r="J43" s="549"/>
      <c r="K43" s="548"/>
      <c r="L43" s="549"/>
      <c r="M43" s="548"/>
      <c r="N43" s="549"/>
      <c r="O43" s="549"/>
      <c r="P43" s="549"/>
      <c r="Q43" s="548"/>
      <c r="R43" s="549"/>
      <c r="S43" s="549"/>
      <c r="T43" s="548"/>
      <c r="U43" s="549"/>
      <c r="V43" s="548"/>
      <c r="W43" s="549"/>
      <c r="X43" s="549"/>
      <c r="Y43" s="549"/>
      <c r="Z43" s="548"/>
      <c r="AA43" s="549"/>
      <c r="AB43" s="549"/>
      <c r="AC43" s="548"/>
      <c r="AD43" s="549"/>
      <c r="AE43" s="533"/>
      <c r="AF43" s="228">
        <f t="shared" si="7"/>
        <v>0</v>
      </c>
      <c r="AG43" s="157"/>
      <c r="AH43" s="229">
        <v>0</v>
      </c>
      <c r="AI43" s="148" t="s">
        <v>165</v>
      </c>
    </row>
    <row r="44" spans="1:36" ht="13.15" customHeight="1" x14ac:dyDescent="0.2">
      <c r="A44" s="41">
        <f t="shared" ca="1" si="6"/>
        <v>0.38886595820162106</v>
      </c>
      <c r="B44" s="520">
        <v>18</v>
      </c>
      <c r="C44" s="521">
        <v>40</v>
      </c>
      <c r="D44" s="539" t="str">
        <f>VLOOKUP(C44,Уч!$A$2:$L$34,2,FALSE)</f>
        <v>Черкасов Алексей</v>
      </c>
      <c r="E44" s="314" t="str">
        <f>VLOOKUP(C44,Уч!$A$2:$L$34,3,FALSE)</f>
        <v>22.10.1994</v>
      </c>
      <c r="F44" s="540" t="str">
        <f>VLOOKUP(C44,Уч!$A$2:$L$34,5,FALSE)</f>
        <v xml:space="preserve">Кемеровская область Санкт-Петербург </v>
      </c>
      <c r="G44" s="541"/>
      <c r="H44" s="542"/>
      <c r="I44" s="543"/>
      <c r="J44" s="544"/>
      <c r="K44" s="545"/>
      <c r="L44" s="546"/>
      <c r="M44" s="541"/>
      <c r="N44" s="542"/>
      <c r="O44" s="546"/>
      <c r="P44" s="544"/>
      <c r="Q44" s="545"/>
      <c r="R44" s="546"/>
      <c r="S44" s="544"/>
      <c r="T44" s="545"/>
      <c r="U44" s="546"/>
      <c r="V44" s="541"/>
      <c r="W44" s="542"/>
      <c r="X44" s="546"/>
      <c r="Y44" s="544"/>
      <c r="Z44" s="545"/>
      <c r="AA44" s="546"/>
      <c r="AB44" s="544"/>
      <c r="AC44" s="545"/>
      <c r="AD44" s="546"/>
      <c r="AE44" s="525">
        <f t="shared" ref="AE44:AE51" si="8">AH44/100</f>
        <v>0</v>
      </c>
      <c r="AF44" s="228">
        <f t="shared" si="7"/>
        <v>0</v>
      </c>
      <c r="AG44" s="157"/>
      <c r="AH44" s="229">
        <v>0</v>
      </c>
      <c r="AI44" s="148" t="s">
        <v>165</v>
      </c>
    </row>
    <row r="45" spans="1:36" ht="13.15" customHeight="1" x14ac:dyDescent="0.2">
      <c r="A45" s="41">
        <f t="shared" ca="1" si="6"/>
        <v>0.81422152870409858</v>
      </c>
      <c r="B45" s="220">
        <v>19</v>
      </c>
      <c r="C45" s="220">
        <v>62</v>
      </c>
      <c r="D45" s="268" t="e">
        <f>VLOOKUP(C45,Уч!$A$2:$L$34,2,FALSE)</f>
        <v>#N/A</v>
      </c>
      <c r="E45" s="222" t="e">
        <f>VLOOKUP(C45,Уч!$A$2:$L$34,3,FALSE)</f>
        <v>#N/A</v>
      </c>
      <c r="F45" s="269" t="e">
        <f>VLOOKUP(C45,Уч!$A$2:$L$34,5,FALSE)</f>
        <v>#N/A</v>
      </c>
      <c r="G45" s="270"/>
      <c r="H45" s="271"/>
      <c r="I45" s="272"/>
      <c r="J45" s="273"/>
      <c r="K45" s="274"/>
      <c r="L45" s="275"/>
      <c r="M45" s="270"/>
      <c r="N45" s="271"/>
      <c r="O45" s="275"/>
      <c r="P45" s="273"/>
      <c r="Q45" s="274"/>
      <c r="R45" s="275"/>
      <c r="S45" s="273"/>
      <c r="T45" s="274"/>
      <c r="U45" s="275"/>
      <c r="V45" s="270"/>
      <c r="W45" s="271"/>
      <c r="X45" s="275"/>
      <c r="Y45" s="273"/>
      <c r="Z45" s="274"/>
      <c r="AA45" s="275"/>
      <c r="AB45" s="273"/>
      <c r="AC45" s="274"/>
      <c r="AD45" s="275"/>
      <c r="AE45" s="226">
        <f t="shared" si="8"/>
        <v>1.94</v>
      </c>
      <c r="AF45" s="228">
        <f t="shared" si="7"/>
        <v>749</v>
      </c>
      <c r="AG45" s="157"/>
      <c r="AH45" s="229">
        <v>194</v>
      </c>
      <c r="AI45" s="148"/>
    </row>
    <row r="46" spans="1:36" ht="13.15" customHeight="1" x14ac:dyDescent="0.2">
      <c r="A46" s="41">
        <f t="shared" ca="1" si="6"/>
        <v>0.4535997850261213</v>
      </c>
      <c r="B46" s="220">
        <v>20</v>
      </c>
      <c r="C46" s="220">
        <v>13</v>
      </c>
      <c r="D46" s="268" t="e">
        <f>VLOOKUP(C46,Уч!$A$2:$L$34,2,FALSE)</f>
        <v>#N/A</v>
      </c>
      <c r="E46" s="222" t="e">
        <f>VLOOKUP(C46,Уч!$A$2:$L$34,3,FALSE)</f>
        <v>#N/A</v>
      </c>
      <c r="F46" s="269" t="e">
        <f>VLOOKUP(C46,Уч!$A$2:$L$34,5,FALSE)</f>
        <v>#N/A</v>
      </c>
      <c r="G46" s="270"/>
      <c r="H46" s="271"/>
      <c r="I46" s="272"/>
      <c r="J46" s="273"/>
      <c r="K46" s="274"/>
      <c r="L46" s="275"/>
      <c r="M46" s="270"/>
      <c r="N46" s="271"/>
      <c r="O46" s="275"/>
      <c r="P46" s="273"/>
      <c r="Q46" s="274"/>
      <c r="R46" s="275"/>
      <c r="S46" s="273"/>
      <c r="T46" s="274"/>
      <c r="U46" s="275"/>
      <c r="V46" s="270"/>
      <c r="W46" s="271"/>
      <c r="X46" s="275"/>
      <c r="Y46" s="273"/>
      <c r="Z46" s="274"/>
      <c r="AA46" s="275"/>
      <c r="AB46" s="273"/>
      <c r="AC46" s="274"/>
      <c r="AD46" s="275"/>
      <c r="AE46" s="226">
        <f t="shared" si="8"/>
        <v>2</v>
      </c>
      <c r="AF46" s="228">
        <f t="shared" si="7"/>
        <v>803</v>
      </c>
      <c r="AG46" s="157"/>
      <c r="AH46" s="229">
        <v>200</v>
      </c>
      <c r="AI46" s="148"/>
    </row>
    <row r="47" spans="1:36" ht="13.15" customHeight="1" x14ac:dyDescent="0.2">
      <c r="A47" s="41">
        <f t="shared" ca="1" si="6"/>
        <v>0.5685176701334399</v>
      </c>
      <c r="B47" s="220">
        <v>21</v>
      </c>
      <c r="C47" s="220">
        <v>27</v>
      </c>
      <c r="D47" s="268" t="e">
        <f>VLOOKUP(C47,Уч!$A$2:$L$34,2,FALSE)</f>
        <v>#N/A</v>
      </c>
      <c r="E47" s="222" t="e">
        <f>VLOOKUP(C47,Уч!$A$2:$L$34,3,FALSE)</f>
        <v>#N/A</v>
      </c>
      <c r="F47" s="269" t="e">
        <f>VLOOKUP(C47,Уч!$A$2:$L$34,5,FALSE)</f>
        <v>#N/A</v>
      </c>
      <c r="G47" s="270"/>
      <c r="H47" s="271"/>
      <c r="I47" s="272"/>
      <c r="J47" s="273"/>
      <c r="K47" s="274"/>
      <c r="L47" s="275"/>
      <c r="M47" s="270"/>
      <c r="N47" s="271"/>
      <c r="O47" s="275"/>
      <c r="P47" s="273"/>
      <c r="Q47" s="274"/>
      <c r="R47" s="275"/>
      <c r="S47" s="273"/>
      <c r="T47" s="274"/>
      <c r="U47" s="275"/>
      <c r="V47" s="270"/>
      <c r="W47" s="271"/>
      <c r="X47" s="275"/>
      <c r="Y47" s="273"/>
      <c r="Z47" s="274"/>
      <c r="AA47" s="275"/>
      <c r="AB47" s="273"/>
      <c r="AC47" s="274"/>
      <c r="AD47" s="275"/>
      <c r="AE47" s="226">
        <f t="shared" si="8"/>
        <v>1.85</v>
      </c>
      <c r="AF47" s="228">
        <f t="shared" si="7"/>
        <v>670</v>
      </c>
      <c r="AG47" s="157"/>
      <c r="AH47" s="229">
        <v>185</v>
      </c>
      <c r="AI47" s="148"/>
    </row>
    <row r="48" spans="1:36" ht="13.15" customHeight="1" x14ac:dyDescent="0.2">
      <c r="A48" s="41">
        <f t="shared" ca="1" si="6"/>
        <v>0.69298489115783923</v>
      </c>
      <c r="B48" s="220">
        <v>22</v>
      </c>
      <c r="C48" s="230">
        <v>66</v>
      </c>
      <c r="D48" s="268" t="e">
        <f>VLOOKUP(C48,Уч!$A$2:$L$34,2,FALSE)</f>
        <v>#N/A</v>
      </c>
      <c r="E48" s="222" t="e">
        <f>VLOOKUP(C48,Уч!$A$2:$L$34,3,FALSE)</f>
        <v>#N/A</v>
      </c>
      <c r="F48" s="269" t="e">
        <f>VLOOKUP(C48,Уч!$A$2:$L$34,5,FALSE)</f>
        <v>#N/A</v>
      </c>
      <c r="G48" s="270"/>
      <c r="H48" s="271"/>
      <c r="I48" s="272"/>
      <c r="J48" s="273"/>
      <c r="K48" s="274"/>
      <c r="L48" s="275"/>
      <c r="M48" s="270"/>
      <c r="N48" s="271"/>
      <c r="O48" s="275"/>
      <c r="P48" s="273"/>
      <c r="Q48" s="274"/>
      <c r="R48" s="275"/>
      <c r="S48" s="273"/>
      <c r="T48" s="274"/>
      <c r="U48" s="275"/>
      <c r="V48" s="270"/>
      <c r="W48" s="271"/>
      <c r="X48" s="275"/>
      <c r="Y48" s="273"/>
      <c r="Z48" s="274"/>
      <c r="AA48" s="275"/>
      <c r="AB48" s="273"/>
      <c r="AC48" s="274"/>
      <c r="AD48" s="275"/>
      <c r="AE48" s="226">
        <f t="shared" si="8"/>
        <v>0</v>
      </c>
      <c r="AF48" s="228">
        <f t="shared" si="7"/>
        <v>0</v>
      </c>
      <c r="AG48" s="157"/>
      <c r="AH48" s="229">
        <v>0</v>
      </c>
      <c r="AI48" s="148" t="s">
        <v>165</v>
      </c>
    </row>
    <row r="49" spans="1:36" ht="13.15" customHeight="1" x14ac:dyDescent="0.2">
      <c r="A49" s="41">
        <f t="shared" ca="1" si="6"/>
        <v>0.90181119541633603</v>
      </c>
      <c r="B49" s="220">
        <v>23</v>
      </c>
      <c r="C49" s="230">
        <v>39</v>
      </c>
      <c r="D49" s="268" t="str">
        <f>VLOOKUP(C49,Уч!$A$2:$L$34,2,FALSE)</f>
        <v>Левковский Андрей</v>
      </c>
      <c r="E49" s="222" t="str">
        <f>VLOOKUP(C49,Уч!$A$2:$L$34,3,FALSE)</f>
        <v>17.08.1997</v>
      </c>
      <c r="F49" s="269" t="str">
        <f>VLOOKUP(C49,Уч!$A$2:$L$34,5,FALSE)</f>
        <v xml:space="preserve">Кемеровская область  </v>
      </c>
      <c r="G49" s="270"/>
      <c r="H49" s="271"/>
      <c r="I49" s="272"/>
      <c r="J49" s="273"/>
      <c r="K49" s="274"/>
      <c r="L49" s="275"/>
      <c r="M49" s="270"/>
      <c r="N49" s="271"/>
      <c r="O49" s="275"/>
      <c r="P49" s="273"/>
      <c r="Q49" s="274"/>
      <c r="R49" s="275"/>
      <c r="S49" s="273"/>
      <c r="T49" s="274"/>
      <c r="U49" s="275"/>
      <c r="V49" s="270"/>
      <c r="W49" s="271"/>
      <c r="X49" s="275"/>
      <c r="Y49" s="273"/>
      <c r="Z49" s="274"/>
      <c r="AA49" s="275"/>
      <c r="AB49" s="273"/>
      <c r="AC49" s="274"/>
      <c r="AD49" s="275"/>
      <c r="AE49" s="226">
        <f t="shared" si="8"/>
        <v>0</v>
      </c>
      <c r="AF49" s="228">
        <f t="shared" si="7"/>
        <v>0</v>
      </c>
      <c r="AG49" s="157"/>
      <c r="AH49" s="229">
        <v>0</v>
      </c>
      <c r="AI49" s="148" t="s">
        <v>165</v>
      </c>
    </row>
    <row r="50" spans="1:36" ht="13.15" customHeight="1" x14ac:dyDescent="0.2">
      <c r="A50" s="41">
        <f t="shared" ca="1" si="6"/>
        <v>1.5268245498407329E-2</v>
      </c>
      <c r="B50" s="220">
        <v>24</v>
      </c>
      <c r="C50" s="220">
        <v>22</v>
      </c>
      <c r="D50" s="268" t="str">
        <f>VLOOKUP(C50,Уч!$A$2:$L$34,2,FALSE)</f>
        <v>Чернов Евгений</v>
      </c>
      <c r="E50" s="222" t="str">
        <f>VLOOKUP(C50,Уч!$A$2:$L$34,3,FALSE)</f>
        <v>09.11.1991</v>
      </c>
      <c r="F50" s="269" t="str">
        <f>VLOOKUP(C50,Уч!$A$2:$L$34,5,FALSE)</f>
        <v xml:space="preserve">Краснодарский край  </v>
      </c>
      <c r="G50" s="270"/>
      <c r="H50" s="271"/>
      <c r="I50" s="272"/>
      <c r="J50" s="273"/>
      <c r="K50" s="274"/>
      <c r="L50" s="275"/>
      <c r="M50" s="270"/>
      <c r="N50" s="271"/>
      <c r="O50" s="275"/>
      <c r="P50" s="273"/>
      <c r="Q50" s="274"/>
      <c r="R50" s="275"/>
      <c r="S50" s="273"/>
      <c r="T50" s="274"/>
      <c r="U50" s="275"/>
      <c r="V50" s="270"/>
      <c r="W50" s="271"/>
      <c r="X50" s="275"/>
      <c r="Y50" s="273"/>
      <c r="Z50" s="274"/>
      <c r="AA50" s="275"/>
      <c r="AB50" s="273"/>
      <c r="AC50" s="274"/>
      <c r="AD50" s="275"/>
      <c r="AE50" s="226">
        <f t="shared" si="8"/>
        <v>0</v>
      </c>
      <c r="AF50" s="228">
        <f t="shared" si="7"/>
        <v>0</v>
      </c>
      <c r="AG50" s="157"/>
      <c r="AH50" s="229">
        <v>0</v>
      </c>
      <c r="AI50" s="148"/>
    </row>
    <row r="51" spans="1:36" ht="13.15" customHeight="1" x14ac:dyDescent="0.2">
      <c r="A51" s="41">
        <f t="shared" ca="1" si="6"/>
        <v>0.50651417031962487</v>
      </c>
      <c r="B51" s="220">
        <v>25</v>
      </c>
      <c r="C51" s="220">
        <v>25</v>
      </c>
      <c r="D51" s="268" t="e">
        <f>VLOOKUP(C51,Уч!$A$2:$L$34,2,FALSE)</f>
        <v>#N/A</v>
      </c>
      <c r="E51" s="222" t="e">
        <f>VLOOKUP(C51,Уч!$A$2:$L$34,3,FALSE)</f>
        <v>#N/A</v>
      </c>
      <c r="F51" s="269" t="e">
        <f>VLOOKUP(C51,Уч!$A$2:$L$34,5,FALSE)</f>
        <v>#N/A</v>
      </c>
      <c r="G51" s="270"/>
      <c r="H51" s="271"/>
      <c r="I51" s="272"/>
      <c r="J51" s="273"/>
      <c r="K51" s="274"/>
      <c r="L51" s="275"/>
      <c r="M51" s="270"/>
      <c r="N51" s="271"/>
      <c r="O51" s="275"/>
      <c r="P51" s="273"/>
      <c r="Q51" s="274"/>
      <c r="R51" s="275"/>
      <c r="S51" s="273"/>
      <c r="T51" s="274"/>
      <c r="U51" s="275"/>
      <c r="V51" s="270"/>
      <c r="W51" s="271"/>
      <c r="X51" s="275"/>
      <c r="Y51" s="273"/>
      <c r="Z51" s="274"/>
      <c r="AA51" s="275"/>
      <c r="AB51" s="273"/>
      <c r="AC51" s="274"/>
      <c r="AD51" s="275"/>
      <c r="AE51" s="226">
        <f t="shared" si="8"/>
        <v>2.12</v>
      </c>
      <c r="AF51" s="228">
        <f t="shared" si="7"/>
        <v>915</v>
      </c>
      <c r="AG51" s="157"/>
      <c r="AH51" s="229">
        <v>212</v>
      </c>
      <c r="AI51" s="148"/>
    </row>
    <row r="52" spans="1:36" ht="13.15" customHeight="1" x14ac:dyDescent="0.2">
      <c r="A52" s="41">
        <f t="shared" ca="1" si="6"/>
        <v>0.48965350451967549</v>
      </c>
      <c r="B52" s="220">
        <v>26</v>
      </c>
      <c r="C52" s="230"/>
      <c r="D52" s="268" t="e">
        <f>VLOOKUP(C52,Уч!$A$2:$L$34,2,FALSE)</f>
        <v>#N/A</v>
      </c>
      <c r="E52" s="222" t="e">
        <f>VLOOKUP(C52,Уч!$A$2:$L$34,3,FALSE)</f>
        <v>#N/A</v>
      </c>
      <c r="F52" s="269" t="e">
        <f>VLOOKUP(C52,Уч!$A$2:$L$34,5,FALSE)</f>
        <v>#N/A</v>
      </c>
      <c r="G52" s="270"/>
      <c r="H52" s="271"/>
      <c r="I52" s="272"/>
      <c r="J52" s="273"/>
      <c r="K52" s="274"/>
      <c r="L52" s="275"/>
      <c r="M52" s="270"/>
      <c r="N52" s="271"/>
      <c r="O52" s="275"/>
      <c r="P52" s="273"/>
      <c r="Q52" s="274"/>
      <c r="R52" s="275"/>
      <c r="S52" s="273"/>
      <c r="T52" s="274"/>
      <c r="U52" s="275"/>
      <c r="V52" s="270"/>
      <c r="W52" s="271"/>
      <c r="X52" s="275"/>
      <c r="Y52" s="273"/>
      <c r="Z52" s="274"/>
      <c r="AA52" s="275"/>
      <c r="AB52" s="273"/>
      <c r="AC52" s="274"/>
      <c r="AD52" s="275"/>
      <c r="AE52" s="226">
        <f>AH52/100</f>
        <v>0</v>
      </c>
      <c r="AF52" s="228">
        <f>IF(AH52&lt;77,0,IF(AH52=0,"0",ROUNDDOWN(0.8465*(AH52-75)^1.42,0)))</f>
        <v>0</v>
      </c>
      <c r="AG52" s="157"/>
      <c r="AH52" s="229">
        <v>0</v>
      </c>
      <c r="AI52" s="148" t="s">
        <v>165</v>
      </c>
      <c r="AJ52" s="41" t="s">
        <v>243</v>
      </c>
    </row>
    <row r="53" spans="1:36" ht="13.15" customHeight="1" x14ac:dyDescent="0.2">
      <c r="A53" s="41">
        <f t="shared" ca="1" si="6"/>
        <v>0.52129773908076593</v>
      </c>
      <c r="B53" s="220">
        <v>27</v>
      </c>
      <c r="C53" s="220">
        <v>32</v>
      </c>
      <c r="D53" s="268" t="e">
        <f>VLOOKUP(C53,Уч!$A$2:$L$34,2,FALSE)</f>
        <v>#N/A</v>
      </c>
      <c r="E53" s="222" t="e">
        <f>VLOOKUP(C53,Уч!$A$2:$L$34,3,FALSE)</f>
        <v>#N/A</v>
      </c>
      <c r="F53" s="269" t="e">
        <f>VLOOKUP(C53,Уч!$A$2:$L$34,5,FALSE)</f>
        <v>#N/A</v>
      </c>
      <c r="G53" s="270"/>
      <c r="H53" s="271"/>
      <c r="I53" s="272"/>
      <c r="J53" s="273"/>
      <c r="K53" s="274"/>
      <c r="L53" s="275"/>
      <c r="M53" s="270"/>
      <c r="N53" s="271"/>
      <c r="O53" s="275"/>
      <c r="P53" s="273"/>
      <c r="Q53" s="274"/>
      <c r="R53" s="275"/>
      <c r="S53" s="273"/>
      <c r="T53" s="274"/>
      <c r="U53" s="275"/>
      <c r="V53" s="270"/>
      <c r="W53" s="271"/>
      <c r="X53" s="275"/>
      <c r="Y53" s="273"/>
      <c r="Z53" s="274"/>
      <c r="AA53" s="275"/>
      <c r="AB53" s="273"/>
      <c r="AC53" s="274"/>
      <c r="AD53" s="275"/>
      <c r="AE53" s="226">
        <f>AH53/100</f>
        <v>1.94</v>
      </c>
      <c r="AF53" s="228">
        <f>IF(AH53&lt;77,0,IF(AH53=0,"0",ROUNDDOWN(0.8465*(AH53-75)^1.42,0)))</f>
        <v>749</v>
      </c>
      <c r="AG53" s="157"/>
      <c r="AH53" s="229">
        <v>194</v>
      </c>
    </row>
    <row r="54" spans="1:36" ht="13.15" customHeight="1" x14ac:dyDescent="0.2">
      <c r="A54" s="41">
        <f t="shared" ca="1" si="6"/>
        <v>0.26209026344987008</v>
      </c>
      <c r="B54" s="220">
        <v>28</v>
      </c>
      <c r="C54" s="220">
        <v>10</v>
      </c>
      <c r="D54" s="268" t="e">
        <f>VLOOKUP(C54,Уч!$A$2:$L$34,2,FALSE)</f>
        <v>#N/A</v>
      </c>
      <c r="E54" s="222" t="e">
        <f>VLOOKUP(C54,Уч!$A$2:$L$34,3,FALSE)</f>
        <v>#N/A</v>
      </c>
      <c r="F54" s="269" t="e">
        <f>VLOOKUP(C54,Уч!$A$2:$L$34,5,FALSE)</f>
        <v>#N/A</v>
      </c>
      <c r="G54" s="270"/>
      <c r="H54" s="271"/>
      <c r="I54" s="272"/>
      <c r="J54" s="273"/>
      <c r="K54" s="274"/>
      <c r="L54" s="275"/>
      <c r="M54" s="270"/>
      <c r="N54" s="271"/>
      <c r="O54" s="275"/>
      <c r="P54" s="273"/>
      <c r="Q54" s="274"/>
      <c r="R54" s="275"/>
      <c r="S54" s="273"/>
      <c r="T54" s="274"/>
      <c r="U54" s="275"/>
      <c r="V54" s="270"/>
      <c r="W54" s="271"/>
      <c r="X54" s="275"/>
      <c r="Y54" s="273"/>
      <c r="Z54" s="274"/>
      <c r="AA54" s="275"/>
      <c r="AB54" s="273"/>
      <c r="AC54" s="274"/>
      <c r="AD54" s="275"/>
      <c r="AE54" s="226">
        <f>AH54/100</f>
        <v>1.97</v>
      </c>
      <c r="AF54" s="228">
        <f>IF(AH54&lt;77,0,IF(AH54=0,"0",ROUNDDOWN(0.8465*(AH54-75)^1.42,0)))</f>
        <v>776</v>
      </c>
      <c r="AG54" s="157"/>
      <c r="AH54" s="229">
        <v>197</v>
      </c>
    </row>
    <row r="55" spans="1:36" ht="13.15" customHeight="1" x14ac:dyDescent="0.2">
      <c r="A55" s="41">
        <f t="shared" ca="1" si="6"/>
        <v>0.78157551821096083</v>
      </c>
      <c r="B55" s="220">
        <v>28</v>
      </c>
      <c r="C55" s="220">
        <v>41</v>
      </c>
      <c r="D55" s="268" t="str">
        <f>VLOOKUP(C55,Уч!$A$2:$L$34,2,FALSE)</f>
        <v>Фомичев Андрей</v>
      </c>
      <c r="E55" s="222" t="str">
        <f>VLOOKUP(C55,Уч!$A$2:$L$34,3,FALSE)</f>
        <v>15.12.1996</v>
      </c>
      <c r="F55" s="269" t="str">
        <f>VLOOKUP(C55,Уч!$A$2:$L$34,5,FALSE)</f>
        <v xml:space="preserve">Кемеровская область  </v>
      </c>
      <c r="G55" s="270"/>
      <c r="H55" s="271"/>
      <c r="I55" s="272"/>
      <c r="J55" s="273"/>
      <c r="K55" s="274"/>
      <c r="L55" s="275"/>
      <c r="M55" s="270"/>
      <c r="N55" s="271"/>
      <c r="O55" s="275"/>
      <c r="P55" s="273"/>
      <c r="Q55" s="274"/>
      <c r="R55" s="275"/>
      <c r="S55" s="273"/>
      <c r="T55" s="274"/>
      <c r="U55" s="275"/>
      <c r="V55" s="270"/>
      <c r="W55" s="271"/>
      <c r="X55" s="275"/>
      <c r="Y55" s="273"/>
      <c r="Z55" s="274"/>
      <c r="AA55" s="275"/>
      <c r="AB55" s="273"/>
      <c r="AC55" s="274"/>
      <c r="AD55" s="275"/>
      <c r="AE55" s="226">
        <f>AH55/100</f>
        <v>0</v>
      </c>
      <c r="AF55" s="228">
        <f>IF(AH55&lt;77,0,IF(AH55=0,"0",ROUNDDOWN(0.8465*(AH55-75)^1.42,0)))</f>
        <v>0</v>
      </c>
      <c r="AG55" s="157"/>
      <c r="AH55" s="229">
        <v>0</v>
      </c>
      <c r="AI55" s="148" t="s">
        <v>165</v>
      </c>
    </row>
  </sheetData>
  <sortState ref="A16:AL32">
    <sortCondition descending="1" ref="A16:A32"/>
  </sortState>
  <mergeCells count="7">
    <mergeCell ref="B7:AE7"/>
    <mergeCell ref="B1:AE1"/>
    <mergeCell ref="B2:AE2"/>
    <mergeCell ref="B5:AE5"/>
    <mergeCell ref="B6:AE6"/>
    <mergeCell ref="B3:AE3"/>
    <mergeCell ref="B4:AE4"/>
  </mergeCells>
  <phoneticPr fontId="0" type="noConversion"/>
  <printOptions horizontalCentered="1"/>
  <pageMargins left="0.17" right="0.17" top="0.3" bottom="0.23" header="0.23" footer="0.17"/>
  <pageSetup paperSize="9" scale="94" orientation="landscape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8"/>
  <sheetViews>
    <sheetView view="pageBreakPreview" zoomScale="80" zoomScaleNormal="80" zoomScaleSheetLayoutView="80" workbookViewId="0">
      <selection activeCell="X48" sqref="X48"/>
    </sheetView>
  </sheetViews>
  <sheetFormatPr defaultColWidth="9.140625" defaultRowHeight="12.75" outlineLevelCol="1" x14ac:dyDescent="0.2"/>
  <cols>
    <col min="1" max="1" width="8.5703125" style="41" customWidth="1" outlineLevel="1"/>
    <col min="2" max="2" width="5.7109375" style="41" customWidth="1"/>
    <col min="3" max="3" width="5" style="686" customWidth="1"/>
    <col min="4" max="4" width="18.7109375" style="41" customWidth="1"/>
    <col min="5" max="5" width="10.140625" style="41" customWidth="1" outlineLevel="1"/>
    <col min="6" max="6" width="16.85546875" style="41" customWidth="1" outlineLevel="1"/>
    <col min="7" max="9" width="3.28515625" style="686" customWidth="1" outlineLevel="1"/>
    <col min="10" max="10" width="3.5703125" style="686" customWidth="1" outlineLevel="1"/>
    <col min="11" max="12" width="3.28515625" style="41" customWidth="1" outlineLevel="1"/>
    <col min="13" max="20" width="3.28515625" style="686" customWidth="1" outlineLevel="1"/>
    <col min="21" max="21" width="3.28515625" style="41" customWidth="1" outlineLevel="1"/>
    <col min="22" max="29" width="3.28515625" style="686" customWidth="1" outlineLevel="1"/>
    <col min="30" max="30" width="3.28515625" style="41" customWidth="1" outlineLevel="1"/>
    <col min="31" max="31" width="8.85546875" style="41" bestFit="1" customWidth="1"/>
    <col min="32" max="32" width="5.140625" style="149" bestFit="1" customWidth="1"/>
    <col min="33" max="33" width="5.7109375" style="149" customWidth="1"/>
    <col min="34" max="34" width="9.28515625" style="41" bestFit="1" customWidth="1" outlineLevel="1"/>
    <col min="35" max="16384" width="9.140625" style="41"/>
  </cols>
  <sheetData>
    <row r="1" spans="1:35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J1" s="745"/>
      <c r="K1" s="745"/>
      <c r="L1" s="745"/>
      <c r="M1" s="745"/>
      <c r="N1" s="745"/>
      <c r="O1" s="745"/>
      <c r="P1" s="745"/>
      <c r="Q1" s="745"/>
      <c r="R1" s="745"/>
      <c r="S1" s="745"/>
      <c r="T1" s="745"/>
      <c r="U1" s="745"/>
      <c r="V1" s="745"/>
      <c r="W1" s="745"/>
      <c r="X1" s="745"/>
      <c r="Y1" s="745"/>
      <c r="Z1" s="745"/>
      <c r="AA1" s="745"/>
      <c r="AB1" s="745"/>
      <c r="AC1" s="745"/>
      <c r="AD1" s="745"/>
      <c r="AE1" s="745"/>
      <c r="AH1" s="145"/>
    </row>
    <row r="2" spans="1:35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J2" s="745"/>
      <c r="K2" s="745"/>
      <c r="L2" s="745"/>
      <c r="M2" s="745"/>
      <c r="N2" s="745"/>
      <c r="O2" s="745"/>
      <c r="P2" s="745"/>
      <c r="Q2" s="745"/>
      <c r="R2" s="745"/>
      <c r="S2" s="745"/>
      <c r="T2" s="745"/>
      <c r="U2" s="745"/>
      <c r="V2" s="745"/>
      <c r="W2" s="745"/>
      <c r="X2" s="745"/>
      <c r="Y2" s="745"/>
      <c r="Z2" s="745"/>
      <c r="AA2" s="745"/>
      <c r="AB2" s="745"/>
      <c r="AC2" s="745"/>
      <c r="AD2" s="745"/>
      <c r="AE2" s="745"/>
      <c r="AH2" s="145"/>
    </row>
    <row r="3" spans="1:35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J3" s="745"/>
      <c r="K3" s="745"/>
      <c r="L3" s="745"/>
      <c r="M3" s="745"/>
      <c r="N3" s="745"/>
      <c r="O3" s="745"/>
      <c r="P3" s="745"/>
      <c r="Q3" s="745"/>
      <c r="R3" s="745"/>
      <c r="S3" s="745"/>
      <c r="T3" s="745"/>
      <c r="U3" s="745"/>
      <c r="V3" s="745"/>
      <c r="W3" s="745"/>
      <c r="X3" s="745"/>
      <c r="Y3" s="745"/>
      <c r="Z3" s="745"/>
      <c r="AA3" s="745"/>
      <c r="AB3" s="745"/>
      <c r="AC3" s="745"/>
      <c r="AD3" s="745"/>
      <c r="AE3" s="745"/>
      <c r="AH3" s="145"/>
    </row>
    <row r="4" spans="1:35" x14ac:dyDescent="0.2">
      <c r="B4" s="745" t="str">
        <f>Расп!A27</f>
        <v>по многоборью</v>
      </c>
      <c r="C4" s="745"/>
      <c r="D4" s="745"/>
      <c r="E4" s="745"/>
      <c r="F4" s="745"/>
      <c r="G4" s="745"/>
      <c r="H4" s="745"/>
      <c r="I4" s="745"/>
      <c r="J4" s="745"/>
      <c r="K4" s="745"/>
      <c r="L4" s="745"/>
      <c r="M4" s="745"/>
      <c r="N4" s="745"/>
      <c r="O4" s="745"/>
      <c r="P4" s="745"/>
      <c r="Q4" s="745"/>
      <c r="R4" s="745"/>
      <c r="S4" s="745"/>
      <c r="T4" s="745"/>
      <c r="U4" s="745"/>
      <c r="V4" s="745"/>
      <c r="W4" s="745"/>
      <c r="X4" s="745"/>
      <c r="Y4" s="745"/>
      <c r="Z4" s="745"/>
      <c r="AA4" s="745"/>
      <c r="AB4" s="745"/>
      <c r="AC4" s="745"/>
      <c r="AD4" s="745"/>
      <c r="AE4" s="745"/>
      <c r="AH4" s="145"/>
    </row>
    <row r="5" spans="1:35" x14ac:dyDescent="0.2">
      <c r="B5" s="745" t="str">
        <f>Расп!A28</f>
        <v>Мужчины</v>
      </c>
      <c r="C5" s="745"/>
      <c r="D5" s="745"/>
      <c r="E5" s="745"/>
      <c r="F5" s="745"/>
      <c r="G5" s="745"/>
      <c r="H5" s="745"/>
      <c r="I5" s="745"/>
      <c r="J5" s="745"/>
      <c r="K5" s="745"/>
      <c r="L5" s="745"/>
      <c r="M5" s="745"/>
      <c r="N5" s="745"/>
      <c r="O5" s="745"/>
      <c r="P5" s="745"/>
      <c r="Q5" s="745"/>
      <c r="R5" s="745"/>
      <c r="S5" s="745"/>
      <c r="T5" s="745"/>
      <c r="U5" s="745"/>
      <c r="V5" s="745"/>
      <c r="W5" s="745"/>
      <c r="X5" s="745"/>
      <c r="Y5" s="745"/>
      <c r="Z5" s="745"/>
      <c r="AA5" s="745"/>
      <c r="AB5" s="745"/>
      <c r="AC5" s="745"/>
      <c r="AD5" s="745"/>
      <c r="AE5" s="745"/>
      <c r="AH5" s="145"/>
    </row>
    <row r="6" spans="1:35" x14ac:dyDescent="0.2">
      <c r="B6" s="746" t="s">
        <v>12</v>
      </c>
      <c r="C6" s="746"/>
      <c r="D6" s="746"/>
      <c r="E6" s="746"/>
      <c r="F6" s="746"/>
      <c r="G6" s="746"/>
      <c r="H6" s="746"/>
      <c r="I6" s="746"/>
      <c r="J6" s="746"/>
      <c r="K6" s="746"/>
      <c r="L6" s="746"/>
      <c r="M6" s="746"/>
      <c r="N6" s="746"/>
      <c r="O6" s="746"/>
      <c r="P6" s="746"/>
      <c r="Q6" s="746"/>
      <c r="R6" s="746"/>
      <c r="S6" s="746"/>
      <c r="T6" s="746"/>
      <c r="U6" s="746"/>
      <c r="V6" s="746"/>
      <c r="W6" s="746"/>
      <c r="X6" s="746"/>
      <c r="Y6" s="746"/>
      <c r="Z6" s="746"/>
      <c r="AA6" s="746"/>
      <c r="AB6" s="746"/>
      <c r="AC6" s="746"/>
      <c r="AD6" s="746"/>
      <c r="AE6" s="746"/>
      <c r="AH6" s="145"/>
    </row>
    <row r="7" spans="1:35" x14ac:dyDescent="0.2">
      <c r="B7" s="741" t="str">
        <f>Расп!A5</f>
        <v>прыжок в высоту</v>
      </c>
      <c r="C7" s="741"/>
      <c r="D7" s="741"/>
      <c r="E7" s="741"/>
      <c r="F7" s="741"/>
      <c r="G7" s="741"/>
      <c r="H7" s="741"/>
      <c r="I7" s="741"/>
      <c r="J7" s="741"/>
      <c r="K7" s="741"/>
      <c r="L7" s="741"/>
      <c r="M7" s="741"/>
      <c r="N7" s="741"/>
      <c r="O7" s="741"/>
      <c r="P7" s="741"/>
      <c r="Q7" s="741"/>
      <c r="R7" s="741"/>
      <c r="S7" s="741"/>
      <c r="T7" s="741"/>
      <c r="U7" s="741"/>
      <c r="V7" s="741"/>
      <c r="W7" s="741"/>
      <c r="X7" s="741"/>
      <c r="Y7" s="741"/>
      <c r="Z7" s="741"/>
      <c r="AA7" s="741"/>
      <c r="AB7" s="741"/>
      <c r="AC7" s="741"/>
      <c r="AD7" s="741"/>
      <c r="AE7" s="741"/>
      <c r="AH7" s="145"/>
    </row>
    <row r="8" spans="1:35" ht="15.75" x14ac:dyDescent="0.25">
      <c r="C8" s="151"/>
      <c r="D8" s="686"/>
      <c r="G8" s="251"/>
      <c r="J8" s="252"/>
      <c r="K8" s="253"/>
      <c r="L8" s="254"/>
      <c r="N8" s="153"/>
      <c r="AH8" s="145"/>
    </row>
    <row r="9" spans="1:35" x14ac:dyDescent="0.2">
      <c r="B9" s="203" t="str">
        <f>Расп!A1</f>
        <v>04.09.2019 г.</v>
      </c>
      <c r="C9" s="147"/>
      <c r="D9" s="38"/>
      <c r="F9" s="685" t="s">
        <v>334</v>
      </c>
      <c r="G9" s="251"/>
      <c r="J9" s="255">
        <f>Расп!C3</f>
        <v>0</v>
      </c>
      <c r="L9" s="147"/>
      <c r="M9" s="689"/>
      <c r="N9" s="689"/>
      <c r="O9" s="689"/>
      <c r="P9" s="689"/>
      <c r="Q9" s="689"/>
      <c r="R9" s="689"/>
      <c r="S9" s="689"/>
      <c r="T9" s="689"/>
      <c r="U9" s="147"/>
      <c r="V9" s="689"/>
      <c r="W9" s="689"/>
      <c r="X9" s="689"/>
      <c r="Y9" s="689"/>
      <c r="Z9" s="689"/>
      <c r="AA9" s="689"/>
      <c r="AB9" s="689"/>
      <c r="AC9" s="689"/>
      <c r="AD9" s="276" t="str">
        <f>Расп!B1</f>
        <v>Начало:</v>
      </c>
      <c r="AE9" s="207">
        <v>0.70833333333333337</v>
      </c>
      <c r="AH9" s="152" t="s">
        <v>22</v>
      </c>
    </row>
    <row r="10" spans="1:35" ht="16.5" thickBot="1" x14ac:dyDescent="0.3">
      <c r="B10" s="41" t="str">
        <f>Расп!A26</f>
        <v>г.Сочи, Адлерский район, стадион "Юность"</v>
      </c>
      <c r="C10" s="153"/>
      <c r="D10" s="686"/>
      <c r="E10" s="686"/>
      <c r="F10" s="151"/>
      <c r="H10" s="41"/>
      <c r="AD10" s="206" t="str">
        <f>Расп!C1</f>
        <v>Окончание:</v>
      </c>
      <c r="AE10" s="257"/>
      <c r="AH10" s="152" t="s">
        <v>23</v>
      </c>
    </row>
    <row r="11" spans="1:35" ht="15.75" hidden="1" x14ac:dyDescent="0.25">
      <c r="C11" s="153"/>
      <c r="D11" s="686"/>
      <c r="E11" s="686"/>
      <c r="G11" s="151"/>
      <c r="H11" s="41"/>
      <c r="I11" s="41"/>
      <c r="AE11" s="214"/>
      <c r="AH11" s="152" t="s">
        <v>24</v>
      </c>
    </row>
    <row r="12" spans="1:35" ht="15.75" hidden="1" x14ac:dyDescent="0.25">
      <c r="C12" s="153" t="s">
        <v>11</v>
      </c>
      <c r="D12" s="686"/>
      <c r="E12" s="686"/>
      <c r="G12" s="151" t="str">
        <f>Расп!A5</f>
        <v>прыжок в высоту</v>
      </c>
      <c r="H12" s="41"/>
      <c r="I12" s="41"/>
      <c r="AH12" s="145"/>
    </row>
    <row r="13" spans="1:35" ht="16.5" hidden="1" thickBot="1" x14ac:dyDescent="0.3">
      <c r="C13" s="153"/>
      <c r="D13" s="686"/>
      <c r="E13" s="686"/>
      <c r="G13" s="151"/>
      <c r="H13" s="41"/>
      <c r="I13" s="41"/>
      <c r="AH13" s="145"/>
    </row>
    <row r="14" spans="1:35" s="266" customFormat="1" ht="13.5" thickBot="1" x14ac:dyDescent="0.25">
      <c r="A14" s="249" t="s">
        <v>67</v>
      </c>
      <c r="B14" s="154" t="s">
        <v>260</v>
      </c>
      <c r="C14" s="249" t="s">
        <v>20</v>
      </c>
      <c r="D14" s="249" t="s">
        <v>16</v>
      </c>
      <c r="E14" s="249" t="s">
        <v>0</v>
      </c>
      <c r="F14" s="258" t="s">
        <v>8</v>
      </c>
      <c r="G14" s="259"/>
      <c r="H14" s="260"/>
      <c r="I14" s="261"/>
      <c r="J14" s="259"/>
      <c r="K14" s="260"/>
      <c r="L14" s="261"/>
      <c r="M14" s="259"/>
      <c r="N14" s="260"/>
      <c r="O14" s="261"/>
      <c r="P14" s="260"/>
      <c r="Q14" s="260"/>
      <c r="R14" s="260"/>
      <c r="S14" s="259"/>
      <c r="T14" s="260"/>
      <c r="U14" s="261"/>
      <c r="V14" s="259"/>
      <c r="W14" s="260"/>
      <c r="X14" s="261"/>
      <c r="Y14" s="260"/>
      <c r="Z14" s="260"/>
      <c r="AA14" s="260"/>
      <c r="AB14" s="259"/>
      <c r="AC14" s="260"/>
      <c r="AD14" s="261"/>
      <c r="AE14" s="262" t="s">
        <v>19</v>
      </c>
      <c r="AF14" s="263" t="s">
        <v>29</v>
      </c>
      <c r="AG14" s="264"/>
      <c r="AH14" s="265" t="s">
        <v>28</v>
      </c>
    </row>
    <row r="15" spans="1:35" s="685" customFormat="1" hidden="1" x14ac:dyDescent="0.2">
      <c r="F15" s="267"/>
      <c r="I15" s="267"/>
      <c r="L15" s="267"/>
      <c r="O15" s="267"/>
      <c r="U15" s="267"/>
      <c r="X15" s="267"/>
      <c r="AD15" s="267"/>
      <c r="AF15" s="157"/>
      <c r="AG15" s="157"/>
      <c r="AH15" s="152"/>
    </row>
    <row r="16" spans="1:35" ht="15" customHeight="1" x14ac:dyDescent="0.2">
      <c r="A16" s="41">
        <f t="shared" ref="A16:A31" ca="1" si="0">RAND()</f>
        <v>0.15168544810118811</v>
      </c>
      <c r="B16" s="220">
        <v>1</v>
      </c>
      <c r="C16" s="162">
        <v>74</v>
      </c>
      <c r="D16" s="268" t="str">
        <f>VLOOKUP(C16,Уч!$A$2:$L$34,2,FALSE)</f>
        <v>Лукьяненко Артём</v>
      </c>
      <c r="E16" s="222" t="str">
        <f>VLOOKUP(C16,Уч!$A$2:$L$34,3,FALSE)</f>
        <v>30.01.1990</v>
      </c>
      <c r="F16" s="223" t="str">
        <f>VLOOKUP(C16,Уч!$A$2:$L$34,5,FALSE)</f>
        <v xml:space="preserve">Москва Ростовская область </v>
      </c>
      <c r="G16" s="274"/>
      <c r="H16" s="271"/>
      <c r="I16" s="274"/>
      <c r="J16" s="271"/>
      <c r="K16" s="274"/>
      <c r="L16" s="271"/>
      <c r="M16" s="274"/>
      <c r="N16" s="271"/>
      <c r="O16" s="271"/>
      <c r="P16" s="271"/>
      <c r="Q16" s="274"/>
      <c r="R16" s="271"/>
      <c r="S16" s="271"/>
      <c r="T16" s="274"/>
      <c r="U16" s="271"/>
      <c r="V16" s="274"/>
      <c r="W16" s="271"/>
      <c r="X16" s="271"/>
      <c r="Y16" s="271"/>
      <c r="Z16" s="274"/>
      <c r="AA16" s="271"/>
      <c r="AB16" s="271"/>
      <c r="AC16" s="274"/>
      <c r="AD16" s="550"/>
      <c r="AE16" s="311">
        <f t="shared" ref="AE16:AE31" si="1">AH16/100</f>
        <v>0</v>
      </c>
      <c r="AF16" s="228">
        <f t="shared" ref="AF16:AF31" si="2">IF(AH16&lt;77,0,IF(AH16=0,"0",ROUNDDOWN(0.8465*(AH16-75)^1.42,0)))</f>
        <v>0</v>
      </c>
      <c r="AG16" s="157"/>
      <c r="AH16" s="229"/>
      <c r="AI16" s="732" t="s">
        <v>462</v>
      </c>
    </row>
    <row r="17" spans="1:35" ht="15" customHeight="1" x14ac:dyDescent="0.2">
      <c r="A17" s="41">
        <f t="shared" ca="1" si="0"/>
        <v>0.88005453407249334</v>
      </c>
      <c r="B17" s="220">
        <v>2</v>
      </c>
      <c r="C17" s="162">
        <v>2</v>
      </c>
      <c r="D17" s="268" t="str">
        <f>VLOOKUP(C17,Уч!$A$2:$L$34,2,FALSE)</f>
        <v>Игнашев Владимир</v>
      </c>
      <c r="E17" s="222" t="str">
        <f>VLOOKUP(C17,Уч!$A$2:$L$34,3,FALSE)</f>
        <v>05.10.1996</v>
      </c>
      <c r="F17" s="223" t="str">
        <f>VLOOKUP(C17,Уч!$A$2:$L$34,5,FALSE)</f>
        <v xml:space="preserve">Ростовская область  </v>
      </c>
      <c r="G17" s="274"/>
      <c r="H17" s="271"/>
      <c r="I17" s="274"/>
      <c r="J17" s="271"/>
      <c r="K17" s="274"/>
      <c r="L17" s="271"/>
      <c r="M17" s="274"/>
      <c r="N17" s="271"/>
      <c r="O17" s="271"/>
      <c r="P17" s="271"/>
      <c r="Q17" s="274"/>
      <c r="R17" s="271"/>
      <c r="S17" s="271"/>
      <c r="T17" s="274"/>
      <c r="U17" s="271"/>
      <c r="V17" s="274"/>
      <c r="W17" s="271"/>
      <c r="X17" s="271"/>
      <c r="Y17" s="271"/>
      <c r="Z17" s="274"/>
      <c r="AA17" s="271"/>
      <c r="AB17" s="271"/>
      <c r="AC17" s="274"/>
      <c r="AD17" s="550"/>
      <c r="AE17" s="311">
        <f t="shared" si="1"/>
        <v>0</v>
      </c>
      <c r="AF17" s="228">
        <f t="shared" si="2"/>
        <v>0</v>
      </c>
      <c r="AG17" s="157"/>
      <c r="AH17" s="229"/>
      <c r="AI17" s="732" t="s">
        <v>462</v>
      </c>
    </row>
    <row r="18" spans="1:35" ht="15" customHeight="1" x14ac:dyDescent="0.2">
      <c r="A18" s="41">
        <f t="shared" ca="1" si="0"/>
        <v>4.8187806605344718E-2</v>
      </c>
      <c r="B18" s="220">
        <v>3</v>
      </c>
      <c r="C18" s="162">
        <v>113</v>
      </c>
      <c r="D18" s="268" t="str">
        <f>VLOOKUP(C18,Уч!$A$2:$L$34,2,FALSE)</f>
        <v>Губанов Андрей</v>
      </c>
      <c r="E18" s="222" t="str">
        <f>VLOOKUP(C18,Уч!$A$2:$L$34,3,FALSE)</f>
        <v>22.03.1996</v>
      </c>
      <c r="F18" s="223" t="str">
        <f>VLOOKUP(C18,Уч!$A$2:$L$34,5,FALSE)</f>
        <v xml:space="preserve">Санкт-Петербург Республика Карелия </v>
      </c>
      <c r="G18" s="274"/>
      <c r="H18" s="271"/>
      <c r="I18" s="274"/>
      <c r="J18" s="271"/>
      <c r="K18" s="274"/>
      <c r="L18" s="271"/>
      <c r="M18" s="274"/>
      <c r="N18" s="271"/>
      <c r="O18" s="271"/>
      <c r="P18" s="271"/>
      <c r="Q18" s="274"/>
      <c r="R18" s="271"/>
      <c r="S18" s="271"/>
      <c r="T18" s="274"/>
      <c r="U18" s="271"/>
      <c r="V18" s="274"/>
      <c r="W18" s="271"/>
      <c r="X18" s="271"/>
      <c r="Y18" s="271"/>
      <c r="Z18" s="274"/>
      <c r="AA18" s="271"/>
      <c r="AB18" s="271"/>
      <c r="AC18" s="274"/>
      <c r="AD18" s="550"/>
      <c r="AE18" s="311">
        <f t="shared" si="1"/>
        <v>1.97</v>
      </c>
      <c r="AF18" s="228">
        <f t="shared" si="2"/>
        <v>776</v>
      </c>
      <c r="AG18" s="157"/>
      <c r="AH18" s="229">
        <v>197</v>
      </c>
      <c r="AI18" s="686"/>
    </row>
    <row r="19" spans="1:35" ht="15" customHeight="1" x14ac:dyDescent="0.2">
      <c r="A19" s="41">
        <f t="shared" ca="1" si="0"/>
        <v>0.19119235876818741</v>
      </c>
      <c r="B19" s="220">
        <v>4</v>
      </c>
      <c r="C19" s="162">
        <v>114</v>
      </c>
      <c r="D19" s="268" t="str">
        <f>VLOOKUP(C19,Уч!$A$2:$L$34,2,FALSE)</f>
        <v>Новицкий Ярослав</v>
      </c>
      <c r="E19" s="222" t="str">
        <f>VLOOKUP(C19,Уч!$A$2:$L$34,3,FALSE)</f>
        <v>04.04.1988</v>
      </c>
      <c r="F19" s="223" t="str">
        <f>VLOOKUP(C19,Уч!$A$2:$L$34,5,FALSE)</f>
        <v xml:space="preserve">Санкт-Петербург  </v>
      </c>
      <c r="G19" s="274"/>
      <c r="H19" s="271"/>
      <c r="I19" s="274"/>
      <c r="J19" s="271"/>
      <c r="K19" s="274"/>
      <c r="L19" s="271"/>
      <c r="M19" s="274"/>
      <c r="N19" s="271"/>
      <c r="O19" s="271"/>
      <c r="P19" s="271"/>
      <c r="Q19" s="274"/>
      <c r="R19" s="271"/>
      <c r="S19" s="271"/>
      <c r="T19" s="274"/>
      <c r="U19" s="271"/>
      <c r="V19" s="274"/>
      <c r="W19" s="271"/>
      <c r="X19" s="271"/>
      <c r="Y19" s="271"/>
      <c r="Z19" s="274"/>
      <c r="AA19" s="271"/>
      <c r="AB19" s="271"/>
      <c r="AC19" s="274"/>
      <c r="AD19" s="550"/>
      <c r="AE19" s="311">
        <f t="shared" si="1"/>
        <v>1.85</v>
      </c>
      <c r="AF19" s="228">
        <f t="shared" si="2"/>
        <v>670</v>
      </c>
      <c r="AG19" s="157"/>
      <c r="AH19" s="229">
        <v>185</v>
      </c>
      <c r="AI19" s="686"/>
    </row>
    <row r="20" spans="1:35" ht="15" customHeight="1" x14ac:dyDescent="0.2">
      <c r="A20" s="41">
        <f t="shared" ca="1" si="0"/>
        <v>0.69656750786495625</v>
      </c>
      <c r="B20" s="220">
        <v>5</v>
      </c>
      <c r="C20" s="162">
        <v>81</v>
      </c>
      <c r="D20" s="268" t="str">
        <f>VLOOKUP(C20,Уч!$A$2:$L$34,2,FALSE)</f>
        <v>Исаев Максим</v>
      </c>
      <c r="E20" s="222" t="str">
        <f>VLOOKUP(C20,Уч!$A$2:$L$34,3,FALSE)</f>
        <v>10.07.1997</v>
      </c>
      <c r="F20" s="223" t="str">
        <f>VLOOKUP(C20,Уч!$A$2:$L$34,5,FALSE)</f>
        <v xml:space="preserve">Челябинская область  </v>
      </c>
      <c r="G20" s="274"/>
      <c r="H20" s="271"/>
      <c r="I20" s="274"/>
      <c r="J20" s="271"/>
      <c r="K20" s="274"/>
      <c r="L20" s="271"/>
      <c r="M20" s="274"/>
      <c r="N20" s="271"/>
      <c r="O20" s="271"/>
      <c r="P20" s="271"/>
      <c r="Q20" s="274"/>
      <c r="R20" s="271"/>
      <c r="S20" s="271"/>
      <c r="T20" s="274"/>
      <c r="U20" s="271"/>
      <c r="V20" s="274"/>
      <c r="W20" s="271"/>
      <c r="X20" s="271"/>
      <c r="Y20" s="271"/>
      <c r="Z20" s="274"/>
      <c r="AA20" s="271"/>
      <c r="AB20" s="271"/>
      <c r="AC20" s="274"/>
      <c r="AD20" s="550"/>
      <c r="AE20" s="311">
        <f t="shared" si="1"/>
        <v>1.85</v>
      </c>
      <c r="AF20" s="228">
        <f t="shared" si="2"/>
        <v>670</v>
      </c>
      <c r="AG20" s="157"/>
      <c r="AH20" s="229">
        <v>185</v>
      </c>
      <c r="AI20" s="686"/>
    </row>
    <row r="21" spans="1:35" ht="15" customHeight="1" x14ac:dyDescent="0.2">
      <c r="A21" s="41">
        <f t="shared" ca="1" si="0"/>
        <v>0.53438646500455833</v>
      </c>
      <c r="B21" s="220">
        <v>6</v>
      </c>
      <c r="C21" s="162">
        <v>22</v>
      </c>
      <c r="D21" s="268" t="str">
        <f>VLOOKUP(C21,Уч!$A$2:$L$34,2,FALSE)</f>
        <v>Чернов Евгений</v>
      </c>
      <c r="E21" s="222" t="str">
        <f>VLOOKUP(C21,Уч!$A$2:$L$34,3,FALSE)</f>
        <v>09.11.1991</v>
      </c>
      <c r="F21" s="223" t="str">
        <f>VLOOKUP(C21,Уч!$A$2:$L$34,5,FALSE)</f>
        <v xml:space="preserve">Краснодарский край  </v>
      </c>
      <c r="G21" s="274"/>
      <c r="H21" s="271"/>
      <c r="I21" s="274"/>
      <c r="J21" s="271"/>
      <c r="K21" s="274"/>
      <c r="L21" s="271"/>
      <c r="M21" s="274"/>
      <c r="N21" s="271"/>
      <c r="O21" s="271"/>
      <c r="P21" s="271"/>
      <c r="Q21" s="274"/>
      <c r="R21" s="271"/>
      <c r="S21" s="271"/>
      <c r="T21" s="274"/>
      <c r="U21" s="271"/>
      <c r="V21" s="274"/>
      <c r="W21" s="271"/>
      <c r="X21" s="271"/>
      <c r="Y21" s="271"/>
      <c r="Z21" s="274"/>
      <c r="AA21" s="271"/>
      <c r="AB21" s="271"/>
      <c r="AC21" s="274"/>
      <c r="AD21" s="550"/>
      <c r="AE21" s="311">
        <f t="shared" si="1"/>
        <v>1.91</v>
      </c>
      <c r="AF21" s="228">
        <f t="shared" si="2"/>
        <v>723</v>
      </c>
      <c r="AG21" s="157"/>
      <c r="AH21" s="229">
        <v>191</v>
      </c>
      <c r="AI21" s="686"/>
    </row>
    <row r="22" spans="1:35" ht="15" customHeight="1" x14ac:dyDescent="0.2">
      <c r="A22" s="41">
        <f t="shared" ca="1" si="0"/>
        <v>0.64070034225721761</v>
      </c>
      <c r="B22" s="220">
        <v>7</v>
      </c>
      <c r="C22" s="162">
        <v>100</v>
      </c>
      <c r="D22" s="268" t="str">
        <f>VLOOKUP(C22,Уч!$A$2:$L$34,2,FALSE)</f>
        <v>Саранцев Евгений</v>
      </c>
      <c r="E22" s="222" t="str">
        <f>VLOOKUP(C22,Уч!$A$2:$L$34,3,FALSE)</f>
        <v>05.02.1988</v>
      </c>
      <c r="F22" s="223" t="str">
        <f>VLOOKUP(C22,Уч!$A$2:$L$34,5,FALSE)</f>
        <v xml:space="preserve">Волгоградская область Санкт-Петербург </v>
      </c>
      <c r="G22" s="274"/>
      <c r="H22" s="271"/>
      <c r="I22" s="274"/>
      <c r="J22" s="271"/>
      <c r="K22" s="274"/>
      <c r="L22" s="271"/>
      <c r="M22" s="274"/>
      <c r="N22" s="271"/>
      <c r="O22" s="271"/>
      <c r="P22" s="271"/>
      <c r="Q22" s="274"/>
      <c r="R22" s="271"/>
      <c r="S22" s="271"/>
      <c r="T22" s="274"/>
      <c r="U22" s="271"/>
      <c r="V22" s="274"/>
      <c r="W22" s="271"/>
      <c r="X22" s="271"/>
      <c r="Y22" s="271"/>
      <c r="Z22" s="274"/>
      <c r="AA22" s="271"/>
      <c r="AB22" s="271"/>
      <c r="AC22" s="274"/>
      <c r="AD22" s="550"/>
      <c r="AE22" s="311">
        <f t="shared" si="1"/>
        <v>2</v>
      </c>
      <c r="AF22" s="228">
        <f t="shared" si="2"/>
        <v>803</v>
      </c>
      <c r="AG22" s="157"/>
      <c r="AH22" s="229">
        <v>200</v>
      </c>
      <c r="AI22" s="686"/>
    </row>
    <row r="23" spans="1:35" ht="15" customHeight="1" x14ac:dyDescent="0.2">
      <c r="A23" s="41">
        <f t="shared" ca="1" si="0"/>
        <v>0.31081165285785606</v>
      </c>
      <c r="B23" s="220">
        <v>8</v>
      </c>
      <c r="C23" s="162">
        <v>41</v>
      </c>
      <c r="D23" s="268" t="str">
        <f>VLOOKUP(C23,Уч!$A$2:$L$34,2,FALSE)</f>
        <v>Фомичев Андрей</v>
      </c>
      <c r="E23" s="222" t="str">
        <f>VLOOKUP(C23,Уч!$A$2:$L$34,3,FALSE)</f>
        <v>15.12.1996</v>
      </c>
      <c r="F23" s="223" t="str">
        <f>VLOOKUP(C23,Уч!$A$2:$L$34,5,FALSE)</f>
        <v xml:space="preserve">Кемеровская область  </v>
      </c>
      <c r="G23" s="274"/>
      <c r="H23" s="271"/>
      <c r="I23" s="274"/>
      <c r="J23" s="271"/>
      <c r="K23" s="274"/>
      <c r="L23" s="271"/>
      <c r="M23" s="274"/>
      <c r="N23" s="271"/>
      <c r="O23" s="271"/>
      <c r="P23" s="271"/>
      <c r="Q23" s="274"/>
      <c r="R23" s="271"/>
      <c r="S23" s="271"/>
      <c r="T23" s="274"/>
      <c r="U23" s="271"/>
      <c r="V23" s="274"/>
      <c r="W23" s="271"/>
      <c r="X23" s="271"/>
      <c r="Y23" s="271"/>
      <c r="Z23" s="274"/>
      <c r="AA23" s="271"/>
      <c r="AB23" s="271"/>
      <c r="AC23" s="274"/>
      <c r="AD23" s="550"/>
      <c r="AE23" s="311">
        <f t="shared" si="1"/>
        <v>2</v>
      </c>
      <c r="AF23" s="228">
        <f t="shared" si="2"/>
        <v>803</v>
      </c>
      <c r="AG23" s="157"/>
      <c r="AH23" s="229">
        <v>200</v>
      </c>
    </row>
    <row r="24" spans="1:35" ht="15" customHeight="1" x14ac:dyDescent="0.2">
      <c r="A24" s="41">
        <f t="shared" ca="1" si="0"/>
        <v>0.87742731900159554</v>
      </c>
      <c r="B24" s="220">
        <v>9</v>
      </c>
      <c r="C24" s="162">
        <v>98</v>
      </c>
      <c r="D24" s="268" t="str">
        <f>VLOOKUP(C24,Уч!$A$2:$L$34,2,FALSE)</f>
        <v>Недригайло Данил</v>
      </c>
      <c r="E24" s="222" t="str">
        <f>VLOOKUP(C24,Уч!$A$2:$L$34,3,FALSE)</f>
        <v>21.09.1999</v>
      </c>
      <c r="F24" s="223" t="str">
        <f>VLOOKUP(C24,Уч!$A$2:$L$34,5,FALSE)</f>
        <v xml:space="preserve">Волгоградская область  </v>
      </c>
      <c r="G24" s="274"/>
      <c r="H24" s="271"/>
      <c r="I24" s="274"/>
      <c r="J24" s="271"/>
      <c r="K24" s="274"/>
      <c r="L24" s="271"/>
      <c r="M24" s="274"/>
      <c r="N24" s="271"/>
      <c r="O24" s="271"/>
      <c r="P24" s="271"/>
      <c r="Q24" s="274"/>
      <c r="R24" s="271"/>
      <c r="S24" s="271"/>
      <c r="T24" s="274"/>
      <c r="U24" s="271"/>
      <c r="V24" s="274"/>
      <c r="W24" s="271"/>
      <c r="X24" s="271"/>
      <c r="Y24" s="271"/>
      <c r="Z24" s="274"/>
      <c r="AA24" s="271"/>
      <c r="AB24" s="271"/>
      <c r="AC24" s="274"/>
      <c r="AD24" s="550"/>
      <c r="AE24" s="311">
        <f t="shared" si="1"/>
        <v>1.79</v>
      </c>
      <c r="AF24" s="228">
        <f t="shared" si="2"/>
        <v>619</v>
      </c>
      <c r="AG24" s="157"/>
      <c r="AH24" s="229">
        <v>179</v>
      </c>
      <c r="AI24" s="686"/>
    </row>
    <row r="25" spans="1:35" ht="15" customHeight="1" x14ac:dyDescent="0.2">
      <c r="A25" s="41">
        <f t="shared" ca="1" si="0"/>
        <v>0.35478945871062462</v>
      </c>
      <c r="B25" s="220">
        <v>10</v>
      </c>
      <c r="C25" s="162">
        <v>79</v>
      </c>
      <c r="D25" s="268" t="str">
        <f>VLOOKUP(C25,Уч!$A$2:$L$34,2,FALSE)</f>
        <v>Шестопалов Феликс</v>
      </c>
      <c r="E25" s="222" t="str">
        <f>VLOOKUP(C25,Уч!$A$2:$L$34,3,FALSE)</f>
        <v>11.03.1996</v>
      </c>
      <c r="F25" s="223" t="str">
        <f>VLOOKUP(C25,Уч!$A$2:$L$34,5,FALSE)</f>
        <v xml:space="preserve">Москва Ставропольский край </v>
      </c>
      <c r="G25" s="274"/>
      <c r="H25" s="271"/>
      <c r="I25" s="274"/>
      <c r="J25" s="271"/>
      <c r="K25" s="274"/>
      <c r="L25" s="271"/>
      <c r="M25" s="274"/>
      <c r="N25" s="271"/>
      <c r="O25" s="271"/>
      <c r="P25" s="271"/>
      <c r="Q25" s="274"/>
      <c r="R25" s="271"/>
      <c r="S25" s="271"/>
      <c r="T25" s="274"/>
      <c r="U25" s="271"/>
      <c r="V25" s="274"/>
      <c r="W25" s="271"/>
      <c r="X25" s="271"/>
      <c r="Y25" s="271"/>
      <c r="Z25" s="274"/>
      <c r="AA25" s="271"/>
      <c r="AB25" s="271"/>
      <c r="AC25" s="274"/>
      <c r="AD25" s="550"/>
      <c r="AE25" s="311">
        <f t="shared" si="1"/>
        <v>1.85</v>
      </c>
      <c r="AF25" s="228">
        <f t="shared" si="2"/>
        <v>670</v>
      </c>
      <c r="AG25" s="157"/>
      <c r="AH25" s="229">
        <v>185</v>
      </c>
      <c r="AI25" s="686"/>
    </row>
    <row r="26" spans="1:35" ht="15" customHeight="1" x14ac:dyDescent="0.2">
      <c r="A26" s="41">
        <f t="shared" ca="1" si="0"/>
        <v>0.44825537077022048</v>
      </c>
      <c r="B26" s="220">
        <v>11</v>
      </c>
      <c r="C26" s="162">
        <v>75</v>
      </c>
      <c r="D26" s="268" t="str">
        <f>VLOOKUP(C26,Уч!$A$2:$L$34,2,FALSE)</f>
        <v>Тимшин Сергей</v>
      </c>
      <c r="E26" s="222" t="str">
        <f>VLOOKUP(C26,Уч!$A$2:$L$34,3,FALSE)</f>
        <v>25.11.1992</v>
      </c>
      <c r="F26" s="223" t="str">
        <f>VLOOKUP(C26,Уч!$A$2:$L$34,5,FALSE)</f>
        <v xml:space="preserve">Москва Липецкая область </v>
      </c>
      <c r="G26" s="274"/>
      <c r="H26" s="271"/>
      <c r="I26" s="274"/>
      <c r="J26" s="271"/>
      <c r="K26" s="274"/>
      <c r="L26" s="271"/>
      <c r="M26" s="274"/>
      <c r="N26" s="271"/>
      <c r="O26" s="271"/>
      <c r="P26" s="271"/>
      <c r="Q26" s="274"/>
      <c r="R26" s="271"/>
      <c r="S26" s="271"/>
      <c r="T26" s="274"/>
      <c r="U26" s="271"/>
      <c r="V26" s="274"/>
      <c r="W26" s="271"/>
      <c r="X26" s="271"/>
      <c r="Y26" s="271"/>
      <c r="Z26" s="274"/>
      <c r="AA26" s="271"/>
      <c r="AB26" s="271"/>
      <c r="AC26" s="274"/>
      <c r="AD26" s="550"/>
      <c r="AE26" s="311">
        <f t="shared" si="1"/>
        <v>2.06</v>
      </c>
      <c r="AF26" s="228">
        <f t="shared" si="2"/>
        <v>859</v>
      </c>
      <c r="AG26" s="157"/>
      <c r="AH26" s="229">
        <v>206</v>
      </c>
      <c r="AI26" s="686"/>
    </row>
    <row r="27" spans="1:35" ht="15" customHeight="1" x14ac:dyDescent="0.2">
      <c r="A27" s="41">
        <f t="shared" ca="1" si="0"/>
        <v>0.50320213645901901</v>
      </c>
      <c r="B27" s="220">
        <v>12</v>
      </c>
      <c r="C27" s="162">
        <v>39</v>
      </c>
      <c r="D27" s="268" t="str">
        <f>VLOOKUP(C27,Уч!$A$2:$L$34,2,FALSE)</f>
        <v>Левковский Андрей</v>
      </c>
      <c r="E27" s="222" t="str">
        <f>VLOOKUP(C27,Уч!$A$2:$L$34,3,FALSE)</f>
        <v>17.08.1997</v>
      </c>
      <c r="F27" s="223" t="str">
        <f>VLOOKUP(C27,Уч!$A$2:$L$34,5,FALSE)</f>
        <v xml:space="preserve">Кемеровская область  </v>
      </c>
      <c r="G27" s="274"/>
      <c r="H27" s="271"/>
      <c r="I27" s="274"/>
      <c r="J27" s="271"/>
      <c r="K27" s="274"/>
      <c r="L27" s="271"/>
      <c r="M27" s="274"/>
      <c r="N27" s="271"/>
      <c r="O27" s="271"/>
      <c r="P27" s="271"/>
      <c r="Q27" s="274"/>
      <c r="R27" s="271"/>
      <c r="S27" s="271"/>
      <c r="T27" s="274"/>
      <c r="U27" s="271"/>
      <c r="V27" s="274"/>
      <c r="W27" s="271"/>
      <c r="X27" s="271"/>
      <c r="Y27" s="271"/>
      <c r="Z27" s="274"/>
      <c r="AA27" s="271"/>
      <c r="AB27" s="271"/>
      <c r="AC27" s="274"/>
      <c r="AD27" s="550"/>
      <c r="AE27" s="311">
        <f t="shared" si="1"/>
        <v>2</v>
      </c>
      <c r="AF27" s="228">
        <f t="shared" si="2"/>
        <v>803</v>
      </c>
      <c r="AG27" s="157"/>
      <c r="AH27" s="229">
        <v>200</v>
      </c>
      <c r="AI27" s="686" t="s">
        <v>165</v>
      </c>
    </row>
    <row r="28" spans="1:35" ht="15" customHeight="1" x14ac:dyDescent="0.2">
      <c r="A28" s="41">
        <f t="shared" ca="1" si="0"/>
        <v>0.8532176016186398</v>
      </c>
      <c r="B28" s="220">
        <v>13</v>
      </c>
      <c r="C28" s="162">
        <v>76</v>
      </c>
      <c r="D28" s="268" t="str">
        <f>VLOOKUP(C28,Уч!$A$2:$L$34,2,FALSE)</f>
        <v>Елфимов Арсений</v>
      </c>
      <c r="E28" s="222" t="str">
        <f>VLOOKUP(C28,Уч!$A$2:$L$34,3,FALSE)</f>
        <v>17.09.2001</v>
      </c>
      <c r="F28" s="223" t="str">
        <f>VLOOKUP(C28,Уч!$A$2:$L$34,5,FALSE)</f>
        <v xml:space="preserve">Московская область Ярославская область </v>
      </c>
      <c r="G28" s="274"/>
      <c r="H28" s="271"/>
      <c r="I28" s="274"/>
      <c r="J28" s="271"/>
      <c r="K28" s="274"/>
      <c r="L28" s="271"/>
      <c r="M28" s="274"/>
      <c r="N28" s="271"/>
      <c r="O28" s="271"/>
      <c r="P28" s="271"/>
      <c r="Q28" s="274"/>
      <c r="R28" s="271"/>
      <c r="S28" s="271"/>
      <c r="T28" s="274"/>
      <c r="U28" s="271"/>
      <c r="V28" s="274"/>
      <c r="W28" s="271"/>
      <c r="X28" s="271"/>
      <c r="Y28" s="271"/>
      <c r="Z28" s="274"/>
      <c r="AA28" s="271"/>
      <c r="AB28" s="271"/>
      <c r="AC28" s="274"/>
      <c r="AD28" s="550"/>
      <c r="AE28" s="311">
        <f t="shared" si="1"/>
        <v>1.88</v>
      </c>
      <c r="AF28" s="228">
        <f t="shared" si="2"/>
        <v>696</v>
      </c>
      <c r="AG28" s="157"/>
      <c r="AH28" s="229">
        <v>188</v>
      </c>
      <c r="AI28" s="686"/>
    </row>
    <row r="29" spans="1:35" ht="15" customHeight="1" x14ac:dyDescent="0.2">
      <c r="A29" s="41">
        <f t="shared" ca="1" si="0"/>
        <v>0.91884672480835239</v>
      </c>
      <c r="B29" s="220">
        <v>14</v>
      </c>
      <c r="C29" s="162">
        <v>36</v>
      </c>
      <c r="D29" s="268" t="str">
        <f>VLOOKUP(C29,Уч!$A$2:$L$34,2,FALSE)</f>
        <v>Королёв Максим</v>
      </c>
      <c r="E29" s="222" t="str">
        <f>VLOOKUP(C29,Уч!$A$2:$L$34,3,FALSE)</f>
        <v>06.01.1988</v>
      </c>
      <c r="F29" s="223" t="str">
        <f>VLOOKUP(C29,Уч!$A$2:$L$34,5,FALSE)</f>
        <v xml:space="preserve">Липецкая область  </v>
      </c>
      <c r="G29" s="274"/>
      <c r="H29" s="271"/>
      <c r="I29" s="274"/>
      <c r="J29" s="271"/>
      <c r="K29" s="274"/>
      <c r="L29" s="271"/>
      <c r="M29" s="274"/>
      <c r="N29" s="271"/>
      <c r="O29" s="271"/>
      <c r="P29" s="271"/>
      <c r="Q29" s="274"/>
      <c r="R29" s="271"/>
      <c r="S29" s="271"/>
      <c r="T29" s="274"/>
      <c r="U29" s="271"/>
      <c r="V29" s="274"/>
      <c r="W29" s="271"/>
      <c r="X29" s="271"/>
      <c r="Y29" s="271"/>
      <c r="Z29" s="274"/>
      <c r="AA29" s="271"/>
      <c r="AB29" s="271"/>
      <c r="AC29" s="274"/>
      <c r="AD29" s="550"/>
      <c r="AE29" s="311">
        <f t="shared" si="1"/>
        <v>1.94</v>
      </c>
      <c r="AF29" s="228">
        <f t="shared" si="2"/>
        <v>749</v>
      </c>
      <c r="AG29" s="157"/>
      <c r="AH29" s="229">
        <v>194</v>
      </c>
      <c r="AI29" s="686"/>
    </row>
    <row r="30" spans="1:35" ht="15" customHeight="1" x14ac:dyDescent="0.2">
      <c r="A30" s="41">
        <f t="shared" ca="1" si="0"/>
        <v>0.64618429229515595</v>
      </c>
      <c r="B30" s="220">
        <v>15</v>
      </c>
      <c r="C30" s="162">
        <v>115</v>
      </c>
      <c r="D30" s="268" t="str">
        <f>VLOOKUP(C30,Уч!$A$2:$L$34,2,FALSE)</f>
        <v>Скареднов Леонид</v>
      </c>
      <c r="E30" s="222" t="str">
        <f>VLOOKUP(C30,Уч!$A$2:$L$34,3,FALSE)</f>
        <v>16.03.1997</v>
      </c>
      <c r="F30" s="223" t="str">
        <f>VLOOKUP(C30,Уч!$A$2:$L$34,5,FALSE)</f>
        <v xml:space="preserve">Санкт-Петербург  </v>
      </c>
      <c r="G30" s="274"/>
      <c r="H30" s="271"/>
      <c r="I30" s="274"/>
      <c r="J30" s="271"/>
      <c r="K30" s="274"/>
      <c r="L30" s="271"/>
      <c r="M30" s="274"/>
      <c r="N30" s="271"/>
      <c r="O30" s="271"/>
      <c r="P30" s="271"/>
      <c r="Q30" s="274"/>
      <c r="R30" s="271"/>
      <c r="S30" s="271"/>
      <c r="T30" s="274"/>
      <c r="U30" s="271"/>
      <c r="V30" s="274"/>
      <c r="W30" s="271"/>
      <c r="X30" s="271"/>
      <c r="Y30" s="271"/>
      <c r="Z30" s="274"/>
      <c r="AA30" s="271"/>
      <c r="AB30" s="271"/>
      <c r="AC30" s="274"/>
      <c r="AD30" s="550"/>
      <c r="AE30" s="311">
        <f t="shared" si="1"/>
        <v>1.82</v>
      </c>
      <c r="AF30" s="228">
        <f t="shared" si="2"/>
        <v>644</v>
      </c>
      <c r="AG30" s="157"/>
      <c r="AH30" s="229">
        <v>182</v>
      </c>
    </row>
    <row r="31" spans="1:35" ht="15" customHeight="1" x14ac:dyDescent="0.2">
      <c r="A31" s="41">
        <f t="shared" ca="1" si="0"/>
        <v>0.91211858024507875</v>
      </c>
      <c r="B31" s="220">
        <v>16</v>
      </c>
      <c r="C31" s="162">
        <v>37</v>
      </c>
      <c r="D31" s="268" t="str">
        <f>VLOOKUP(C31,Уч!$A$2:$L$34,2,FALSE)</f>
        <v>Гончарук Артём</v>
      </c>
      <c r="E31" s="222" t="str">
        <f>VLOOKUP(C31,Уч!$A$2:$L$34,3,FALSE)</f>
        <v>07.01.1992</v>
      </c>
      <c r="F31" s="223" t="str">
        <f>VLOOKUP(C31,Уч!$A$2:$L$34,5,FALSE)</f>
        <v xml:space="preserve">Ульяновская область  </v>
      </c>
      <c r="G31" s="274"/>
      <c r="H31" s="271"/>
      <c r="I31" s="274"/>
      <c r="J31" s="271"/>
      <c r="K31" s="274"/>
      <c r="L31" s="271"/>
      <c r="M31" s="274"/>
      <c r="N31" s="271"/>
      <c r="O31" s="271"/>
      <c r="P31" s="271"/>
      <c r="Q31" s="274"/>
      <c r="R31" s="271"/>
      <c r="S31" s="271"/>
      <c r="T31" s="274"/>
      <c r="U31" s="271"/>
      <c r="V31" s="274"/>
      <c r="W31" s="271"/>
      <c r="X31" s="271"/>
      <c r="Y31" s="271"/>
      <c r="Z31" s="274"/>
      <c r="AA31" s="271"/>
      <c r="AB31" s="271"/>
      <c r="AC31" s="274"/>
      <c r="AD31" s="550"/>
      <c r="AE31" s="311">
        <f t="shared" si="1"/>
        <v>2.0299999999999998</v>
      </c>
      <c r="AF31" s="228">
        <f t="shared" si="2"/>
        <v>831</v>
      </c>
      <c r="AG31" s="157"/>
      <c r="AH31" s="229">
        <v>203</v>
      </c>
      <c r="AI31" s="686"/>
    </row>
    <row r="32" spans="1:35" x14ac:dyDescent="0.2">
      <c r="A32" s="41">
        <f t="shared" ref="A32:A48" ca="1" si="3">RAND()</f>
        <v>0.81724385701804225</v>
      </c>
      <c r="B32" s="690"/>
      <c r="C32" s="535"/>
      <c r="D32" s="547"/>
      <c r="E32" s="529"/>
      <c r="F32" s="530"/>
      <c r="G32" s="548"/>
      <c r="H32" s="549"/>
      <c r="I32" s="548"/>
      <c r="J32" s="549"/>
      <c r="K32" s="548"/>
      <c r="L32" s="549"/>
      <c r="M32" s="548"/>
      <c r="N32" s="549"/>
      <c r="O32" s="549"/>
      <c r="P32" s="549"/>
      <c r="Q32" s="548"/>
      <c r="R32" s="549"/>
      <c r="S32" s="549"/>
      <c r="T32" s="548"/>
      <c r="U32" s="549"/>
      <c r="V32" s="548"/>
      <c r="W32" s="549"/>
      <c r="X32" s="549"/>
      <c r="Y32" s="549"/>
      <c r="Z32" s="548"/>
      <c r="AA32" s="549"/>
      <c r="AB32" s="549"/>
      <c r="AC32" s="548"/>
      <c r="AD32" s="549"/>
      <c r="AE32" s="533"/>
      <c r="AF32" s="228">
        <f t="shared" ref="AF32:AF44" si="4">IF(AH32&lt;77,0,IF(AH32=0,"0",ROUNDDOWN(0.8465*(AH32-75)^1.42,0)))</f>
        <v>0</v>
      </c>
      <c r="AG32" s="157"/>
      <c r="AH32" s="229"/>
      <c r="AI32" s="686"/>
    </row>
    <row r="33" spans="1:36" x14ac:dyDescent="0.2">
      <c r="A33" s="41">
        <f t="shared" ca="1" si="3"/>
        <v>0.96426594517678288</v>
      </c>
      <c r="B33" s="509" t="s">
        <v>325</v>
      </c>
      <c r="C33" s="535"/>
      <c r="D33" s="547"/>
      <c r="E33" s="529"/>
      <c r="F33" s="530"/>
      <c r="G33" s="548"/>
      <c r="H33" s="549"/>
      <c r="I33" s="548"/>
      <c r="J33" s="549"/>
      <c r="K33" s="548"/>
      <c r="L33" s="549"/>
      <c r="M33" s="548"/>
      <c r="N33" s="549"/>
      <c r="O33" s="549"/>
      <c r="P33" s="549"/>
      <c r="Q33" s="548"/>
      <c r="R33" s="549"/>
      <c r="S33" s="549"/>
      <c r="T33" s="548"/>
      <c r="U33" s="549"/>
      <c r="V33" s="548"/>
      <c r="W33" s="549"/>
      <c r="X33" s="549"/>
      <c r="Y33" s="549"/>
      <c r="Z33" s="548"/>
      <c r="AA33" s="549"/>
      <c r="AB33" s="549"/>
      <c r="AC33" s="548"/>
      <c r="AD33" s="549"/>
      <c r="AE33" s="533"/>
      <c r="AF33" s="228">
        <f t="shared" si="4"/>
        <v>670</v>
      </c>
      <c r="AG33" s="157"/>
      <c r="AH33" s="229">
        <v>185</v>
      </c>
      <c r="AI33" s="686"/>
    </row>
    <row r="34" spans="1:36" x14ac:dyDescent="0.2">
      <c r="A34" s="41">
        <f t="shared" ca="1" si="3"/>
        <v>0.31464794723382838</v>
      </c>
      <c r="B34" s="509" t="s">
        <v>332</v>
      </c>
      <c r="C34" s="690"/>
      <c r="D34" s="547"/>
      <c r="E34" s="529"/>
      <c r="F34" s="530"/>
      <c r="G34" s="548"/>
      <c r="H34" s="549"/>
      <c r="I34" s="548"/>
      <c r="J34" s="549"/>
      <c r="K34" s="548"/>
      <c r="L34" s="549"/>
      <c r="M34" s="548"/>
      <c r="N34" s="549"/>
      <c r="O34" s="549"/>
      <c r="P34" s="549"/>
      <c r="Q34" s="548"/>
      <c r="R34" s="549"/>
      <c r="S34" s="549"/>
      <c r="T34" s="548"/>
      <c r="U34" s="549"/>
      <c r="V34" s="548"/>
      <c r="W34" s="549"/>
      <c r="X34" s="549"/>
      <c r="Y34" s="549"/>
      <c r="Z34" s="548"/>
      <c r="AA34" s="549"/>
      <c r="AB34" s="549"/>
      <c r="AC34" s="548"/>
      <c r="AD34" s="549"/>
      <c r="AE34" s="533"/>
      <c r="AF34" s="228">
        <f t="shared" si="4"/>
        <v>0</v>
      </c>
      <c r="AG34" s="157"/>
      <c r="AH34" s="229">
        <v>0</v>
      </c>
      <c r="AI34" s="686" t="s">
        <v>165</v>
      </c>
      <c r="AJ34" s="41" t="s">
        <v>244</v>
      </c>
    </row>
    <row r="35" spans="1:36" x14ac:dyDescent="0.2">
      <c r="A35" s="41">
        <f t="shared" ca="1" si="3"/>
        <v>0.32871347086598457</v>
      </c>
      <c r="B35" s="509" t="s">
        <v>333</v>
      </c>
      <c r="C35" s="690"/>
      <c r="D35" s="547"/>
      <c r="E35" s="529"/>
      <c r="F35" s="530"/>
      <c r="G35" s="548"/>
      <c r="H35" s="549"/>
      <c r="I35" s="548"/>
      <c r="J35" s="549"/>
      <c r="K35" s="548"/>
      <c r="L35" s="549"/>
      <c r="M35" s="548"/>
      <c r="N35" s="549"/>
      <c r="O35" s="549"/>
      <c r="P35" s="549"/>
      <c r="Q35" s="548"/>
      <c r="R35" s="549"/>
      <c r="S35" s="549"/>
      <c r="T35" s="548"/>
      <c r="U35" s="549"/>
      <c r="V35" s="548"/>
      <c r="W35" s="549"/>
      <c r="X35" s="549"/>
      <c r="Y35" s="549"/>
      <c r="Z35" s="548"/>
      <c r="AA35" s="549"/>
      <c r="AB35" s="549"/>
      <c r="AC35" s="548"/>
      <c r="AD35" s="549"/>
      <c r="AE35" s="533"/>
      <c r="AF35" s="228">
        <f t="shared" si="4"/>
        <v>644</v>
      </c>
      <c r="AG35" s="157"/>
      <c r="AH35" s="229">
        <v>182</v>
      </c>
      <c r="AI35" s="686"/>
    </row>
    <row r="36" spans="1:36" x14ac:dyDescent="0.2">
      <c r="A36" s="41">
        <f t="shared" ca="1" si="3"/>
        <v>9.0445294328293735E-2</v>
      </c>
      <c r="B36" s="690"/>
      <c r="C36" s="535"/>
      <c r="D36" s="547"/>
      <c r="E36" s="529"/>
      <c r="F36" s="530"/>
      <c r="G36" s="548"/>
      <c r="H36" s="549"/>
      <c r="I36" s="548"/>
      <c r="J36" s="549"/>
      <c r="K36" s="548"/>
      <c r="L36" s="549"/>
      <c r="M36" s="548"/>
      <c r="N36" s="549"/>
      <c r="O36" s="549"/>
      <c r="P36" s="549"/>
      <c r="Q36" s="548"/>
      <c r="R36" s="549"/>
      <c r="S36" s="549"/>
      <c r="T36" s="548"/>
      <c r="U36" s="549"/>
      <c r="V36" s="548"/>
      <c r="W36" s="549"/>
      <c r="X36" s="549"/>
      <c r="Y36" s="549"/>
      <c r="Z36" s="548"/>
      <c r="AA36" s="549"/>
      <c r="AB36" s="549"/>
      <c r="AC36" s="548"/>
      <c r="AD36" s="549"/>
      <c r="AE36" s="533"/>
      <c r="AF36" s="228">
        <f t="shared" si="4"/>
        <v>0</v>
      </c>
      <c r="AG36" s="157"/>
      <c r="AH36" s="229">
        <v>0</v>
      </c>
      <c r="AI36" s="686" t="s">
        <v>165</v>
      </c>
    </row>
    <row r="37" spans="1:36" x14ac:dyDescent="0.2">
      <c r="A37" s="41">
        <f t="shared" ca="1" si="3"/>
        <v>0.14828035528459149</v>
      </c>
      <c r="B37" s="520">
        <v>18</v>
      </c>
      <c r="C37" s="521">
        <v>40</v>
      </c>
      <c r="D37" s="539" t="str">
        <f>VLOOKUP(C37,Уч!$A$2:$L$34,2,FALSE)</f>
        <v>Черкасов Алексей</v>
      </c>
      <c r="E37" s="314" t="str">
        <f>VLOOKUP(C37,Уч!$A$2:$L$34,3,FALSE)</f>
        <v>22.10.1994</v>
      </c>
      <c r="F37" s="540" t="str">
        <f>VLOOKUP(C37,Уч!$A$2:$L$34,5,FALSE)</f>
        <v xml:space="preserve">Кемеровская область Санкт-Петербург </v>
      </c>
      <c r="G37" s="541"/>
      <c r="H37" s="542"/>
      <c r="I37" s="543"/>
      <c r="J37" s="544"/>
      <c r="K37" s="545"/>
      <c r="L37" s="546"/>
      <c r="M37" s="541"/>
      <c r="N37" s="542"/>
      <c r="O37" s="546"/>
      <c r="P37" s="544"/>
      <c r="Q37" s="545"/>
      <c r="R37" s="546"/>
      <c r="S37" s="544"/>
      <c r="T37" s="545"/>
      <c r="U37" s="546"/>
      <c r="V37" s="541"/>
      <c r="W37" s="542"/>
      <c r="X37" s="546"/>
      <c r="Y37" s="544"/>
      <c r="Z37" s="545"/>
      <c r="AA37" s="546"/>
      <c r="AB37" s="544"/>
      <c r="AC37" s="545"/>
      <c r="AD37" s="546"/>
      <c r="AE37" s="525">
        <f t="shared" ref="AE37:AE44" si="5">AH37/100</f>
        <v>0</v>
      </c>
      <c r="AF37" s="228">
        <f t="shared" si="4"/>
        <v>0</v>
      </c>
      <c r="AG37" s="157"/>
      <c r="AH37" s="229">
        <v>0</v>
      </c>
      <c r="AI37" s="686" t="s">
        <v>165</v>
      </c>
    </row>
    <row r="38" spans="1:36" x14ac:dyDescent="0.2">
      <c r="A38" s="41">
        <f t="shared" ca="1" si="3"/>
        <v>3.0583873974770692E-2</v>
      </c>
      <c r="B38" s="220">
        <v>19</v>
      </c>
      <c r="C38" s="220">
        <v>62</v>
      </c>
      <c r="D38" s="268" t="e">
        <f>VLOOKUP(C38,Уч!$A$2:$L$34,2,FALSE)</f>
        <v>#N/A</v>
      </c>
      <c r="E38" s="222" t="e">
        <f>VLOOKUP(C38,Уч!$A$2:$L$34,3,FALSE)</f>
        <v>#N/A</v>
      </c>
      <c r="F38" s="269" t="e">
        <f>VLOOKUP(C38,Уч!$A$2:$L$34,5,FALSE)</f>
        <v>#N/A</v>
      </c>
      <c r="G38" s="270"/>
      <c r="H38" s="271"/>
      <c r="I38" s="272"/>
      <c r="J38" s="273"/>
      <c r="K38" s="274"/>
      <c r="L38" s="275"/>
      <c r="M38" s="270"/>
      <c r="N38" s="271"/>
      <c r="O38" s="275"/>
      <c r="P38" s="273"/>
      <c r="Q38" s="274"/>
      <c r="R38" s="275"/>
      <c r="S38" s="273"/>
      <c r="T38" s="274"/>
      <c r="U38" s="275"/>
      <c r="V38" s="270"/>
      <c r="W38" s="271"/>
      <c r="X38" s="275"/>
      <c r="Y38" s="273"/>
      <c r="Z38" s="274"/>
      <c r="AA38" s="275"/>
      <c r="AB38" s="273"/>
      <c r="AC38" s="274"/>
      <c r="AD38" s="275"/>
      <c r="AE38" s="226">
        <f t="shared" si="5"/>
        <v>1.94</v>
      </c>
      <c r="AF38" s="228">
        <f t="shared" si="4"/>
        <v>749</v>
      </c>
      <c r="AG38" s="157"/>
      <c r="AH38" s="229">
        <v>194</v>
      </c>
      <c r="AI38" s="686"/>
    </row>
    <row r="39" spans="1:36" x14ac:dyDescent="0.2">
      <c r="A39" s="41">
        <f t="shared" ca="1" si="3"/>
        <v>0.25509306889213779</v>
      </c>
      <c r="B39" s="220">
        <v>20</v>
      </c>
      <c r="C39" s="220">
        <v>13</v>
      </c>
      <c r="D39" s="268" t="e">
        <f>VLOOKUP(C39,Уч!$A$2:$L$34,2,FALSE)</f>
        <v>#N/A</v>
      </c>
      <c r="E39" s="222" t="e">
        <f>VLOOKUP(C39,Уч!$A$2:$L$34,3,FALSE)</f>
        <v>#N/A</v>
      </c>
      <c r="F39" s="269" t="e">
        <f>VLOOKUP(C39,Уч!$A$2:$L$34,5,FALSE)</f>
        <v>#N/A</v>
      </c>
      <c r="G39" s="270"/>
      <c r="H39" s="271"/>
      <c r="I39" s="272"/>
      <c r="J39" s="273"/>
      <c r="K39" s="274"/>
      <c r="L39" s="275"/>
      <c r="M39" s="270"/>
      <c r="N39" s="271"/>
      <c r="O39" s="275"/>
      <c r="P39" s="273"/>
      <c r="Q39" s="274"/>
      <c r="R39" s="275"/>
      <c r="S39" s="273"/>
      <c r="T39" s="274"/>
      <c r="U39" s="275"/>
      <c r="V39" s="270"/>
      <c r="W39" s="271"/>
      <c r="X39" s="275"/>
      <c r="Y39" s="273"/>
      <c r="Z39" s="274"/>
      <c r="AA39" s="275"/>
      <c r="AB39" s="273"/>
      <c r="AC39" s="274"/>
      <c r="AD39" s="275"/>
      <c r="AE39" s="226">
        <f t="shared" si="5"/>
        <v>2</v>
      </c>
      <c r="AF39" s="228">
        <f t="shared" si="4"/>
        <v>803</v>
      </c>
      <c r="AG39" s="157"/>
      <c r="AH39" s="229">
        <v>200</v>
      </c>
      <c r="AI39" s="686"/>
    </row>
    <row r="40" spans="1:36" x14ac:dyDescent="0.2">
      <c r="A40" s="41">
        <f t="shared" ca="1" si="3"/>
        <v>0.50094323444226307</v>
      </c>
      <c r="B40" s="220">
        <v>21</v>
      </c>
      <c r="C40" s="220">
        <v>27</v>
      </c>
      <c r="D40" s="268" t="e">
        <f>VLOOKUP(C40,Уч!$A$2:$L$34,2,FALSE)</f>
        <v>#N/A</v>
      </c>
      <c r="E40" s="222" t="e">
        <f>VLOOKUP(C40,Уч!$A$2:$L$34,3,FALSE)</f>
        <v>#N/A</v>
      </c>
      <c r="F40" s="269" t="e">
        <f>VLOOKUP(C40,Уч!$A$2:$L$34,5,FALSE)</f>
        <v>#N/A</v>
      </c>
      <c r="G40" s="270"/>
      <c r="H40" s="271"/>
      <c r="I40" s="272"/>
      <c r="J40" s="273"/>
      <c r="K40" s="274"/>
      <c r="L40" s="275"/>
      <c r="M40" s="270"/>
      <c r="N40" s="271"/>
      <c r="O40" s="275"/>
      <c r="P40" s="273"/>
      <c r="Q40" s="274"/>
      <c r="R40" s="275"/>
      <c r="S40" s="273"/>
      <c r="T40" s="274"/>
      <c r="U40" s="275"/>
      <c r="V40" s="270"/>
      <c r="W40" s="271"/>
      <c r="X40" s="275"/>
      <c r="Y40" s="273"/>
      <c r="Z40" s="274"/>
      <c r="AA40" s="275"/>
      <c r="AB40" s="273"/>
      <c r="AC40" s="274"/>
      <c r="AD40" s="275"/>
      <c r="AE40" s="226">
        <f t="shared" si="5"/>
        <v>1.85</v>
      </c>
      <c r="AF40" s="228">
        <f t="shared" si="4"/>
        <v>670</v>
      </c>
      <c r="AG40" s="157"/>
      <c r="AH40" s="229">
        <v>185</v>
      </c>
      <c r="AI40" s="686"/>
    </row>
    <row r="41" spans="1:36" x14ac:dyDescent="0.2">
      <c r="A41" s="41">
        <f t="shared" ca="1" si="3"/>
        <v>0.15978457035080829</v>
      </c>
      <c r="B41" s="220">
        <v>22</v>
      </c>
      <c r="C41" s="230">
        <v>66</v>
      </c>
      <c r="D41" s="268" t="e">
        <f>VLOOKUP(C41,Уч!$A$2:$L$34,2,FALSE)</f>
        <v>#N/A</v>
      </c>
      <c r="E41" s="222" t="e">
        <f>VLOOKUP(C41,Уч!$A$2:$L$34,3,FALSE)</f>
        <v>#N/A</v>
      </c>
      <c r="F41" s="269" t="e">
        <f>VLOOKUP(C41,Уч!$A$2:$L$34,5,FALSE)</f>
        <v>#N/A</v>
      </c>
      <c r="G41" s="270"/>
      <c r="H41" s="271"/>
      <c r="I41" s="272"/>
      <c r="J41" s="273"/>
      <c r="K41" s="274"/>
      <c r="L41" s="275"/>
      <c r="M41" s="270"/>
      <c r="N41" s="271"/>
      <c r="O41" s="275"/>
      <c r="P41" s="273"/>
      <c r="Q41" s="274"/>
      <c r="R41" s="275"/>
      <c r="S41" s="273"/>
      <c r="T41" s="274"/>
      <c r="U41" s="275"/>
      <c r="V41" s="270"/>
      <c r="W41" s="271"/>
      <c r="X41" s="275"/>
      <c r="Y41" s="273"/>
      <c r="Z41" s="274"/>
      <c r="AA41" s="275"/>
      <c r="AB41" s="273"/>
      <c r="AC41" s="274"/>
      <c r="AD41" s="275"/>
      <c r="AE41" s="226">
        <f t="shared" si="5"/>
        <v>0</v>
      </c>
      <c r="AF41" s="228">
        <f t="shared" si="4"/>
        <v>0</v>
      </c>
      <c r="AG41" s="157"/>
      <c r="AH41" s="229">
        <v>0</v>
      </c>
      <c r="AI41" s="686" t="s">
        <v>165</v>
      </c>
    </row>
    <row r="42" spans="1:36" x14ac:dyDescent="0.2">
      <c r="A42" s="41">
        <f t="shared" ca="1" si="3"/>
        <v>0.39648506460806565</v>
      </c>
      <c r="B42" s="220">
        <v>23</v>
      </c>
      <c r="C42" s="230">
        <v>39</v>
      </c>
      <c r="D42" s="268" t="str">
        <f>VLOOKUP(C42,Уч!$A$2:$L$34,2,FALSE)</f>
        <v>Левковский Андрей</v>
      </c>
      <c r="E42" s="222" t="str">
        <f>VLOOKUP(C42,Уч!$A$2:$L$34,3,FALSE)</f>
        <v>17.08.1997</v>
      </c>
      <c r="F42" s="269" t="str">
        <f>VLOOKUP(C42,Уч!$A$2:$L$34,5,FALSE)</f>
        <v xml:space="preserve">Кемеровская область  </v>
      </c>
      <c r="G42" s="270"/>
      <c r="H42" s="271"/>
      <c r="I42" s="272"/>
      <c r="J42" s="273"/>
      <c r="K42" s="274"/>
      <c r="L42" s="275"/>
      <c r="M42" s="270"/>
      <c r="N42" s="271"/>
      <c r="O42" s="275"/>
      <c r="P42" s="273"/>
      <c r="Q42" s="274"/>
      <c r="R42" s="275"/>
      <c r="S42" s="273"/>
      <c r="T42" s="274"/>
      <c r="U42" s="275"/>
      <c r="V42" s="270"/>
      <c r="W42" s="271"/>
      <c r="X42" s="275"/>
      <c r="Y42" s="273"/>
      <c r="Z42" s="274"/>
      <c r="AA42" s="275"/>
      <c r="AB42" s="273"/>
      <c r="AC42" s="274"/>
      <c r="AD42" s="275"/>
      <c r="AE42" s="226">
        <f t="shared" si="5"/>
        <v>0</v>
      </c>
      <c r="AF42" s="228">
        <f t="shared" si="4"/>
        <v>0</v>
      </c>
      <c r="AG42" s="157"/>
      <c r="AH42" s="229">
        <v>0</v>
      </c>
      <c r="AI42" s="686" t="s">
        <v>165</v>
      </c>
    </row>
    <row r="43" spans="1:36" x14ac:dyDescent="0.2">
      <c r="A43" s="41">
        <f t="shared" ca="1" si="3"/>
        <v>0.50015096104551182</v>
      </c>
      <c r="B43" s="220">
        <v>24</v>
      </c>
      <c r="C43" s="220">
        <v>22</v>
      </c>
      <c r="D43" s="268" t="str">
        <f>VLOOKUP(C43,Уч!$A$2:$L$34,2,FALSE)</f>
        <v>Чернов Евгений</v>
      </c>
      <c r="E43" s="222" t="str">
        <f>VLOOKUP(C43,Уч!$A$2:$L$34,3,FALSE)</f>
        <v>09.11.1991</v>
      </c>
      <c r="F43" s="269" t="str">
        <f>VLOOKUP(C43,Уч!$A$2:$L$34,5,FALSE)</f>
        <v xml:space="preserve">Краснодарский край  </v>
      </c>
      <c r="G43" s="270"/>
      <c r="H43" s="271"/>
      <c r="I43" s="272"/>
      <c r="J43" s="273"/>
      <c r="K43" s="274"/>
      <c r="L43" s="275"/>
      <c r="M43" s="270"/>
      <c r="N43" s="271"/>
      <c r="O43" s="275"/>
      <c r="P43" s="273"/>
      <c r="Q43" s="274"/>
      <c r="R43" s="275"/>
      <c r="S43" s="273"/>
      <c r="T43" s="274"/>
      <c r="U43" s="275"/>
      <c r="V43" s="270"/>
      <c r="W43" s="271"/>
      <c r="X43" s="275"/>
      <c r="Y43" s="273"/>
      <c r="Z43" s="274"/>
      <c r="AA43" s="275"/>
      <c r="AB43" s="273"/>
      <c r="AC43" s="274"/>
      <c r="AD43" s="275"/>
      <c r="AE43" s="226">
        <f t="shared" si="5"/>
        <v>0</v>
      </c>
      <c r="AF43" s="228">
        <f t="shared" si="4"/>
        <v>0</v>
      </c>
      <c r="AG43" s="157"/>
      <c r="AH43" s="229">
        <v>0</v>
      </c>
      <c r="AI43" s="686"/>
    </row>
    <row r="44" spans="1:36" x14ac:dyDescent="0.2">
      <c r="A44" s="41">
        <f t="shared" ca="1" si="3"/>
        <v>0.55057902321837127</v>
      </c>
      <c r="B44" s="220">
        <v>25</v>
      </c>
      <c r="C44" s="220">
        <v>25</v>
      </c>
      <c r="D44" s="268" t="e">
        <f>VLOOKUP(C44,Уч!$A$2:$L$34,2,FALSE)</f>
        <v>#N/A</v>
      </c>
      <c r="E44" s="222" t="e">
        <f>VLOOKUP(C44,Уч!$A$2:$L$34,3,FALSE)</f>
        <v>#N/A</v>
      </c>
      <c r="F44" s="269" t="e">
        <f>VLOOKUP(C44,Уч!$A$2:$L$34,5,FALSE)</f>
        <v>#N/A</v>
      </c>
      <c r="G44" s="270"/>
      <c r="H44" s="271"/>
      <c r="I44" s="272"/>
      <c r="J44" s="273"/>
      <c r="K44" s="274"/>
      <c r="L44" s="275"/>
      <c r="M44" s="270"/>
      <c r="N44" s="271"/>
      <c r="O44" s="275"/>
      <c r="P44" s="273"/>
      <c r="Q44" s="274"/>
      <c r="R44" s="275"/>
      <c r="S44" s="273"/>
      <c r="T44" s="274"/>
      <c r="U44" s="275"/>
      <c r="V44" s="270"/>
      <c r="W44" s="271"/>
      <c r="X44" s="275"/>
      <c r="Y44" s="273"/>
      <c r="Z44" s="274"/>
      <c r="AA44" s="275"/>
      <c r="AB44" s="273"/>
      <c r="AC44" s="274"/>
      <c r="AD44" s="275"/>
      <c r="AE44" s="226">
        <f t="shared" si="5"/>
        <v>2.12</v>
      </c>
      <c r="AF44" s="228">
        <f t="shared" si="4"/>
        <v>915</v>
      </c>
      <c r="AG44" s="157"/>
      <c r="AH44" s="229">
        <v>212</v>
      </c>
      <c r="AI44" s="686"/>
    </row>
    <row r="45" spans="1:36" x14ac:dyDescent="0.2">
      <c r="A45" s="41">
        <f t="shared" ca="1" si="3"/>
        <v>0.63830110227723669</v>
      </c>
      <c r="B45" s="220">
        <v>26</v>
      </c>
      <c r="C45" s="230"/>
      <c r="D45" s="268" t="e">
        <f>VLOOKUP(C45,Уч!$A$2:$L$34,2,FALSE)</f>
        <v>#N/A</v>
      </c>
      <c r="E45" s="222" t="e">
        <f>VLOOKUP(C45,Уч!$A$2:$L$34,3,FALSE)</f>
        <v>#N/A</v>
      </c>
      <c r="F45" s="269" t="e">
        <f>VLOOKUP(C45,Уч!$A$2:$L$34,5,FALSE)</f>
        <v>#N/A</v>
      </c>
      <c r="G45" s="270"/>
      <c r="H45" s="271"/>
      <c r="I45" s="272"/>
      <c r="J45" s="273"/>
      <c r="K45" s="274"/>
      <c r="L45" s="275"/>
      <c r="M45" s="270"/>
      <c r="N45" s="271"/>
      <c r="O45" s="275"/>
      <c r="P45" s="273"/>
      <c r="Q45" s="274"/>
      <c r="R45" s="275"/>
      <c r="S45" s="273"/>
      <c r="T45" s="274"/>
      <c r="U45" s="275"/>
      <c r="V45" s="270"/>
      <c r="W45" s="271"/>
      <c r="X45" s="275"/>
      <c r="Y45" s="273"/>
      <c r="Z45" s="274"/>
      <c r="AA45" s="275"/>
      <c r="AB45" s="273"/>
      <c r="AC45" s="274"/>
      <c r="AD45" s="275"/>
      <c r="AE45" s="226">
        <f>AH45/100</f>
        <v>0</v>
      </c>
      <c r="AF45" s="228">
        <f>IF(AH45&lt;77,0,IF(AH45=0,"0",ROUNDDOWN(0.8465*(AH45-75)^1.42,0)))</f>
        <v>0</v>
      </c>
      <c r="AG45" s="157"/>
      <c r="AH45" s="229">
        <v>0</v>
      </c>
      <c r="AI45" s="686" t="s">
        <v>165</v>
      </c>
      <c r="AJ45" s="41" t="s">
        <v>243</v>
      </c>
    </row>
    <row r="46" spans="1:36" x14ac:dyDescent="0.2">
      <c r="A46" s="41">
        <f t="shared" ca="1" si="3"/>
        <v>0.75122220514714888</v>
      </c>
      <c r="B46" s="220">
        <v>27</v>
      </c>
      <c r="C46" s="220">
        <v>32</v>
      </c>
      <c r="D46" s="268" t="e">
        <f>VLOOKUP(C46,Уч!$A$2:$L$34,2,FALSE)</f>
        <v>#N/A</v>
      </c>
      <c r="E46" s="222" t="e">
        <f>VLOOKUP(C46,Уч!$A$2:$L$34,3,FALSE)</f>
        <v>#N/A</v>
      </c>
      <c r="F46" s="269" t="e">
        <f>VLOOKUP(C46,Уч!$A$2:$L$34,5,FALSE)</f>
        <v>#N/A</v>
      </c>
      <c r="G46" s="270"/>
      <c r="H46" s="271"/>
      <c r="I46" s="272"/>
      <c r="J46" s="273"/>
      <c r="K46" s="274"/>
      <c r="L46" s="275"/>
      <c r="M46" s="270"/>
      <c r="N46" s="271"/>
      <c r="O46" s="275"/>
      <c r="P46" s="273"/>
      <c r="Q46" s="274"/>
      <c r="R46" s="275"/>
      <c r="S46" s="273"/>
      <c r="T46" s="274"/>
      <c r="U46" s="275"/>
      <c r="V46" s="270"/>
      <c r="W46" s="271"/>
      <c r="X46" s="275"/>
      <c r="Y46" s="273"/>
      <c r="Z46" s="274"/>
      <c r="AA46" s="275"/>
      <c r="AB46" s="273"/>
      <c r="AC46" s="274"/>
      <c r="AD46" s="275"/>
      <c r="AE46" s="226">
        <f>AH46/100</f>
        <v>1.94</v>
      </c>
      <c r="AF46" s="228">
        <f>IF(AH46&lt;77,0,IF(AH46=0,"0",ROUNDDOWN(0.8465*(AH46-75)^1.42,0)))</f>
        <v>749</v>
      </c>
      <c r="AG46" s="157"/>
      <c r="AH46" s="229">
        <v>194</v>
      </c>
    </row>
    <row r="47" spans="1:36" x14ac:dyDescent="0.2">
      <c r="A47" s="41">
        <f t="shared" ca="1" si="3"/>
        <v>0.23231771582395699</v>
      </c>
      <c r="B47" s="220">
        <v>28</v>
      </c>
      <c r="C47" s="220">
        <v>10</v>
      </c>
      <c r="D47" s="268" t="e">
        <f>VLOOKUP(C47,Уч!$A$2:$L$34,2,FALSE)</f>
        <v>#N/A</v>
      </c>
      <c r="E47" s="222" t="e">
        <f>VLOOKUP(C47,Уч!$A$2:$L$34,3,FALSE)</f>
        <v>#N/A</v>
      </c>
      <c r="F47" s="269" t="e">
        <f>VLOOKUP(C47,Уч!$A$2:$L$34,5,FALSE)</f>
        <v>#N/A</v>
      </c>
      <c r="G47" s="270"/>
      <c r="H47" s="271"/>
      <c r="I47" s="272"/>
      <c r="J47" s="273"/>
      <c r="K47" s="274"/>
      <c r="L47" s="275"/>
      <c r="M47" s="270"/>
      <c r="N47" s="271"/>
      <c r="O47" s="275"/>
      <c r="P47" s="273"/>
      <c r="Q47" s="274"/>
      <c r="R47" s="275"/>
      <c r="S47" s="273"/>
      <c r="T47" s="274"/>
      <c r="U47" s="275"/>
      <c r="V47" s="270"/>
      <c r="W47" s="271"/>
      <c r="X47" s="275"/>
      <c r="Y47" s="273"/>
      <c r="Z47" s="274"/>
      <c r="AA47" s="275"/>
      <c r="AB47" s="273"/>
      <c r="AC47" s="274"/>
      <c r="AD47" s="275"/>
      <c r="AE47" s="226">
        <f>AH47/100</f>
        <v>1.97</v>
      </c>
      <c r="AF47" s="228">
        <f>IF(AH47&lt;77,0,IF(AH47=0,"0",ROUNDDOWN(0.8465*(AH47-75)^1.42,0)))</f>
        <v>776</v>
      </c>
      <c r="AG47" s="157"/>
      <c r="AH47" s="229">
        <v>197</v>
      </c>
    </row>
    <row r="48" spans="1:36" x14ac:dyDescent="0.2">
      <c r="A48" s="41">
        <f t="shared" ca="1" si="3"/>
        <v>0.66328048860652311</v>
      </c>
      <c r="B48" s="220">
        <v>28</v>
      </c>
      <c r="C48" s="220">
        <v>41</v>
      </c>
      <c r="D48" s="268" t="str">
        <f>VLOOKUP(C48,Уч!$A$2:$L$34,2,FALSE)</f>
        <v>Фомичев Андрей</v>
      </c>
      <c r="E48" s="222" t="str">
        <f>VLOOKUP(C48,Уч!$A$2:$L$34,3,FALSE)</f>
        <v>15.12.1996</v>
      </c>
      <c r="F48" s="269" t="str">
        <f>VLOOKUP(C48,Уч!$A$2:$L$34,5,FALSE)</f>
        <v xml:space="preserve">Кемеровская область  </v>
      </c>
      <c r="G48" s="270"/>
      <c r="H48" s="271"/>
      <c r="I48" s="272"/>
      <c r="J48" s="273"/>
      <c r="K48" s="274"/>
      <c r="L48" s="275"/>
      <c r="M48" s="270"/>
      <c r="N48" s="271"/>
      <c r="O48" s="275"/>
      <c r="P48" s="273"/>
      <c r="Q48" s="274"/>
      <c r="R48" s="275"/>
      <c r="S48" s="273"/>
      <c r="T48" s="274"/>
      <c r="U48" s="275"/>
      <c r="V48" s="270"/>
      <c r="W48" s="271"/>
      <c r="X48" s="275"/>
      <c r="Y48" s="273"/>
      <c r="Z48" s="274"/>
      <c r="AA48" s="275"/>
      <c r="AB48" s="273"/>
      <c r="AC48" s="274"/>
      <c r="AD48" s="275"/>
      <c r="AE48" s="226">
        <f>AH48/100</f>
        <v>0</v>
      </c>
      <c r="AF48" s="228">
        <f>IF(AH48&lt;77,0,IF(AH48=0,"0",ROUNDDOWN(0.8465*(AH48-75)^1.42,0)))</f>
        <v>0</v>
      </c>
      <c r="AG48" s="157"/>
      <c r="AH48" s="229">
        <v>0</v>
      </c>
      <c r="AI48" s="686" t="s">
        <v>165</v>
      </c>
    </row>
  </sheetData>
  <sortState ref="A16:BB31">
    <sortCondition ref="A16:A31"/>
  </sortState>
  <mergeCells count="7">
    <mergeCell ref="B7:AE7"/>
    <mergeCell ref="B1:AE1"/>
    <mergeCell ref="B2:AE2"/>
    <mergeCell ref="B3:AE3"/>
    <mergeCell ref="B4:AE4"/>
    <mergeCell ref="B5:AE5"/>
    <mergeCell ref="B6:AE6"/>
  </mergeCells>
  <pageMargins left="0.21" right="0.22" top="0.24" bottom="0.27" header="0.18" footer="0.17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4"/>
  <sheetViews>
    <sheetView view="pageBreakPreview" zoomScale="60" workbookViewId="0">
      <selection activeCell="X48" sqref="X48"/>
    </sheetView>
  </sheetViews>
  <sheetFormatPr defaultColWidth="9.140625" defaultRowHeight="12.75" outlineLevelRow="1" outlineLevelCol="1" x14ac:dyDescent="0.2"/>
  <cols>
    <col min="1" max="1" width="8.5703125" style="41" customWidth="1" outlineLevel="1"/>
    <col min="2" max="2" width="5.7109375" style="41" customWidth="1"/>
    <col min="3" max="3" width="5" style="516" customWidth="1"/>
    <col min="4" max="4" width="18.7109375" style="41" customWidth="1"/>
    <col min="5" max="5" width="10.140625" style="41" customWidth="1" outlineLevel="1"/>
    <col min="6" max="6" width="16.85546875" style="41" customWidth="1" outlineLevel="1"/>
    <col min="7" max="9" width="3.28515625" style="516" customWidth="1" outlineLevel="1"/>
    <col min="10" max="10" width="3.5703125" style="516" customWidth="1" outlineLevel="1"/>
    <col min="11" max="12" width="3.28515625" style="41" customWidth="1" outlineLevel="1"/>
    <col min="13" max="20" width="3.28515625" style="516" customWidth="1" outlineLevel="1"/>
    <col min="21" max="21" width="3.28515625" style="41" customWidth="1" outlineLevel="1"/>
    <col min="22" max="29" width="3.28515625" style="516" customWidth="1" outlineLevel="1"/>
    <col min="30" max="30" width="3.28515625" style="41" customWidth="1" outlineLevel="1"/>
    <col min="31" max="31" width="8.85546875" style="41" bestFit="1" customWidth="1"/>
    <col min="32" max="32" width="5.140625" style="149" bestFit="1" customWidth="1"/>
    <col min="33" max="33" width="5.7109375" style="149" customWidth="1"/>
    <col min="34" max="34" width="9.28515625" style="41" bestFit="1" customWidth="1" outlineLevel="1"/>
    <col min="35" max="16384" width="9.140625" style="41"/>
  </cols>
  <sheetData>
    <row r="1" spans="1:35" ht="13.15" customHeight="1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J1" s="745"/>
      <c r="K1" s="745"/>
      <c r="L1" s="745"/>
      <c r="M1" s="745"/>
      <c r="N1" s="745"/>
      <c r="O1" s="745"/>
      <c r="P1" s="745"/>
      <c r="Q1" s="745"/>
      <c r="R1" s="745"/>
      <c r="S1" s="745"/>
      <c r="T1" s="745"/>
      <c r="U1" s="745"/>
      <c r="V1" s="745"/>
      <c r="W1" s="745"/>
      <c r="X1" s="745"/>
      <c r="Y1" s="745"/>
      <c r="Z1" s="745"/>
      <c r="AA1" s="745"/>
      <c r="AB1" s="745"/>
      <c r="AC1" s="745"/>
      <c r="AD1" s="745"/>
      <c r="AE1" s="745"/>
      <c r="AH1" s="145"/>
    </row>
    <row r="2" spans="1:35" ht="13.15" customHeight="1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J2" s="745"/>
      <c r="K2" s="745"/>
      <c r="L2" s="745"/>
      <c r="M2" s="745"/>
      <c r="N2" s="745"/>
      <c r="O2" s="745"/>
      <c r="P2" s="745"/>
      <c r="Q2" s="745"/>
      <c r="R2" s="745"/>
      <c r="S2" s="745"/>
      <c r="T2" s="745"/>
      <c r="U2" s="745"/>
      <c r="V2" s="745"/>
      <c r="W2" s="745"/>
      <c r="X2" s="745"/>
      <c r="Y2" s="745"/>
      <c r="Z2" s="745"/>
      <c r="AA2" s="745"/>
      <c r="AB2" s="745"/>
      <c r="AC2" s="745"/>
      <c r="AD2" s="745"/>
      <c r="AE2" s="745"/>
      <c r="AH2" s="145"/>
    </row>
    <row r="3" spans="1:35" ht="13.15" customHeight="1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J3" s="745"/>
      <c r="K3" s="745"/>
      <c r="L3" s="745"/>
      <c r="M3" s="745"/>
      <c r="N3" s="745"/>
      <c r="O3" s="745"/>
      <c r="P3" s="745"/>
      <c r="Q3" s="745"/>
      <c r="R3" s="745"/>
      <c r="S3" s="745"/>
      <c r="T3" s="745"/>
      <c r="U3" s="745"/>
      <c r="V3" s="745"/>
      <c r="W3" s="745"/>
      <c r="X3" s="745"/>
      <c r="Y3" s="745"/>
      <c r="Z3" s="745"/>
      <c r="AA3" s="745"/>
      <c r="AB3" s="745"/>
      <c r="AC3" s="745"/>
      <c r="AD3" s="745"/>
      <c r="AE3" s="745"/>
      <c r="AH3" s="145"/>
    </row>
    <row r="4" spans="1:35" ht="13.15" customHeight="1" x14ac:dyDescent="0.2">
      <c r="B4" s="745" t="str">
        <f>Расп!A27</f>
        <v>по многоборью</v>
      </c>
      <c r="C4" s="745"/>
      <c r="D4" s="745"/>
      <c r="E4" s="745"/>
      <c r="F4" s="745"/>
      <c r="G4" s="745"/>
      <c r="H4" s="745"/>
      <c r="I4" s="745"/>
      <c r="J4" s="745"/>
      <c r="K4" s="745"/>
      <c r="L4" s="745"/>
      <c r="M4" s="745"/>
      <c r="N4" s="745"/>
      <c r="O4" s="745"/>
      <c r="P4" s="745"/>
      <c r="Q4" s="745"/>
      <c r="R4" s="745"/>
      <c r="S4" s="745"/>
      <c r="T4" s="745"/>
      <c r="U4" s="745"/>
      <c r="V4" s="745"/>
      <c r="W4" s="745"/>
      <c r="X4" s="745"/>
      <c r="Y4" s="745"/>
      <c r="Z4" s="745"/>
      <c r="AA4" s="745"/>
      <c r="AB4" s="745"/>
      <c r="AC4" s="745"/>
      <c r="AD4" s="745"/>
      <c r="AE4" s="745"/>
      <c r="AH4" s="145"/>
    </row>
    <row r="5" spans="1:35" ht="13.15" customHeight="1" x14ac:dyDescent="0.2">
      <c r="B5" s="745" t="str">
        <f>Расп!A28</f>
        <v>Мужчины</v>
      </c>
      <c r="C5" s="745"/>
      <c r="D5" s="745"/>
      <c r="E5" s="745"/>
      <c r="F5" s="745"/>
      <c r="G5" s="745"/>
      <c r="H5" s="745"/>
      <c r="I5" s="745"/>
      <c r="J5" s="745"/>
      <c r="K5" s="745"/>
      <c r="L5" s="745"/>
      <c r="M5" s="745"/>
      <c r="N5" s="745"/>
      <c r="O5" s="745"/>
      <c r="P5" s="745"/>
      <c r="Q5" s="745"/>
      <c r="R5" s="745"/>
      <c r="S5" s="745"/>
      <c r="T5" s="745"/>
      <c r="U5" s="745"/>
      <c r="V5" s="745"/>
      <c r="W5" s="745"/>
      <c r="X5" s="745"/>
      <c r="Y5" s="745"/>
      <c r="Z5" s="745"/>
      <c r="AA5" s="745"/>
      <c r="AB5" s="745"/>
      <c r="AC5" s="745"/>
      <c r="AD5" s="745"/>
      <c r="AE5" s="745"/>
      <c r="AH5" s="145"/>
    </row>
    <row r="6" spans="1:35" ht="13.15" customHeight="1" x14ac:dyDescent="0.2">
      <c r="B6" s="746" t="s">
        <v>12</v>
      </c>
      <c r="C6" s="746"/>
      <c r="D6" s="746"/>
      <c r="E6" s="746"/>
      <c r="F6" s="746"/>
      <c r="G6" s="746"/>
      <c r="H6" s="746"/>
      <c r="I6" s="746"/>
      <c r="J6" s="746"/>
      <c r="K6" s="746"/>
      <c r="L6" s="746"/>
      <c r="M6" s="746"/>
      <c r="N6" s="746"/>
      <c r="O6" s="746"/>
      <c r="P6" s="746"/>
      <c r="Q6" s="746"/>
      <c r="R6" s="746"/>
      <c r="S6" s="746"/>
      <c r="T6" s="746"/>
      <c r="U6" s="746"/>
      <c r="V6" s="746"/>
      <c r="W6" s="746"/>
      <c r="X6" s="746"/>
      <c r="Y6" s="746"/>
      <c r="Z6" s="746"/>
      <c r="AA6" s="746"/>
      <c r="AB6" s="746"/>
      <c r="AC6" s="746"/>
      <c r="AD6" s="746"/>
      <c r="AE6" s="746"/>
      <c r="AH6" s="145"/>
    </row>
    <row r="7" spans="1:35" ht="13.15" customHeight="1" x14ac:dyDescent="0.2">
      <c r="B7" s="741" t="str">
        <f>Расп!A5</f>
        <v>прыжок в высоту</v>
      </c>
      <c r="C7" s="741"/>
      <c r="D7" s="741"/>
      <c r="E7" s="741"/>
      <c r="F7" s="741"/>
      <c r="G7" s="741"/>
      <c r="H7" s="741"/>
      <c r="I7" s="741"/>
      <c r="J7" s="741"/>
      <c r="K7" s="741"/>
      <c r="L7" s="741"/>
      <c r="M7" s="741"/>
      <c r="N7" s="741"/>
      <c r="O7" s="741"/>
      <c r="P7" s="741"/>
      <c r="Q7" s="741"/>
      <c r="R7" s="741"/>
      <c r="S7" s="741"/>
      <c r="T7" s="741"/>
      <c r="U7" s="741"/>
      <c r="V7" s="741"/>
      <c r="W7" s="741"/>
      <c r="X7" s="741"/>
      <c r="Y7" s="741"/>
      <c r="Z7" s="741"/>
      <c r="AA7" s="741"/>
      <c r="AB7" s="741"/>
      <c r="AC7" s="741"/>
      <c r="AD7" s="741"/>
      <c r="AE7" s="741"/>
      <c r="AH7" s="145"/>
    </row>
    <row r="8" spans="1:35" ht="13.15" hidden="1" customHeight="1" x14ac:dyDescent="0.25">
      <c r="C8" s="151"/>
      <c r="D8" s="516"/>
      <c r="G8" s="251"/>
      <c r="J8" s="252"/>
      <c r="K8" s="253"/>
      <c r="L8" s="254"/>
      <c r="N8" s="153"/>
      <c r="AH8" s="145"/>
    </row>
    <row r="9" spans="1:35" ht="13.15" customHeight="1" x14ac:dyDescent="0.2">
      <c r="B9" s="203" t="str">
        <f>Расп!A1</f>
        <v>04.09.2019 г.</v>
      </c>
      <c r="C9" s="147"/>
      <c r="D9" s="38"/>
      <c r="F9" s="515" t="s">
        <v>335</v>
      </c>
      <c r="G9" s="251"/>
      <c r="J9" s="255">
        <f>Расп!C3</f>
        <v>0</v>
      </c>
      <c r="L9" s="147"/>
      <c r="M9" s="517"/>
      <c r="N9" s="517"/>
      <c r="O9" s="517"/>
      <c r="P9" s="517"/>
      <c r="Q9" s="517"/>
      <c r="R9" s="517"/>
      <c r="S9" s="517"/>
      <c r="T9" s="517"/>
      <c r="U9" s="147"/>
      <c r="V9" s="517"/>
      <c r="W9" s="517"/>
      <c r="X9" s="517"/>
      <c r="Y9" s="517"/>
      <c r="Z9" s="517"/>
      <c r="AA9" s="517"/>
      <c r="AB9" s="517"/>
      <c r="AC9" s="517"/>
      <c r="AD9" s="276" t="str">
        <f>Расп!B1</f>
        <v>Начало:</v>
      </c>
      <c r="AE9" s="207">
        <v>0.66666666666666663</v>
      </c>
      <c r="AH9" s="152" t="s">
        <v>22</v>
      </c>
    </row>
    <row r="10" spans="1:35" ht="13.15" customHeight="1" outlineLevel="1" thickBot="1" x14ac:dyDescent="0.3">
      <c r="B10" s="41" t="str">
        <f>Расп!A26</f>
        <v>г.Сочи, Адлерский район, стадион "Юность"</v>
      </c>
      <c r="C10" s="153"/>
      <c r="D10" s="516"/>
      <c r="E10" s="516"/>
      <c r="F10" s="151"/>
      <c r="H10" s="41"/>
      <c r="AD10" s="206" t="str">
        <f>Расп!C1</f>
        <v>Окончание:</v>
      </c>
      <c r="AE10" s="257"/>
      <c r="AH10" s="152" t="s">
        <v>23</v>
      </c>
    </row>
    <row r="11" spans="1:35" ht="13.15" hidden="1" customHeight="1" x14ac:dyDescent="0.25">
      <c r="C11" s="153"/>
      <c r="D11" s="516"/>
      <c r="E11" s="516"/>
      <c r="G11" s="151"/>
      <c r="H11" s="41"/>
      <c r="I11" s="41"/>
      <c r="AE11" s="214"/>
      <c r="AH11" s="152" t="s">
        <v>24</v>
      </c>
    </row>
    <row r="12" spans="1:35" ht="13.15" hidden="1" customHeight="1" outlineLevel="1" x14ac:dyDescent="0.25">
      <c r="C12" s="153" t="s">
        <v>11</v>
      </c>
      <c r="D12" s="516"/>
      <c r="E12" s="516"/>
      <c r="G12" s="151" t="str">
        <f>Расп!A5</f>
        <v>прыжок в высоту</v>
      </c>
      <c r="H12" s="41"/>
      <c r="I12" s="41"/>
      <c r="AH12" s="145"/>
    </row>
    <row r="13" spans="1:35" ht="13.15" hidden="1" customHeight="1" x14ac:dyDescent="0.25">
      <c r="C13" s="153"/>
      <c r="D13" s="516"/>
      <c r="E13" s="516"/>
      <c r="G13" s="151"/>
      <c r="H13" s="41"/>
      <c r="I13" s="41"/>
      <c r="AH13" s="145"/>
    </row>
    <row r="14" spans="1:35" s="266" customFormat="1" ht="13.15" customHeight="1" thickBot="1" x14ac:dyDescent="0.25">
      <c r="A14" s="249" t="s">
        <v>67</v>
      </c>
      <c r="B14" s="154" t="s">
        <v>260</v>
      </c>
      <c r="C14" s="249" t="s">
        <v>20</v>
      </c>
      <c r="D14" s="249" t="s">
        <v>16</v>
      </c>
      <c r="E14" s="249" t="s">
        <v>0</v>
      </c>
      <c r="F14" s="258" t="s">
        <v>8</v>
      </c>
      <c r="G14" s="259"/>
      <c r="H14" s="260"/>
      <c r="I14" s="261"/>
      <c r="J14" s="259"/>
      <c r="K14" s="260"/>
      <c r="L14" s="261"/>
      <c r="M14" s="259"/>
      <c r="N14" s="260"/>
      <c r="O14" s="261"/>
      <c r="P14" s="260"/>
      <c r="Q14" s="260"/>
      <c r="R14" s="260"/>
      <c r="S14" s="259"/>
      <c r="T14" s="260"/>
      <c r="U14" s="261"/>
      <c r="V14" s="259"/>
      <c r="W14" s="260"/>
      <c r="X14" s="261"/>
      <c r="Y14" s="260"/>
      <c r="Z14" s="260"/>
      <c r="AA14" s="260"/>
      <c r="AB14" s="259"/>
      <c r="AC14" s="260"/>
      <c r="AD14" s="261"/>
      <c r="AE14" s="262" t="s">
        <v>19</v>
      </c>
      <c r="AF14" s="263" t="s">
        <v>29</v>
      </c>
      <c r="AG14" s="264"/>
      <c r="AH14" s="265" t="s">
        <v>28</v>
      </c>
    </row>
    <row r="15" spans="1:35" s="515" customFormat="1" ht="13.15" hidden="1" customHeight="1" x14ac:dyDescent="0.2">
      <c r="F15" s="267"/>
      <c r="I15" s="267"/>
      <c r="L15" s="267"/>
      <c r="O15" s="267"/>
      <c r="U15" s="267"/>
      <c r="X15" s="267"/>
      <c r="AD15" s="267"/>
      <c r="AF15" s="157"/>
      <c r="AG15" s="157"/>
      <c r="AH15" s="152"/>
    </row>
    <row r="16" spans="1:35" ht="13.15" customHeight="1" x14ac:dyDescent="0.2">
      <c r="A16" s="41">
        <f t="shared" ref="A16:A27" ca="1" si="0">RAND()</f>
        <v>0.21402794801638014</v>
      </c>
      <c r="B16" s="220">
        <v>1</v>
      </c>
      <c r="C16" s="162">
        <v>26</v>
      </c>
      <c r="D16" s="268" t="e">
        <f>VLOOKUP(C16,Уч!$A$2:$L$34,2,FALSE)</f>
        <v>#N/A</v>
      </c>
      <c r="E16" s="222" t="e">
        <f>VLOOKUP(C16,Уч!$A$2:$L$34,3,FALSE)</f>
        <v>#N/A</v>
      </c>
      <c r="F16" s="223" t="e">
        <f>VLOOKUP(C16,Уч!$A$2:$L$34,5,FALSE)</f>
        <v>#N/A</v>
      </c>
      <c r="G16" s="274"/>
      <c r="H16" s="271"/>
      <c r="I16" s="274"/>
      <c r="J16" s="271"/>
      <c r="K16" s="274"/>
      <c r="L16" s="271"/>
      <c r="M16" s="274"/>
      <c r="N16" s="271"/>
      <c r="O16" s="271"/>
      <c r="P16" s="271"/>
      <c r="Q16" s="274"/>
      <c r="R16" s="271"/>
      <c r="S16" s="271"/>
      <c r="T16" s="274"/>
      <c r="U16" s="271"/>
      <c r="V16" s="274"/>
      <c r="W16" s="271"/>
      <c r="X16" s="271"/>
      <c r="Y16" s="271"/>
      <c r="Z16" s="274"/>
      <c r="AA16" s="271"/>
      <c r="AB16" s="271"/>
      <c r="AC16" s="274"/>
      <c r="AD16" s="550"/>
      <c r="AE16" s="311">
        <f t="shared" ref="AE16:AE27" si="1">AH16/100</f>
        <v>1.85</v>
      </c>
      <c r="AF16" s="228">
        <f t="shared" ref="AF16:AF27" si="2">IF(AH16&lt;77,0,IF(AH16=0,"0",ROUNDDOWN(0.8465*(AH16-75)^1.42,0)))</f>
        <v>670</v>
      </c>
      <c r="AG16" s="157"/>
      <c r="AH16" s="229">
        <v>185</v>
      </c>
      <c r="AI16" s="516"/>
    </row>
    <row r="17" spans="1:36" ht="13.15" customHeight="1" x14ac:dyDescent="0.2">
      <c r="A17" s="41">
        <f t="shared" ca="1" si="0"/>
        <v>0.32976268117785401</v>
      </c>
      <c r="B17" s="220">
        <v>2</v>
      </c>
      <c r="C17" s="162">
        <v>81</v>
      </c>
      <c r="D17" s="268" t="str">
        <f>VLOOKUP(C17,Уч!$A$2:$L$34,2,FALSE)</f>
        <v>Исаев Максим</v>
      </c>
      <c r="E17" s="222" t="str">
        <f>VLOOKUP(C17,Уч!$A$2:$L$34,3,FALSE)</f>
        <v>10.07.1997</v>
      </c>
      <c r="F17" s="223" t="str">
        <f>VLOOKUP(C17,Уч!$A$2:$L$34,5,FALSE)</f>
        <v xml:space="preserve">Челябинская область  </v>
      </c>
      <c r="G17" s="274"/>
      <c r="H17" s="271"/>
      <c r="I17" s="274"/>
      <c r="J17" s="271"/>
      <c r="K17" s="274"/>
      <c r="L17" s="271"/>
      <c r="M17" s="274"/>
      <c r="N17" s="271"/>
      <c r="O17" s="271"/>
      <c r="P17" s="271"/>
      <c r="Q17" s="274"/>
      <c r="R17" s="271"/>
      <c r="S17" s="271"/>
      <c r="T17" s="274"/>
      <c r="U17" s="271"/>
      <c r="V17" s="274"/>
      <c r="W17" s="271"/>
      <c r="X17" s="271"/>
      <c r="Y17" s="271"/>
      <c r="Z17" s="274"/>
      <c r="AA17" s="271"/>
      <c r="AB17" s="271"/>
      <c r="AC17" s="274"/>
      <c r="AD17" s="550"/>
      <c r="AE17" s="311">
        <f t="shared" si="1"/>
        <v>1.94</v>
      </c>
      <c r="AF17" s="228">
        <f t="shared" si="2"/>
        <v>749</v>
      </c>
      <c r="AG17" s="157"/>
      <c r="AH17" s="229">
        <v>194</v>
      </c>
      <c r="AI17" s="516"/>
    </row>
    <row r="18" spans="1:36" ht="13.15" customHeight="1" x14ac:dyDescent="0.2">
      <c r="A18" s="41">
        <f t="shared" ca="1" si="0"/>
        <v>0.86320847212881535</v>
      </c>
      <c r="B18" s="220">
        <v>3</v>
      </c>
      <c r="C18" s="162">
        <v>80</v>
      </c>
      <c r="D18" s="268" t="e">
        <f>VLOOKUP(C18,Уч!$A$2:$L$34,2,FALSE)</f>
        <v>#N/A</v>
      </c>
      <c r="E18" s="222" t="e">
        <f>VLOOKUP(C18,Уч!$A$2:$L$34,3,FALSE)</f>
        <v>#N/A</v>
      </c>
      <c r="F18" s="223" t="e">
        <f>VLOOKUP(C18,Уч!$A$2:$L$34,5,FALSE)</f>
        <v>#N/A</v>
      </c>
      <c r="G18" s="274"/>
      <c r="H18" s="271"/>
      <c r="I18" s="274"/>
      <c r="J18" s="271"/>
      <c r="K18" s="274"/>
      <c r="L18" s="271"/>
      <c r="M18" s="274"/>
      <c r="N18" s="271"/>
      <c r="O18" s="271"/>
      <c r="P18" s="271"/>
      <c r="Q18" s="274"/>
      <c r="R18" s="271"/>
      <c r="S18" s="271"/>
      <c r="T18" s="274"/>
      <c r="U18" s="271"/>
      <c r="V18" s="274"/>
      <c r="W18" s="271"/>
      <c r="X18" s="271"/>
      <c r="Y18" s="271"/>
      <c r="Z18" s="274"/>
      <c r="AA18" s="271"/>
      <c r="AB18" s="271"/>
      <c r="AC18" s="274"/>
      <c r="AD18" s="550"/>
      <c r="AE18" s="311">
        <f t="shared" si="1"/>
        <v>1.85</v>
      </c>
      <c r="AF18" s="228">
        <f t="shared" si="2"/>
        <v>670</v>
      </c>
      <c r="AG18" s="157"/>
      <c r="AH18" s="229">
        <v>185</v>
      </c>
      <c r="AI18" s="516"/>
    </row>
    <row r="19" spans="1:36" ht="13.15" customHeight="1" x14ac:dyDescent="0.2">
      <c r="A19" s="41">
        <f t="shared" ca="1" si="0"/>
        <v>0.28386693277762898</v>
      </c>
      <c r="B19" s="220">
        <v>4</v>
      </c>
      <c r="C19" s="162">
        <v>70</v>
      </c>
      <c r="D19" s="268" t="e">
        <f>VLOOKUP(C19,Уч!$A$2:$L$34,2,FALSE)</f>
        <v>#N/A</v>
      </c>
      <c r="E19" s="222" t="e">
        <f>VLOOKUP(C19,Уч!$A$2:$L$34,3,FALSE)</f>
        <v>#N/A</v>
      </c>
      <c r="F19" s="223" t="e">
        <f>VLOOKUP(C19,Уч!$A$2:$L$34,5,FALSE)</f>
        <v>#N/A</v>
      </c>
      <c r="G19" s="274"/>
      <c r="H19" s="271"/>
      <c r="I19" s="274"/>
      <c r="J19" s="271"/>
      <c r="K19" s="274"/>
      <c r="L19" s="271"/>
      <c r="M19" s="274"/>
      <c r="N19" s="271"/>
      <c r="O19" s="271"/>
      <c r="P19" s="271"/>
      <c r="Q19" s="274"/>
      <c r="R19" s="271"/>
      <c r="S19" s="271"/>
      <c r="T19" s="274"/>
      <c r="U19" s="271"/>
      <c r="V19" s="274"/>
      <c r="W19" s="271"/>
      <c r="X19" s="271"/>
      <c r="Y19" s="271"/>
      <c r="Z19" s="274"/>
      <c r="AA19" s="271"/>
      <c r="AB19" s="271"/>
      <c r="AC19" s="274"/>
      <c r="AD19" s="550"/>
      <c r="AE19" s="311">
        <f t="shared" si="1"/>
        <v>1.94</v>
      </c>
      <c r="AF19" s="228">
        <f t="shared" si="2"/>
        <v>749</v>
      </c>
      <c r="AG19" s="157"/>
      <c r="AH19" s="229">
        <v>194</v>
      </c>
    </row>
    <row r="20" spans="1:36" ht="13.15" customHeight="1" x14ac:dyDescent="0.2">
      <c r="A20" s="41">
        <f t="shared" ca="1" si="0"/>
        <v>0.29637643672159586</v>
      </c>
      <c r="B20" s="220">
        <v>5</v>
      </c>
      <c r="C20" s="162">
        <v>24</v>
      </c>
      <c r="D20" s="268" t="e">
        <f>VLOOKUP(C20,Уч!$A$2:$L$34,2,FALSE)</f>
        <v>#N/A</v>
      </c>
      <c r="E20" s="222" t="e">
        <f>VLOOKUP(C20,Уч!$A$2:$L$34,3,FALSE)</f>
        <v>#N/A</v>
      </c>
      <c r="F20" s="223" t="e">
        <f>VLOOKUP(C20,Уч!$A$2:$L$34,5,FALSE)</f>
        <v>#N/A</v>
      </c>
      <c r="G20" s="274"/>
      <c r="H20" s="271"/>
      <c r="I20" s="274"/>
      <c r="J20" s="271"/>
      <c r="K20" s="274"/>
      <c r="L20" s="271"/>
      <c r="M20" s="274"/>
      <c r="N20" s="271"/>
      <c r="O20" s="271"/>
      <c r="P20" s="271"/>
      <c r="Q20" s="274"/>
      <c r="R20" s="271"/>
      <c r="S20" s="271"/>
      <c r="T20" s="274"/>
      <c r="U20" s="271"/>
      <c r="V20" s="274"/>
      <c r="W20" s="271"/>
      <c r="X20" s="271"/>
      <c r="Y20" s="271"/>
      <c r="Z20" s="274"/>
      <c r="AA20" s="271"/>
      <c r="AB20" s="271"/>
      <c r="AC20" s="274"/>
      <c r="AD20" s="550"/>
      <c r="AE20" s="311">
        <f t="shared" si="1"/>
        <v>1.88</v>
      </c>
      <c r="AF20" s="228">
        <f t="shared" si="2"/>
        <v>696</v>
      </c>
      <c r="AG20" s="157"/>
      <c r="AH20" s="229">
        <v>188</v>
      </c>
      <c r="AI20" s="516"/>
    </row>
    <row r="21" spans="1:36" ht="13.15" customHeight="1" x14ac:dyDescent="0.2">
      <c r="A21" s="41">
        <f t="shared" ca="1" si="0"/>
        <v>0.72322419086349599</v>
      </c>
      <c r="B21" s="220">
        <v>6</v>
      </c>
      <c r="C21" s="162">
        <v>78</v>
      </c>
      <c r="D21" s="268" t="str">
        <f>VLOOKUP(C21,Уч!$A$2:$L$34,2,FALSE)</f>
        <v>Слаква Максим</v>
      </c>
      <c r="E21" s="222" t="str">
        <f>VLOOKUP(C21,Уч!$A$2:$L$34,3,FALSE)</f>
        <v>10.05.1998</v>
      </c>
      <c r="F21" s="223" t="str">
        <f>VLOOKUP(C21,Уч!$A$2:$L$34,5,FALSE)</f>
        <v xml:space="preserve">Ставропольский край  </v>
      </c>
      <c r="G21" s="274"/>
      <c r="H21" s="271"/>
      <c r="I21" s="274"/>
      <c r="J21" s="271"/>
      <c r="K21" s="274"/>
      <c r="L21" s="271"/>
      <c r="M21" s="274"/>
      <c r="N21" s="271"/>
      <c r="O21" s="271"/>
      <c r="P21" s="271"/>
      <c r="Q21" s="274"/>
      <c r="R21" s="271"/>
      <c r="S21" s="271"/>
      <c r="T21" s="274"/>
      <c r="U21" s="271"/>
      <c r="V21" s="274"/>
      <c r="W21" s="271"/>
      <c r="X21" s="271"/>
      <c r="Y21" s="271"/>
      <c r="Z21" s="274"/>
      <c r="AA21" s="271"/>
      <c r="AB21" s="271"/>
      <c r="AC21" s="274"/>
      <c r="AD21" s="550"/>
      <c r="AE21" s="311">
        <f t="shared" si="1"/>
        <v>0</v>
      </c>
      <c r="AF21" s="228">
        <f t="shared" si="2"/>
        <v>0</v>
      </c>
      <c r="AG21" s="157"/>
      <c r="AH21" s="229">
        <v>0</v>
      </c>
      <c r="AI21" s="516" t="s">
        <v>165</v>
      </c>
    </row>
    <row r="22" spans="1:36" ht="13.15" customHeight="1" x14ac:dyDescent="0.2">
      <c r="A22" s="41">
        <f t="shared" ca="1" si="0"/>
        <v>0.93181086225233001</v>
      </c>
      <c r="B22" s="220">
        <v>7</v>
      </c>
      <c r="C22" s="162">
        <v>62</v>
      </c>
      <c r="D22" s="268" t="e">
        <f>VLOOKUP(C22,Уч!$A$2:$L$34,2,FALSE)</f>
        <v>#N/A</v>
      </c>
      <c r="E22" s="222" t="e">
        <f>VLOOKUP(C22,Уч!$A$2:$L$34,3,FALSE)</f>
        <v>#N/A</v>
      </c>
      <c r="F22" s="223" t="e">
        <f>VLOOKUP(C22,Уч!$A$2:$L$34,5,FALSE)</f>
        <v>#N/A</v>
      </c>
      <c r="G22" s="274"/>
      <c r="H22" s="271"/>
      <c r="I22" s="274"/>
      <c r="J22" s="271"/>
      <c r="K22" s="274"/>
      <c r="L22" s="271"/>
      <c r="M22" s="274"/>
      <c r="N22" s="271"/>
      <c r="O22" s="271"/>
      <c r="P22" s="271"/>
      <c r="Q22" s="274"/>
      <c r="R22" s="271"/>
      <c r="S22" s="271"/>
      <c r="T22" s="274"/>
      <c r="U22" s="271"/>
      <c r="V22" s="274"/>
      <c r="W22" s="271"/>
      <c r="X22" s="271"/>
      <c r="Y22" s="271"/>
      <c r="Z22" s="274"/>
      <c r="AA22" s="271"/>
      <c r="AB22" s="271"/>
      <c r="AC22" s="274"/>
      <c r="AD22" s="550"/>
      <c r="AE22" s="311">
        <f t="shared" si="1"/>
        <v>2.09</v>
      </c>
      <c r="AF22" s="228">
        <f t="shared" si="2"/>
        <v>887</v>
      </c>
      <c r="AG22" s="157"/>
      <c r="AH22" s="229">
        <v>209</v>
      </c>
      <c r="AI22" s="516"/>
    </row>
    <row r="23" spans="1:36" ht="13.15" customHeight="1" x14ac:dyDescent="0.2">
      <c r="A23" s="41">
        <f t="shared" ca="1" si="0"/>
        <v>0.31642555967895158</v>
      </c>
      <c r="B23" s="220">
        <v>8</v>
      </c>
      <c r="C23" s="296">
        <v>63</v>
      </c>
      <c r="D23" s="268" t="e">
        <f>VLOOKUP(C23,Уч!$A$2:$L$34,2,FALSE)</f>
        <v>#N/A</v>
      </c>
      <c r="E23" s="222" t="e">
        <f>VLOOKUP(C23,Уч!$A$2:$L$34,3,FALSE)</f>
        <v>#N/A</v>
      </c>
      <c r="F23" s="223" t="e">
        <f>VLOOKUP(C23,Уч!$A$2:$L$34,5,FALSE)</f>
        <v>#N/A</v>
      </c>
      <c r="G23" s="274"/>
      <c r="H23" s="271"/>
      <c r="I23" s="274"/>
      <c r="J23" s="271"/>
      <c r="K23" s="274"/>
      <c r="L23" s="271"/>
      <c r="M23" s="274"/>
      <c r="N23" s="271"/>
      <c r="O23" s="271"/>
      <c r="P23" s="271"/>
      <c r="Q23" s="274"/>
      <c r="R23" s="271"/>
      <c r="S23" s="271"/>
      <c r="T23" s="274"/>
      <c r="U23" s="271"/>
      <c r="V23" s="274"/>
      <c r="W23" s="271"/>
      <c r="X23" s="271"/>
      <c r="Y23" s="271"/>
      <c r="Z23" s="274"/>
      <c r="AA23" s="271"/>
      <c r="AB23" s="271"/>
      <c r="AC23" s="274"/>
      <c r="AD23" s="550"/>
      <c r="AE23" s="311">
        <f t="shared" si="1"/>
        <v>1.94</v>
      </c>
      <c r="AF23" s="228">
        <f t="shared" si="2"/>
        <v>749</v>
      </c>
      <c r="AG23" s="157"/>
      <c r="AH23" s="229">
        <v>194</v>
      </c>
      <c r="AI23" s="516"/>
    </row>
    <row r="24" spans="1:36" ht="13.15" customHeight="1" x14ac:dyDescent="0.2">
      <c r="A24" s="41">
        <f t="shared" ca="1" si="0"/>
        <v>0.70548753028171973</v>
      </c>
      <c r="B24" s="220">
        <v>9</v>
      </c>
      <c r="C24" s="162">
        <v>50</v>
      </c>
      <c r="D24" s="268" t="e">
        <f>VLOOKUP(C24,Уч!$A$2:$L$34,2,FALSE)</f>
        <v>#N/A</v>
      </c>
      <c r="E24" s="222" t="e">
        <f>VLOOKUP(C24,Уч!$A$2:$L$34,3,FALSE)</f>
        <v>#N/A</v>
      </c>
      <c r="F24" s="223" t="e">
        <f>VLOOKUP(C24,Уч!$A$2:$L$34,5,FALSE)</f>
        <v>#N/A</v>
      </c>
      <c r="G24" s="274"/>
      <c r="H24" s="271"/>
      <c r="I24" s="274"/>
      <c r="J24" s="271"/>
      <c r="K24" s="274"/>
      <c r="L24" s="271"/>
      <c r="M24" s="274"/>
      <c r="N24" s="271"/>
      <c r="O24" s="271"/>
      <c r="P24" s="271"/>
      <c r="Q24" s="274"/>
      <c r="R24" s="271"/>
      <c r="S24" s="271"/>
      <c r="T24" s="274"/>
      <c r="U24" s="271"/>
      <c r="V24" s="274"/>
      <c r="W24" s="271"/>
      <c r="X24" s="271"/>
      <c r="Y24" s="271"/>
      <c r="Z24" s="274"/>
      <c r="AA24" s="271"/>
      <c r="AB24" s="271"/>
      <c r="AC24" s="274"/>
      <c r="AD24" s="550"/>
      <c r="AE24" s="311">
        <f t="shared" si="1"/>
        <v>0</v>
      </c>
      <c r="AF24" s="228">
        <f t="shared" si="2"/>
        <v>0</v>
      </c>
      <c r="AG24" s="157"/>
      <c r="AH24" s="229">
        <v>0</v>
      </c>
      <c r="AI24" s="516" t="s">
        <v>165</v>
      </c>
    </row>
    <row r="25" spans="1:36" ht="13.15" customHeight="1" x14ac:dyDescent="0.2">
      <c r="A25" s="41">
        <f t="shared" ca="1" si="0"/>
        <v>0.77041599907161062</v>
      </c>
      <c r="B25" s="220">
        <v>10</v>
      </c>
      <c r="C25" s="197">
        <v>44</v>
      </c>
      <c r="D25" s="268" t="str">
        <f>VLOOKUP(C25,Уч!$A$2:$L$34,2,FALSE)</f>
        <v>Хамедов Игорь</v>
      </c>
      <c r="E25" s="222" t="str">
        <f>VLOOKUP(C25,Уч!$A$2:$L$34,3,FALSE)</f>
        <v>30.05.1998</v>
      </c>
      <c r="F25" s="223" t="str">
        <f>VLOOKUP(C25,Уч!$A$2:$L$34,5,FALSE)</f>
        <v xml:space="preserve">Кемеровская область  </v>
      </c>
      <c r="G25" s="274"/>
      <c r="H25" s="271"/>
      <c r="I25" s="274"/>
      <c r="J25" s="271"/>
      <c r="K25" s="274"/>
      <c r="L25" s="271"/>
      <c r="M25" s="274"/>
      <c r="N25" s="271"/>
      <c r="O25" s="271"/>
      <c r="P25" s="271"/>
      <c r="Q25" s="274"/>
      <c r="R25" s="271"/>
      <c r="S25" s="271"/>
      <c r="T25" s="274"/>
      <c r="U25" s="271"/>
      <c r="V25" s="274"/>
      <c r="W25" s="271"/>
      <c r="X25" s="271"/>
      <c r="Y25" s="271"/>
      <c r="Z25" s="274"/>
      <c r="AA25" s="271"/>
      <c r="AB25" s="271"/>
      <c r="AC25" s="274"/>
      <c r="AD25" s="550"/>
      <c r="AE25" s="311">
        <f t="shared" si="1"/>
        <v>2.0299999999999998</v>
      </c>
      <c r="AF25" s="228">
        <f t="shared" si="2"/>
        <v>831</v>
      </c>
      <c r="AG25" s="157"/>
      <c r="AH25" s="229">
        <v>203</v>
      </c>
      <c r="AI25" s="516"/>
    </row>
    <row r="26" spans="1:36" ht="13.15" customHeight="1" x14ac:dyDescent="0.2">
      <c r="A26" s="41">
        <f t="shared" ca="1" si="0"/>
        <v>0.85117010210691546</v>
      </c>
      <c r="B26" s="220">
        <v>11</v>
      </c>
      <c r="C26" s="162">
        <v>41</v>
      </c>
      <c r="D26" s="268" t="str">
        <f>VLOOKUP(C26,Уч!$A$2:$L$34,2,FALSE)</f>
        <v>Фомичев Андрей</v>
      </c>
      <c r="E26" s="222" t="str">
        <f>VLOOKUP(C26,Уч!$A$2:$L$34,3,FALSE)</f>
        <v>15.12.1996</v>
      </c>
      <c r="F26" s="223" t="str">
        <f>VLOOKUP(C26,Уч!$A$2:$L$34,5,FALSE)</f>
        <v xml:space="preserve">Кемеровская область  </v>
      </c>
      <c r="G26" s="274"/>
      <c r="H26" s="271"/>
      <c r="I26" s="274"/>
      <c r="J26" s="271"/>
      <c r="K26" s="274"/>
      <c r="L26" s="271"/>
      <c r="M26" s="274"/>
      <c r="N26" s="271"/>
      <c r="O26" s="271"/>
      <c r="P26" s="271"/>
      <c r="Q26" s="274"/>
      <c r="R26" s="271"/>
      <c r="S26" s="271"/>
      <c r="T26" s="274"/>
      <c r="U26" s="271"/>
      <c r="V26" s="274"/>
      <c r="W26" s="271"/>
      <c r="X26" s="271"/>
      <c r="Y26" s="271"/>
      <c r="Z26" s="274"/>
      <c r="AA26" s="271"/>
      <c r="AB26" s="271"/>
      <c r="AC26" s="274"/>
      <c r="AD26" s="550"/>
      <c r="AE26" s="311">
        <f t="shared" si="1"/>
        <v>2.06</v>
      </c>
      <c r="AF26" s="228">
        <f t="shared" si="2"/>
        <v>859</v>
      </c>
      <c r="AG26" s="157"/>
      <c r="AH26" s="229">
        <v>206</v>
      </c>
    </row>
    <row r="27" spans="1:36" ht="13.15" customHeight="1" x14ac:dyDescent="0.2">
      <c r="A27" s="41">
        <f t="shared" ca="1" si="0"/>
        <v>0.52724681245143645</v>
      </c>
      <c r="B27" s="220">
        <v>12</v>
      </c>
      <c r="C27" s="162">
        <v>69</v>
      </c>
      <c r="D27" s="268" t="e">
        <f>VLOOKUP(C27,Уч!$A$2:$L$34,2,FALSE)</f>
        <v>#N/A</v>
      </c>
      <c r="E27" s="222" t="e">
        <f>VLOOKUP(C27,Уч!$A$2:$L$34,3,FALSE)</f>
        <v>#N/A</v>
      </c>
      <c r="F27" s="223" t="e">
        <f>VLOOKUP(C27,Уч!$A$2:$L$34,5,FALSE)</f>
        <v>#N/A</v>
      </c>
      <c r="G27" s="274"/>
      <c r="H27" s="271"/>
      <c r="I27" s="274"/>
      <c r="J27" s="271"/>
      <c r="K27" s="274"/>
      <c r="L27" s="271"/>
      <c r="M27" s="274"/>
      <c r="N27" s="271"/>
      <c r="O27" s="271"/>
      <c r="P27" s="271"/>
      <c r="Q27" s="274"/>
      <c r="R27" s="271"/>
      <c r="S27" s="271"/>
      <c r="T27" s="274"/>
      <c r="U27" s="271"/>
      <c r="V27" s="274"/>
      <c r="W27" s="271"/>
      <c r="X27" s="271"/>
      <c r="Y27" s="271"/>
      <c r="Z27" s="274"/>
      <c r="AA27" s="271"/>
      <c r="AB27" s="271"/>
      <c r="AC27" s="274"/>
      <c r="AD27" s="550"/>
      <c r="AE27" s="311">
        <f t="shared" si="1"/>
        <v>1.91</v>
      </c>
      <c r="AF27" s="228">
        <f t="shared" si="2"/>
        <v>723</v>
      </c>
      <c r="AG27" s="157"/>
      <c r="AH27" s="229">
        <v>191</v>
      </c>
      <c r="AI27" s="516"/>
    </row>
    <row r="28" spans="1:36" ht="13.15" customHeight="1" x14ac:dyDescent="0.2">
      <c r="A28" s="41">
        <f t="shared" ref="A28:A44" ca="1" si="3">RAND()</f>
        <v>0.70275787254743693</v>
      </c>
      <c r="B28" s="527"/>
      <c r="C28" s="535"/>
      <c r="D28" s="547"/>
      <c r="E28" s="529"/>
      <c r="F28" s="530"/>
      <c r="G28" s="548"/>
      <c r="H28" s="549"/>
      <c r="I28" s="548"/>
      <c r="J28" s="549"/>
      <c r="K28" s="548"/>
      <c r="L28" s="549"/>
      <c r="M28" s="548"/>
      <c r="N28" s="549"/>
      <c r="O28" s="549"/>
      <c r="P28" s="549"/>
      <c r="Q28" s="548"/>
      <c r="R28" s="549"/>
      <c r="S28" s="549"/>
      <c r="T28" s="548"/>
      <c r="U28" s="549"/>
      <c r="V28" s="548"/>
      <c r="W28" s="549"/>
      <c r="X28" s="549"/>
      <c r="Y28" s="549"/>
      <c r="Z28" s="548"/>
      <c r="AA28" s="549"/>
      <c r="AB28" s="549"/>
      <c r="AC28" s="548"/>
      <c r="AD28" s="549"/>
      <c r="AE28" s="533"/>
      <c r="AF28" s="228">
        <f t="shared" ref="AF28:AF40" si="4">IF(AH28&lt;77,0,IF(AH28=0,"0",ROUNDDOWN(0.8465*(AH28-75)^1.42,0)))</f>
        <v>723</v>
      </c>
      <c r="AG28" s="157"/>
      <c r="AH28" s="229">
        <v>191</v>
      </c>
      <c r="AI28" s="516"/>
    </row>
    <row r="29" spans="1:36" ht="16.149999999999999" customHeight="1" x14ac:dyDescent="0.2">
      <c r="A29" s="41">
        <f t="shared" ca="1" si="3"/>
        <v>0.51592591344381067</v>
      </c>
      <c r="B29" s="509" t="s">
        <v>325</v>
      </c>
      <c r="C29" s="535"/>
      <c r="D29" s="547"/>
      <c r="E29" s="529"/>
      <c r="F29" s="530"/>
      <c r="G29" s="548"/>
      <c r="H29" s="549"/>
      <c r="I29" s="548"/>
      <c r="J29" s="549"/>
      <c r="K29" s="548"/>
      <c r="L29" s="549"/>
      <c r="M29" s="548"/>
      <c r="N29" s="549"/>
      <c r="O29" s="549"/>
      <c r="P29" s="549"/>
      <c r="Q29" s="548"/>
      <c r="R29" s="549"/>
      <c r="S29" s="549"/>
      <c r="T29" s="548"/>
      <c r="U29" s="549"/>
      <c r="V29" s="548"/>
      <c r="W29" s="549"/>
      <c r="X29" s="549"/>
      <c r="Y29" s="549"/>
      <c r="Z29" s="548"/>
      <c r="AA29" s="549"/>
      <c r="AB29" s="549"/>
      <c r="AC29" s="548"/>
      <c r="AD29" s="549"/>
      <c r="AE29" s="533"/>
      <c r="AF29" s="228">
        <f t="shared" si="4"/>
        <v>670</v>
      </c>
      <c r="AG29" s="157"/>
      <c r="AH29" s="229">
        <v>185</v>
      </c>
      <c r="AI29" s="516"/>
    </row>
    <row r="30" spans="1:36" ht="16.149999999999999" customHeight="1" x14ac:dyDescent="0.2">
      <c r="A30" s="41">
        <f t="shared" ca="1" si="3"/>
        <v>0.35109729701926862</v>
      </c>
      <c r="B30" s="509" t="s">
        <v>332</v>
      </c>
      <c r="C30" s="527"/>
      <c r="D30" s="547"/>
      <c r="E30" s="529"/>
      <c r="F30" s="530"/>
      <c r="G30" s="548"/>
      <c r="H30" s="549"/>
      <c r="I30" s="548"/>
      <c r="J30" s="549"/>
      <c r="K30" s="548"/>
      <c r="L30" s="549"/>
      <c r="M30" s="548"/>
      <c r="N30" s="549"/>
      <c r="O30" s="549"/>
      <c r="P30" s="549"/>
      <c r="Q30" s="548"/>
      <c r="R30" s="549"/>
      <c r="S30" s="549"/>
      <c r="T30" s="548"/>
      <c r="U30" s="549"/>
      <c r="V30" s="548"/>
      <c r="W30" s="549"/>
      <c r="X30" s="549"/>
      <c r="Y30" s="549"/>
      <c r="Z30" s="548"/>
      <c r="AA30" s="549"/>
      <c r="AB30" s="549"/>
      <c r="AC30" s="548"/>
      <c r="AD30" s="549"/>
      <c r="AE30" s="533"/>
      <c r="AF30" s="228">
        <f t="shared" si="4"/>
        <v>0</v>
      </c>
      <c r="AG30" s="157"/>
      <c r="AH30" s="229">
        <v>0</v>
      </c>
      <c r="AI30" s="516" t="s">
        <v>165</v>
      </c>
      <c r="AJ30" s="41" t="s">
        <v>244</v>
      </c>
    </row>
    <row r="31" spans="1:36" ht="16.149999999999999" customHeight="1" x14ac:dyDescent="0.2">
      <c r="A31" s="41">
        <f t="shared" ca="1" si="3"/>
        <v>0.85587692852466013</v>
      </c>
      <c r="B31" s="509" t="s">
        <v>333</v>
      </c>
      <c r="C31" s="527"/>
      <c r="D31" s="547"/>
      <c r="E31" s="529"/>
      <c r="F31" s="530"/>
      <c r="G31" s="548"/>
      <c r="H31" s="549"/>
      <c r="I31" s="548"/>
      <c r="J31" s="549"/>
      <c r="K31" s="548"/>
      <c r="L31" s="549"/>
      <c r="M31" s="548"/>
      <c r="N31" s="549"/>
      <c r="O31" s="549"/>
      <c r="P31" s="549"/>
      <c r="Q31" s="548"/>
      <c r="R31" s="549"/>
      <c r="S31" s="549"/>
      <c r="T31" s="548"/>
      <c r="U31" s="549"/>
      <c r="V31" s="548"/>
      <c r="W31" s="549"/>
      <c r="X31" s="549"/>
      <c r="Y31" s="549"/>
      <c r="Z31" s="548"/>
      <c r="AA31" s="549"/>
      <c r="AB31" s="549"/>
      <c r="AC31" s="548"/>
      <c r="AD31" s="549"/>
      <c r="AE31" s="533"/>
      <c r="AF31" s="228">
        <f t="shared" si="4"/>
        <v>644</v>
      </c>
      <c r="AG31" s="157"/>
      <c r="AH31" s="229">
        <v>182</v>
      </c>
      <c r="AI31" s="516"/>
    </row>
    <row r="32" spans="1:36" ht="13.15" customHeight="1" x14ac:dyDescent="0.2">
      <c r="A32" s="41">
        <f t="shared" ca="1" si="3"/>
        <v>0.15678461051468662</v>
      </c>
      <c r="B32" s="527"/>
      <c r="C32" s="535"/>
      <c r="D32" s="547"/>
      <c r="E32" s="529"/>
      <c r="F32" s="530"/>
      <c r="G32" s="548"/>
      <c r="H32" s="549"/>
      <c r="I32" s="548"/>
      <c r="J32" s="549"/>
      <c r="K32" s="548"/>
      <c r="L32" s="549"/>
      <c r="M32" s="548"/>
      <c r="N32" s="549"/>
      <c r="O32" s="549"/>
      <c r="P32" s="549"/>
      <c r="Q32" s="548"/>
      <c r="R32" s="549"/>
      <c r="S32" s="549"/>
      <c r="T32" s="548"/>
      <c r="U32" s="549"/>
      <c r="V32" s="548"/>
      <c r="W32" s="549"/>
      <c r="X32" s="549"/>
      <c r="Y32" s="549"/>
      <c r="Z32" s="548"/>
      <c r="AA32" s="549"/>
      <c r="AB32" s="549"/>
      <c r="AC32" s="548"/>
      <c r="AD32" s="549"/>
      <c r="AE32" s="533"/>
      <c r="AF32" s="228">
        <f t="shared" si="4"/>
        <v>0</v>
      </c>
      <c r="AG32" s="157"/>
      <c r="AH32" s="229">
        <v>0</v>
      </c>
      <c r="AI32" s="516" t="s">
        <v>165</v>
      </c>
    </row>
    <row r="33" spans="1:36" x14ac:dyDescent="0.2">
      <c r="A33" s="41">
        <f t="shared" ca="1" si="3"/>
        <v>0.37485860313610142</v>
      </c>
      <c r="B33" s="520">
        <v>18</v>
      </c>
      <c r="C33" s="521">
        <v>40</v>
      </c>
      <c r="D33" s="539" t="str">
        <f>VLOOKUP(C33,Уч!$A$2:$L$34,2,FALSE)</f>
        <v>Черкасов Алексей</v>
      </c>
      <c r="E33" s="314" t="str">
        <f>VLOOKUP(C33,Уч!$A$2:$L$34,3,FALSE)</f>
        <v>22.10.1994</v>
      </c>
      <c r="F33" s="540" t="str">
        <f>VLOOKUP(C33,Уч!$A$2:$L$34,5,FALSE)</f>
        <v xml:space="preserve">Кемеровская область Санкт-Петербург </v>
      </c>
      <c r="G33" s="541"/>
      <c r="H33" s="542"/>
      <c r="I33" s="543"/>
      <c r="J33" s="544"/>
      <c r="K33" s="545"/>
      <c r="L33" s="546"/>
      <c r="M33" s="541"/>
      <c r="N33" s="542"/>
      <c r="O33" s="546"/>
      <c r="P33" s="544"/>
      <c r="Q33" s="545"/>
      <c r="R33" s="546"/>
      <c r="S33" s="544"/>
      <c r="T33" s="545"/>
      <c r="U33" s="546"/>
      <c r="V33" s="541"/>
      <c r="W33" s="542"/>
      <c r="X33" s="546"/>
      <c r="Y33" s="544"/>
      <c r="Z33" s="545"/>
      <c r="AA33" s="546"/>
      <c r="AB33" s="544"/>
      <c r="AC33" s="545"/>
      <c r="AD33" s="546"/>
      <c r="AE33" s="525">
        <f t="shared" ref="AE33:AE40" si="5">AH33/100</f>
        <v>0</v>
      </c>
      <c r="AF33" s="228">
        <f t="shared" si="4"/>
        <v>0</v>
      </c>
      <c r="AG33" s="157"/>
      <c r="AH33" s="229">
        <v>0</v>
      </c>
      <c r="AI33" s="516" t="s">
        <v>165</v>
      </c>
    </row>
    <row r="34" spans="1:36" x14ac:dyDescent="0.2">
      <c r="A34" s="41">
        <f t="shared" ca="1" si="3"/>
        <v>7.7198383738314558E-2</v>
      </c>
      <c r="B34" s="220">
        <v>19</v>
      </c>
      <c r="C34" s="220">
        <v>62</v>
      </c>
      <c r="D34" s="268" t="e">
        <f>VLOOKUP(C34,Уч!$A$2:$L$34,2,FALSE)</f>
        <v>#N/A</v>
      </c>
      <c r="E34" s="222" t="e">
        <f>VLOOKUP(C34,Уч!$A$2:$L$34,3,FALSE)</f>
        <v>#N/A</v>
      </c>
      <c r="F34" s="269" t="e">
        <f>VLOOKUP(C34,Уч!$A$2:$L$34,5,FALSE)</f>
        <v>#N/A</v>
      </c>
      <c r="G34" s="270"/>
      <c r="H34" s="271"/>
      <c r="I34" s="272"/>
      <c r="J34" s="273"/>
      <c r="K34" s="274"/>
      <c r="L34" s="275"/>
      <c r="M34" s="270"/>
      <c r="N34" s="271"/>
      <c r="O34" s="275"/>
      <c r="P34" s="273"/>
      <c r="Q34" s="274"/>
      <c r="R34" s="275"/>
      <c r="S34" s="273"/>
      <c r="T34" s="274"/>
      <c r="U34" s="275"/>
      <c r="V34" s="270"/>
      <c r="W34" s="271"/>
      <c r="X34" s="275"/>
      <c r="Y34" s="273"/>
      <c r="Z34" s="274"/>
      <c r="AA34" s="275"/>
      <c r="AB34" s="273"/>
      <c r="AC34" s="274"/>
      <c r="AD34" s="275"/>
      <c r="AE34" s="226">
        <f t="shared" si="5"/>
        <v>1.94</v>
      </c>
      <c r="AF34" s="228">
        <f t="shared" si="4"/>
        <v>749</v>
      </c>
      <c r="AG34" s="157"/>
      <c r="AH34" s="229">
        <v>194</v>
      </c>
      <c r="AI34" s="516"/>
    </row>
    <row r="35" spans="1:36" x14ac:dyDescent="0.2">
      <c r="A35" s="41">
        <f t="shared" ca="1" si="3"/>
        <v>0.99313761224425856</v>
      </c>
      <c r="B35" s="220">
        <v>20</v>
      </c>
      <c r="C35" s="220">
        <v>13</v>
      </c>
      <c r="D35" s="268" t="e">
        <f>VLOOKUP(C35,Уч!$A$2:$L$34,2,FALSE)</f>
        <v>#N/A</v>
      </c>
      <c r="E35" s="222" t="e">
        <f>VLOOKUP(C35,Уч!$A$2:$L$34,3,FALSE)</f>
        <v>#N/A</v>
      </c>
      <c r="F35" s="269" t="e">
        <f>VLOOKUP(C35,Уч!$A$2:$L$34,5,FALSE)</f>
        <v>#N/A</v>
      </c>
      <c r="G35" s="270"/>
      <c r="H35" s="271"/>
      <c r="I35" s="272"/>
      <c r="J35" s="273"/>
      <c r="K35" s="274"/>
      <c r="L35" s="275"/>
      <c r="M35" s="270"/>
      <c r="N35" s="271"/>
      <c r="O35" s="275"/>
      <c r="P35" s="273"/>
      <c r="Q35" s="274"/>
      <c r="R35" s="275"/>
      <c r="S35" s="273"/>
      <c r="T35" s="274"/>
      <c r="U35" s="275"/>
      <c r="V35" s="270"/>
      <c r="W35" s="271"/>
      <c r="X35" s="275"/>
      <c r="Y35" s="273"/>
      <c r="Z35" s="274"/>
      <c r="AA35" s="275"/>
      <c r="AB35" s="273"/>
      <c r="AC35" s="274"/>
      <c r="AD35" s="275"/>
      <c r="AE35" s="226">
        <f t="shared" si="5"/>
        <v>2</v>
      </c>
      <c r="AF35" s="228">
        <f t="shared" si="4"/>
        <v>803</v>
      </c>
      <c r="AG35" s="157"/>
      <c r="AH35" s="229">
        <v>200</v>
      </c>
      <c r="AI35" s="516"/>
    </row>
    <row r="36" spans="1:36" x14ac:dyDescent="0.2">
      <c r="A36" s="41">
        <f t="shared" ca="1" si="3"/>
        <v>0.18829181970706266</v>
      </c>
      <c r="B36" s="220">
        <v>21</v>
      </c>
      <c r="C36" s="220">
        <v>27</v>
      </c>
      <c r="D36" s="268" t="e">
        <f>VLOOKUP(C36,Уч!$A$2:$L$34,2,FALSE)</f>
        <v>#N/A</v>
      </c>
      <c r="E36" s="222" t="e">
        <f>VLOOKUP(C36,Уч!$A$2:$L$34,3,FALSE)</f>
        <v>#N/A</v>
      </c>
      <c r="F36" s="269" t="e">
        <f>VLOOKUP(C36,Уч!$A$2:$L$34,5,FALSE)</f>
        <v>#N/A</v>
      </c>
      <c r="G36" s="270"/>
      <c r="H36" s="271"/>
      <c r="I36" s="272"/>
      <c r="J36" s="273"/>
      <c r="K36" s="274"/>
      <c r="L36" s="275"/>
      <c r="M36" s="270"/>
      <c r="N36" s="271"/>
      <c r="O36" s="275"/>
      <c r="P36" s="273"/>
      <c r="Q36" s="274"/>
      <c r="R36" s="275"/>
      <c r="S36" s="273"/>
      <c r="T36" s="274"/>
      <c r="U36" s="275"/>
      <c r="V36" s="270"/>
      <c r="W36" s="271"/>
      <c r="X36" s="275"/>
      <c r="Y36" s="273"/>
      <c r="Z36" s="274"/>
      <c r="AA36" s="275"/>
      <c r="AB36" s="273"/>
      <c r="AC36" s="274"/>
      <c r="AD36" s="275"/>
      <c r="AE36" s="226">
        <f t="shared" si="5"/>
        <v>1.85</v>
      </c>
      <c r="AF36" s="228">
        <f t="shared" si="4"/>
        <v>670</v>
      </c>
      <c r="AG36" s="157"/>
      <c r="AH36" s="229">
        <v>185</v>
      </c>
      <c r="AI36" s="516"/>
    </row>
    <row r="37" spans="1:36" x14ac:dyDescent="0.2">
      <c r="A37" s="41">
        <f t="shared" ca="1" si="3"/>
        <v>0.55507240944500535</v>
      </c>
      <c r="B37" s="220">
        <v>22</v>
      </c>
      <c r="C37" s="230">
        <v>66</v>
      </c>
      <c r="D37" s="268" t="e">
        <f>VLOOKUP(C37,Уч!$A$2:$L$34,2,FALSE)</f>
        <v>#N/A</v>
      </c>
      <c r="E37" s="222" t="e">
        <f>VLOOKUP(C37,Уч!$A$2:$L$34,3,FALSE)</f>
        <v>#N/A</v>
      </c>
      <c r="F37" s="269" t="e">
        <f>VLOOKUP(C37,Уч!$A$2:$L$34,5,FALSE)</f>
        <v>#N/A</v>
      </c>
      <c r="G37" s="270"/>
      <c r="H37" s="271"/>
      <c r="I37" s="272"/>
      <c r="J37" s="273"/>
      <c r="K37" s="274"/>
      <c r="L37" s="275"/>
      <c r="M37" s="270"/>
      <c r="N37" s="271"/>
      <c r="O37" s="275"/>
      <c r="P37" s="273"/>
      <c r="Q37" s="274"/>
      <c r="R37" s="275"/>
      <c r="S37" s="273"/>
      <c r="T37" s="274"/>
      <c r="U37" s="275"/>
      <c r="V37" s="270"/>
      <c r="W37" s="271"/>
      <c r="X37" s="275"/>
      <c r="Y37" s="273"/>
      <c r="Z37" s="274"/>
      <c r="AA37" s="275"/>
      <c r="AB37" s="273"/>
      <c r="AC37" s="274"/>
      <c r="AD37" s="275"/>
      <c r="AE37" s="226">
        <f t="shared" si="5"/>
        <v>0</v>
      </c>
      <c r="AF37" s="228">
        <f t="shared" si="4"/>
        <v>0</v>
      </c>
      <c r="AG37" s="157"/>
      <c r="AH37" s="229">
        <v>0</v>
      </c>
      <c r="AI37" s="516" t="s">
        <v>165</v>
      </c>
    </row>
    <row r="38" spans="1:36" x14ac:dyDescent="0.2">
      <c r="A38" s="41">
        <f t="shared" ca="1" si="3"/>
        <v>0.42319608923043595</v>
      </c>
      <c r="B38" s="220">
        <v>23</v>
      </c>
      <c r="C38" s="230">
        <v>39</v>
      </c>
      <c r="D38" s="268" t="str">
        <f>VLOOKUP(C38,Уч!$A$2:$L$34,2,FALSE)</f>
        <v>Левковский Андрей</v>
      </c>
      <c r="E38" s="222" t="str">
        <f>VLOOKUP(C38,Уч!$A$2:$L$34,3,FALSE)</f>
        <v>17.08.1997</v>
      </c>
      <c r="F38" s="269" t="str">
        <f>VLOOKUP(C38,Уч!$A$2:$L$34,5,FALSE)</f>
        <v xml:space="preserve">Кемеровская область  </v>
      </c>
      <c r="G38" s="270"/>
      <c r="H38" s="271"/>
      <c r="I38" s="272"/>
      <c r="J38" s="273"/>
      <c r="K38" s="274"/>
      <c r="L38" s="275"/>
      <c r="M38" s="270"/>
      <c r="N38" s="271"/>
      <c r="O38" s="275"/>
      <c r="P38" s="273"/>
      <c r="Q38" s="274"/>
      <c r="R38" s="275"/>
      <c r="S38" s="273"/>
      <c r="T38" s="274"/>
      <c r="U38" s="275"/>
      <c r="V38" s="270"/>
      <c r="W38" s="271"/>
      <c r="X38" s="275"/>
      <c r="Y38" s="273"/>
      <c r="Z38" s="274"/>
      <c r="AA38" s="275"/>
      <c r="AB38" s="273"/>
      <c r="AC38" s="274"/>
      <c r="AD38" s="275"/>
      <c r="AE38" s="226">
        <f t="shared" si="5"/>
        <v>0</v>
      </c>
      <c r="AF38" s="228">
        <f t="shared" si="4"/>
        <v>0</v>
      </c>
      <c r="AG38" s="157"/>
      <c r="AH38" s="229">
        <v>0</v>
      </c>
      <c r="AI38" s="516" t="s">
        <v>165</v>
      </c>
    </row>
    <row r="39" spans="1:36" x14ac:dyDescent="0.2">
      <c r="A39" s="41">
        <f t="shared" ca="1" si="3"/>
        <v>1.4417606400281335E-2</v>
      </c>
      <c r="B39" s="220">
        <v>24</v>
      </c>
      <c r="C39" s="220">
        <v>22</v>
      </c>
      <c r="D39" s="268" t="str">
        <f>VLOOKUP(C39,Уч!$A$2:$L$34,2,FALSE)</f>
        <v>Чернов Евгений</v>
      </c>
      <c r="E39" s="222" t="str">
        <f>VLOOKUP(C39,Уч!$A$2:$L$34,3,FALSE)</f>
        <v>09.11.1991</v>
      </c>
      <c r="F39" s="269" t="str">
        <f>VLOOKUP(C39,Уч!$A$2:$L$34,5,FALSE)</f>
        <v xml:space="preserve">Краснодарский край  </v>
      </c>
      <c r="G39" s="270"/>
      <c r="H39" s="271"/>
      <c r="I39" s="272"/>
      <c r="J39" s="273"/>
      <c r="K39" s="274"/>
      <c r="L39" s="275"/>
      <c r="M39" s="270"/>
      <c r="N39" s="271"/>
      <c r="O39" s="275"/>
      <c r="P39" s="273"/>
      <c r="Q39" s="274"/>
      <c r="R39" s="275"/>
      <c r="S39" s="273"/>
      <c r="T39" s="274"/>
      <c r="U39" s="275"/>
      <c r="V39" s="270"/>
      <c r="W39" s="271"/>
      <c r="X39" s="275"/>
      <c r="Y39" s="273"/>
      <c r="Z39" s="274"/>
      <c r="AA39" s="275"/>
      <c r="AB39" s="273"/>
      <c r="AC39" s="274"/>
      <c r="AD39" s="275"/>
      <c r="AE39" s="226">
        <f t="shared" si="5"/>
        <v>0</v>
      </c>
      <c r="AF39" s="228">
        <f t="shared" si="4"/>
        <v>0</v>
      </c>
      <c r="AG39" s="157"/>
      <c r="AH39" s="229">
        <v>0</v>
      </c>
      <c r="AI39" s="516"/>
    </row>
    <row r="40" spans="1:36" x14ac:dyDescent="0.2">
      <c r="A40" s="41">
        <f t="shared" ca="1" si="3"/>
        <v>0.52057065561906468</v>
      </c>
      <c r="B40" s="220">
        <v>25</v>
      </c>
      <c r="C40" s="220">
        <v>25</v>
      </c>
      <c r="D40" s="268" t="e">
        <f>VLOOKUP(C40,Уч!$A$2:$L$34,2,FALSE)</f>
        <v>#N/A</v>
      </c>
      <c r="E40" s="222" t="e">
        <f>VLOOKUP(C40,Уч!$A$2:$L$34,3,FALSE)</f>
        <v>#N/A</v>
      </c>
      <c r="F40" s="269" t="e">
        <f>VLOOKUP(C40,Уч!$A$2:$L$34,5,FALSE)</f>
        <v>#N/A</v>
      </c>
      <c r="G40" s="270"/>
      <c r="H40" s="271"/>
      <c r="I40" s="272"/>
      <c r="J40" s="273"/>
      <c r="K40" s="274"/>
      <c r="L40" s="275"/>
      <c r="M40" s="270"/>
      <c r="N40" s="271"/>
      <c r="O40" s="275"/>
      <c r="P40" s="273"/>
      <c r="Q40" s="274"/>
      <c r="R40" s="275"/>
      <c r="S40" s="273"/>
      <c r="T40" s="274"/>
      <c r="U40" s="275"/>
      <c r="V40" s="270"/>
      <c r="W40" s="271"/>
      <c r="X40" s="275"/>
      <c r="Y40" s="273"/>
      <c r="Z40" s="274"/>
      <c r="AA40" s="275"/>
      <c r="AB40" s="273"/>
      <c r="AC40" s="274"/>
      <c r="AD40" s="275"/>
      <c r="AE40" s="226">
        <f t="shared" si="5"/>
        <v>2.12</v>
      </c>
      <c r="AF40" s="228">
        <f t="shared" si="4"/>
        <v>915</v>
      </c>
      <c r="AG40" s="157"/>
      <c r="AH40" s="229">
        <v>212</v>
      </c>
      <c r="AI40" s="516"/>
    </row>
    <row r="41" spans="1:36" x14ac:dyDescent="0.2">
      <c r="A41" s="41">
        <f t="shared" ca="1" si="3"/>
        <v>0.85316636216069608</v>
      </c>
      <c r="B41" s="220">
        <v>26</v>
      </c>
      <c r="C41" s="230"/>
      <c r="D41" s="268" t="e">
        <f>VLOOKUP(C41,Уч!$A$2:$L$34,2,FALSE)</f>
        <v>#N/A</v>
      </c>
      <c r="E41" s="222" t="e">
        <f>VLOOKUP(C41,Уч!$A$2:$L$34,3,FALSE)</f>
        <v>#N/A</v>
      </c>
      <c r="F41" s="269" t="e">
        <f>VLOOKUP(C41,Уч!$A$2:$L$34,5,FALSE)</f>
        <v>#N/A</v>
      </c>
      <c r="G41" s="270"/>
      <c r="H41" s="271"/>
      <c r="I41" s="272"/>
      <c r="J41" s="273"/>
      <c r="K41" s="274"/>
      <c r="L41" s="275"/>
      <c r="M41" s="270"/>
      <c r="N41" s="271"/>
      <c r="O41" s="275"/>
      <c r="P41" s="273"/>
      <c r="Q41" s="274"/>
      <c r="R41" s="275"/>
      <c r="S41" s="273"/>
      <c r="T41" s="274"/>
      <c r="U41" s="275"/>
      <c r="V41" s="270"/>
      <c r="W41" s="271"/>
      <c r="X41" s="275"/>
      <c r="Y41" s="273"/>
      <c r="Z41" s="274"/>
      <c r="AA41" s="275"/>
      <c r="AB41" s="273"/>
      <c r="AC41" s="274"/>
      <c r="AD41" s="275"/>
      <c r="AE41" s="226">
        <f>AH41/100</f>
        <v>0</v>
      </c>
      <c r="AF41" s="228">
        <f>IF(AH41&lt;77,0,IF(AH41=0,"0",ROUNDDOWN(0.8465*(AH41-75)^1.42,0)))</f>
        <v>0</v>
      </c>
      <c r="AG41" s="157"/>
      <c r="AH41" s="229">
        <v>0</v>
      </c>
      <c r="AI41" s="516" t="s">
        <v>165</v>
      </c>
      <c r="AJ41" s="41" t="s">
        <v>243</v>
      </c>
    </row>
    <row r="42" spans="1:36" x14ac:dyDescent="0.2">
      <c r="A42" s="41">
        <f t="shared" ca="1" si="3"/>
        <v>0.90476926775469024</v>
      </c>
      <c r="B42" s="220">
        <v>27</v>
      </c>
      <c r="C42" s="220">
        <v>32</v>
      </c>
      <c r="D42" s="268" t="e">
        <f>VLOOKUP(C42,Уч!$A$2:$L$34,2,FALSE)</f>
        <v>#N/A</v>
      </c>
      <c r="E42" s="222" t="e">
        <f>VLOOKUP(C42,Уч!$A$2:$L$34,3,FALSE)</f>
        <v>#N/A</v>
      </c>
      <c r="F42" s="269" t="e">
        <f>VLOOKUP(C42,Уч!$A$2:$L$34,5,FALSE)</f>
        <v>#N/A</v>
      </c>
      <c r="G42" s="270"/>
      <c r="H42" s="271"/>
      <c r="I42" s="272"/>
      <c r="J42" s="273"/>
      <c r="K42" s="274"/>
      <c r="L42" s="275"/>
      <c r="M42" s="270"/>
      <c r="N42" s="271"/>
      <c r="O42" s="275"/>
      <c r="P42" s="273"/>
      <c r="Q42" s="274"/>
      <c r="R42" s="275"/>
      <c r="S42" s="273"/>
      <c r="T42" s="274"/>
      <c r="U42" s="275"/>
      <c r="V42" s="270"/>
      <c r="W42" s="271"/>
      <c r="X42" s="275"/>
      <c r="Y42" s="273"/>
      <c r="Z42" s="274"/>
      <c r="AA42" s="275"/>
      <c r="AB42" s="273"/>
      <c r="AC42" s="274"/>
      <c r="AD42" s="275"/>
      <c r="AE42" s="226">
        <f>AH42/100</f>
        <v>1.94</v>
      </c>
      <c r="AF42" s="228">
        <f>IF(AH42&lt;77,0,IF(AH42=0,"0",ROUNDDOWN(0.8465*(AH42-75)^1.42,0)))</f>
        <v>749</v>
      </c>
      <c r="AG42" s="157"/>
      <c r="AH42" s="229">
        <v>194</v>
      </c>
    </row>
    <row r="43" spans="1:36" x14ac:dyDescent="0.2">
      <c r="A43" s="41">
        <f t="shared" ca="1" si="3"/>
        <v>0.11406438392919016</v>
      </c>
      <c r="B43" s="220">
        <v>28</v>
      </c>
      <c r="C43" s="220">
        <v>10</v>
      </c>
      <c r="D43" s="268" t="e">
        <f>VLOOKUP(C43,Уч!$A$2:$L$34,2,FALSE)</f>
        <v>#N/A</v>
      </c>
      <c r="E43" s="222" t="e">
        <f>VLOOKUP(C43,Уч!$A$2:$L$34,3,FALSE)</f>
        <v>#N/A</v>
      </c>
      <c r="F43" s="269" t="e">
        <f>VLOOKUP(C43,Уч!$A$2:$L$34,5,FALSE)</f>
        <v>#N/A</v>
      </c>
      <c r="G43" s="270"/>
      <c r="H43" s="271"/>
      <c r="I43" s="272"/>
      <c r="J43" s="273"/>
      <c r="K43" s="274"/>
      <c r="L43" s="275"/>
      <c r="M43" s="270"/>
      <c r="N43" s="271"/>
      <c r="O43" s="275"/>
      <c r="P43" s="273"/>
      <c r="Q43" s="274"/>
      <c r="R43" s="275"/>
      <c r="S43" s="273"/>
      <c r="T43" s="274"/>
      <c r="U43" s="275"/>
      <c r="V43" s="270"/>
      <c r="W43" s="271"/>
      <c r="X43" s="275"/>
      <c r="Y43" s="273"/>
      <c r="Z43" s="274"/>
      <c r="AA43" s="275"/>
      <c r="AB43" s="273"/>
      <c r="AC43" s="274"/>
      <c r="AD43" s="275"/>
      <c r="AE43" s="226">
        <f>AH43/100</f>
        <v>1.97</v>
      </c>
      <c r="AF43" s="228">
        <f>IF(AH43&lt;77,0,IF(AH43=0,"0",ROUNDDOWN(0.8465*(AH43-75)^1.42,0)))</f>
        <v>776</v>
      </c>
      <c r="AG43" s="157"/>
      <c r="AH43" s="229">
        <v>197</v>
      </c>
    </row>
    <row r="44" spans="1:36" x14ac:dyDescent="0.2">
      <c r="A44" s="41">
        <f t="shared" ca="1" si="3"/>
        <v>0.92144414997822355</v>
      </c>
      <c r="B44" s="220">
        <v>28</v>
      </c>
      <c r="C44" s="220">
        <v>41</v>
      </c>
      <c r="D44" s="268" t="str">
        <f>VLOOKUP(C44,Уч!$A$2:$L$34,2,FALSE)</f>
        <v>Фомичев Андрей</v>
      </c>
      <c r="E44" s="222" t="str">
        <f>VLOOKUP(C44,Уч!$A$2:$L$34,3,FALSE)</f>
        <v>15.12.1996</v>
      </c>
      <c r="F44" s="269" t="str">
        <f>VLOOKUP(C44,Уч!$A$2:$L$34,5,FALSE)</f>
        <v xml:space="preserve">Кемеровская область  </v>
      </c>
      <c r="G44" s="270"/>
      <c r="H44" s="271"/>
      <c r="I44" s="272"/>
      <c r="J44" s="273"/>
      <c r="K44" s="274"/>
      <c r="L44" s="275"/>
      <c r="M44" s="270"/>
      <c r="N44" s="271"/>
      <c r="O44" s="275"/>
      <c r="P44" s="273"/>
      <c r="Q44" s="274"/>
      <c r="R44" s="275"/>
      <c r="S44" s="273"/>
      <c r="T44" s="274"/>
      <c r="U44" s="275"/>
      <c r="V44" s="270"/>
      <c r="W44" s="271"/>
      <c r="X44" s="275"/>
      <c r="Y44" s="273"/>
      <c r="Z44" s="274"/>
      <c r="AA44" s="275"/>
      <c r="AB44" s="273"/>
      <c r="AC44" s="274"/>
      <c r="AD44" s="275"/>
      <c r="AE44" s="226">
        <f>AH44/100</f>
        <v>0</v>
      </c>
      <c r="AF44" s="228">
        <f>IF(AH44&lt;77,0,IF(AH44=0,"0",ROUNDDOWN(0.8465*(AH44-75)^1.42,0)))</f>
        <v>0</v>
      </c>
      <c r="AG44" s="157"/>
      <c r="AH44" s="229">
        <v>0</v>
      </c>
      <c r="AI44" s="516" t="s">
        <v>165</v>
      </c>
    </row>
  </sheetData>
  <sortState ref="A16:BA27">
    <sortCondition ref="A16:A27"/>
  </sortState>
  <mergeCells count="7">
    <mergeCell ref="B7:AE7"/>
    <mergeCell ref="B1:AE1"/>
    <mergeCell ref="B2:AE2"/>
    <mergeCell ref="B3:AE3"/>
    <mergeCell ref="B4:AE4"/>
    <mergeCell ref="B5:AE5"/>
    <mergeCell ref="B6:AE6"/>
  </mergeCells>
  <pageMargins left="0.7" right="0.7" top="0.75" bottom="0.75" header="0.3" footer="0.3"/>
  <pageSetup paperSize="9" scale="92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33"/>
  </sheetPr>
  <dimension ref="A1:R90"/>
  <sheetViews>
    <sheetView view="pageBreakPreview" topLeftCell="B20" zoomScaleSheetLayoutView="100" workbookViewId="0">
      <selection activeCell="X48" sqref="X48"/>
    </sheetView>
  </sheetViews>
  <sheetFormatPr defaultColWidth="9.140625" defaultRowHeight="12.75" outlineLevelRow="1" outlineLevelCol="1" x14ac:dyDescent="0.2"/>
  <cols>
    <col min="1" max="1" width="12" style="41" hidden="1" customWidth="1" outlineLevel="1"/>
    <col min="2" max="2" width="5.7109375" style="41" customWidth="1" collapsed="1"/>
    <col min="3" max="3" width="5.28515625" style="148" customWidth="1"/>
    <col min="4" max="4" width="22.85546875" style="41" customWidth="1"/>
    <col min="5" max="5" width="10.140625" style="41" customWidth="1"/>
    <col min="6" max="6" width="18.140625" style="277" customWidth="1"/>
    <col min="7" max="7" width="12.7109375" style="41" customWidth="1"/>
    <col min="8" max="8" width="7.28515625" style="149" customWidth="1"/>
    <col min="9" max="9" width="7.140625" style="41" customWidth="1" outlineLevel="1"/>
    <col min="10" max="16384" width="9.140625" style="41"/>
  </cols>
  <sheetData>
    <row r="1" spans="1:9" ht="13.15" customHeight="1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8"/>
      <c r="I1" s="586"/>
    </row>
    <row r="2" spans="1:9" ht="13.15" customHeight="1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8"/>
      <c r="I2" s="586"/>
    </row>
    <row r="3" spans="1:9" ht="13.15" customHeight="1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8"/>
      <c r="I3" s="586"/>
    </row>
    <row r="4" spans="1:9" ht="13.15" customHeight="1" x14ac:dyDescent="0.2">
      <c r="B4" s="745" t="str">
        <f>Расп!A27</f>
        <v>по многоборью</v>
      </c>
      <c r="C4" s="745"/>
      <c r="D4" s="745"/>
      <c r="E4" s="745"/>
      <c r="F4" s="745"/>
      <c r="G4" s="745"/>
      <c r="H4" s="748"/>
      <c r="I4" s="586"/>
    </row>
    <row r="5" spans="1:9" ht="13.15" customHeight="1" x14ac:dyDescent="0.2">
      <c r="B5" s="742" t="str">
        <f>Расп!A28</f>
        <v>Мужчины</v>
      </c>
      <c r="C5" s="742"/>
      <c r="D5" s="742"/>
      <c r="E5" s="742"/>
      <c r="F5" s="742"/>
      <c r="G5" s="742"/>
      <c r="H5" s="749"/>
      <c r="I5" s="586"/>
    </row>
    <row r="6" spans="1:9" ht="13.15" customHeight="1" x14ac:dyDescent="0.2">
      <c r="B6" s="741" t="s">
        <v>12</v>
      </c>
      <c r="C6" s="741"/>
      <c r="D6" s="741"/>
      <c r="E6" s="741"/>
      <c r="F6" s="741"/>
      <c r="G6" s="741"/>
      <c r="H6" s="747"/>
      <c r="I6" s="586"/>
    </row>
    <row r="7" spans="1:9" ht="13.15" customHeight="1" x14ac:dyDescent="0.2">
      <c r="B7" s="741" t="str">
        <f>Расп!A6</f>
        <v>бег 400 м</v>
      </c>
      <c r="C7" s="741"/>
      <c r="D7" s="741"/>
      <c r="E7" s="741"/>
      <c r="F7" s="741"/>
      <c r="G7" s="741"/>
      <c r="H7" s="747"/>
      <c r="I7" s="586"/>
    </row>
    <row r="8" spans="1:9" ht="13.15" hidden="1" customHeight="1" x14ac:dyDescent="0.25">
      <c r="C8" s="151"/>
      <c r="D8" s="148"/>
      <c r="E8" s="208"/>
      <c r="G8" s="150"/>
      <c r="H8" s="150"/>
      <c r="I8" s="585"/>
    </row>
    <row r="9" spans="1:9" ht="13.15" hidden="1" customHeight="1" x14ac:dyDescent="0.2">
      <c r="D9" s="38"/>
      <c r="G9" s="150"/>
      <c r="H9" s="212"/>
      <c r="I9" s="152" t="s">
        <v>22</v>
      </c>
    </row>
    <row r="10" spans="1:9" ht="13.15" hidden="1" customHeight="1" outlineLevel="1" x14ac:dyDescent="0.25">
      <c r="C10" s="153"/>
      <c r="D10" s="148"/>
      <c r="E10" s="148"/>
      <c r="F10" s="151"/>
      <c r="H10" s="41"/>
      <c r="I10" s="152" t="s">
        <v>23</v>
      </c>
    </row>
    <row r="11" spans="1:9" ht="13.15" hidden="1" customHeight="1" x14ac:dyDescent="0.25">
      <c r="C11" s="153"/>
      <c r="D11" s="148"/>
      <c r="E11" s="148"/>
      <c r="H11" s="41"/>
      <c r="I11" s="152" t="s">
        <v>24</v>
      </c>
    </row>
    <row r="12" spans="1:9" ht="13.15" customHeight="1" outlineLevel="1" x14ac:dyDescent="0.25">
      <c r="B12" s="203" t="str">
        <f>Расп!A1</f>
        <v>04.09.2019 г.</v>
      </c>
      <c r="C12" s="153"/>
      <c r="D12" s="148"/>
      <c r="E12" s="148"/>
      <c r="G12" s="276" t="str">
        <f>Расп!B1</f>
        <v>Начало:</v>
      </c>
      <c r="H12" s="207">
        <v>0.79861111111111116</v>
      </c>
      <c r="I12" s="145"/>
    </row>
    <row r="13" spans="1:9" ht="13.15" customHeight="1" x14ac:dyDescent="0.25">
      <c r="B13" s="41" t="str">
        <f>Расп!A26</f>
        <v>г.Сочи, Адлерский район, стадион "Юность"</v>
      </c>
      <c r="C13" s="153"/>
      <c r="D13" s="148"/>
      <c r="E13" s="148"/>
      <c r="G13" s="276" t="str">
        <f>Расп!C1</f>
        <v>Окончание:</v>
      </c>
      <c r="H13" s="41"/>
      <c r="I13" s="145"/>
    </row>
    <row r="14" spans="1:9" s="156" customFormat="1" ht="13.15" customHeight="1" x14ac:dyDescent="0.2">
      <c r="A14" s="154" t="s">
        <v>37</v>
      </c>
      <c r="B14" s="249" t="s">
        <v>259</v>
      </c>
      <c r="C14" s="154" t="s">
        <v>20</v>
      </c>
      <c r="D14" s="154" t="s">
        <v>16</v>
      </c>
      <c r="E14" s="154" t="s">
        <v>0</v>
      </c>
      <c r="F14" s="278" t="s">
        <v>8</v>
      </c>
      <c r="G14" s="154" t="s">
        <v>19</v>
      </c>
      <c r="H14" s="155" t="s">
        <v>29</v>
      </c>
      <c r="I14" s="152" t="s">
        <v>28</v>
      </c>
    </row>
    <row r="15" spans="1:9" s="156" customFormat="1" ht="13.15" hidden="1" customHeight="1" x14ac:dyDescent="0.2">
      <c r="F15" s="279"/>
      <c r="H15" s="157"/>
      <c r="I15" s="152"/>
    </row>
    <row r="16" spans="1:9" s="156" customFormat="1" ht="13.15" customHeight="1" x14ac:dyDescent="0.2">
      <c r="D16" s="156" t="s">
        <v>21</v>
      </c>
      <c r="F16" s="279"/>
      <c r="H16" s="157"/>
      <c r="I16" s="152"/>
    </row>
    <row r="17" spans="1:18" s="281" customFormat="1" ht="13.15" customHeight="1" x14ac:dyDescent="0.2">
      <c r="A17" s="280">
        <f t="shared" ref="A17:A24" ca="1" si="0">RAND()</f>
        <v>0.7119375815933352</v>
      </c>
      <c r="B17" s="200">
        <v>1</v>
      </c>
      <c r="C17" s="162"/>
      <c r="D17" s="221"/>
      <c r="E17" s="222"/>
      <c r="F17" s="223"/>
      <c r="G17" s="557"/>
      <c r="H17" s="155"/>
      <c r="I17" s="319"/>
      <c r="J17" s="280"/>
      <c r="K17" s="280"/>
      <c r="L17" s="280"/>
      <c r="M17" s="280"/>
      <c r="N17" s="280"/>
      <c r="O17" s="280"/>
      <c r="P17" s="280"/>
      <c r="Q17" s="280"/>
      <c r="R17" s="280"/>
    </row>
    <row r="18" spans="1:18" s="280" customFormat="1" ht="13.15" customHeight="1" x14ac:dyDescent="0.2">
      <c r="A18" s="280">
        <f t="shared" ca="1" si="0"/>
        <v>0.84310712400131915</v>
      </c>
      <c r="B18" s="200">
        <v>2</v>
      </c>
      <c r="C18" s="582">
        <v>89</v>
      </c>
      <c r="D18" s="282" t="str">
        <f>VLOOKUP(C18,Уч!$A$2:$L$34,2,FALSE)</f>
        <v>Кузенков Кирилл</v>
      </c>
      <c r="E18" s="283" t="str">
        <f>VLOOKUP(C18,Уч!$A$2:$L$34,3,FALSE)</f>
        <v>18.02.1999</v>
      </c>
      <c r="F18" s="584" t="str">
        <f>VLOOKUP(C18,Уч!$A$2:$L$34,5,FALSE)</f>
        <v xml:space="preserve">Челябинская область  </v>
      </c>
      <c r="G18" s="587">
        <f t="shared" ref="G18:G24" si="1">I18/100</f>
        <v>55.69</v>
      </c>
      <c r="H18" s="588">
        <f t="shared" ref="H18:H24" si="2">IF(I18&gt;8121,0,IF(I18=0,0,ROUNDDOWN(1.53775*(82-I18/100)^1.81,0)))</f>
        <v>571</v>
      </c>
      <c r="I18" s="284">
        <v>5569</v>
      </c>
      <c r="J18" s="285"/>
      <c r="K18" s="231"/>
      <c r="L18" s="231"/>
      <c r="M18" s="281"/>
      <c r="N18" s="281"/>
      <c r="O18" s="281"/>
      <c r="P18" s="281"/>
      <c r="Q18" s="281"/>
      <c r="R18" s="281"/>
    </row>
    <row r="19" spans="1:18" s="280" customFormat="1" ht="13.15" customHeight="1" x14ac:dyDescent="0.3">
      <c r="A19" s="280">
        <f t="shared" ca="1" si="0"/>
        <v>0.95015970093571989</v>
      </c>
      <c r="B19" s="200">
        <v>3</v>
      </c>
      <c r="C19" s="162">
        <v>83</v>
      </c>
      <c r="D19" s="286" t="str">
        <f>VLOOKUP(C19,Уч!$A$2:$L$34,2,FALSE)</f>
        <v>Патес Максим</v>
      </c>
      <c r="E19" s="287" t="str">
        <f>VLOOKUP(C19,Уч!$A$2:$L$34,3,FALSE)</f>
        <v>03.05.1997</v>
      </c>
      <c r="F19" s="340" t="str">
        <f>VLOOKUP(C19,Уч!$A$2:$L$34,5,FALSE)</f>
        <v xml:space="preserve">Челябинская область  </v>
      </c>
      <c r="G19" s="583">
        <f t="shared" si="1"/>
        <v>52.04</v>
      </c>
      <c r="H19" s="288">
        <f t="shared" si="2"/>
        <v>723</v>
      </c>
      <c r="I19" s="289">
        <v>5204</v>
      </c>
    </row>
    <row r="20" spans="1:18" s="280" customFormat="1" ht="13.15" customHeight="1" x14ac:dyDescent="0.3">
      <c r="A20" s="280">
        <f t="shared" ca="1" si="0"/>
        <v>0.11727443600707332</v>
      </c>
      <c r="B20" s="200">
        <v>4</v>
      </c>
      <c r="C20" s="162">
        <v>101</v>
      </c>
      <c r="D20" s="286" t="str">
        <f>VLOOKUP(C20,Уч!$A$2:$L$34,2,FALSE)</f>
        <v>Чернов Виталий</v>
      </c>
      <c r="E20" s="287" t="str">
        <f>VLOOKUP(C20,Уч!$A$2:$L$34,3,FALSE)</f>
        <v>07.08.1997</v>
      </c>
      <c r="F20" s="340" t="str">
        <f>VLOOKUP(C20,Уч!$A$2:$L$34,5,FALSE)</f>
        <v xml:space="preserve">Волгоградская область  </v>
      </c>
      <c r="G20" s="583">
        <f t="shared" si="1"/>
        <v>51.11</v>
      </c>
      <c r="H20" s="288">
        <f t="shared" si="2"/>
        <v>764</v>
      </c>
      <c r="I20" s="290">
        <v>5111</v>
      </c>
    </row>
    <row r="21" spans="1:18" s="280" customFormat="1" ht="13.15" customHeight="1" x14ac:dyDescent="0.3">
      <c r="A21" s="280">
        <f t="shared" ca="1" si="0"/>
        <v>0.68489931948883886</v>
      </c>
      <c r="B21" s="200">
        <v>5</v>
      </c>
      <c r="C21" s="162">
        <v>86</v>
      </c>
      <c r="D21" s="286" t="str">
        <f>VLOOKUP(C21,Уч!$A$2:$L$34,2,FALSE)</f>
        <v>Белишко Владимир</v>
      </c>
      <c r="E21" s="287" t="str">
        <f>VLOOKUP(C21,Уч!$A$2:$L$34,3,FALSE)</f>
        <v>06.08.1998</v>
      </c>
      <c r="F21" s="340" t="str">
        <f>VLOOKUP(C21,Уч!$A$2:$L$34,5,FALSE)</f>
        <v xml:space="preserve">Челябинская область  </v>
      </c>
      <c r="G21" s="583">
        <f t="shared" si="1"/>
        <v>54.98</v>
      </c>
      <c r="H21" s="288">
        <f t="shared" si="2"/>
        <v>600</v>
      </c>
      <c r="I21" s="289">
        <v>5498</v>
      </c>
    </row>
    <row r="22" spans="1:18" s="280" customFormat="1" ht="13.15" customHeight="1" x14ac:dyDescent="0.3">
      <c r="A22" s="280">
        <f t="shared" ca="1" si="0"/>
        <v>0.48155146597071441</v>
      </c>
      <c r="B22" s="200">
        <v>6</v>
      </c>
      <c r="C22" s="162">
        <v>78</v>
      </c>
      <c r="D22" s="286" t="str">
        <f>VLOOKUP(C22,Уч!$A$2:$L$34,2,FALSE)</f>
        <v>Слаква Максим</v>
      </c>
      <c r="E22" s="287" t="str">
        <f>VLOOKUP(C22,Уч!$A$2:$L$34,3,FALSE)</f>
        <v>10.05.1998</v>
      </c>
      <c r="F22" s="340" t="str">
        <f>VLOOKUP(C22,Уч!$A$2:$L$34,5,FALSE)</f>
        <v xml:space="preserve">Ставропольский край  </v>
      </c>
      <c r="G22" s="583">
        <f t="shared" si="1"/>
        <v>49.37</v>
      </c>
      <c r="H22" s="288">
        <f t="shared" si="2"/>
        <v>844</v>
      </c>
      <c r="I22" s="289">
        <v>4937</v>
      </c>
    </row>
    <row r="23" spans="1:18" s="280" customFormat="1" ht="13.15" customHeight="1" x14ac:dyDescent="0.2">
      <c r="A23" s="280">
        <f t="shared" ca="1" si="0"/>
        <v>0.61182895067364029</v>
      </c>
      <c r="B23" s="200">
        <v>7</v>
      </c>
      <c r="C23" s="162">
        <v>115</v>
      </c>
      <c r="D23" s="221" t="str">
        <f>VLOOKUP(C23,Уч!$A$2:$L$34,2,FALSE)</f>
        <v>Скареднов Леонид</v>
      </c>
      <c r="E23" s="222" t="str">
        <f>VLOOKUP(C23,Уч!$A$2:$L$34,3,FALSE)</f>
        <v>16.03.1997</v>
      </c>
      <c r="F23" s="223" t="str">
        <f>VLOOKUP(C23,Уч!$A$2:$L$34,5,FALSE)</f>
        <v xml:space="preserve">Санкт-Петербург  </v>
      </c>
      <c r="G23" s="557">
        <f t="shared" si="1"/>
        <v>53.99</v>
      </c>
      <c r="H23" s="155">
        <f t="shared" si="2"/>
        <v>640</v>
      </c>
      <c r="I23" s="319">
        <v>5399</v>
      </c>
    </row>
    <row r="24" spans="1:18" s="280" customFormat="1" ht="13.15" customHeight="1" x14ac:dyDescent="0.2">
      <c r="A24" s="280">
        <f t="shared" ca="1" si="0"/>
        <v>0.36286112542330462</v>
      </c>
      <c r="B24" s="200">
        <v>8</v>
      </c>
      <c r="C24" s="162">
        <v>88</v>
      </c>
      <c r="D24" s="221" t="str">
        <f>VLOOKUP(C24,Уч!$A$2:$L$34,2,FALSE)</f>
        <v>Башаев Никита</v>
      </c>
      <c r="E24" s="222" t="str">
        <f>VLOOKUP(C24,Уч!$A$2:$L$34,3,FALSE)</f>
        <v>19.07.1997</v>
      </c>
      <c r="F24" s="223" t="str">
        <f>VLOOKUP(C24,Уч!$A$2:$L$34,5,FALSE)</f>
        <v xml:space="preserve">Челябинская область  </v>
      </c>
      <c r="G24" s="557">
        <f t="shared" si="1"/>
        <v>56.61</v>
      </c>
      <c r="H24" s="155">
        <f t="shared" si="2"/>
        <v>536</v>
      </c>
      <c r="I24" s="319">
        <v>5661</v>
      </c>
    </row>
    <row r="25" spans="1:18" s="280" customFormat="1" ht="13.15" hidden="1" customHeight="1" x14ac:dyDescent="0.3">
      <c r="A25" s="231"/>
      <c r="B25" s="231"/>
      <c r="C25" s="291"/>
      <c r="D25" s="292"/>
      <c r="E25" s="293"/>
      <c r="F25" s="294"/>
      <c r="G25" s="281"/>
      <c r="H25" s="408"/>
      <c r="I25" s="289"/>
    </row>
    <row r="26" spans="1:18" s="280" customFormat="1" ht="13.15" customHeight="1" x14ac:dyDescent="0.3">
      <c r="A26" s="231"/>
      <c r="B26" s="231"/>
      <c r="C26" s="291"/>
      <c r="D26" s="281" t="s">
        <v>63</v>
      </c>
      <c r="E26" s="293"/>
      <c r="F26" s="294"/>
      <c r="G26" s="281"/>
      <c r="H26" s="408"/>
      <c r="I26" s="289"/>
    </row>
    <row r="27" spans="1:18" s="280" customFormat="1" ht="13.15" customHeight="1" x14ac:dyDescent="0.2">
      <c r="A27" s="280">
        <f t="shared" ref="A27:A34" ca="1" si="3">RAND()</f>
        <v>0.63623601620201375</v>
      </c>
      <c r="B27" s="200">
        <v>1</v>
      </c>
      <c r="C27" s="162"/>
      <c r="D27" s="221"/>
      <c r="E27" s="222"/>
      <c r="F27" s="223"/>
      <c r="G27" s="557"/>
      <c r="H27" s="155"/>
      <c r="I27" s="319"/>
    </row>
    <row r="28" spans="1:18" s="280" customFormat="1" ht="13.15" customHeight="1" x14ac:dyDescent="0.2">
      <c r="A28" s="280">
        <f t="shared" ca="1" si="3"/>
        <v>0.27492838011767173</v>
      </c>
      <c r="B28" s="200">
        <v>2</v>
      </c>
      <c r="C28" s="162">
        <v>71</v>
      </c>
      <c r="D28" s="221" t="str">
        <f>VLOOKUP(C28,Уч!$A$2:$L$34,2,FALSE)</f>
        <v>Агапов Игорь</v>
      </c>
      <c r="E28" s="222" t="str">
        <f>VLOOKUP(C28,Уч!$A$2:$L$34,3,FALSE)</f>
        <v>29.10.1998</v>
      </c>
      <c r="F28" s="223" t="str">
        <f>VLOOKUP(C28,Уч!$A$2:$L$34,5,FALSE)</f>
        <v xml:space="preserve">Москва  </v>
      </c>
      <c r="G28" s="557">
        <f t="shared" ref="G28" si="4">I28/100</f>
        <v>52.72</v>
      </c>
      <c r="H28" s="155">
        <f t="shared" ref="H28" si="5">IF(I28&gt;8121,0,IF(I28=0,0,ROUNDDOWN(1.53775*(82-I28/100)^1.81,0)))</f>
        <v>694</v>
      </c>
      <c r="I28" s="319">
        <v>5272</v>
      </c>
    </row>
    <row r="29" spans="1:18" s="280" customFormat="1" ht="13.15" customHeight="1" x14ac:dyDescent="0.3">
      <c r="A29" s="280">
        <f t="shared" ca="1" si="3"/>
        <v>0.20532061675359681</v>
      </c>
      <c r="B29" s="200">
        <v>3</v>
      </c>
      <c r="C29" s="162">
        <v>98</v>
      </c>
      <c r="D29" s="286" t="str">
        <f>VLOOKUP(C29,Уч!$A$2:$L$34,2,FALSE)</f>
        <v>Недригайло Данил</v>
      </c>
      <c r="E29" s="287" t="str">
        <f>VLOOKUP(C29,Уч!$A$2:$L$34,3,FALSE)</f>
        <v>21.09.1999</v>
      </c>
      <c r="F29" s="340" t="str">
        <f>VLOOKUP(C29,Уч!$A$2:$L$34,5,FALSE)</f>
        <v xml:space="preserve">Волгоградская область  </v>
      </c>
      <c r="G29" s="583">
        <f t="shared" ref="G29:G34" si="6">I29/100</f>
        <v>55.56</v>
      </c>
      <c r="H29" s="288">
        <f t="shared" ref="H29:H34" si="7">IF(I29&gt;8121,0,IF(I29=0,0,ROUNDDOWN(1.53775*(82-I29/100)^1.81,0)))</f>
        <v>577</v>
      </c>
      <c r="I29" s="289">
        <v>5556</v>
      </c>
    </row>
    <row r="30" spans="1:18" s="280" customFormat="1" ht="13.15" customHeight="1" x14ac:dyDescent="0.3">
      <c r="A30" s="280">
        <f t="shared" ca="1" si="3"/>
        <v>0.6880087344090362</v>
      </c>
      <c r="B30" s="200">
        <v>4</v>
      </c>
      <c r="C30" s="162">
        <v>79</v>
      </c>
      <c r="D30" s="286" t="str">
        <f>VLOOKUP(C30,Уч!$A$2:$L$34,2,FALSE)</f>
        <v>Шестопалов Феликс</v>
      </c>
      <c r="E30" s="287" t="str">
        <f>VLOOKUP(C30,Уч!$A$2:$L$34,3,FALSE)</f>
        <v>11.03.1996</v>
      </c>
      <c r="F30" s="340" t="str">
        <f>VLOOKUP(C30,Уч!$A$2:$L$34,5,FALSE)</f>
        <v xml:space="preserve">Москва Ставропольский край </v>
      </c>
      <c r="G30" s="583">
        <f t="shared" si="6"/>
        <v>50.56</v>
      </c>
      <c r="H30" s="288">
        <f t="shared" si="7"/>
        <v>789</v>
      </c>
      <c r="I30" s="290">
        <v>5056</v>
      </c>
    </row>
    <row r="31" spans="1:18" s="280" customFormat="1" ht="13.15" customHeight="1" x14ac:dyDescent="0.3">
      <c r="A31" s="280">
        <f t="shared" ca="1" si="3"/>
        <v>0.91448032219557784</v>
      </c>
      <c r="B31" s="200">
        <v>5</v>
      </c>
      <c r="C31" s="162">
        <v>45</v>
      </c>
      <c r="D31" s="286" t="str">
        <f>VLOOKUP(C31,Уч!$A$2:$L$34,2,FALSE)</f>
        <v>Бочаринский Данила</v>
      </c>
      <c r="E31" s="287" t="str">
        <f>VLOOKUP(C31,Уч!$A$2:$L$34,3,FALSE)</f>
        <v>12.01.1999</v>
      </c>
      <c r="F31" s="340" t="str">
        <f>VLOOKUP(C31,Уч!$A$2:$L$34,5,FALSE)</f>
        <v xml:space="preserve">Кемеровская область  </v>
      </c>
      <c r="G31" s="583">
        <f t="shared" si="6"/>
        <v>50.47</v>
      </c>
      <c r="H31" s="288">
        <f t="shared" si="7"/>
        <v>793</v>
      </c>
      <c r="I31" s="290">
        <v>5047</v>
      </c>
    </row>
    <row r="32" spans="1:18" s="280" customFormat="1" ht="13.15" customHeight="1" x14ac:dyDescent="0.3">
      <c r="A32" s="280">
        <f t="shared" ca="1" si="3"/>
        <v>4.3952953521036897E-2</v>
      </c>
      <c r="B32" s="200">
        <v>6</v>
      </c>
      <c r="C32" s="162">
        <v>107</v>
      </c>
      <c r="D32" s="286" t="str">
        <f>VLOOKUP(C32,Уч!$A$2:$L$34,2,FALSE)</f>
        <v>Зарипов Раиль</v>
      </c>
      <c r="E32" s="287" t="str">
        <f>VLOOKUP(C32,Уч!$A$2:$L$34,3,FALSE)</f>
        <v>25.07.1999</v>
      </c>
      <c r="F32" s="340" t="str">
        <f>VLOOKUP(C32,Уч!$A$2:$L$34,5,FALSE)</f>
        <v xml:space="preserve">Республика Татарстан  </v>
      </c>
      <c r="G32" s="583">
        <f t="shared" si="6"/>
        <v>52.1</v>
      </c>
      <c r="H32" s="288">
        <f t="shared" si="7"/>
        <v>720</v>
      </c>
      <c r="I32" s="289">
        <v>5210</v>
      </c>
    </row>
    <row r="33" spans="1:10" s="280" customFormat="1" ht="13.15" customHeight="1" x14ac:dyDescent="0.3">
      <c r="A33" s="280">
        <f t="shared" ca="1" si="3"/>
        <v>0.47207227410523822</v>
      </c>
      <c r="B33" s="200">
        <v>7</v>
      </c>
      <c r="C33" s="162">
        <v>114</v>
      </c>
      <c r="D33" s="286" t="str">
        <f>VLOOKUP(C33,Уч!$A$2:$L$34,2,FALSE)</f>
        <v>Новицкий Ярослав</v>
      </c>
      <c r="E33" s="287" t="str">
        <f>VLOOKUP(C33,Уч!$A$2:$L$34,3,FALSE)</f>
        <v>04.04.1988</v>
      </c>
      <c r="F33" s="340" t="str">
        <f>VLOOKUP(C33,Уч!$A$2:$L$34,5,FALSE)</f>
        <v xml:space="preserve">Санкт-Петербург  </v>
      </c>
      <c r="G33" s="583">
        <f t="shared" si="6"/>
        <v>54.02</v>
      </c>
      <c r="H33" s="288">
        <f t="shared" si="7"/>
        <v>639</v>
      </c>
      <c r="I33" s="289">
        <v>5402</v>
      </c>
    </row>
    <row r="34" spans="1:10" s="280" customFormat="1" ht="13.15" customHeight="1" x14ac:dyDescent="0.2">
      <c r="A34" s="280">
        <f t="shared" ca="1" si="3"/>
        <v>0.69445341298088803</v>
      </c>
      <c r="B34" s="200">
        <v>8</v>
      </c>
      <c r="C34" s="162">
        <v>77</v>
      </c>
      <c r="D34" s="221" t="str">
        <f>VLOOKUP(C34,Уч!$A$2:$L$34,2,FALSE)</f>
        <v>Мазикин Алексей</v>
      </c>
      <c r="E34" s="222" t="str">
        <f>VLOOKUP(C34,Уч!$A$2:$L$34,3,FALSE)</f>
        <v>05.06.1998</v>
      </c>
      <c r="F34" s="223" t="str">
        <f>VLOOKUP(C34,Уч!$A$2:$L$34,5,FALSE)</f>
        <v xml:space="preserve">Ставропольский край  </v>
      </c>
      <c r="G34" s="557">
        <f t="shared" si="6"/>
        <v>52.22</v>
      </c>
      <c r="H34" s="155">
        <f t="shared" si="7"/>
        <v>715</v>
      </c>
      <c r="I34" s="319">
        <v>5222</v>
      </c>
    </row>
    <row r="35" spans="1:10" s="280" customFormat="1" ht="13.15" customHeight="1" x14ac:dyDescent="0.3">
      <c r="A35" s="231"/>
      <c r="B35" s="231"/>
      <c r="C35" s="296"/>
      <c r="D35" s="292"/>
      <c r="E35" s="293"/>
      <c r="F35" s="294"/>
      <c r="G35" s="281"/>
      <c r="H35" s="408"/>
      <c r="I35" s="289"/>
    </row>
    <row r="36" spans="1:10" s="280" customFormat="1" ht="13.15" customHeight="1" x14ac:dyDescent="0.3">
      <c r="A36" s="231"/>
      <c r="B36" s="231"/>
      <c r="C36" s="291"/>
      <c r="D36" s="281" t="s">
        <v>64</v>
      </c>
      <c r="E36" s="293"/>
      <c r="F36" s="294"/>
      <c r="G36" s="733"/>
      <c r="H36" s="336"/>
      <c r="I36" s="298"/>
    </row>
    <row r="37" spans="1:10" s="280" customFormat="1" ht="13.15" customHeight="1" x14ac:dyDescent="0.2">
      <c r="A37" s="280">
        <f t="shared" ref="A37:A44" ca="1" si="8">RAND()</f>
        <v>7.48227403949554E-2</v>
      </c>
      <c r="B37" s="200">
        <v>1</v>
      </c>
      <c r="C37" s="162"/>
      <c r="D37" s="221"/>
      <c r="E37" s="222"/>
      <c r="F37" s="223"/>
      <c r="G37" s="557"/>
      <c r="H37" s="155"/>
      <c r="I37" s="319"/>
    </row>
    <row r="38" spans="1:10" s="280" customFormat="1" ht="13.15" customHeight="1" x14ac:dyDescent="0.3">
      <c r="A38" s="280">
        <f t="shared" ca="1" si="8"/>
        <v>0.79700826005942615</v>
      </c>
      <c r="B38" s="200">
        <v>2</v>
      </c>
      <c r="C38" s="162">
        <v>44</v>
      </c>
      <c r="D38" s="299" t="str">
        <f>VLOOKUP(C38,Уч!$A$2:$L$34,2,FALSE)</f>
        <v>Хамедов Игорь</v>
      </c>
      <c r="E38" s="300" t="str">
        <f>VLOOKUP(C38,Уч!$A$2:$L$34,3,FALSE)</f>
        <v>30.05.1998</v>
      </c>
      <c r="F38" s="340" t="str">
        <f>VLOOKUP(C38,Уч!$A$2:$L$34,5,FALSE)</f>
        <v xml:space="preserve">Кемеровская область  </v>
      </c>
      <c r="G38" s="583">
        <f t="shared" ref="G38:G44" si="9">I38/100</f>
        <v>50.41</v>
      </c>
      <c r="H38" s="288">
        <f t="shared" ref="H38:H44" si="10">IF(I38&gt;8121,0,IF(I38=0,0,ROUNDDOWN(1.53775*(82-I38/100)^1.81,0)))</f>
        <v>796</v>
      </c>
      <c r="I38" s="301">
        <v>5041</v>
      </c>
    </row>
    <row r="39" spans="1:10" s="280" customFormat="1" ht="13.15" customHeight="1" x14ac:dyDescent="0.3">
      <c r="A39" s="280">
        <f t="shared" ca="1" si="8"/>
        <v>0.41752422406336853</v>
      </c>
      <c r="B39" s="200">
        <v>3</v>
      </c>
      <c r="C39" s="162">
        <v>81</v>
      </c>
      <c r="D39" s="286" t="str">
        <f>VLOOKUP(C39,Уч!$A$2:$L$34,2,FALSE)</f>
        <v>Исаев Максим</v>
      </c>
      <c r="E39" s="287" t="str">
        <f>VLOOKUP(C39,Уч!$A$2:$L$34,3,FALSE)</f>
        <v>10.07.1997</v>
      </c>
      <c r="F39" s="340" t="str">
        <f>VLOOKUP(C39,Уч!$A$2:$L$34,5,FALSE)</f>
        <v xml:space="preserve">Челябинская область  </v>
      </c>
      <c r="G39" s="583">
        <f t="shared" si="9"/>
        <v>51.93</v>
      </c>
      <c r="H39" s="288">
        <f t="shared" si="10"/>
        <v>728</v>
      </c>
      <c r="I39" s="290">
        <v>5193</v>
      </c>
    </row>
    <row r="40" spans="1:10" s="280" customFormat="1" ht="13.15" customHeight="1" x14ac:dyDescent="0.3">
      <c r="A40" s="280">
        <f t="shared" ca="1" si="8"/>
        <v>0.38448141184076889</v>
      </c>
      <c r="B40" s="200">
        <v>4</v>
      </c>
      <c r="C40" s="162">
        <v>37</v>
      </c>
      <c r="D40" s="286" t="str">
        <f>VLOOKUP(C40,Уч!$A$2:$L$34,2,FALSE)</f>
        <v>Гончарук Артём</v>
      </c>
      <c r="E40" s="287" t="str">
        <f>VLOOKUP(C40,Уч!$A$2:$L$34,3,FALSE)</f>
        <v>07.01.1992</v>
      </c>
      <c r="F40" s="340" t="str">
        <f>VLOOKUP(C40,Уч!$A$2:$L$34,5,FALSE)</f>
        <v xml:space="preserve">Ульяновская область  </v>
      </c>
      <c r="G40" s="583">
        <f t="shared" si="9"/>
        <v>49.97</v>
      </c>
      <c r="H40" s="288">
        <f t="shared" si="10"/>
        <v>816</v>
      </c>
      <c r="I40" s="289">
        <v>4997</v>
      </c>
    </row>
    <row r="41" spans="1:10" s="280" customFormat="1" ht="13.15" customHeight="1" x14ac:dyDescent="0.3">
      <c r="A41" s="280">
        <f t="shared" ca="1" si="8"/>
        <v>0.99483020339023442</v>
      </c>
      <c r="B41" s="200">
        <v>5</v>
      </c>
      <c r="C41" s="162">
        <v>113</v>
      </c>
      <c r="D41" s="286" t="str">
        <f>VLOOKUP(C41,Уч!$A$2:$L$34,2,FALSE)</f>
        <v>Губанов Андрей</v>
      </c>
      <c r="E41" s="287" t="str">
        <f>VLOOKUP(C41,Уч!$A$2:$L$34,3,FALSE)</f>
        <v>22.03.1996</v>
      </c>
      <c r="F41" s="340" t="str">
        <f>VLOOKUP(C41,Уч!$A$2:$L$34,5,FALSE)</f>
        <v xml:space="preserve">Санкт-Петербург Республика Карелия </v>
      </c>
      <c r="G41" s="583">
        <f t="shared" si="9"/>
        <v>50.51</v>
      </c>
      <c r="H41" s="288">
        <f t="shared" si="10"/>
        <v>791</v>
      </c>
      <c r="I41" s="289">
        <v>5051</v>
      </c>
    </row>
    <row r="42" spans="1:10" s="280" customFormat="1" ht="13.15" customHeight="1" x14ac:dyDescent="0.3">
      <c r="A42" s="280">
        <f t="shared" ca="1" si="8"/>
        <v>0.88270570502949786</v>
      </c>
      <c r="B42" s="200">
        <v>6</v>
      </c>
      <c r="C42" s="162">
        <v>36</v>
      </c>
      <c r="D42" s="286" t="str">
        <f>VLOOKUP(C42,Уч!$A$2:$L$34,2,FALSE)</f>
        <v>Королёв Максим</v>
      </c>
      <c r="E42" s="287" t="str">
        <f>VLOOKUP(C42,Уч!$A$2:$L$34,3,FALSE)</f>
        <v>06.01.1988</v>
      </c>
      <c r="F42" s="340" t="str">
        <f>VLOOKUP(C42,Уч!$A$2:$L$34,5,FALSE)</f>
        <v xml:space="preserve">Липецкая область  </v>
      </c>
      <c r="G42" s="583">
        <v>0</v>
      </c>
      <c r="H42" s="288">
        <f t="shared" si="10"/>
        <v>0</v>
      </c>
      <c r="I42" s="289"/>
      <c r="J42" s="280" t="s">
        <v>463</v>
      </c>
    </row>
    <row r="43" spans="1:10" s="280" customFormat="1" ht="13.15" customHeight="1" x14ac:dyDescent="0.3">
      <c r="A43" s="280">
        <f t="shared" ca="1" si="8"/>
        <v>0.90443904294410282</v>
      </c>
      <c r="B43" s="200">
        <v>7</v>
      </c>
      <c r="C43" s="162">
        <v>1</v>
      </c>
      <c r="D43" s="286" t="str">
        <f>VLOOKUP(C43,Уч!$A$2:$L$34,2,FALSE)</f>
        <v>Переварюха Артём</v>
      </c>
      <c r="E43" s="287" t="str">
        <f>VLOOKUP(C43,Уч!$A$2:$L$34,3,FALSE)</f>
        <v>21.05.1999</v>
      </c>
      <c r="F43" s="340" t="str">
        <f>VLOOKUP(C43,Уч!$A$2:$L$34,5,FALSE)</f>
        <v xml:space="preserve">Ростовская область  </v>
      </c>
      <c r="G43" s="583">
        <f t="shared" si="9"/>
        <v>51.13</v>
      </c>
      <c r="H43" s="288">
        <f t="shared" si="10"/>
        <v>763</v>
      </c>
      <c r="I43" s="290">
        <v>5113</v>
      </c>
    </row>
    <row r="44" spans="1:10" s="280" customFormat="1" ht="13.15" customHeight="1" x14ac:dyDescent="0.2">
      <c r="A44" s="280">
        <f t="shared" ca="1" si="8"/>
        <v>0.31293157807202343</v>
      </c>
      <c r="B44" s="200">
        <v>8</v>
      </c>
      <c r="C44" s="162">
        <v>43</v>
      </c>
      <c r="D44" s="221" t="str">
        <f>VLOOKUP(C44,Уч!$A$2:$L$34,2,FALSE)</f>
        <v>Соляков Федор</v>
      </c>
      <c r="E44" s="222" t="str">
        <f>VLOOKUP(C44,Уч!$A$2:$L$34,3,FALSE)</f>
        <v>08.03.1998</v>
      </c>
      <c r="F44" s="223" t="str">
        <f>VLOOKUP(C44,Уч!$A$2:$L$34,5,FALSE)</f>
        <v xml:space="preserve">Кемеровская область  </v>
      </c>
      <c r="G44" s="557">
        <f t="shared" si="9"/>
        <v>54.35</v>
      </c>
      <c r="H44" s="155">
        <f t="shared" si="10"/>
        <v>625</v>
      </c>
      <c r="I44" s="319">
        <v>5435</v>
      </c>
    </row>
    <row r="45" spans="1:10" ht="6" customHeight="1" x14ac:dyDescent="0.2">
      <c r="C45" s="182"/>
      <c r="D45" s="201"/>
      <c r="E45" s="201"/>
      <c r="F45" s="302"/>
      <c r="I45" s="145"/>
    </row>
    <row r="46" spans="1:10" x14ac:dyDescent="0.2">
      <c r="A46" s="148"/>
      <c r="B46" s="148"/>
      <c r="C46" s="178"/>
      <c r="D46" s="156" t="s">
        <v>99</v>
      </c>
      <c r="E46" s="303"/>
      <c r="F46" s="304"/>
      <c r="G46" s="236"/>
      <c r="H46" s="157"/>
      <c r="I46" s="307"/>
    </row>
    <row r="47" spans="1:10" x14ac:dyDescent="0.2">
      <c r="A47" s="41">
        <f t="shared" ref="A47:A54" ca="1" si="11">RAND()</f>
        <v>0.50491738798328922</v>
      </c>
      <c r="B47" s="220">
        <v>1</v>
      </c>
      <c r="C47" s="162"/>
      <c r="D47" s="221"/>
      <c r="E47" s="222"/>
      <c r="F47" s="223"/>
      <c r="G47" s="557"/>
      <c r="H47" s="155"/>
      <c r="I47" s="319"/>
    </row>
    <row r="48" spans="1:10" x14ac:dyDescent="0.2">
      <c r="A48" s="41">
        <f t="shared" ca="1" si="11"/>
        <v>0.20424332026582148</v>
      </c>
      <c r="B48" s="220">
        <v>2</v>
      </c>
      <c r="C48" s="162"/>
      <c r="D48" s="221"/>
      <c r="E48" s="222"/>
      <c r="F48" s="223"/>
      <c r="G48" s="557"/>
      <c r="H48" s="155"/>
      <c r="I48" s="319"/>
    </row>
    <row r="49" spans="1:9" x14ac:dyDescent="0.2">
      <c r="A49" s="41">
        <f t="shared" ca="1" si="11"/>
        <v>0.73173902755681097</v>
      </c>
      <c r="B49" s="220">
        <v>3</v>
      </c>
      <c r="C49" s="162">
        <v>22</v>
      </c>
      <c r="D49" s="221" t="str">
        <f>VLOOKUP(C49,Уч!$A$2:$L$34,2,FALSE)</f>
        <v>Чернов Евгений</v>
      </c>
      <c r="E49" s="222" t="str">
        <f>VLOOKUP(C49,Уч!$A$2:$L$34,3,FALSE)</f>
        <v>09.11.1991</v>
      </c>
      <c r="F49" s="223" t="str">
        <f>VLOOKUP(C49,Уч!$A$2:$L$34,5,FALSE)</f>
        <v xml:space="preserve">Краснодарский край  </v>
      </c>
      <c r="G49" s="557">
        <f t="shared" ref="G49:G54" si="12">I49/100</f>
        <v>49.91</v>
      </c>
      <c r="H49" s="155">
        <f t="shared" ref="H49:H54" si="13">IF(I49&gt;8121,0,IF(I49=0,0,ROUNDDOWN(1.53775*(82-I49/100)^1.81,0)))</f>
        <v>819</v>
      </c>
      <c r="I49" s="319">
        <v>4991</v>
      </c>
    </row>
    <row r="50" spans="1:9" x14ac:dyDescent="0.2">
      <c r="A50" s="41">
        <f t="shared" ca="1" si="11"/>
        <v>0.3192050559454811</v>
      </c>
      <c r="B50" s="220">
        <v>4</v>
      </c>
      <c r="C50" s="162">
        <v>41</v>
      </c>
      <c r="D50" s="221" t="str">
        <f>VLOOKUP(C50,Уч!$A$2:$L$34,2,FALSE)</f>
        <v>Фомичев Андрей</v>
      </c>
      <c r="E50" s="222" t="str">
        <f>VLOOKUP(C50,Уч!$A$2:$L$34,3,FALSE)</f>
        <v>15.12.1996</v>
      </c>
      <c r="F50" s="223" t="str">
        <f>VLOOKUP(C50,Уч!$A$2:$L$34,5,FALSE)</f>
        <v xml:space="preserve">Кемеровская область  </v>
      </c>
      <c r="G50" s="557">
        <f t="shared" si="12"/>
        <v>49.61</v>
      </c>
      <c r="H50" s="155">
        <f t="shared" si="13"/>
        <v>833</v>
      </c>
      <c r="I50" s="319">
        <v>4961</v>
      </c>
    </row>
    <row r="51" spans="1:9" x14ac:dyDescent="0.2">
      <c r="A51" s="41">
        <f t="shared" ca="1" si="11"/>
        <v>0.19011316029857406</v>
      </c>
      <c r="B51" s="220">
        <v>5</v>
      </c>
      <c r="C51" s="162">
        <v>100</v>
      </c>
      <c r="D51" s="221" t="str">
        <f>VLOOKUP(C51,Уч!$A$2:$L$34,2,FALSE)</f>
        <v>Саранцев Евгений</v>
      </c>
      <c r="E51" s="222" t="str">
        <f>VLOOKUP(C51,Уч!$A$2:$L$34,3,FALSE)</f>
        <v>05.02.1988</v>
      </c>
      <c r="F51" s="223" t="str">
        <f>VLOOKUP(C51,Уч!$A$2:$L$34,5,FALSE)</f>
        <v xml:space="preserve">Волгоградская область Санкт-Петербург </v>
      </c>
      <c r="G51" s="557">
        <f t="shared" si="12"/>
        <v>50.79</v>
      </c>
      <c r="H51" s="155">
        <f t="shared" si="13"/>
        <v>779</v>
      </c>
      <c r="I51" s="319">
        <v>5079</v>
      </c>
    </row>
    <row r="52" spans="1:9" x14ac:dyDescent="0.2">
      <c r="A52" s="41">
        <f t="shared" ca="1" si="11"/>
        <v>0.30049706730985759</v>
      </c>
      <c r="B52" s="220">
        <v>6</v>
      </c>
      <c r="C52" s="162">
        <v>40</v>
      </c>
      <c r="D52" s="221" t="str">
        <f>VLOOKUP(C52,Уч!$A$2:$L$34,2,FALSE)</f>
        <v>Черкасов Алексей</v>
      </c>
      <c r="E52" s="222" t="str">
        <f>VLOOKUP(C52,Уч!$A$2:$L$34,3,FALSE)</f>
        <v>22.10.1994</v>
      </c>
      <c r="F52" s="223" t="str">
        <f>VLOOKUP(C52,Уч!$A$2:$L$34,5,FALSE)</f>
        <v xml:space="preserve">Кемеровская область Санкт-Петербург </v>
      </c>
      <c r="G52" s="557">
        <f t="shared" si="12"/>
        <v>50.84</v>
      </c>
      <c r="H52" s="155">
        <f t="shared" si="13"/>
        <v>776</v>
      </c>
      <c r="I52" s="319">
        <v>5084</v>
      </c>
    </row>
    <row r="53" spans="1:9" x14ac:dyDescent="0.2">
      <c r="A53" s="41">
        <f t="shared" ca="1" si="11"/>
        <v>0.8834139140092615</v>
      </c>
      <c r="B53" s="220">
        <v>7</v>
      </c>
      <c r="C53" s="162">
        <v>39</v>
      </c>
      <c r="D53" s="221" t="str">
        <f>VLOOKUP(C53,Уч!$A$2:$L$34,2,FALSE)</f>
        <v>Левковский Андрей</v>
      </c>
      <c r="E53" s="222" t="str">
        <f>VLOOKUP(C53,Уч!$A$2:$L$34,3,FALSE)</f>
        <v>17.08.1997</v>
      </c>
      <c r="F53" s="223" t="str">
        <f>VLOOKUP(C53,Уч!$A$2:$L$34,5,FALSE)</f>
        <v xml:space="preserve">Кемеровская область  </v>
      </c>
      <c r="G53" s="557">
        <f t="shared" si="12"/>
        <v>51.21</v>
      </c>
      <c r="H53" s="155">
        <f t="shared" si="13"/>
        <v>760</v>
      </c>
      <c r="I53" s="319">
        <v>5121</v>
      </c>
    </row>
    <row r="54" spans="1:9" x14ac:dyDescent="0.2">
      <c r="A54" s="41">
        <f t="shared" ca="1" si="11"/>
        <v>0.10266759654202451</v>
      </c>
      <c r="B54" s="220">
        <v>8</v>
      </c>
      <c r="C54" s="162">
        <v>76</v>
      </c>
      <c r="D54" s="221" t="str">
        <f>VLOOKUP(C54,Уч!$A$2:$L$34,2,FALSE)</f>
        <v>Елфимов Арсений</v>
      </c>
      <c r="E54" s="222" t="str">
        <f>VLOOKUP(C54,Уч!$A$2:$L$34,3,FALSE)</f>
        <v>17.09.2001</v>
      </c>
      <c r="F54" s="223" t="str">
        <f>VLOOKUP(C54,Уч!$A$2:$L$34,5,FALSE)</f>
        <v xml:space="preserve">Московская область Ярославская область </v>
      </c>
      <c r="G54" s="557">
        <f t="shared" si="12"/>
        <v>52.12</v>
      </c>
      <c r="H54" s="155">
        <f t="shared" si="13"/>
        <v>719</v>
      </c>
      <c r="I54" s="319">
        <v>5212</v>
      </c>
    </row>
    <row r="55" spans="1:9" ht="10.15" customHeight="1" x14ac:dyDescent="0.2">
      <c r="B55" s="527"/>
      <c r="C55" s="501"/>
      <c r="D55" s="528"/>
      <c r="E55" s="529"/>
      <c r="F55" s="530"/>
      <c r="G55" s="537"/>
      <c r="H55" s="538"/>
      <c r="I55" s="145"/>
    </row>
    <row r="56" spans="1:9" ht="16.149999999999999" customHeight="1" x14ac:dyDescent="0.2">
      <c r="B56" s="509" t="s">
        <v>325</v>
      </c>
      <c r="C56" s="501"/>
      <c r="D56" s="528"/>
      <c r="E56" s="529"/>
      <c r="F56" s="530"/>
      <c r="G56" s="537"/>
      <c r="H56" s="538"/>
      <c r="I56" s="145"/>
    </row>
    <row r="57" spans="1:9" ht="16.149999999999999" customHeight="1" x14ac:dyDescent="0.2">
      <c r="B57" s="509" t="s">
        <v>326</v>
      </c>
      <c r="C57" s="501"/>
      <c r="D57" s="528"/>
      <c r="E57" s="529"/>
      <c r="F57" s="530"/>
      <c r="G57" s="537"/>
      <c r="H57" s="538"/>
      <c r="I57" s="145"/>
    </row>
    <row r="58" spans="1:9" ht="16.149999999999999" customHeight="1" x14ac:dyDescent="0.2">
      <c r="B58" s="509" t="s">
        <v>327</v>
      </c>
      <c r="C58" s="182"/>
      <c r="D58" s="201"/>
      <c r="E58" s="201"/>
      <c r="F58" s="302"/>
      <c r="G58" s="201"/>
      <c r="H58" s="202"/>
      <c r="I58" s="145"/>
    </row>
    <row r="59" spans="1:9" x14ac:dyDescent="0.2">
      <c r="A59" s="148"/>
      <c r="B59" s="148"/>
      <c r="C59" s="178"/>
      <c r="D59" s="156" t="s">
        <v>126</v>
      </c>
      <c r="E59" s="303"/>
      <c r="F59" s="304"/>
      <c r="G59" s="305"/>
      <c r="H59" s="306"/>
      <c r="I59" s="307"/>
    </row>
    <row r="60" spans="1:9" x14ac:dyDescent="0.2">
      <c r="A60" s="41">
        <f t="shared" ref="A60:A67" ca="1" si="14">RAND()</f>
        <v>0.34281469628121608</v>
      </c>
      <c r="B60" s="220">
        <v>1</v>
      </c>
      <c r="C60" s="197"/>
      <c r="D60" s="308" t="e">
        <f>VLOOKUP(C60,Уч!$A$2:$L$34,2,FALSE)</f>
        <v>#N/A</v>
      </c>
      <c r="E60" s="309" t="e">
        <f>VLOOKUP(C60,Уч!$A$2:$L$34,3,FALSE)</f>
        <v>#N/A</v>
      </c>
      <c r="F60" s="310" t="e">
        <f>VLOOKUP(C60,Уч!$A$2:$L$34,5,FALSE)</f>
        <v>#N/A</v>
      </c>
      <c r="G60" s="311">
        <f t="shared" ref="G60:G67" si="15">I60/100</f>
        <v>0</v>
      </c>
      <c r="H60" s="247">
        <f t="shared" ref="H60:H67" si="16">IF(I60&gt;8121,0,IF(I60=0,0,ROUNDDOWN(1.53775*(82-I60/100)^1.81,0)))</f>
        <v>0</v>
      </c>
      <c r="I60" s="312"/>
    </row>
    <row r="61" spans="1:9" x14ac:dyDescent="0.2">
      <c r="A61" s="41">
        <f t="shared" ca="1" si="14"/>
        <v>0.59362837181501626</v>
      </c>
      <c r="B61" s="220">
        <v>2</v>
      </c>
      <c r="C61" s="162"/>
      <c r="D61" s="313" t="e">
        <f>VLOOKUP(C61,Уч!$A$2:$L$34,2,FALSE)</f>
        <v>#N/A</v>
      </c>
      <c r="E61" s="314" t="e">
        <f>VLOOKUP(C61,Уч!$A$2:$L$34,3,FALSE)</f>
        <v>#N/A</v>
      </c>
      <c r="F61" s="315" t="e">
        <f>VLOOKUP(C61,Уч!$A$2:$L$34,5,FALSE)</f>
        <v>#N/A</v>
      </c>
      <c r="G61" s="316">
        <f t="shared" si="15"/>
        <v>0</v>
      </c>
      <c r="H61" s="247">
        <f t="shared" si="16"/>
        <v>0</v>
      </c>
      <c r="I61" s="317"/>
    </row>
    <row r="62" spans="1:9" x14ac:dyDescent="0.2">
      <c r="A62" s="41">
        <f t="shared" ca="1" si="14"/>
        <v>0.61744887688498495</v>
      </c>
      <c r="B62" s="220">
        <v>3</v>
      </c>
      <c r="C62" s="182"/>
      <c r="D62" s="221" t="e">
        <f>VLOOKUP(C62,Уч!$A$2:$L$34,2,FALSE)</f>
        <v>#N/A</v>
      </c>
      <c r="E62" s="222" t="e">
        <f>VLOOKUP(C62,Уч!$A$2:$L$34,3,FALSE)</f>
        <v>#N/A</v>
      </c>
      <c r="F62" s="318" t="e">
        <f>VLOOKUP(C62,Уч!$A$2:$L$34,5,FALSE)</f>
        <v>#N/A</v>
      </c>
      <c r="G62" s="246">
        <f t="shared" si="15"/>
        <v>0</v>
      </c>
      <c r="H62" s="247">
        <f t="shared" si="16"/>
        <v>0</v>
      </c>
      <c r="I62" s="319"/>
    </row>
    <row r="63" spans="1:9" x14ac:dyDescent="0.2">
      <c r="A63" s="41">
        <f t="shared" ca="1" si="14"/>
        <v>0.66638016460989835</v>
      </c>
      <c r="B63" s="220">
        <v>4</v>
      </c>
      <c r="C63" s="162"/>
      <c r="D63" s="221" t="e">
        <f>VLOOKUP(C63,Уч!$A$2:$L$34,2,FALSE)</f>
        <v>#N/A</v>
      </c>
      <c r="E63" s="222" t="e">
        <f>VLOOKUP(C63,Уч!$A$2:$L$34,3,FALSE)</f>
        <v>#N/A</v>
      </c>
      <c r="F63" s="318" t="e">
        <f>VLOOKUP(C63,Уч!$A$2:$L$34,5,FALSE)</f>
        <v>#N/A</v>
      </c>
      <c r="G63" s="246">
        <f t="shared" si="15"/>
        <v>0</v>
      </c>
      <c r="H63" s="247">
        <f t="shared" si="16"/>
        <v>0</v>
      </c>
      <c r="I63" s="145"/>
    </row>
    <row r="64" spans="1:9" x14ac:dyDescent="0.2">
      <c r="A64" s="41">
        <f t="shared" ca="1" si="14"/>
        <v>0.23557301584968748</v>
      </c>
      <c r="B64" s="220">
        <v>5</v>
      </c>
      <c r="C64" s="162"/>
      <c r="D64" s="221" t="e">
        <f>VLOOKUP(C64,Уч!$A$2:$L$34,2,FALSE)</f>
        <v>#N/A</v>
      </c>
      <c r="E64" s="222" t="e">
        <f>VLOOKUP(C64,Уч!$A$2:$L$34,3,FALSE)</f>
        <v>#N/A</v>
      </c>
      <c r="F64" s="318" t="e">
        <f>VLOOKUP(C64,Уч!$A$2:$L$34,5,FALSE)</f>
        <v>#N/A</v>
      </c>
      <c r="G64" s="246">
        <f t="shared" si="15"/>
        <v>0</v>
      </c>
      <c r="H64" s="247">
        <f t="shared" si="16"/>
        <v>0</v>
      </c>
      <c r="I64" s="319"/>
    </row>
    <row r="65" spans="1:9" x14ac:dyDescent="0.2">
      <c r="A65" s="41">
        <f t="shared" ca="1" si="14"/>
        <v>0.61263328176361986</v>
      </c>
      <c r="B65" s="220">
        <v>6</v>
      </c>
      <c r="C65" s="162"/>
      <c r="D65" s="221" t="e">
        <f>VLOOKUP(C65,Уч!$A$2:$L$34,2,FALSE)</f>
        <v>#N/A</v>
      </c>
      <c r="E65" s="222" t="e">
        <f>VLOOKUP(C65,Уч!$A$2:$L$34,3,FALSE)</f>
        <v>#N/A</v>
      </c>
      <c r="F65" s="318" t="e">
        <f>VLOOKUP(C65,Уч!$A$2:$L$34,5,FALSE)</f>
        <v>#N/A</v>
      </c>
      <c r="G65" s="246">
        <f t="shared" si="15"/>
        <v>0</v>
      </c>
      <c r="H65" s="247">
        <f t="shared" si="16"/>
        <v>0</v>
      </c>
      <c r="I65" s="145"/>
    </row>
    <row r="66" spans="1:9" x14ac:dyDescent="0.2">
      <c r="A66" s="41">
        <f t="shared" ca="1" si="14"/>
        <v>0.55549117403136172</v>
      </c>
      <c r="B66" s="220">
        <v>7</v>
      </c>
      <c r="C66" s="162"/>
      <c r="D66" s="221" t="e">
        <f>VLOOKUP(C66,Уч!$A$2:$L$34,2,FALSE)</f>
        <v>#N/A</v>
      </c>
      <c r="E66" s="222" t="e">
        <f>VLOOKUP(C66,Уч!$A$2:$L$34,3,FALSE)</f>
        <v>#N/A</v>
      </c>
      <c r="F66" s="318" t="e">
        <f>VLOOKUP(C66,Уч!$A$2:$L$34,5,FALSE)</f>
        <v>#N/A</v>
      </c>
      <c r="G66" s="246">
        <f t="shared" si="15"/>
        <v>0</v>
      </c>
      <c r="H66" s="247">
        <f t="shared" si="16"/>
        <v>0</v>
      </c>
      <c r="I66" s="319"/>
    </row>
    <row r="67" spans="1:9" x14ac:dyDescent="0.2">
      <c r="A67" s="41">
        <f t="shared" ca="1" si="14"/>
        <v>0.7448296856435761</v>
      </c>
      <c r="B67" s="220">
        <v>8</v>
      </c>
      <c r="C67" s="177"/>
      <c r="D67" s="308" t="e">
        <f>VLOOKUP(C67,Уч!$A$2:$L$34,2,FALSE)</f>
        <v>#N/A</v>
      </c>
      <c r="E67" s="309" t="e">
        <f>VLOOKUP(C67,Уч!$A$2:$L$34,3,FALSE)</f>
        <v>#N/A</v>
      </c>
      <c r="F67" s="320" t="e">
        <f>VLOOKUP(C67,Уч!$A$2:$L$34,5,FALSE)</f>
        <v>#N/A</v>
      </c>
      <c r="G67" s="246">
        <f t="shared" si="15"/>
        <v>0</v>
      </c>
      <c r="H67" s="247">
        <f t="shared" si="16"/>
        <v>0</v>
      </c>
      <c r="I67" s="145"/>
    </row>
    <row r="68" spans="1:9" x14ac:dyDescent="0.2">
      <c r="C68" s="182"/>
      <c r="I68" s="145"/>
    </row>
    <row r="69" spans="1:9" x14ac:dyDescent="0.2">
      <c r="C69" s="178"/>
      <c r="I69" s="307"/>
    </row>
    <row r="70" spans="1:9" x14ac:dyDescent="0.2">
      <c r="C70" s="197"/>
      <c r="I70" s="307"/>
    </row>
    <row r="71" spans="1:9" x14ac:dyDescent="0.2">
      <c r="C71" s="162">
        <v>52</v>
      </c>
      <c r="I71" s="307"/>
    </row>
    <row r="72" spans="1:9" x14ac:dyDescent="0.2">
      <c r="C72" s="182">
        <v>13</v>
      </c>
    </row>
    <row r="73" spans="1:9" x14ac:dyDescent="0.2">
      <c r="C73" s="162">
        <v>32</v>
      </c>
    </row>
    <row r="74" spans="1:9" x14ac:dyDescent="0.2">
      <c r="C74" s="162">
        <v>25</v>
      </c>
    </row>
    <row r="75" spans="1:9" x14ac:dyDescent="0.2">
      <c r="A75" s="148">
        <f t="shared" ref="A75:A89" ca="1" si="17">RAND()</f>
        <v>0.28881439279263454</v>
      </c>
      <c r="C75" s="162">
        <v>24</v>
      </c>
      <c r="D75" s="230"/>
    </row>
    <row r="76" spans="1:9" x14ac:dyDescent="0.2">
      <c r="A76" s="148">
        <f t="shared" ca="1" si="17"/>
        <v>0.32978947931922309</v>
      </c>
      <c r="C76" s="162">
        <v>53</v>
      </c>
      <c r="D76" s="221"/>
      <c r="E76" s="231"/>
    </row>
    <row r="77" spans="1:9" x14ac:dyDescent="0.2">
      <c r="A77" s="148">
        <f t="shared" ca="1" si="17"/>
        <v>0.80949540871391912</v>
      </c>
      <c r="C77" s="177">
        <v>1385</v>
      </c>
      <c r="D77" s="221"/>
      <c r="E77" s="321"/>
    </row>
    <row r="78" spans="1:9" x14ac:dyDescent="0.2">
      <c r="A78" s="148">
        <f t="shared" ca="1" si="17"/>
        <v>0.21493972139226691</v>
      </c>
      <c r="C78" s="200">
        <v>557</v>
      </c>
      <c r="D78" s="200"/>
    </row>
    <row r="79" spans="1:9" x14ac:dyDescent="0.2">
      <c r="A79" s="148">
        <f t="shared" ca="1" si="17"/>
        <v>0.92478824162066731</v>
      </c>
      <c r="C79" s="200">
        <v>511</v>
      </c>
      <c r="D79" s="322"/>
    </row>
    <row r="80" spans="1:9" x14ac:dyDescent="0.2">
      <c r="A80" s="148">
        <f t="shared" ca="1" si="17"/>
        <v>0.60195320654820428</v>
      </c>
      <c r="C80" s="323">
        <v>561</v>
      </c>
      <c r="E80" s="324"/>
    </row>
    <row r="81" spans="1:5" x14ac:dyDescent="0.2">
      <c r="A81" s="148">
        <f t="shared" ca="1" si="17"/>
        <v>8.2373914500304179E-2</v>
      </c>
      <c r="C81" s="322">
        <v>556</v>
      </c>
      <c r="D81" s="231"/>
      <c r="E81" s="221"/>
    </row>
    <row r="82" spans="1:5" x14ac:dyDescent="0.2">
      <c r="A82" s="148">
        <f t="shared" ca="1" si="17"/>
        <v>0.26113875625881744</v>
      </c>
      <c r="C82" s="200">
        <v>517</v>
      </c>
      <c r="E82" s="230"/>
    </row>
    <row r="83" spans="1:5" x14ac:dyDescent="0.2">
      <c r="A83" s="148">
        <f t="shared" ca="1" si="17"/>
        <v>0.25468753343240125</v>
      </c>
      <c r="C83" s="324">
        <v>541</v>
      </c>
      <c r="D83" s="231"/>
      <c r="E83" s="221"/>
    </row>
    <row r="84" spans="1:5" x14ac:dyDescent="0.2">
      <c r="A84" s="148">
        <f t="shared" ca="1" si="17"/>
        <v>0.70211818799264514</v>
      </c>
      <c r="C84" s="200">
        <v>543</v>
      </c>
      <c r="D84" s="321"/>
      <c r="E84" s="221"/>
    </row>
    <row r="85" spans="1:5" x14ac:dyDescent="0.2">
      <c r="A85" s="148">
        <f t="shared" ca="1" si="17"/>
        <v>0.83498477530929471</v>
      </c>
      <c r="C85" s="200">
        <v>510</v>
      </c>
      <c r="D85" s="322"/>
    </row>
    <row r="86" spans="1:5" x14ac:dyDescent="0.2">
      <c r="A86" s="148">
        <f t="shared" ca="1" si="17"/>
        <v>0.15297151610547466</v>
      </c>
      <c r="C86" s="322">
        <v>518</v>
      </c>
      <c r="D86" s="200"/>
    </row>
    <row r="87" spans="1:5" x14ac:dyDescent="0.2">
      <c r="A87" s="148">
        <f t="shared" ca="1" si="17"/>
        <v>0.22699992133815627</v>
      </c>
      <c r="C87" s="200">
        <v>580</v>
      </c>
      <c r="D87" s="200"/>
    </row>
    <row r="88" spans="1:5" x14ac:dyDescent="0.2">
      <c r="A88" s="148">
        <f t="shared" ca="1" si="17"/>
        <v>0.44565599192441241</v>
      </c>
      <c r="C88" s="200">
        <v>595</v>
      </c>
      <c r="D88" s="200"/>
    </row>
    <row r="89" spans="1:5" x14ac:dyDescent="0.2">
      <c r="A89" s="148">
        <f t="shared" ca="1" si="17"/>
        <v>0.94947303124341897</v>
      </c>
      <c r="C89" s="325">
        <v>537</v>
      </c>
      <c r="D89" s="221"/>
      <c r="E89" s="231"/>
    </row>
    <row r="90" spans="1:5" x14ac:dyDescent="0.2">
      <c r="A90" s="148"/>
      <c r="D90" s="326"/>
    </row>
  </sheetData>
  <sortState ref="A18:U22">
    <sortCondition ref="A18:A22"/>
  </sortState>
  <mergeCells count="7">
    <mergeCell ref="B7:H7"/>
    <mergeCell ref="B1:H1"/>
    <mergeCell ref="B2:H2"/>
    <mergeCell ref="B3:H3"/>
    <mergeCell ref="B4:H4"/>
    <mergeCell ref="B5:H5"/>
    <mergeCell ref="B6:H6"/>
  </mergeCells>
  <phoneticPr fontId="0" type="noConversion"/>
  <printOptions horizontalCentered="1"/>
  <pageMargins left="0.17" right="0.59" top="0.17" bottom="0.27" header="0.2" footer="0.17"/>
  <pageSetup paperSize="9" scale="118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52"/>
  <sheetViews>
    <sheetView view="pageBreakPreview" topLeftCell="A4" zoomScaleSheetLayoutView="100" workbookViewId="0">
      <selection activeCell="F34" sqref="F34"/>
    </sheetView>
  </sheetViews>
  <sheetFormatPr defaultColWidth="9.140625" defaultRowHeight="12.75" outlineLevelRow="1" outlineLevelCol="1" x14ac:dyDescent="0.2"/>
  <cols>
    <col min="1" max="1" width="10.85546875" style="41" customWidth="1" outlineLevel="1"/>
    <col min="2" max="2" width="5.7109375" style="41" customWidth="1"/>
    <col min="3" max="3" width="4.85546875" style="148" customWidth="1"/>
    <col min="4" max="4" width="21.5703125" style="41" customWidth="1"/>
    <col min="5" max="5" width="9.28515625" style="41" customWidth="1" outlineLevel="1"/>
    <col min="6" max="6" width="21" style="41" customWidth="1" outlineLevel="1"/>
    <col min="7" max="8" width="11" style="148" customWidth="1" outlineLevel="1"/>
    <col min="9" max="9" width="11" style="41" customWidth="1" outlineLevel="1"/>
    <col min="10" max="10" width="10.5703125" style="41" bestFit="1" customWidth="1"/>
    <col min="11" max="11" width="5.7109375" style="149" bestFit="1" customWidth="1"/>
    <col min="12" max="12" width="5.7109375" style="149" customWidth="1"/>
    <col min="13" max="15" width="5" style="234" customWidth="1" outlineLevel="1"/>
    <col min="16" max="16" width="8" style="41" customWidth="1" outlineLevel="1"/>
    <col min="17" max="16384" width="9.140625" style="41"/>
  </cols>
  <sheetData>
    <row r="1" spans="1:28" ht="13.15" customHeight="1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I1" s="745"/>
      <c r="J1" s="745"/>
      <c r="M1" s="243"/>
      <c r="N1" s="243"/>
      <c r="O1" s="243"/>
      <c r="P1" s="145"/>
    </row>
    <row r="2" spans="1:28" ht="13.15" customHeight="1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I2" s="745"/>
      <c r="J2" s="745"/>
      <c r="M2" s="243"/>
      <c r="N2" s="243"/>
      <c r="O2" s="243"/>
      <c r="P2" s="145"/>
    </row>
    <row r="3" spans="1:28" ht="13.15" customHeight="1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I3" s="745"/>
      <c r="J3" s="745"/>
      <c r="M3" s="243"/>
      <c r="N3" s="243"/>
      <c r="O3" s="243"/>
      <c r="P3" s="145"/>
    </row>
    <row r="4" spans="1:28" ht="13.15" customHeight="1" x14ac:dyDescent="0.2">
      <c r="B4" s="742" t="str">
        <f>Расп!A27</f>
        <v>по многоборью</v>
      </c>
      <c r="C4" s="742"/>
      <c r="D4" s="742"/>
      <c r="E4" s="742"/>
      <c r="F4" s="742"/>
      <c r="G4" s="742"/>
      <c r="H4" s="742"/>
      <c r="I4" s="742"/>
      <c r="J4" s="742"/>
      <c r="M4" s="243"/>
      <c r="N4" s="243"/>
      <c r="O4" s="243"/>
      <c r="P4" s="145"/>
    </row>
    <row r="5" spans="1:28" ht="13.15" customHeight="1" x14ac:dyDescent="0.2">
      <c r="B5" s="742" t="str">
        <f>Расп!A28</f>
        <v>Мужчины</v>
      </c>
      <c r="C5" s="742"/>
      <c r="D5" s="742"/>
      <c r="E5" s="742"/>
      <c r="F5" s="742"/>
      <c r="G5" s="742"/>
      <c r="H5" s="742"/>
      <c r="I5" s="742"/>
      <c r="J5" s="742"/>
      <c r="M5" s="243"/>
      <c r="N5" s="243"/>
      <c r="O5" s="243"/>
      <c r="P5" s="145"/>
    </row>
    <row r="6" spans="1:28" ht="13.15" customHeight="1" x14ac:dyDescent="0.2">
      <c r="B6" s="741" t="s">
        <v>12</v>
      </c>
      <c r="C6" s="741"/>
      <c r="D6" s="741"/>
      <c r="E6" s="741"/>
      <c r="F6" s="741"/>
      <c r="G6" s="741"/>
      <c r="H6" s="741"/>
      <c r="I6" s="741"/>
      <c r="J6" s="741"/>
      <c r="M6" s="243"/>
      <c r="N6" s="243"/>
      <c r="O6" s="243"/>
      <c r="P6" s="145"/>
    </row>
    <row r="7" spans="1:28" ht="13.15" customHeight="1" x14ac:dyDescent="0.2">
      <c r="B7" s="741" t="str">
        <f>Расп!A11</f>
        <v>метание копья (800 г)</v>
      </c>
      <c r="C7" s="741"/>
      <c r="D7" s="741"/>
      <c r="E7" s="741"/>
      <c r="F7" s="741"/>
      <c r="G7" s="741"/>
      <c r="H7" s="741"/>
      <c r="I7" s="741"/>
      <c r="J7" s="741"/>
      <c r="M7" s="243"/>
      <c r="N7" s="243"/>
      <c r="O7" s="243"/>
      <c r="P7" s="145"/>
    </row>
    <row r="8" spans="1:28" ht="13.15" hidden="1" customHeight="1" x14ac:dyDescent="0.2">
      <c r="C8" s="211"/>
      <c r="D8" s="148"/>
      <c r="G8" s="256"/>
      <c r="H8" s="41"/>
      <c r="M8" s="243"/>
      <c r="N8" s="243"/>
      <c r="O8" s="243"/>
      <c r="P8" s="145"/>
    </row>
    <row r="9" spans="1:28" ht="13.15" hidden="1" customHeight="1" x14ac:dyDescent="0.2">
      <c r="C9" s="147"/>
      <c r="D9" s="38"/>
      <c r="G9" s="256"/>
      <c r="H9" s="150"/>
      <c r="J9" s="147"/>
      <c r="M9" s="243"/>
      <c r="N9" s="243"/>
      <c r="O9" s="243"/>
      <c r="P9" s="152" t="s">
        <v>22</v>
      </c>
    </row>
    <row r="10" spans="1:28" ht="13.15" hidden="1" customHeight="1" outlineLevel="1" x14ac:dyDescent="0.25">
      <c r="C10" s="341"/>
      <c r="D10" s="148"/>
      <c r="E10" s="148"/>
      <c r="F10" s="342"/>
      <c r="G10" s="256"/>
      <c r="H10" s="212"/>
      <c r="J10" s="214"/>
      <c r="M10" s="243"/>
      <c r="N10" s="243"/>
      <c r="O10" s="243"/>
      <c r="P10" s="152" t="s">
        <v>23</v>
      </c>
    </row>
    <row r="11" spans="1:28" ht="13.15" hidden="1" customHeight="1" x14ac:dyDescent="0.25">
      <c r="C11" s="153"/>
      <c r="D11" s="148"/>
      <c r="E11" s="148"/>
      <c r="H11" s="250"/>
      <c r="J11" s="214"/>
      <c r="M11" s="243"/>
      <c r="N11" s="243"/>
      <c r="O11" s="243"/>
      <c r="P11" s="152" t="s">
        <v>24</v>
      </c>
    </row>
    <row r="12" spans="1:28" ht="13.15" customHeight="1" outlineLevel="1" x14ac:dyDescent="0.25">
      <c r="B12" s="203" t="str">
        <f>Расп!A7</f>
        <v>05.09.2019 г.</v>
      </c>
      <c r="C12" s="153"/>
      <c r="D12" s="148"/>
      <c r="E12" s="148"/>
      <c r="F12" s="558"/>
      <c r="G12" s="41"/>
      <c r="H12" s="342"/>
      <c r="I12" s="206" t="str">
        <f>Расп!B1</f>
        <v>Начало:</v>
      </c>
      <c r="J12" s="207">
        <v>0.66666666666666663</v>
      </c>
      <c r="M12" s="243"/>
      <c r="N12" s="243"/>
      <c r="O12" s="243"/>
      <c r="P12" s="145"/>
    </row>
    <row r="13" spans="1:28" ht="13.15" customHeight="1" x14ac:dyDescent="0.25">
      <c r="B13" s="41" t="str">
        <f>Расп!A26</f>
        <v>г.Сочи, Адлерский район, стадион "Юность"</v>
      </c>
      <c r="C13" s="153"/>
      <c r="D13" s="148"/>
      <c r="E13" s="148"/>
      <c r="G13" s="151"/>
      <c r="H13" s="41"/>
      <c r="I13" s="206" t="str">
        <f>Расп!C1</f>
        <v>Окончание:</v>
      </c>
      <c r="M13" s="243"/>
      <c r="N13" s="243"/>
      <c r="O13" s="243"/>
      <c r="P13" s="145"/>
    </row>
    <row r="14" spans="1:28" s="156" customFormat="1" ht="13.15" customHeight="1" x14ac:dyDescent="0.2">
      <c r="A14" s="154" t="s">
        <v>37</v>
      </c>
      <c r="B14" s="154" t="s">
        <v>260</v>
      </c>
      <c r="C14" s="154" t="s">
        <v>20</v>
      </c>
      <c r="D14" s="154" t="s">
        <v>16</v>
      </c>
      <c r="E14" s="154" t="s">
        <v>0</v>
      </c>
      <c r="F14" s="154" t="s">
        <v>8</v>
      </c>
      <c r="G14" s="154">
        <v>1</v>
      </c>
      <c r="H14" s="154">
        <v>2</v>
      </c>
      <c r="I14" s="154">
        <v>3</v>
      </c>
      <c r="J14" s="154" t="s">
        <v>19</v>
      </c>
      <c r="K14" s="155" t="s">
        <v>29</v>
      </c>
      <c r="L14" s="157"/>
      <c r="M14" s="244" t="s">
        <v>31</v>
      </c>
      <c r="N14" s="244" t="s">
        <v>32</v>
      </c>
      <c r="O14" s="244" t="s">
        <v>33</v>
      </c>
      <c r="P14" s="152" t="s">
        <v>28</v>
      </c>
    </row>
    <row r="15" spans="1:28" s="281" customFormat="1" ht="13.15" customHeight="1" x14ac:dyDescent="0.3">
      <c r="A15" s="200">
        <f t="shared" ref="A15:A27" ca="1" si="0">RAND()</f>
        <v>0.47598089203690919</v>
      </c>
      <c r="B15" s="200">
        <v>1</v>
      </c>
      <c r="C15" s="162">
        <v>2</v>
      </c>
      <c r="D15" s="333" t="str">
        <f>VLOOKUP(C15,Уч!$A$2:$L$34,2,FALSE)</f>
        <v>Игнашев Владимир</v>
      </c>
      <c r="E15" s="334" t="str">
        <f>VLOOKUP(C15,Уч!$A$2:$L$34,3,FALSE)</f>
        <v>05.10.1996</v>
      </c>
      <c r="F15" s="340" t="str">
        <f>VLOOKUP(C15,Уч!$A$2:$L$34,5,FALSE)</f>
        <v xml:space="preserve">Ростовская область  </v>
      </c>
      <c r="G15" s="579">
        <f t="shared" ref="G15:G27" si="1">M15/100</f>
        <v>47.1</v>
      </c>
      <c r="H15" s="579">
        <f t="shared" ref="H15:H27" si="2">N15/100</f>
        <v>0</v>
      </c>
      <c r="I15" s="579">
        <f t="shared" ref="I15:I27" si="3">O15/100</f>
        <v>0</v>
      </c>
      <c r="J15" s="580">
        <f t="shared" ref="J15:J27" si="4">P15/100</f>
        <v>47.1</v>
      </c>
      <c r="K15" s="288">
        <f t="shared" ref="K15:K27" si="5">IF(P15&lt;712,0,IF(P15=0,0,ROUNDDOWN(10.14*(P15/100-7)^1.08,0)))</f>
        <v>546</v>
      </c>
      <c r="L15" s="336"/>
      <c r="M15" s="337">
        <v>4710</v>
      </c>
      <c r="N15" s="337">
        <v>0</v>
      </c>
      <c r="O15" s="337">
        <v>0</v>
      </c>
      <c r="P15" s="338">
        <f t="shared" ref="P15:P27" si="6">MAX(M15,N15,O15)</f>
        <v>4710</v>
      </c>
      <c r="Q15" s="280"/>
      <c r="R15" s="280"/>
      <c r="S15" s="280"/>
      <c r="T15" s="280"/>
      <c r="U15" s="280"/>
      <c r="V15" s="280"/>
      <c r="W15" s="280"/>
      <c r="X15" s="280"/>
      <c r="Y15" s="280"/>
      <c r="Z15" s="280"/>
      <c r="AA15" s="280"/>
      <c r="AB15" s="280"/>
    </row>
    <row r="16" spans="1:28" s="280" customFormat="1" ht="13.15" customHeight="1" x14ac:dyDescent="0.3">
      <c r="A16" s="200">
        <f t="shared" ca="1" si="0"/>
        <v>0.55264203713901305</v>
      </c>
      <c r="B16" s="200">
        <v>2</v>
      </c>
      <c r="C16" s="162">
        <v>9</v>
      </c>
      <c r="D16" s="333" t="e">
        <f>VLOOKUP(C16,Уч!$A$2:$L$34,2,FALSE)</f>
        <v>#N/A</v>
      </c>
      <c r="E16" s="334" t="e">
        <f>VLOOKUP(C16,Уч!$A$2:$L$34,3,FALSE)</f>
        <v>#N/A</v>
      </c>
      <c r="F16" s="340" t="e">
        <f>VLOOKUP(C16,Уч!$A$2:$L$34,5,FALSE)</f>
        <v>#N/A</v>
      </c>
      <c r="G16" s="579">
        <f t="shared" si="1"/>
        <v>0</v>
      </c>
      <c r="H16" s="579">
        <f t="shared" si="2"/>
        <v>0</v>
      </c>
      <c r="I16" s="579">
        <f t="shared" si="3"/>
        <v>0</v>
      </c>
      <c r="J16" s="580">
        <f t="shared" si="4"/>
        <v>0</v>
      </c>
      <c r="K16" s="288">
        <f t="shared" si="5"/>
        <v>0</v>
      </c>
      <c r="L16" s="336"/>
      <c r="M16" s="337"/>
      <c r="N16" s="337">
        <v>0</v>
      </c>
      <c r="O16" s="337">
        <v>0</v>
      </c>
      <c r="P16" s="338">
        <f t="shared" si="6"/>
        <v>0</v>
      </c>
      <c r="V16" s="281"/>
      <c r="W16" s="281"/>
      <c r="X16" s="281"/>
      <c r="Y16" s="281"/>
      <c r="Z16" s="281"/>
      <c r="AA16" s="281"/>
      <c r="AB16" s="281"/>
    </row>
    <row r="17" spans="1:28" s="280" customFormat="1" ht="13.15" customHeight="1" x14ac:dyDescent="0.3">
      <c r="A17" s="200">
        <f t="shared" ca="1" si="0"/>
        <v>0.18782319919363677</v>
      </c>
      <c r="B17" s="200">
        <v>3</v>
      </c>
      <c r="C17" s="162">
        <v>39</v>
      </c>
      <c r="D17" s="333" t="str">
        <f>VLOOKUP(C17,Уч!$A$2:$L$34,2,FALSE)</f>
        <v>Левковский Андрей</v>
      </c>
      <c r="E17" s="334" t="str">
        <f>VLOOKUP(C17,Уч!$A$2:$L$34,3,FALSE)</f>
        <v>17.08.1997</v>
      </c>
      <c r="F17" s="340" t="str">
        <f>VLOOKUP(C17,Уч!$A$2:$L$34,5,FALSE)</f>
        <v xml:space="preserve">Кемеровская область  </v>
      </c>
      <c r="G17" s="579">
        <f t="shared" si="1"/>
        <v>51.08</v>
      </c>
      <c r="H17" s="579">
        <f t="shared" si="2"/>
        <v>0</v>
      </c>
      <c r="I17" s="579">
        <f t="shared" si="3"/>
        <v>0</v>
      </c>
      <c r="J17" s="580">
        <f t="shared" si="4"/>
        <v>51.08</v>
      </c>
      <c r="K17" s="288">
        <f t="shared" si="5"/>
        <v>605</v>
      </c>
      <c r="L17" s="336"/>
      <c r="M17" s="337">
        <v>5108</v>
      </c>
      <c r="N17" s="337">
        <v>0</v>
      </c>
      <c r="O17" s="337">
        <v>0</v>
      </c>
      <c r="P17" s="338">
        <f t="shared" si="6"/>
        <v>5108</v>
      </c>
    </row>
    <row r="18" spans="1:28" s="280" customFormat="1" ht="13.15" customHeight="1" x14ac:dyDescent="0.3">
      <c r="A18" s="200">
        <f t="shared" ca="1" si="0"/>
        <v>2.9385471664424623E-2</v>
      </c>
      <c r="B18" s="200">
        <v>4</v>
      </c>
      <c r="C18" s="162">
        <v>35</v>
      </c>
      <c r="D18" s="333" t="e">
        <f>VLOOKUP(C18,Уч!$A$2:$L$34,2,FALSE)</f>
        <v>#N/A</v>
      </c>
      <c r="E18" s="334" t="e">
        <f>VLOOKUP(C18,Уч!$A$2:$L$34,3,FALSE)</f>
        <v>#N/A</v>
      </c>
      <c r="F18" s="340" t="e">
        <f>VLOOKUP(C18,Уч!$A$2:$L$34,5,FALSE)</f>
        <v>#N/A</v>
      </c>
      <c r="G18" s="579">
        <f t="shared" si="1"/>
        <v>49</v>
      </c>
      <c r="H18" s="579">
        <f t="shared" si="2"/>
        <v>0</v>
      </c>
      <c r="I18" s="579">
        <f t="shared" si="3"/>
        <v>0</v>
      </c>
      <c r="J18" s="580">
        <f t="shared" si="4"/>
        <v>49</v>
      </c>
      <c r="K18" s="288">
        <f t="shared" si="5"/>
        <v>574</v>
      </c>
      <c r="L18" s="336"/>
      <c r="M18" s="337">
        <v>4900</v>
      </c>
      <c r="N18" s="337">
        <v>0</v>
      </c>
      <c r="O18" s="337">
        <v>0</v>
      </c>
      <c r="P18" s="338">
        <f t="shared" si="6"/>
        <v>4900</v>
      </c>
    </row>
    <row r="19" spans="1:28" s="280" customFormat="1" ht="13.15" customHeight="1" x14ac:dyDescent="0.3">
      <c r="A19" s="200">
        <f t="shared" ca="1" si="0"/>
        <v>0.41854947521951524</v>
      </c>
      <c r="B19" s="200">
        <v>5</v>
      </c>
      <c r="C19" s="162">
        <v>54</v>
      </c>
      <c r="D19" s="333" t="e">
        <f>VLOOKUP(C19,Уч!$A$2:$L$34,2,FALSE)</f>
        <v>#N/A</v>
      </c>
      <c r="E19" s="334" t="e">
        <f>VLOOKUP(C19,Уч!$A$2:$L$34,3,FALSE)</f>
        <v>#N/A</v>
      </c>
      <c r="F19" s="340" t="e">
        <f>VLOOKUP(C19,Уч!$A$2:$L$34,5,FALSE)</f>
        <v>#N/A</v>
      </c>
      <c r="G19" s="579">
        <f t="shared" si="1"/>
        <v>48.55</v>
      </c>
      <c r="H19" s="579">
        <f t="shared" si="2"/>
        <v>0</v>
      </c>
      <c r="I19" s="579">
        <f t="shared" si="3"/>
        <v>0</v>
      </c>
      <c r="J19" s="580">
        <f t="shared" si="4"/>
        <v>48.55</v>
      </c>
      <c r="K19" s="288">
        <f t="shared" si="5"/>
        <v>567</v>
      </c>
      <c r="L19" s="336"/>
      <c r="M19" s="337">
        <v>4855</v>
      </c>
      <c r="N19" s="337">
        <v>0</v>
      </c>
      <c r="O19" s="337">
        <v>0</v>
      </c>
      <c r="P19" s="338">
        <f t="shared" si="6"/>
        <v>4855</v>
      </c>
      <c r="Q19" s="280" t="s">
        <v>96</v>
      </c>
    </row>
    <row r="20" spans="1:28" s="280" customFormat="1" ht="13.15" customHeight="1" x14ac:dyDescent="0.3">
      <c r="A20" s="200">
        <f t="shared" ca="1" si="0"/>
        <v>0.15252343866660278</v>
      </c>
      <c r="B20" s="200">
        <v>6</v>
      </c>
      <c r="C20" s="162">
        <v>56</v>
      </c>
      <c r="D20" s="333" t="e">
        <f>VLOOKUP(C20,Уч!$A$2:$L$34,2,FALSE)</f>
        <v>#N/A</v>
      </c>
      <c r="E20" s="334" t="e">
        <f>VLOOKUP(C20,Уч!$A$2:$L$34,3,FALSE)</f>
        <v>#N/A</v>
      </c>
      <c r="F20" s="340" t="e">
        <f>VLOOKUP(C20,Уч!$A$2:$L$34,5,FALSE)</f>
        <v>#N/A</v>
      </c>
      <c r="G20" s="579">
        <f t="shared" si="1"/>
        <v>46.68</v>
      </c>
      <c r="H20" s="579">
        <f t="shared" si="2"/>
        <v>0</v>
      </c>
      <c r="I20" s="579">
        <f t="shared" si="3"/>
        <v>0</v>
      </c>
      <c r="J20" s="580">
        <f t="shared" si="4"/>
        <v>46.68</v>
      </c>
      <c r="K20" s="288">
        <f t="shared" si="5"/>
        <v>540</v>
      </c>
      <c r="L20" s="336"/>
      <c r="M20" s="337">
        <v>4668</v>
      </c>
      <c r="N20" s="337">
        <v>0</v>
      </c>
      <c r="O20" s="337">
        <v>0</v>
      </c>
      <c r="P20" s="338">
        <f t="shared" si="6"/>
        <v>4668</v>
      </c>
      <c r="Q20" s="280" t="s">
        <v>165</v>
      </c>
      <c r="T20" s="281"/>
      <c r="U20" s="281"/>
    </row>
    <row r="21" spans="1:28" s="280" customFormat="1" ht="13.15" customHeight="1" x14ac:dyDescent="0.3">
      <c r="A21" s="200">
        <f t="shared" ca="1" si="0"/>
        <v>0.47329264608736321</v>
      </c>
      <c r="B21" s="200">
        <v>7</v>
      </c>
      <c r="C21" s="162">
        <v>8</v>
      </c>
      <c r="D21" s="333" t="e">
        <f>VLOOKUP(C21,Уч!$A$2:$L$34,2,FALSE)</f>
        <v>#N/A</v>
      </c>
      <c r="E21" s="334" t="e">
        <f>VLOOKUP(C21,Уч!$A$2:$L$34,3,FALSE)</f>
        <v>#N/A</v>
      </c>
      <c r="F21" s="340" t="e">
        <f>VLOOKUP(C21,Уч!$A$2:$L$34,5,FALSE)</f>
        <v>#N/A</v>
      </c>
      <c r="G21" s="579">
        <f t="shared" si="1"/>
        <v>51.77</v>
      </c>
      <c r="H21" s="579">
        <f t="shared" si="2"/>
        <v>0</v>
      </c>
      <c r="I21" s="579">
        <f t="shared" si="3"/>
        <v>0</v>
      </c>
      <c r="J21" s="580">
        <f t="shared" si="4"/>
        <v>51.77</v>
      </c>
      <c r="K21" s="288">
        <f t="shared" si="5"/>
        <v>615</v>
      </c>
      <c r="L21" s="336"/>
      <c r="M21" s="337">
        <v>5177</v>
      </c>
      <c r="N21" s="337">
        <v>0</v>
      </c>
      <c r="O21" s="337">
        <v>0</v>
      </c>
      <c r="P21" s="338">
        <f t="shared" si="6"/>
        <v>5177</v>
      </c>
    </row>
    <row r="22" spans="1:28" s="280" customFormat="1" ht="13.15" customHeight="1" x14ac:dyDescent="0.3">
      <c r="A22" s="200">
        <f t="shared" ca="1" si="0"/>
        <v>0.38953289848129369</v>
      </c>
      <c r="B22" s="200">
        <v>8</v>
      </c>
      <c r="C22" s="162">
        <v>40</v>
      </c>
      <c r="D22" s="333" t="str">
        <f>VLOOKUP(C22,Уч!$A$2:$L$34,2,FALSE)</f>
        <v>Черкасов Алексей</v>
      </c>
      <c r="E22" s="334" t="str">
        <f>VLOOKUP(C22,Уч!$A$2:$L$34,3,FALSE)</f>
        <v>22.10.1994</v>
      </c>
      <c r="F22" s="340" t="str">
        <f>VLOOKUP(C22,Уч!$A$2:$L$34,5,FALSE)</f>
        <v xml:space="preserve">Кемеровская область Санкт-Петербург </v>
      </c>
      <c r="G22" s="579">
        <f t="shared" si="1"/>
        <v>53.68</v>
      </c>
      <c r="H22" s="579">
        <f t="shared" si="2"/>
        <v>0</v>
      </c>
      <c r="I22" s="579">
        <f t="shared" si="3"/>
        <v>0</v>
      </c>
      <c r="J22" s="580">
        <f t="shared" si="4"/>
        <v>53.68</v>
      </c>
      <c r="K22" s="288">
        <f t="shared" si="5"/>
        <v>643</v>
      </c>
      <c r="L22" s="336"/>
      <c r="M22" s="337">
        <v>5368</v>
      </c>
      <c r="N22" s="337">
        <v>0</v>
      </c>
      <c r="O22" s="337">
        <v>0</v>
      </c>
      <c r="P22" s="338">
        <f t="shared" si="6"/>
        <v>5368</v>
      </c>
      <c r="Q22" s="231" t="s">
        <v>165</v>
      </c>
      <c r="R22" s="231"/>
      <c r="S22" s="231"/>
      <c r="V22" s="281"/>
      <c r="W22" s="281"/>
      <c r="X22" s="281"/>
      <c r="Y22" s="281"/>
      <c r="Z22" s="281"/>
      <c r="AA22" s="281"/>
      <c r="AB22" s="281"/>
    </row>
    <row r="23" spans="1:28" s="280" customFormat="1" ht="13.15" customHeight="1" x14ac:dyDescent="0.3">
      <c r="A23" s="200">
        <f t="shared" ca="1" si="0"/>
        <v>0.30397032794922851</v>
      </c>
      <c r="B23" s="200">
        <v>9</v>
      </c>
      <c r="C23" s="162">
        <v>25</v>
      </c>
      <c r="D23" s="333" t="e">
        <f>VLOOKUP(C23,Уч!$A$2:$L$34,2,FALSE)</f>
        <v>#N/A</v>
      </c>
      <c r="E23" s="334" t="e">
        <f>VLOOKUP(C23,Уч!$A$2:$L$34,3,FALSE)</f>
        <v>#N/A</v>
      </c>
      <c r="F23" s="340" t="e">
        <f>VLOOKUP(C23,Уч!$A$2:$L$34,5,FALSE)</f>
        <v>#N/A</v>
      </c>
      <c r="G23" s="579">
        <f t="shared" si="1"/>
        <v>0</v>
      </c>
      <c r="H23" s="579">
        <f t="shared" si="2"/>
        <v>0</v>
      </c>
      <c r="I23" s="579">
        <f t="shared" si="3"/>
        <v>0</v>
      </c>
      <c r="J23" s="580">
        <f t="shared" si="4"/>
        <v>0</v>
      </c>
      <c r="K23" s="288">
        <f t="shared" si="5"/>
        <v>0</v>
      </c>
      <c r="L23" s="336"/>
      <c r="M23" s="337"/>
      <c r="N23" s="337">
        <v>0</v>
      </c>
      <c r="O23" s="337">
        <v>0</v>
      </c>
      <c r="P23" s="338">
        <f t="shared" si="6"/>
        <v>0</v>
      </c>
    </row>
    <row r="24" spans="1:28" s="280" customFormat="1" ht="13.15" customHeight="1" x14ac:dyDescent="0.3">
      <c r="A24" s="200">
        <f t="shared" ca="1" si="0"/>
        <v>0.19519672887536255</v>
      </c>
      <c r="B24" s="200">
        <v>10</v>
      </c>
      <c r="C24" s="162">
        <v>68</v>
      </c>
      <c r="D24" s="333" t="e">
        <f>VLOOKUP(C24,Уч!$A$2:$L$34,2,FALSE)</f>
        <v>#N/A</v>
      </c>
      <c r="E24" s="334" t="e">
        <f>VLOOKUP(C24,Уч!$A$2:$L$34,3,FALSE)</f>
        <v>#N/A</v>
      </c>
      <c r="F24" s="340" t="e">
        <f>VLOOKUP(C24,Уч!$A$2:$L$34,5,FALSE)</f>
        <v>#N/A</v>
      </c>
      <c r="G24" s="579">
        <f t="shared" si="1"/>
        <v>51.33</v>
      </c>
      <c r="H24" s="579">
        <f t="shared" si="2"/>
        <v>0</v>
      </c>
      <c r="I24" s="579">
        <f t="shared" si="3"/>
        <v>0</v>
      </c>
      <c r="J24" s="580">
        <f t="shared" si="4"/>
        <v>51.33</v>
      </c>
      <c r="K24" s="288">
        <f t="shared" si="5"/>
        <v>608</v>
      </c>
      <c r="L24" s="336"/>
      <c r="M24" s="337">
        <v>5133</v>
      </c>
      <c r="N24" s="337">
        <v>0</v>
      </c>
      <c r="O24" s="337">
        <v>0</v>
      </c>
      <c r="P24" s="338">
        <f t="shared" si="6"/>
        <v>5133</v>
      </c>
    </row>
    <row r="25" spans="1:28" s="280" customFormat="1" ht="13.15" customHeight="1" x14ac:dyDescent="0.3">
      <c r="A25" s="200">
        <f t="shared" ca="1" si="0"/>
        <v>0.66153991206334084</v>
      </c>
      <c r="B25" s="200">
        <v>11</v>
      </c>
      <c r="C25" s="200">
        <v>24</v>
      </c>
      <c r="D25" s="333" t="e">
        <f>VLOOKUP(C25,Уч!$A$2:$L$34,2,FALSE)</f>
        <v>#N/A</v>
      </c>
      <c r="E25" s="334" t="e">
        <f>VLOOKUP(C25,Уч!$A$2:$L$34,3,FALSE)</f>
        <v>#N/A</v>
      </c>
      <c r="F25" s="340" t="e">
        <f>VLOOKUP(C25,Уч!$A$2:$L$34,5,FALSE)</f>
        <v>#N/A</v>
      </c>
      <c r="G25" s="579">
        <f t="shared" si="1"/>
        <v>45.16</v>
      </c>
      <c r="H25" s="579">
        <f t="shared" si="2"/>
        <v>0</v>
      </c>
      <c r="I25" s="579">
        <f t="shared" si="3"/>
        <v>0</v>
      </c>
      <c r="J25" s="580">
        <f t="shared" si="4"/>
        <v>45.16</v>
      </c>
      <c r="K25" s="288">
        <f t="shared" si="5"/>
        <v>517</v>
      </c>
      <c r="L25" s="336"/>
      <c r="M25" s="337">
        <v>4516</v>
      </c>
      <c r="N25" s="337">
        <v>0</v>
      </c>
      <c r="O25" s="337">
        <v>0</v>
      </c>
      <c r="P25" s="338">
        <f t="shared" si="6"/>
        <v>4516</v>
      </c>
      <c r="Q25" s="280" t="s">
        <v>165</v>
      </c>
    </row>
    <row r="26" spans="1:28" s="280" customFormat="1" ht="13.15" customHeight="1" x14ac:dyDescent="0.3">
      <c r="A26" s="200">
        <f t="shared" ca="1" si="0"/>
        <v>2.9796481252759799E-2</v>
      </c>
      <c r="B26" s="200">
        <v>12</v>
      </c>
      <c r="C26" s="162">
        <v>45</v>
      </c>
      <c r="D26" s="333" t="str">
        <f>VLOOKUP(C26,Уч!$A$2:$L$34,2,FALSE)</f>
        <v>Бочаринский Данила</v>
      </c>
      <c r="E26" s="334" t="str">
        <f>VLOOKUP(C26,Уч!$A$2:$L$34,3,FALSE)</f>
        <v>12.01.1999</v>
      </c>
      <c r="F26" s="340" t="str">
        <f>VLOOKUP(C26,Уч!$A$2:$L$34,5,FALSE)</f>
        <v xml:space="preserve">Кемеровская область  </v>
      </c>
      <c r="G26" s="579">
        <f t="shared" si="1"/>
        <v>46.9</v>
      </c>
      <c r="H26" s="579">
        <f t="shared" si="2"/>
        <v>0</v>
      </c>
      <c r="I26" s="579">
        <f t="shared" si="3"/>
        <v>0</v>
      </c>
      <c r="J26" s="580">
        <f t="shared" si="4"/>
        <v>46.9</v>
      </c>
      <c r="K26" s="288">
        <f t="shared" si="5"/>
        <v>543</v>
      </c>
      <c r="L26" s="336"/>
      <c r="M26" s="337">
        <v>4690</v>
      </c>
      <c r="N26" s="337">
        <v>0</v>
      </c>
      <c r="O26" s="337">
        <v>0</v>
      </c>
      <c r="P26" s="338">
        <f t="shared" si="6"/>
        <v>4690</v>
      </c>
    </row>
    <row r="27" spans="1:28" s="280" customFormat="1" ht="13.15" customHeight="1" x14ac:dyDescent="0.3">
      <c r="A27" s="200">
        <f t="shared" ca="1" si="0"/>
        <v>0.29884735140592267</v>
      </c>
      <c r="B27" s="200">
        <v>13</v>
      </c>
      <c r="C27" s="162">
        <v>29</v>
      </c>
      <c r="D27" s="333" t="e">
        <f>VLOOKUP(C27,Уч!$A$2:$L$34,2,FALSE)</f>
        <v>#N/A</v>
      </c>
      <c r="E27" s="334" t="e">
        <f>VLOOKUP(C27,Уч!$A$2:$L$34,3,FALSE)</f>
        <v>#N/A</v>
      </c>
      <c r="F27" s="340" t="e">
        <f>VLOOKUP(C27,Уч!$A$2:$L$34,5,FALSE)</f>
        <v>#N/A</v>
      </c>
      <c r="G27" s="579">
        <f t="shared" si="1"/>
        <v>0</v>
      </c>
      <c r="H27" s="579">
        <f t="shared" si="2"/>
        <v>0</v>
      </c>
      <c r="I27" s="579">
        <f t="shared" si="3"/>
        <v>0</v>
      </c>
      <c r="J27" s="580">
        <f t="shared" si="4"/>
        <v>0</v>
      </c>
      <c r="K27" s="571">
        <f t="shared" si="5"/>
        <v>0</v>
      </c>
      <c r="L27" s="336"/>
      <c r="M27" s="337"/>
      <c r="N27" s="337">
        <v>0</v>
      </c>
      <c r="O27" s="337">
        <v>0</v>
      </c>
      <c r="P27" s="338">
        <f t="shared" si="6"/>
        <v>0</v>
      </c>
      <c r="Q27" s="280" t="s">
        <v>165</v>
      </c>
      <c r="T27" s="281"/>
      <c r="U27" s="281"/>
    </row>
    <row r="28" spans="1:28" s="280" customFormat="1" ht="13.15" customHeight="1" x14ac:dyDescent="0.3">
      <c r="A28" s="355"/>
      <c r="B28" s="200">
        <v>14</v>
      </c>
      <c r="C28" s="162">
        <v>62</v>
      </c>
      <c r="D28" s="333" t="e">
        <f>VLOOKUP(C28,Уч!$A$2:$L$34,2,FALSE)</f>
        <v>#N/A</v>
      </c>
      <c r="E28" s="334" t="e">
        <f>VLOOKUP(C28,Уч!$A$2:$L$34,3,FALSE)</f>
        <v>#N/A</v>
      </c>
      <c r="F28" s="340" t="e">
        <f>VLOOKUP(C28,Уч!$A$2:$L$34,5,FALSE)</f>
        <v>#N/A</v>
      </c>
      <c r="G28" s="579">
        <f t="shared" ref="G28:G38" si="7">M28/100</f>
        <v>0</v>
      </c>
      <c r="H28" s="579">
        <f t="shared" ref="H28:H38" si="8">N28/100</f>
        <v>0</v>
      </c>
      <c r="I28" s="579">
        <f t="shared" ref="I28:I38" si="9">O28/100</f>
        <v>0</v>
      </c>
      <c r="J28" s="580">
        <f t="shared" ref="J28:J38" si="10">P28/100</f>
        <v>0</v>
      </c>
      <c r="K28" s="571">
        <f t="shared" ref="K28:K38" si="11">IF(P28&lt;712,0,IF(P28=0,0,ROUNDDOWN(10.14*(P28/100-7)^1.08,0)))</f>
        <v>0</v>
      </c>
      <c r="L28" s="336"/>
      <c r="M28" s="337"/>
      <c r="N28" s="337">
        <v>0</v>
      </c>
      <c r="O28" s="337">
        <v>0</v>
      </c>
      <c r="P28" s="338">
        <f t="shared" ref="P28:P38" si="12">MAX(M28,N28,O28)</f>
        <v>0</v>
      </c>
      <c r="T28" s="281"/>
      <c r="U28" s="281"/>
    </row>
    <row r="29" spans="1:28" s="280" customFormat="1" ht="13.15" customHeight="1" x14ac:dyDescent="0.3">
      <c r="A29" s="355"/>
      <c r="B29" s="200">
        <v>15</v>
      </c>
      <c r="C29" s="162">
        <v>26</v>
      </c>
      <c r="D29" s="333" t="e">
        <f>VLOOKUP(C29,Уч!$A$2:$L$34,2,FALSE)</f>
        <v>#N/A</v>
      </c>
      <c r="E29" s="334" t="e">
        <f>VLOOKUP(C29,Уч!$A$2:$L$34,3,FALSE)</f>
        <v>#N/A</v>
      </c>
      <c r="F29" s="340" t="e">
        <f>VLOOKUP(C29,Уч!$A$2:$L$34,5,FALSE)</f>
        <v>#N/A</v>
      </c>
      <c r="G29" s="579">
        <f t="shared" si="7"/>
        <v>51.82</v>
      </c>
      <c r="H29" s="579">
        <f t="shared" si="8"/>
        <v>0</v>
      </c>
      <c r="I29" s="579">
        <f t="shared" si="9"/>
        <v>0</v>
      </c>
      <c r="J29" s="580">
        <f t="shared" si="10"/>
        <v>51.82</v>
      </c>
      <c r="K29" s="571">
        <f t="shared" si="11"/>
        <v>616</v>
      </c>
      <c r="L29" s="336"/>
      <c r="M29" s="337">
        <v>5182</v>
      </c>
      <c r="N29" s="337">
        <v>0</v>
      </c>
      <c r="O29" s="337">
        <v>0</v>
      </c>
      <c r="P29" s="338">
        <f t="shared" si="12"/>
        <v>5182</v>
      </c>
      <c r="T29" s="281"/>
      <c r="U29" s="281"/>
    </row>
    <row r="30" spans="1:28" s="280" customFormat="1" ht="13.15" customHeight="1" x14ac:dyDescent="0.2">
      <c r="A30" s="355"/>
      <c r="B30" s="200">
        <v>16</v>
      </c>
      <c r="C30" s="197">
        <v>44</v>
      </c>
      <c r="D30" s="333" t="str">
        <f>VLOOKUP(C30,Уч!$A$2:$L$34,2,FALSE)</f>
        <v>Хамедов Игорь</v>
      </c>
      <c r="E30" s="334" t="str">
        <f>VLOOKUP(C30,Уч!$A$2:$L$34,3,FALSE)</f>
        <v>30.05.1998</v>
      </c>
      <c r="F30" s="340" t="str">
        <f>VLOOKUP(C30,Уч!$A$2:$L$34,5,FALSE)</f>
        <v xml:space="preserve">Кемеровская область  </v>
      </c>
      <c r="G30" s="579">
        <f t="shared" si="7"/>
        <v>47.52</v>
      </c>
      <c r="H30" s="579">
        <f t="shared" si="8"/>
        <v>0</v>
      </c>
      <c r="I30" s="579">
        <f t="shared" si="9"/>
        <v>0</v>
      </c>
      <c r="J30" s="580">
        <f t="shared" si="10"/>
        <v>47.52</v>
      </c>
      <c r="K30" s="571">
        <f t="shared" si="11"/>
        <v>552</v>
      </c>
      <c r="L30" s="336"/>
      <c r="M30" s="337">
        <v>4752</v>
      </c>
      <c r="N30" s="337">
        <v>0</v>
      </c>
      <c r="O30" s="337">
        <v>0</v>
      </c>
      <c r="P30" s="338">
        <f t="shared" si="12"/>
        <v>4752</v>
      </c>
      <c r="T30" s="281"/>
      <c r="U30" s="281"/>
    </row>
    <row r="31" spans="1:28" s="280" customFormat="1" ht="13.15" customHeight="1" x14ac:dyDescent="0.3">
      <c r="A31" s="355"/>
      <c r="B31" s="200">
        <v>17</v>
      </c>
      <c r="C31" s="162">
        <v>63</v>
      </c>
      <c r="D31" s="333" t="e">
        <f>VLOOKUP(C31,Уч!$A$2:$L$34,2,FALSE)</f>
        <v>#N/A</v>
      </c>
      <c r="E31" s="334" t="e">
        <f>VLOOKUP(C31,Уч!$A$2:$L$34,3,FALSE)</f>
        <v>#N/A</v>
      </c>
      <c r="F31" s="340" t="e">
        <f>VLOOKUP(C31,Уч!$A$2:$L$34,5,FALSE)</f>
        <v>#N/A</v>
      </c>
      <c r="G31" s="579">
        <f t="shared" si="7"/>
        <v>0</v>
      </c>
      <c r="H31" s="579">
        <f t="shared" si="8"/>
        <v>0</v>
      </c>
      <c r="I31" s="579">
        <f t="shared" si="9"/>
        <v>0</v>
      </c>
      <c r="J31" s="580">
        <f t="shared" si="10"/>
        <v>0</v>
      </c>
      <c r="K31" s="571">
        <f t="shared" si="11"/>
        <v>0</v>
      </c>
      <c r="L31" s="336"/>
      <c r="M31" s="337"/>
      <c r="N31" s="337">
        <v>0</v>
      </c>
      <c r="O31" s="337">
        <v>0</v>
      </c>
      <c r="P31" s="338">
        <f t="shared" si="12"/>
        <v>0</v>
      </c>
      <c r="T31" s="281"/>
      <c r="U31" s="281"/>
    </row>
    <row r="32" spans="1:28" s="280" customFormat="1" ht="13.15" customHeight="1" x14ac:dyDescent="0.3">
      <c r="A32" s="355"/>
      <c r="B32" s="200">
        <v>19</v>
      </c>
      <c r="C32" s="162">
        <v>50</v>
      </c>
      <c r="D32" s="333" t="e">
        <f>VLOOKUP(C32,Уч!$A$2:$L$34,2,FALSE)</f>
        <v>#N/A</v>
      </c>
      <c r="E32" s="334" t="e">
        <f>VLOOKUP(C32,Уч!$A$2:$L$34,3,FALSE)</f>
        <v>#N/A</v>
      </c>
      <c r="F32" s="340" t="e">
        <f>VLOOKUP(C32,Уч!$A$2:$L$34,5,FALSE)</f>
        <v>#N/A</v>
      </c>
      <c r="G32" s="579">
        <f t="shared" si="7"/>
        <v>45.25</v>
      </c>
      <c r="H32" s="579">
        <f t="shared" si="8"/>
        <v>0</v>
      </c>
      <c r="I32" s="579">
        <f t="shared" si="9"/>
        <v>0</v>
      </c>
      <c r="J32" s="580">
        <f t="shared" si="10"/>
        <v>45.25</v>
      </c>
      <c r="K32" s="571">
        <f t="shared" si="11"/>
        <v>519</v>
      </c>
      <c r="L32" s="336"/>
      <c r="M32" s="337">
        <v>4525</v>
      </c>
      <c r="N32" s="337">
        <v>0</v>
      </c>
      <c r="O32" s="337">
        <v>0</v>
      </c>
      <c r="P32" s="338">
        <f t="shared" si="12"/>
        <v>4525</v>
      </c>
      <c r="T32" s="281"/>
      <c r="U32" s="281"/>
    </row>
    <row r="33" spans="1:28" s="280" customFormat="1" ht="13.15" customHeight="1" x14ac:dyDescent="0.3">
      <c r="A33" s="355"/>
      <c r="B33" s="200">
        <v>20</v>
      </c>
      <c r="C33" s="162">
        <v>78</v>
      </c>
      <c r="D33" s="333" t="str">
        <f>VLOOKUP(C33,Уч!$A$2:$L$34,2,FALSE)</f>
        <v>Слаква Максим</v>
      </c>
      <c r="E33" s="334" t="str">
        <f>VLOOKUP(C33,Уч!$A$2:$L$34,3,FALSE)</f>
        <v>10.05.1998</v>
      </c>
      <c r="F33" s="340" t="str">
        <f>VLOOKUP(C33,Уч!$A$2:$L$34,5,FALSE)</f>
        <v xml:space="preserve">Ставропольский край  </v>
      </c>
      <c r="G33" s="579">
        <f t="shared" si="7"/>
        <v>30.29</v>
      </c>
      <c r="H33" s="579">
        <f t="shared" si="8"/>
        <v>0</v>
      </c>
      <c r="I33" s="579">
        <f t="shared" si="9"/>
        <v>0</v>
      </c>
      <c r="J33" s="580">
        <f t="shared" si="10"/>
        <v>30.29</v>
      </c>
      <c r="K33" s="571">
        <f t="shared" si="11"/>
        <v>303</v>
      </c>
      <c r="L33" s="336"/>
      <c r="M33" s="337">
        <v>3029</v>
      </c>
      <c r="N33" s="337">
        <v>0</v>
      </c>
      <c r="O33" s="337">
        <v>0</v>
      </c>
      <c r="P33" s="338">
        <f t="shared" si="12"/>
        <v>3029</v>
      </c>
      <c r="T33" s="281"/>
      <c r="U33" s="281"/>
    </row>
    <row r="34" spans="1:28" s="280" customFormat="1" ht="13.15" customHeight="1" x14ac:dyDescent="0.3">
      <c r="A34" s="355"/>
      <c r="B34" s="200">
        <v>21</v>
      </c>
      <c r="C34" s="296">
        <v>80</v>
      </c>
      <c r="D34" s="333" t="e">
        <f>VLOOKUP(C34,Уч!$A$2:$L$34,2,FALSE)</f>
        <v>#N/A</v>
      </c>
      <c r="E34" s="334" t="e">
        <f>VLOOKUP(C34,Уч!$A$2:$L$34,3,FALSE)</f>
        <v>#N/A</v>
      </c>
      <c r="F34" s="340" t="e">
        <f>VLOOKUP(C34,Уч!$A$2:$L$34,5,FALSE)</f>
        <v>#N/A</v>
      </c>
      <c r="G34" s="579">
        <f t="shared" si="7"/>
        <v>37.9</v>
      </c>
      <c r="H34" s="579">
        <f t="shared" si="8"/>
        <v>0</v>
      </c>
      <c r="I34" s="579">
        <f t="shared" si="9"/>
        <v>0</v>
      </c>
      <c r="J34" s="580">
        <f t="shared" si="10"/>
        <v>37.9</v>
      </c>
      <c r="K34" s="571">
        <f t="shared" si="11"/>
        <v>412</v>
      </c>
      <c r="L34" s="336"/>
      <c r="M34" s="337">
        <v>3790</v>
      </c>
      <c r="N34" s="337">
        <v>0</v>
      </c>
      <c r="O34" s="337">
        <v>0</v>
      </c>
      <c r="P34" s="338">
        <f t="shared" si="12"/>
        <v>3790</v>
      </c>
      <c r="T34" s="281"/>
      <c r="U34" s="281"/>
    </row>
    <row r="35" spans="1:28" s="280" customFormat="1" ht="13.15" customHeight="1" x14ac:dyDescent="0.3">
      <c r="A35" s="355"/>
      <c r="B35" s="200">
        <v>22</v>
      </c>
      <c r="C35" s="162">
        <v>70</v>
      </c>
      <c r="D35" s="333" t="e">
        <f>VLOOKUP(C35,Уч!$A$2:$L$34,2,FALSE)</f>
        <v>#N/A</v>
      </c>
      <c r="E35" s="334" t="e">
        <f>VLOOKUP(C35,Уч!$A$2:$L$34,3,FALSE)</f>
        <v>#N/A</v>
      </c>
      <c r="F35" s="340" t="e">
        <f>VLOOKUP(C35,Уч!$A$2:$L$34,5,FALSE)</f>
        <v>#N/A</v>
      </c>
      <c r="G35" s="579">
        <f t="shared" si="7"/>
        <v>36.11</v>
      </c>
      <c r="H35" s="579">
        <f t="shared" si="8"/>
        <v>0</v>
      </c>
      <c r="I35" s="579">
        <f t="shared" si="9"/>
        <v>0</v>
      </c>
      <c r="J35" s="580">
        <f t="shared" si="10"/>
        <v>36.11</v>
      </c>
      <c r="K35" s="571">
        <f t="shared" si="11"/>
        <v>386</v>
      </c>
      <c r="L35" s="336"/>
      <c r="M35" s="337">
        <v>3611</v>
      </c>
      <c r="N35" s="337">
        <v>0</v>
      </c>
      <c r="O35" s="337">
        <v>0</v>
      </c>
      <c r="P35" s="338">
        <f t="shared" si="12"/>
        <v>3611</v>
      </c>
      <c r="T35" s="281"/>
      <c r="U35" s="281"/>
    </row>
    <row r="36" spans="1:28" s="280" customFormat="1" ht="13.15" customHeight="1" x14ac:dyDescent="0.3">
      <c r="A36" s="355"/>
      <c r="B36" s="200">
        <v>23</v>
      </c>
      <c r="C36" s="162">
        <v>81</v>
      </c>
      <c r="D36" s="333" t="str">
        <f>VLOOKUP(C36,Уч!$A$2:$L$34,2,FALSE)</f>
        <v>Исаев Максим</v>
      </c>
      <c r="E36" s="334" t="str">
        <f>VLOOKUP(C36,Уч!$A$2:$L$34,3,FALSE)</f>
        <v>10.07.1997</v>
      </c>
      <c r="F36" s="340" t="str">
        <f>VLOOKUP(C36,Уч!$A$2:$L$34,5,FALSE)</f>
        <v xml:space="preserve">Челябинская область  </v>
      </c>
      <c r="G36" s="579">
        <f t="shared" si="7"/>
        <v>47.22</v>
      </c>
      <c r="H36" s="579">
        <f t="shared" si="8"/>
        <v>0</v>
      </c>
      <c r="I36" s="579">
        <f t="shared" si="9"/>
        <v>0</v>
      </c>
      <c r="J36" s="580">
        <f t="shared" si="10"/>
        <v>47.22</v>
      </c>
      <c r="K36" s="571">
        <f t="shared" si="11"/>
        <v>548</v>
      </c>
      <c r="L36" s="336"/>
      <c r="M36" s="337">
        <v>4722</v>
      </c>
      <c r="N36" s="337">
        <v>0</v>
      </c>
      <c r="O36" s="337">
        <v>0</v>
      </c>
      <c r="P36" s="338">
        <f t="shared" si="12"/>
        <v>4722</v>
      </c>
      <c r="T36" s="281"/>
      <c r="U36" s="281"/>
    </row>
    <row r="37" spans="1:28" s="280" customFormat="1" ht="13.15" customHeight="1" x14ac:dyDescent="0.3">
      <c r="A37" s="355"/>
      <c r="B37" s="200">
        <v>24</v>
      </c>
      <c r="C37" s="162">
        <v>69</v>
      </c>
      <c r="D37" s="333" t="e">
        <f>VLOOKUP(C37,Уч!$A$2:$L$34,2,FALSE)</f>
        <v>#N/A</v>
      </c>
      <c r="E37" s="334" t="e">
        <f>VLOOKUP(C37,Уч!$A$2:$L$34,3,FALSE)</f>
        <v>#N/A</v>
      </c>
      <c r="F37" s="340" t="e">
        <f>VLOOKUP(C37,Уч!$A$2:$L$34,5,FALSE)</f>
        <v>#N/A</v>
      </c>
      <c r="G37" s="579">
        <f t="shared" si="7"/>
        <v>42.56</v>
      </c>
      <c r="H37" s="579">
        <f t="shared" si="8"/>
        <v>0</v>
      </c>
      <c r="I37" s="579">
        <f t="shared" si="9"/>
        <v>0</v>
      </c>
      <c r="J37" s="580">
        <f t="shared" si="10"/>
        <v>42.56</v>
      </c>
      <c r="K37" s="571">
        <f t="shared" si="11"/>
        <v>479</v>
      </c>
      <c r="L37" s="336"/>
      <c r="M37" s="337">
        <v>4256</v>
      </c>
      <c r="N37" s="337">
        <v>0</v>
      </c>
      <c r="O37" s="337">
        <v>0</v>
      </c>
      <c r="P37" s="338">
        <f t="shared" si="12"/>
        <v>4256</v>
      </c>
      <c r="T37" s="281"/>
      <c r="U37" s="281"/>
    </row>
    <row r="38" spans="1:28" s="280" customFormat="1" ht="13.15" customHeight="1" x14ac:dyDescent="0.3">
      <c r="A38" s="355"/>
      <c r="B38" s="200">
        <v>25</v>
      </c>
      <c r="C38" s="162">
        <v>41</v>
      </c>
      <c r="D38" s="333" t="str">
        <f>VLOOKUP(C38,Уч!$A$2:$L$34,2,FALSE)</f>
        <v>Фомичев Андрей</v>
      </c>
      <c r="E38" s="334" t="str">
        <f>VLOOKUP(C38,Уч!$A$2:$L$34,3,FALSE)</f>
        <v>15.12.1996</v>
      </c>
      <c r="F38" s="340" t="str">
        <f>VLOOKUP(C38,Уч!$A$2:$L$34,5,FALSE)</f>
        <v xml:space="preserve">Кемеровская область  </v>
      </c>
      <c r="G38" s="579">
        <f t="shared" si="7"/>
        <v>46.12</v>
      </c>
      <c r="H38" s="579">
        <f t="shared" si="8"/>
        <v>0</v>
      </c>
      <c r="I38" s="579">
        <f t="shared" si="9"/>
        <v>0</v>
      </c>
      <c r="J38" s="580">
        <f t="shared" si="10"/>
        <v>46.12</v>
      </c>
      <c r="K38" s="571">
        <f t="shared" si="11"/>
        <v>531</v>
      </c>
      <c r="L38" s="336"/>
      <c r="M38" s="337">
        <v>4612</v>
      </c>
      <c r="N38" s="337">
        <v>0</v>
      </c>
      <c r="O38" s="337">
        <v>0</v>
      </c>
      <c r="P38" s="338">
        <f t="shared" si="12"/>
        <v>4612</v>
      </c>
      <c r="T38" s="281"/>
      <c r="U38" s="281"/>
    </row>
    <row r="39" spans="1:28" s="280" customFormat="1" ht="7.15" customHeight="1" x14ac:dyDescent="0.3">
      <c r="A39" s="355">
        <f t="shared" ref="A39:A45" ca="1" si="13">RAND()</f>
        <v>0.27627252040208916</v>
      </c>
      <c r="B39" s="474"/>
      <c r="C39" s="564"/>
      <c r="D39" s="565"/>
      <c r="E39" s="566"/>
      <c r="F39" s="567"/>
      <c r="G39" s="577"/>
      <c r="H39" s="577"/>
      <c r="I39" s="577"/>
      <c r="J39" s="570"/>
      <c r="K39" s="578"/>
      <c r="L39" s="336"/>
      <c r="M39" s="337"/>
      <c r="N39" s="337">
        <v>0</v>
      </c>
      <c r="O39" s="337">
        <v>0</v>
      </c>
      <c r="P39" s="338">
        <f t="shared" ref="P39:P45" si="14">MAX(M39,N39,O39)</f>
        <v>0</v>
      </c>
    </row>
    <row r="40" spans="1:28" s="280" customFormat="1" ht="16.149999999999999" customHeight="1" x14ac:dyDescent="0.3">
      <c r="A40" s="355">
        <f t="shared" ca="1" si="13"/>
        <v>0.80178576387099931</v>
      </c>
      <c r="B40" s="509" t="s">
        <v>325</v>
      </c>
      <c r="C40" s="564"/>
      <c r="D40" s="565"/>
      <c r="E40" s="566"/>
      <c r="F40" s="567"/>
      <c r="G40" s="577"/>
      <c r="H40" s="577"/>
      <c r="I40" s="577"/>
      <c r="J40" s="570"/>
      <c r="K40" s="578"/>
      <c r="L40" s="336"/>
      <c r="M40" s="337"/>
      <c r="N40" s="337">
        <v>0</v>
      </c>
      <c r="O40" s="337">
        <v>0</v>
      </c>
      <c r="P40" s="338">
        <f t="shared" si="14"/>
        <v>0</v>
      </c>
    </row>
    <row r="41" spans="1:28" s="281" customFormat="1" ht="16.149999999999999" customHeight="1" x14ac:dyDescent="0.3">
      <c r="A41" s="355">
        <f t="shared" ca="1" si="13"/>
        <v>0.97156696447793733</v>
      </c>
      <c r="B41" s="509" t="s">
        <v>332</v>
      </c>
      <c r="C41" s="474"/>
      <c r="D41" s="565"/>
      <c r="E41" s="566"/>
      <c r="F41" s="567"/>
      <c r="G41" s="577"/>
      <c r="H41" s="577"/>
      <c r="I41" s="577"/>
      <c r="J41" s="570"/>
      <c r="K41" s="578"/>
      <c r="L41" s="336"/>
      <c r="M41" s="337">
        <v>6667</v>
      </c>
      <c r="N41" s="337">
        <v>0</v>
      </c>
      <c r="O41" s="337">
        <v>0</v>
      </c>
      <c r="P41" s="338">
        <f t="shared" si="14"/>
        <v>6667</v>
      </c>
      <c r="Q41" s="231"/>
      <c r="R41" s="231"/>
      <c r="S41" s="231"/>
      <c r="T41" s="280"/>
      <c r="U41" s="280"/>
      <c r="V41" s="280"/>
      <c r="W41" s="280"/>
      <c r="X41" s="280"/>
      <c r="Y41" s="280"/>
      <c r="Z41" s="280"/>
      <c r="AA41" s="280"/>
      <c r="AB41" s="280"/>
    </row>
    <row r="42" spans="1:28" s="280" customFormat="1" ht="16.149999999999999" customHeight="1" x14ac:dyDescent="0.3">
      <c r="A42" s="355">
        <f t="shared" ca="1" si="13"/>
        <v>0.71169196188278294</v>
      </c>
      <c r="B42" s="509" t="s">
        <v>333</v>
      </c>
      <c r="C42" s="474"/>
      <c r="D42" s="565"/>
      <c r="E42" s="566"/>
      <c r="F42" s="567"/>
      <c r="G42" s="577"/>
      <c r="H42" s="577"/>
      <c r="I42" s="577"/>
      <c r="J42" s="570"/>
      <c r="K42" s="578"/>
      <c r="L42" s="336"/>
      <c r="M42" s="337">
        <v>4961</v>
      </c>
      <c r="N42" s="337">
        <v>0</v>
      </c>
      <c r="O42" s="337">
        <v>0</v>
      </c>
      <c r="P42" s="338">
        <f t="shared" si="14"/>
        <v>4961</v>
      </c>
    </row>
    <row r="43" spans="1:28" s="280" customFormat="1" ht="13.15" customHeight="1" x14ac:dyDescent="0.3">
      <c r="A43" s="200">
        <f t="shared" ca="1" si="13"/>
        <v>0.28541014125554554</v>
      </c>
      <c r="B43" s="568">
        <v>18</v>
      </c>
      <c r="C43" s="559">
        <v>63</v>
      </c>
      <c r="D43" s="560" t="e">
        <f>VLOOKUP(C43,Уч!$A$2:$L$34,2,FALSE)</f>
        <v>#N/A</v>
      </c>
      <c r="E43" s="561" t="e">
        <f>VLOOKUP(C43,Уч!$A$2:$L$34,3,FALSE)</f>
        <v>#N/A</v>
      </c>
      <c r="F43" s="569" t="e">
        <f>VLOOKUP(C43,Уч!$A$2:$L$34,5,FALSE)</f>
        <v>#N/A</v>
      </c>
      <c r="G43" s="572">
        <f t="shared" ref="G43:G45" si="15">M43/100</f>
        <v>0</v>
      </c>
      <c r="H43" s="573">
        <f t="shared" ref="H43:H45" si="16">N43/100</f>
        <v>0</v>
      </c>
      <c r="I43" s="574">
        <f t="shared" ref="I43:I45" si="17">O43/100</f>
        <v>0</v>
      </c>
      <c r="J43" s="575">
        <f t="shared" ref="J43:J45" si="18">P43/100</f>
        <v>0</v>
      </c>
      <c r="K43" s="576">
        <f t="shared" ref="K43:K45" si="19">IF(P43&lt;712,0,IF(P43=0,0,ROUNDDOWN(10.14*(P43/100-7)^1.08,0)))</f>
        <v>0</v>
      </c>
      <c r="L43" s="336"/>
      <c r="M43" s="337"/>
      <c r="N43" s="337">
        <v>0</v>
      </c>
      <c r="O43" s="337">
        <v>0</v>
      </c>
      <c r="P43" s="338">
        <f t="shared" si="14"/>
        <v>0</v>
      </c>
      <c r="Q43" s="280" t="s">
        <v>96</v>
      </c>
    </row>
    <row r="44" spans="1:28" s="280" customFormat="1" ht="13.15" customHeight="1" x14ac:dyDescent="0.3">
      <c r="A44" s="200">
        <f t="shared" ca="1" si="13"/>
        <v>0.55427125397302235</v>
      </c>
      <c r="B44" s="200">
        <v>19</v>
      </c>
      <c r="C44" s="200">
        <v>10</v>
      </c>
      <c r="D44" s="333" t="e">
        <f>VLOOKUP(C44,Уч!$A$2:$L$34,2,FALSE)</f>
        <v>#N/A</v>
      </c>
      <c r="E44" s="334" t="e">
        <f>VLOOKUP(C44,Уч!$A$2:$L$34,3,FALSE)</f>
        <v>#N/A</v>
      </c>
      <c r="F44" s="335" t="e">
        <f>VLOOKUP(C44,Уч!$A$2:$L$34,5,FALSE)</f>
        <v>#N/A</v>
      </c>
      <c r="G44" s="343">
        <f t="shared" si="15"/>
        <v>53.38</v>
      </c>
      <c r="H44" s="344">
        <f t="shared" si="16"/>
        <v>0</v>
      </c>
      <c r="I44" s="345">
        <f t="shared" si="17"/>
        <v>0</v>
      </c>
      <c r="J44" s="346">
        <f t="shared" si="18"/>
        <v>53.38</v>
      </c>
      <c r="K44" s="288">
        <f t="shared" si="19"/>
        <v>639</v>
      </c>
      <c r="L44" s="336"/>
      <c r="M44" s="337">
        <v>5338</v>
      </c>
      <c r="N44" s="337">
        <v>0</v>
      </c>
      <c r="O44" s="337">
        <v>0</v>
      </c>
      <c r="P44" s="338">
        <f t="shared" si="14"/>
        <v>5338</v>
      </c>
    </row>
    <row r="45" spans="1:28" s="280" customFormat="1" ht="13.15" customHeight="1" x14ac:dyDescent="0.3">
      <c r="A45" s="200">
        <f t="shared" ca="1" si="13"/>
        <v>0.54199824970799393</v>
      </c>
      <c r="B45" s="200">
        <v>20</v>
      </c>
      <c r="C45" s="200">
        <v>33</v>
      </c>
      <c r="D45" s="333" t="e">
        <f>VLOOKUP(C45,Уч!$A$2:$L$34,2,FALSE)</f>
        <v>#N/A</v>
      </c>
      <c r="E45" s="334" t="e">
        <f>VLOOKUP(C45,Уч!$A$2:$L$34,3,FALSE)</f>
        <v>#N/A</v>
      </c>
      <c r="F45" s="335" t="e">
        <f>VLOOKUP(C45,Уч!$A$2:$L$34,5,FALSE)</f>
        <v>#N/A</v>
      </c>
      <c r="G45" s="343">
        <f t="shared" si="15"/>
        <v>52.92</v>
      </c>
      <c r="H45" s="344">
        <f t="shared" si="16"/>
        <v>0</v>
      </c>
      <c r="I45" s="345">
        <f t="shared" si="17"/>
        <v>0</v>
      </c>
      <c r="J45" s="346">
        <f t="shared" si="18"/>
        <v>52.92</v>
      </c>
      <c r="K45" s="288">
        <f t="shared" si="19"/>
        <v>632</v>
      </c>
      <c r="L45" s="336"/>
      <c r="M45" s="337">
        <v>5292</v>
      </c>
      <c r="N45" s="337">
        <v>0</v>
      </c>
      <c r="O45" s="337">
        <v>0</v>
      </c>
      <c r="P45" s="338">
        <f t="shared" si="14"/>
        <v>5292</v>
      </c>
    </row>
    <row r="46" spans="1:28" x14ac:dyDescent="0.2">
      <c r="A46" s="220">
        <f ca="1">RAND()</f>
        <v>0.74009178988863433</v>
      </c>
      <c r="B46" s="220">
        <v>22</v>
      </c>
      <c r="C46" s="220">
        <v>21</v>
      </c>
      <c r="D46" s="268" t="str">
        <f>VLOOKUP(C46,Уч!$A$2:$L$34,2,FALSE)</f>
        <v>Гасленко Кирилл</v>
      </c>
      <c r="E46" s="347">
        <f>VLOOKUP(C46,Уч!$A$2:$L$34,3,FALSE)</f>
        <v>36317</v>
      </c>
      <c r="F46" s="269" t="str">
        <f>VLOOKUP(C46,Уч!$A$2:$L$34,5,FALSE)</f>
        <v xml:space="preserve">Краснодарский край  </v>
      </c>
      <c r="G46" s="348">
        <f t="shared" ref="G46:J52" si="20">M46/100</f>
        <v>0</v>
      </c>
      <c r="H46" s="245">
        <f t="shared" si="20"/>
        <v>0</v>
      </c>
      <c r="I46" s="349">
        <f t="shared" si="20"/>
        <v>0</v>
      </c>
      <c r="J46" s="328">
        <f t="shared" si="20"/>
        <v>0</v>
      </c>
      <c r="K46" s="247">
        <f t="shared" ref="K46:K52" si="21">IF(P46&lt;712,0,IF(P46=0,0,ROUNDDOWN(10.14*(P46/100-7)^1.08,0)))</f>
        <v>0</v>
      </c>
      <c r="L46" s="157"/>
      <c r="M46" s="209"/>
      <c r="N46" s="209">
        <v>0</v>
      </c>
      <c r="O46" s="209">
        <v>0</v>
      </c>
      <c r="P46" s="229">
        <f t="shared" ref="P46:P52" si="22">MAX(M46,N46,O46)</f>
        <v>0</v>
      </c>
    </row>
    <row r="47" spans="1:28" x14ac:dyDescent="0.2">
      <c r="A47" s="220">
        <f ca="1">RAND()</f>
        <v>0.54841808072757403</v>
      </c>
      <c r="B47" s="220">
        <v>23</v>
      </c>
      <c r="C47" s="220">
        <v>28</v>
      </c>
      <c r="D47" s="268" t="e">
        <f>VLOOKUP(C47,Уч!$A$2:$L$34,2,FALSE)</f>
        <v>#N/A</v>
      </c>
      <c r="E47" s="347" t="e">
        <f>VLOOKUP(C47,Уч!$A$2:$L$34,3,FALSE)</f>
        <v>#N/A</v>
      </c>
      <c r="F47" s="269" t="e">
        <f>VLOOKUP(C47,Уч!$A$2:$L$34,5,FALSE)</f>
        <v>#N/A</v>
      </c>
      <c r="G47" s="348">
        <f t="shared" si="20"/>
        <v>0</v>
      </c>
      <c r="H47" s="245">
        <f t="shared" si="20"/>
        <v>0</v>
      </c>
      <c r="I47" s="349">
        <f t="shared" si="20"/>
        <v>0</v>
      </c>
      <c r="J47" s="328">
        <f t="shared" si="20"/>
        <v>0</v>
      </c>
      <c r="K47" s="247">
        <f t="shared" si="21"/>
        <v>0</v>
      </c>
      <c r="L47" s="157"/>
      <c r="M47" s="209"/>
      <c r="N47" s="209">
        <v>0</v>
      </c>
      <c r="O47" s="209">
        <v>0</v>
      </c>
      <c r="P47" s="229">
        <f t="shared" si="22"/>
        <v>0</v>
      </c>
    </row>
    <row r="48" spans="1:28" x14ac:dyDescent="0.2">
      <c r="A48" s="220">
        <f ca="1">RAND()</f>
        <v>0.12832162486524545</v>
      </c>
      <c r="B48" s="220">
        <v>24</v>
      </c>
      <c r="C48" s="230">
        <v>38</v>
      </c>
      <c r="D48" s="268" t="e">
        <f>VLOOKUP(C48,Уч!$A$2:$L$34,2,FALSE)</f>
        <v>#N/A</v>
      </c>
      <c r="E48" s="347" t="e">
        <f>VLOOKUP(C48,Уч!$A$2:$L$34,3,FALSE)</f>
        <v>#N/A</v>
      </c>
      <c r="F48" s="269" t="e">
        <f>VLOOKUP(C48,Уч!$A$2:$L$34,5,FALSE)</f>
        <v>#N/A</v>
      </c>
      <c r="G48" s="348">
        <f t="shared" si="20"/>
        <v>0</v>
      </c>
      <c r="H48" s="245">
        <f t="shared" si="20"/>
        <v>0</v>
      </c>
      <c r="I48" s="349">
        <f t="shared" si="20"/>
        <v>0</v>
      </c>
      <c r="J48" s="328">
        <f t="shared" si="20"/>
        <v>0</v>
      </c>
      <c r="K48" s="247">
        <f t="shared" si="21"/>
        <v>0</v>
      </c>
      <c r="L48" s="157"/>
      <c r="M48" s="209"/>
      <c r="N48" s="209">
        <v>0</v>
      </c>
      <c r="O48" s="209">
        <v>0</v>
      </c>
      <c r="P48" s="229">
        <f t="shared" si="22"/>
        <v>0</v>
      </c>
    </row>
    <row r="49" spans="1:16" x14ac:dyDescent="0.2">
      <c r="A49" s="220">
        <f ca="1">RAND()</f>
        <v>5.464245871447293E-2</v>
      </c>
      <c r="B49" s="220">
        <v>25</v>
      </c>
      <c r="C49" s="230">
        <v>39</v>
      </c>
      <c r="D49" s="268" t="str">
        <f>VLOOKUP(C49,Уч!$A$2:$L$34,2,FALSE)</f>
        <v>Левковский Андрей</v>
      </c>
      <c r="E49" s="347" t="str">
        <f>VLOOKUP(C49,Уч!$A$2:$L$34,3,FALSE)</f>
        <v>17.08.1997</v>
      </c>
      <c r="F49" s="269" t="str">
        <f>VLOOKUP(C49,Уч!$A$2:$L$34,5,FALSE)</f>
        <v xml:space="preserve">Кемеровская область  </v>
      </c>
      <c r="G49" s="348">
        <f t="shared" si="20"/>
        <v>0</v>
      </c>
      <c r="H49" s="245">
        <f t="shared" si="20"/>
        <v>0</v>
      </c>
      <c r="I49" s="349">
        <f t="shared" si="20"/>
        <v>0</v>
      </c>
      <c r="J49" s="328">
        <f t="shared" si="20"/>
        <v>0</v>
      </c>
      <c r="K49" s="247">
        <f t="shared" si="21"/>
        <v>0</v>
      </c>
      <c r="L49" s="157"/>
      <c r="M49" s="209"/>
      <c r="N49" s="209">
        <v>0</v>
      </c>
      <c r="O49" s="209">
        <v>0</v>
      </c>
      <c r="P49" s="229">
        <f t="shared" si="22"/>
        <v>0</v>
      </c>
    </row>
    <row r="50" spans="1:16" x14ac:dyDescent="0.2">
      <c r="B50" s="220">
        <v>27</v>
      </c>
      <c r="C50" s="230">
        <v>40</v>
      </c>
      <c r="D50" s="221" t="str">
        <f>VLOOKUP(C50,Уч!$A$2:$L$34,2,FALSE)</f>
        <v>Черкасов Алексей</v>
      </c>
      <c r="E50" s="222" t="str">
        <f>VLOOKUP(C50,Уч!$A$2:$L$34,3,FALSE)</f>
        <v>22.10.1994</v>
      </c>
      <c r="F50" s="350" t="str">
        <f>VLOOKUP(C50,Уч!$A$2:$L$34,5,FALSE)</f>
        <v xml:space="preserve">Кемеровская область Санкт-Петербург </v>
      </c>
      <c r="G50" s="348">
        <f t="shared" si="20"/>
        <v>0</v>
      </c>
      <c r="H50" s="245">
        <f t="shared" si="20"/>
        <v>0</v>
      </c>
      <c r="I50" s="349">
        <f t="shared" si="20"/>
        <v>0</v>
      </c>
      <c r="J50" s="328">
        <f t="shared" si="20"/>
        <v>0</v>
      </c>
      <c r="K50" s="247">
        <f t="shared" si="21"/>
        <v>0</v>
      </c>
      <c r="L50" s="157"/>
      <c r="M50" s="209"/>
      <c r="N50" s="209">
        <v>0</v>
      </c>
      <c r="O50" s="209">
        <v>0</v>
      </c>
      <c r="P50" s="229">
        <f t="shared" si="22"/>
        <v>0</v>
      </c>
    </row>
    <row r="51" spans="1:16" x14ac:dyDescent="0.2">
      <c r="B51" s="220">
        <v>28</v>
      </c>
      <c r="C51" s="220">
        <v>41</v>
      </c>
      <c r="D51" s="221" t="str">
        <f>VLOOKUP(C51,Уч!$A$2:$L$34,2,FALSE)</f>
        <v>Фомичев Андрей</v>
      </c>
      <c r="E51" s="222" t="str">
        <f>VLOOKUP(C51,Уч!$A$2:$L$34,3,FALSE)</f>
        <v>15.12.1996</v>
      </c>
      <c r="F51" s="350" t="str">
        <f>VLOOKUP(C51,Уч!$A$2:$L$34,5,FALSE)</f>
        <v xml:space="preserve">Кемеровская область  </v>
      </c>
      <c r="G51" s="348">
        <f t="shared" si="20"/>
        <v>0</v>
      </c>
      <c r="H51" s="245">
        <f t="shared" si="20"/>
        <v>0</v>
      </c>
      <c r="I51" s="349">
        <f t="shared" si="20"/>
        <v>0</v>
      </c>
      <c r="J51" s="328">
        <f t="shared" si="20"/>
        <v>0</v>
      </c>
      <c r="K51" s="247">
        <f t="shared" si="21"/>
        <v>0</v>
      </c>
      <c r="L51" s="157"/>
      <c r="M51" s="209"/>
      <c r="N51" s="209">
        <v>0</v>
      </c>
      <c r="O51" s="209">
        <v>0</v>
      </c>
      <c r="P51" s="229">
        <f t="shared" si="22"/>
        <v>0</v>
      </c>
    </row>
    <row r="52" spans="1:16" x14ac:dyDescent="0.2">
      <c r="B52" s="220">
        <v>29</v>
      </c>
      <c r="C52" s="230">
        <v>66</v>
      </c>
      <c r="D52" s="221" t="e">
        <f>VLOOKUP(C52,Уч!$A$2:$L$34,2,FALSE)</f>
        <v>#N/A</v>
      </c>
      <c r="E52" s="222" t="e">
        <f>VLOOKUP(C52,Уч!$A$2:$L$34,3,FALSE)</f>
        <v>#N/A</v>
      </c>
      <c r="F52" s="350" t="e">
        <f>VLOOKUP(C52,Уч!$A$2:$L$34,5,FALSE)</f>
        <v>#N/A</v>
      </c>
      <c r="G52" s="348">
        <f t="shared" si="20"/>
        <v>0</v>
      </c>
      <c r="H52" s="245">
        <f t="shared" si="20"/>
        <v>0</v>
      </c>
      <c r="I52" s="349">
        <f t="shared" si="20"/>
        <v>0</v>
      </c>
      <c r="J52" s="328">
        <f t="shared" si="20"/>
        <v>0</v>
      </c>
      <c r="K52" s="247">
        <f t="shared" si="21"/>
        <v>0</v>
      </c>
      <c r="L52" s="157"/>
      <c r="M52" s="209"/>
      <c r="N52" s="209">
        <v>0</v>
      </c>
      <c r="O52" s="209">
        <v>0</v>
      </c>
      <c r="P52" s="229">
        <f t="shared" si="22"/>
        <v>0</v>
      </c>
    </row>
  </sheetData>
  <sortState ref="A16:AB28">
    <sortCondition ref="A16:A28"/>
  </sortState>
  <mergeCells count="7">
    <mergeCell ref="B7:J7"/>
    <mergeCell ref="B1:J1"/>
    <mergeCell ref="B2:J2"/>
    <mergeCell ref="B3:J3"/>
    <mergeCell ref="B4:J4"/>
    <mergeCell ref="B5:J5"/>
    <mergeCell ref="B6:J6"/>
  </mergeCells>
  <phoneticPr fontId="0" type="noConversion"/>
  <printOptions horizontalCentered="1"/>
  <pageMargins left="0.78740157480314965" right="0.78740157480314965" top="0.78740157480314965" bottom="0.78740157480314965" header="0.51181102362204722" footer="0.51181102362204722"/>
  <pageSetup paperSize="9" scale="93" orientation="landscape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05"/>
  <sheetViews>
    <sheetView view="pageBreakPreview" topLeftCell="A6" zoomScale="120" zoomScaleSheetLayoutView="120" workbookViewId="0">
      <selection activeCell="X48" sqref="X48"/>
    </sheetView>
  </sheetViews>
  <sheetFormatPr defaultColWidth="9.140625" defaultRowHeight="12.75" outlineLevelRow="1" outlineLevelCol="1" x14ac:dyDescent="0.2"/>
  <cols>
    <col min="1" max="1" width="5.42578125" style="41" customWidth="1" outlineLevel="1"/>
    <col min="2" max="2" width="5.7109375" style="41" customWidth="1"/>
    <col min="3" max="3" width="4.7109375" style="148" customWidth="1"/>
    <col min="4" max="4" width="24.5703125" style="41" customWidth="1"/>
    <col min="5" max="5" width="11.7109375" style="41" customWidth="1"/>
    <col min="6" max="6" width="17.140625" style="41" customWidth="1"/>
    <col min="7" max="7" width="15.42578125" style="41" customWidth="1"/>
    <col min="8" max="8" width="6.28515625" style="149" customWidth="1"/>
    <col min="9" max="9" width="9.85546875" style="41" bestFit="1" customWidth="1"/>
    <col min="10" max="10" width="9.28515625" style="148" bestFit="1" customWidth="1" outlineLevel="1"/>
    <col min="11" max="11" width="8.140625" style="41" bestFit="1" customWidth="1" outlineLevel="1"/>
    <col min="12" max="16384" width="9.140625" style="41"/>
  </cols>
  <sheetData>
    <row r="1" spans="1:11" ht="13.15" customHeight="1" x14ac:dyDescent="0.2">
      <c r="B1" s="745" t="str">
        <f>Расп!A21</f>
        <v>МИНИСТЕРСТВО СПОРТА РОССИЙСКОЙ ФЕДЕРАЦИИ</v>
      </c>
      <c r="C1" s="745"/>
      <c r="D1" s="745"/>
      <c r="E1" s="745"/>
      <c r="F1" s="745"/>
      <c r="G1" s="745"/>
      <c r="H1" s="745"/>
      <c r="J1" s="146"/>
      <c r="K1" s="307"/>
    </row>
    <row r="2" spans="1:11" ht="13.15" customHeight="1" x14ac:dyDescent="0.2">
      <c r="B2" s="745" t="str">
        <f>Расп!A22</f>
        <v>ВСЕРОССИЙСКАЯ ФЕДЕРАЦИЯ ЛЕГКОЙ АТЛЕТИКИ</v>
      </c>
      <c r="C2" s="745"/>
      <c r="D2" s="745"/>
      <c r="E2" s="745"/>
      <c r="F2" s="745"/>
      <c r="G2" s="745"/>
      <c r="H2" s="745"/>
      <c r="J2" s="146"/>
      <c r="K2" s="307"/>
    </row>
    <row r="3" spans="1:11" ht="13.15" customHeight="1" x14ac:dyDescent="0.2">
      <c r="B3" s="745" t="str">
        <f>Расп!A25</f>
        <v>Командный чемпионат России</v>
      </c>
      <c r="C3" s="745"/>
      <c r="D3" s="745"/>
      <c r="E3" s="745"/>
      <c r="F3" s="745"/>
      <c r="G3" s="745"/>
      <c r="H3" s="745"/>
      <c r="J3" s="146"/>
      <c r="K3" s="307"/>
    </row>
    <row r="4" spans="1:11" ht="13.15" customHeight="1" x14ac:dyDescent="0.2">
      <c r="B4" s="742" t="str">
        <f>Расп!A27</f>
        <v>по многоборью</v>
      </c>
      <c r="C4" s="742"/>
      <c r="D4" s="742"/>
      <c r="E4" s="742"/>
      <c r="F4" s="742"/>
      <c r="G4" s="742"/>
      <c r="H4" s="742"/>
      <c r="J4" s="146"/>
      <c r="K4" s="307"/>
    </row>
    <row r="5" spans="1:11" ht="13.15" customHeight="1" x14ac:dyDescent="0.2">
      <c r="B5" s="742" t="str">
        <f>Расп!A28</f>
        <v>Мужчины</v>
      </c>
      <c r="C5" s="742"/>
      <c r="D5" s="742"/>
      <c r="E5" s="742"/>
      <c r="F5" s="742"/>
      <c r="G5" s="742"/>
      <c r="H5" s="742"/>
      <c r="J5" s="146"/>
      <c r="K5" s="307"/>
    </row>
    <row r="6" spans="1:11" ht="13.15" customHeight="1" x14ac:dyDescent="0.2">
      <c r="B6" s="741" t="s">
        <v>12</v>
      </c>
      <c r="C6" s="741"/>
      <c r="D6" s="741"/>
      <c r="E6" s="741"/>
      <c r="F6" s="741"/>
      <c r="G6" s="741"/>
      <c r="H6" s="741"/>
      <c r="J6" s="146"/>
      <c r="K6" s="307"/>
    </row>
    <row r="7" spans="1:11" ht="13.15" customHeight="1" x14ac:dyDescent="0.2">
      <c r="B7" s="741" t="str">
        <f>Расп!A12</f>
        <v>бег 1500 м</v>
      </c>
      <c r="C7" s="741"/>
      <c r="D7" s="741"/>
      <c r="E7" s="741"/>
      <c r="F7" s="741"/>
      <c r="G7" s="741"/>
      <c r="H7" s="741"/>
      <c r="J7" s="146"/>
      <c r="K7" s="307"/>
    </row>
    <row r="8" spans="1:11" ht="13.15" hidden="1" customHeight="1" x14ac:dyDescent="0.25">
      <c r="C8" s="151"/>
      <c r="D8" s="148"/>
      <c r="E8" s="147"/>
      <c r="G8" s="150"/>
      <c r="H8" s="150"/>
      <c r="J8" s="146"/>
      <c r="K8" s="307"/>
    </row>
    <row r="9" spans="1:11" ht="13.15" hidden="1" customHeight="1" x14ac:dyDescent="0.2">
      <c r="D9" s="38"/>
      <c r="G9" s="150"/>
      <c r="H9" s="212"/>
      <c r="J9" s="152" t="s">
        <v>22</v>
      </c>
      <c r="K9" s="307"/>
    </row>
    <row r="10" spans="1:11" ht="13.15" hidden="1" customHeight="1" outlineLevel="1" x14ac:dyDescent="0.25">
      <c r="C10" s="153"/>
      <c r="D10" s="148"/>
      <c r="E10" s="148"/>
      <c r="F10" s="342"/>
      <c r="H10" s="41"/>
      <c r="J10" s="152" t="s">
        <v>23</v>
      </c>
      <c r="K10" s="307"/>
    </row>
    <row r="11" spans="1:11" ht="13.15" customHeight="1" collapsed="1" x14ac:dyDescent="0.25">
      <c r="B11" s="203" t="str">
        <f>Расп!A7</f>
        <v>05.09.2019 г.</v>
      </c>
      <c r="C11" s="153"/>
      <c r="D11" s="148"/>
      <c r="E11" s="148"/>
      <c r="G11" s="206" t="str">
        <f>Расп!B1</f>
        <v>Начало:</v>
      </c>
      <c r="H11" s="207">
        <f>Расп!B12</f>
        <v>0.76388888888888884</v>
      </c>
      <c r="J11" s="152" t="s">
        <v>24</v>
      </c>
      <c r="K11" s="307"/>
    </row>
    <row r="12" spans="1:11" ht="13.15" hidden="1" customHeight="1" outlineLevel="1" x14ac:dyDescent="0.25">
      <c r="C12" s="153" t="s">
        <v>11</v>
      </c>
      <c r="D12" s="148"/>
      <c r="E12" s="148"/>
      <c r="G12" s="368" t="str">
        <f>Расп!A12</f>
        <v>бег 1500 м</v>
      </c>
      <c r="H12" s="41"/>
      <c r="J12" s="146"/>
      <c r="K12" s="307"/>
    </row>
    <row r="13" spans="1:11" ht="13.15" customHeight="1" collapsed="1" x14ac:dyDescent="0.25">
      <c r="B13" s="41" t="str">
        <f>Расп!A26</f>
        <v>г.Сочи, Адлерский район, стадион "Юность"</v>
      </c>
      <c r="C13" s="153"/>
      <c r="D13" s="148"/>
      <c r="E13" s="148"/>
      <c r="G13" s="206" t="str">
        <f>Расп!C1</f>
        <v>Окончание:</v>
      </c>
      <c r="H13" s="342"/>
      <c r="J13" s="146"/>
      <c r="K13" s="307"/>
    </row>
    <row r="14" spans="1:11" s="156" customFormat="1" ht="13.15" customHeight="1" x14ac:dyDescent="0.2">
      <c r="A14" s="154" t="s">
        <v>37</v>
      </c>
      <c r="B14" s="249" t="s">
        <v>259</v>
      </c>
      <c r="C14" s="154" t="s">
        <v>20</v>
      </c>
      <c r="D14" s="154" t="s">
        <v>16</v>
      </c>
      <c r="E14" s="154" t="s">
        <v>0</v>
      </c>
      <c r="F14" s="154" t="s">
        <v>8</v>
      </c>
      <c r="G14" s="154" t="s">
        <v>19</v>
      </c>
      <c r="H14" s="155" t="s">
        <v>29</v>
      </c>
      <c r="J14" s="152" t="s">
        <v>28</v>
      </c>
      <c r="K14" s="351" t="s">
        <v>30</v>
      </c>
    </row>
    <row r="15" spans="1:11" s="156" customFormat="1" ht="13.15" customHeight="1" x14ac:dyDescent="0.2">
      <c r="H15" s="157"/>
      <c r="J15" s="152"/>
      <c r="K15" s="351"/>
    </row>
    <row r="16" spans="1:11" s="156" customFormat="1" ht="13.15" customHeight="1" x14ac:dyDescent="0.2">
      <c r="D16" s="156" t="s">
        <v>21</v>
      </c>
      <c r="H16" s="157"/>
      <c r="J16" s="152"/>
      <c r="K16" s="351"/>
    </row>
    <row r="17" spans="1:19" s="280" customFormat="1" ht="13.15" customHeight="1" x14ac:dyDescent="0.3">
      <c r="A17" s="200"/>
      <c r="B17" s="200">
        <v>1</v>
      </c>
      <c r="C17" s="200">
        <v>39</v>
      </c>
      <c r="D17" s="286" t="str">
        <f>VLOOKUP(C17,Уч!$A$2:$L$34,2,FALSE)</f>
        <v>Левковский Андрей</v>
      </c>
      <c r="E17" s="287" t="str">
        <f>VLOOKUP(C17,Уч!$A$2:$L$34,3,FALSE)</f>
        <v>17.08.1997</v>
      </c>
      <c r="F17" s="340" t="str">
        <f>VLOOKUP(C17,Уч!$A$2:$L$34,5,FALSE)</f>
        <v xml:space="preserve">Кемеровская область  </v>
      </c>
      <c r="G17" s="352" t="str">
        <f t="shared" ref="G17:G28" si="0">IF(J17=0,0,CONCATENATE(MID(J17,1,1),":",MID(J17,2,2),".",MID(J17,4,2)))</f>
        <v>4:35.36</v>
      </c>
      <c r="H17" s="288">
        <f t="shared" ref="H17:H28" si="1">IF(J17&gt;75411,0,IF(K17=0,0,ROUNDDOWN(0.03768*(480-K17)^1.85,0)))</f>
        <v>710</v>
      </c>
      <c r="J17" s="353">
        <v>43536</v>
      </c>
      <c r="K17" s="354" t="str">
        <f t="shared" ref="K17:K35" si="2">IF(J17=0,0,CONCATENATE((MID(J17,1,1)*60)+MID(J17,2,2),",",MID(J17,4,2)))</f>
        <v>275,36</v>
      </c>
    </row>
    <row r="18" spans="1:19" s="280" customFormat="1" ht="13.15" customHeight="1" x14ac:dyDescent="0.3">
      <c r="A18" s="200"/>
      <c r="B18" s="200">
        <v>2</v>
      </c>
      <c r="C18" s="200">
        <v>45</v>
      </c>
      <c r="D18" s="286" t="str">
        <f>VLOOKUP(C18,Уч!$A$2:$L$34,2,FALSE)</f>
        <v>Бочаринский Данила</v>
      </c>
      <c r="E18" s="287" t="str">
        <f>VLOOKUP(C18,Уч!$A$2:$L$34,3,FALSE)</f>
        <v>12.01.1999</v>
      </c>
      <c r="F18" s="340" t="str">
        <f>VLOOKUP(C18,Уч!$A$2:$L$34,5,FALSE)</f>
        <v xml:space="preserve">Кемеровская область  </v>
      </c>
      <c r="G18" s="352" t="str">
        <f t="shared" si="0"/>
        <v>4:17.35</v>
      </c>
      <c r="H18" s="288">
        <f t="shared" si="1"/>
        <v>830</v>
      </c>
      <c r="J18" s="353">
        <v>41735</v>
      </c>
      <c r="K18" s="354" t="str">
        <f t="shared" si="2"/>
        <v>257,35</v>
      </c>
    </row>
    <row r="19" spans="1:19" s="280" customFormat="1" ht="13.15" customHeight="1" x14ac:dyDescent="0.3">
      <c r="A19" s="200"/>
      <c r="B19" s="200">
        <v>3</v>
      </c>
      <c r="C19" s="200">
        <v>69</v>
      </c>
      <c r="D19" s="286" t="e">
        <f>VLOOKUP(C19,Уч!$A$2:$L$34,2,FALSE)</f>
        <v>#N/A</v>
      </c>
      <c r="E19" s="287" t="e">
        <f>VLOOKUP(C19,Уч!$A$2:$L$34,3,FALSE)</f>
        <v>#N/A</v>
      </c>
      <c r="F19" s="340" t="e">
        <f>VLOOKUP(C19,Уч!$A$2:$L$34,5,FALSE)</f>
        <v>#N/A</v>
      </c>
      <c r="G19" s="352" t="str">
        <f t="shared" si="0"/>
        <v>4:13.03</v>
      </c>
      <c r="H19" s="288">
        <f t="shared" si="1"/>
        <v>860</v>
      </c>
      <c r="J19" s="353">
        <v>41303</v>
      </c>
      <c r="K19" s="354" t="str">
        <f t="shared" si="2"/>
        <v>253,03</v>
      </c>
    </row>
    <row r="20" spans="1:19" s="280" customFormat="1" ht="13.15" customHeight="1" x14ac:dyDescent="0.3">
      <c r="A20" s="200"/>
      <c r="B20" s="200">
        <v>4</v>
      </c>
      <c r="C20" s="200">
        <v>78</v>
      </c>
      <c r="D20" s="286" t="str">
        <f>VLOOKUP(C20,Уч!$A$2:$L$34,2,FALSE)</f>
        <v>Слаква Максим</v>
      </c>
      <c r="E20" s="287" t="str">
        <f>VLOOKUP(C20,Уч!$A$2:$L$34,3,FALSE)</f>
        <v>10.05.1998</v>
      </c>
      <c r="F20" s="340" t="str">
        <f>VLOOKUP(C20,Уч!$A$2:$L$34,5,FALSE)</f>
        <v xml:space="preserve">Ставропольский край  </v>
      </c>
      <c r="G20" s="352" t="str">
        <f t="shared" si="0"/>
        <v>4:51.28</v>
      </c>
      <c r="H20" s="288">
        <f t="shared" si="1"/>
        <v>611</v>
      </c>
      <c r="J20" s="353">
        <v>45128</v>
      </c>
      <c r="K20" s="354" t="str">
        <f t="shared" si="2"/>
        <v>291,28</v>
      </c>
    </row>
    <row r="21" spans="1:19" s="280" customFormat="1" ht="13.15" customHeight="1" x14ac:dyDescent="0.3">
      <c r="A21" s="200"/>
      <c r="B21" s="200">
        <v>5</v>
      </c>
      <c r="C21" s="200">
        <v>50</v>
      </c>
      <c r="D21" s="286" t="e">
        <f>VLOOKUP(C21,Уч!$A$2:$L$34,2,FALSE)</f>
        <v>#N/A</v>
      </c>
      <c r="E21" s="287" t="e">
        <f>VLOOKUP(C21,Уч!$A$2:$L$34,3,FALSE)</f>
        <v>#N/A</v>
      </c>
      <c r="F21" s="340" t="e">
        <f>VLOOKUP(C21,Уч!$A$2:$L$34,5,FALSE)</f>
        <v>#N/A</v>
      </c>
      <c r="G21" s="352" t="str">
        <f t="shared" si="0"/>
        <v>4:54.00</v>
      </c>
      <c r="H21" s="288">
        <f t="shared" si="1"/>
        <v>595</v>
      </c>
      <c r="J21" s="353">
        <v>45400</v>
      </c>
      <c r="K21" s="354" t="str">
        <f t="shared" si="2"/>
        <v>294,00</v>
      </c>
      <c r="L21" s="280" t="s">
        <v>165</v>
      </c>
    </row>
    <row r="22" spans="1:19" s="280" customFormat="1" ht="13.15" customHeight="1" x14ac:dyDescent="0.3">
      <c r="A22" s="200"/>
      <c r="B22" s="200">
        <v>6</v>
      </c>
      <c r="C22" s="200">
        <v>26</v>
      </c>
      <c r="D22" s="286" t="e">
        <f>VLOOKUP(C22,Уч!$A$2:$L$34,2,FALSE)</f>
        <v>#N/A</v>
      </c>
      <c r="E22" s="287" t="e">
        <f>VLOOKUP(C22,Уч!$A$2:$L$34,3,FALSE)</f>
        <v>#N/A</v>
      </c>
      <c r="F22" s="340" t="e">
        <f>VLOOKUP(C22,Уч!$A$2:$L$34,5,FALSE)</f>
        <v>#N/A</v>
      </c>
      <c r="G22" s="352" t="str">
        <f t="shared" si="0"/>
        <v>4:52.09</v>
      </c>
      <c r="H22" s="288">
        <f t="shared" si="1"/>
        <v>606</v>
      </c>
      <c r="J22" s="353">
        <v>45209</v>
      </c>
      <c r="K22" s="354" t="str">
        <f t="shared" si="2"/>
        <v>292,09</v>
      </c>
    </row>
    <row r="23" spans="1:19" s="280" customFormat="1" ht="13.15" customHeight="1" x14ac:dyDescent="0.3">
      <c r="A23" s="200"/>
      <c r="B23" s="200">
        <v>7</v>
      </c>
      <c r="C23" s="200">
        <v>44</v>
      </c>
      <c r="D23" s="286" t="str">
        <f>VLOOKUP(C23,Уч!$A$2:$L$34,2,FALSE)</f>
        <v>Хамедов Игорь</v>
      </c>
      <c r="E23" s="287" t="str">
        <f>VLOOKUP(C23,Уч!$A$2:$L$34,3,FALSE)</f>
        <v>30.05.1998</v>
      </c>
      <c r="F23" s="340" t="str">
        <f>VLOOKUP(C23,Уч!$A$2:$L$34,5,FALSE)</f>
        <v xml:space="preserve">Кемеровская область  </v>
      </c>
      <c r="G23" s="352" t="str">
        <f t="shared" si="0"/>
        <v>4:41.81</v>
      </c>
      <c r="H23" s="288">
        <f t="shared" si="1"/>
        <v>669</v>
      </c>
      <c r="J23" s="353">
        <v>44181</v>
      </c>
      <c r="K23" s="354" t="str">
        <f t="shared" si="2"/>
        <v>281,81</v>
      </c>
    </row>
    <row r="24" spans="1:19" s="280" customFormat="1" ht="13.15" customHeight="1" x14ac:dyDescent="0.3">
      <c r="A24" s="200"/>
      <c r="B24" s="200">
        <v>8</v>
      </c>
      <c r="C24" s="200">
        <v>68</v>
      </c>
      <c r="D24" s="286" t="e">
        <f>VLOOKUP(C24,Уч!$A$2:$L$34,2,FALSE)</f>
        <v>#N/A</v>
      </c>
      <c r="E24" s="287" t="e">
        <f>VLOOKUP(C24,Уч!$A$2:$L$34,3,FALSE)</f>
        <v>#N/A</v>
      </c>
      <c r="F24" s="340" t="e">
        <f>VLOOKUP(C24,Уч!$A$2:$L$34,5,FALSE)</f>
        <v>#N/A</v>
      </c>
      <c r="G24" s="352" t="str">
        <f t="shared" si="0"/>
        <v>4:42.73</v>
      </c>
      <c r="H24" s="288">
        <f t="shared" si="1"/>
        <v>663</v>
      </c>
      <c r="J24" s="353">
        <v>44273</v>
      </c>
      <c r="K24" s="354" t="str">
        <f t="shared" si="2"/>
        <v>282,73</v>
      </c>
    </row>
    <row r="25" spans="1:19" s="280" customFormat="1" ht="13.15" customHeight="1" x14ac:dyDescent="0.3">
      <c r="A25" s="200"/>
      <c r="B25" s="200">
        <v>9</v>
      </c>
      <c r="C25" s="200">
        <v>8</v>
      </c>
      <c r="D25" s="286" t="e">
        <f>VLOOKUP(C25,Уч!$A$2:$L$34,2,FALSE)</f>
        <v>#N/A</v>
      </c>
      <c r="E25" s="287" t="e">
        <f>VLOOKUP(C25,Уч!$A$2:$L$34,3,FALSE)</f>
        <v>#N/A</v>
      </c>
      <c r="F25" s="340" t="e">
        <f>VLOOKUP(C25,Уч!$A$2:$L$34,5,FALSE)</f>
        <v>#N/A</v>
      </c>
      <c r="G25" s="352" t="str">
        <f t="shared" si="0"/>
        <v>4:51.62</v>
      </c>
      <c r="H25" s="288">
        <f t="shared" si="1"/>
        <v>609</v>
      </c>
      <c r="J25" s="353">
        <v>45162</v>
      </c>
      <c r="K25" s="354" t="str">
        <f t="shared" si="2"/>
        <v>291,62</v>
      </c>
    </row>
    <row r="26" spans="1:19" s="280" customFormat="1" ht="13.15" customHeight="1" x14ac:dyDescent="0.3">
      <c r="A26" s="200"/>
      <c r="B26" s="200">
        <v>10</v>
      </c>
      <c r="C26" s="200">
        <v>41</v>
      </c>
      <c r="D26" s="286" t="str">
        <f>VLOOKUP(C26,Уч!$A$2:$L$34,2,FALSE)</f>
        <v>Фомичев Андрей</v>
      </c>
      <c r="E26" s="287" t="str">
        <f>VLOOKUP(C26,Уч!$A$2:$L$34,3,FALSE)</f>
        <v>15.12.1996</v>
      </c>
      <c r="F26" s="340" t="str">
        <f>VLOOKUP(C26,Уч!$A$2:$L$34,5,FALSE)</f>
        <v xml:space="preserve">Кемеровская область  </v>
      </c>
      <c r="G26" s="352" t="str">
        <f t="shared" si="0"/>
        <v>4:52.72</v>
      </c>
      <c r="H26" s="288">
        <f t="shared" si="1"/>
        <v>602</v>
      </c>
      <c r="J26" s="353">
        <v>45272</v>
      </c>
      <c r="K26" s="354" t="str">
        <f t="shared" si="2"/>
        <v>292,72</v>
      </c>
      <c r="L26" s="280" t="s">
        <v>165</v>
      </c>
    </row>
    <row r="27" spans="1:19" s="280" customFormat="1" ht="13.15" customHeight="1" x14ac:dyDescent="0.3">
      <c r="A27" s="200"/>
      <c r="B27" s="200">
        <v>11</v>
      </c>
      <c r="C27" s="200">
        <v>35</v>
      </c>
      <c r="D27" s="286" t="e">
        <f>VLOOKUP(C27,Уч!$A$2:$L$34,2,FALSE)</f>
        <v>#N/A</v>
      </c>
      <c r="E27" s="287" t="e">
        <f>VLOOKUP(C27,Уч!$A$2:$L$34,3,FALSE)</f>
        <v>#N/A</v>
      </c>
      <c r="F27" s="340" t="e">
        <f>VLOOKUP(C27,Уч!$A$2:$L$34,5,FALSE)</f>
        <v>#N/A</v>
      </c>
      <c r="G27" s="352" t="str">
        <f t="shared" si="0"/>
        <v>4:36.19</v>
      </c>
      <c r="H27" s="288">
        <f t="shared" si="1"/>
        <v>704</v>
      </c>
      <c r="I27" s="281"/>
      <c r="J27" s="353">
        <v>43619</v>
      </c>
      <c r="K27" s="354" t="str">
        <f t="shared" si="2"/>
        <v>276,19</v>
      </c>
      <c r="L27" s="231"/>
      <c r="M27" s="281"/>
      <c r="N27" s="281"/>
      <c r="O27" s="281"/>
      <c r="P27" s="281"/>
      <c r="Q27" s="281"/>
      <c r="R27" s="281"/>
      <c r="S27" s="281"/>
    </row>
    <row r="28" spans="1:19" s="280" customFormat="1" ht="13.15" customHeight="1" x14ac:dyDescent="0.3">
      <c r="A28" s="200"/>
      <c r="B28" s="200">
        <v>12</v>
      </c>
      <c r="C28" s="331">
        <v>2</v>
      </c>
      <c r="D28" s="286" t="str">
        <f>VLOOKUP(C28,Уч!$A$2:$L$34,2,FALSE)</f>
        <v>Игнашев Владимир</v>
      </c>
      <c r="E28" s="287" t="str">
        <f>VLOOKUP(C28,Уч!$A$2:$L$34,3,FALSE)</f>
        <v>05.10.1996</v>
      </c>
      <c r="F28" s="340" t="str">
        <f>VLOOKUP(C28,Уч!$A$2:$L$34,5,FALSE)</f>
        <v xml:space="preserve">Ростовская область  </v>
      </c>
      <c r="G28" s="352" t="str">
        <f t="shared" si="0"/>
        <v>4:22.85</v>
      </c>
      <c r="H28" s="288">
        <f t="shared" si="1"/>
        <v>792</v>
      </c>
      <c r="J28" s="353">
        <v>42285</v>
      </c>
      <c r="K28" s="354" t="str">
        <f t="shared" si="2"/>
        <v>262,85</v>
      </c>
      <c r="L28" s="280" t="s">
        <v>238</v>
      </c>
    </row>
    <row r="29" spans="1:19" s="280" customFormat="1" ht="13.15" customHeight="1" x14ac:dyDescent="0.3">
      <c r="A29" s="200"/>
      <c r="B29" s="200">
        <v>13</v>
      </c>
      <c r="C29" s="200">
        <v>80</v>
      </c>
      <c r="D29" s="286" t="e">
        <f>VLOOKUP(C29,Уч!$A$2:$L$34,2,FALSE)</f>
        <v>#N/A</v>
      </c>
      <c r="E29" s="287" t="e">
        <f>VLOOKUP(C29,Уч!$A$2:$L$34,3,FALSE)</f>
        <v>#N/A</v>
      </c>
      <c r="F29" s="340" t="e">
        <f>VLOOKUP(C29,Уч!$A$2:$L$34,5,FALSE)</f>
        <v>#N/A</v>
      </c>
      <c r="G29" s="352" t="str">
        <f t="shared" ref="G29:G38" si="3">IF(J29=0,0,CONCATENATE(MID(J29,1,1),":",MID(J29,2,2),".",MID(J29,4,2)))</f>
        <v>4:15.84</v>
      </c>
      <c r="H29" s="288">
        <f t="shared" ref="H29:H38" si="4">IF(J29&gt;75411,0,IF(K29=0,0,ROUNDDOWN(0.03768*(480-K29)^1.85,0)))</f>
        <v>840</v>
      </c>
      <c r="J29" s="353">
        <v>41584</v>
      </c>
      <c r="K29" s="354" t="str">
        <f t="shared" si="2"/>
        <v>255,84</v>
      </c>
    </row>
    <row r="30" spans="1:19" s="280" customFormat="1" ht="13.15" customHeight="1" x14ac:dyDescent="0.3">
      <c r="A30" s="200"/>
      <c r="B30" s="200">
        <v>14</v>
      </c>
      <c r="C30" s="200">
        <v>54</v>
      </c>
      <c r="D30" s="286" t="e">
        <f>VLOOKUP(C30,Уч!$A$2:$L$34,2,FALSE)</f>
        <v>#N/A</v>
      </c>
      <c r="E30" s="287" t="e">
        <f>VLOOKUP(C30,Уч!$A$2:$L$34,3,FALSE)</f>
        <v>#N/A</v>
      </c>
      <c r="F30" s="340" t="e">
        <f>VLOOKUP(C30,Уч!$A$2:$L$34,5,FALSE)</f>
        <v>#N/A</v>
      </c>
      <c r="G30" s="352" t="str">
        <f t="shared" si="3"/>
        <v>4:43.14</v>
      </c>
      <c r="H30" s="288">
        <f t="shared" si="4"/>
        <v>661</v>
      </c>
      <c r="J30" s="353">
        <v>44314</v>
      </c>
      <c r="K30" s="354" t="str">
        <f t="shared" si="2"/>
        <v>283,14</v>
      </c>
    </row>
    <row r="31" spans="1:19" s="280" customFormat="1" ht="13.15" customHeight="1" x14ac:dyDescent="0.3">
      <c r="A31" s="200"/>
      <c r="B31" s="200">
        <v>15</v>
      </c>
      <c r="C31" s="200">
        <v>81</v>
      </c>
      <c r="D31" s="286" t="str">
        <f>VLOOKUP(C31,Уч!$A$2:$L$34,2,FALSE)</f>
        <v>Исаев Максим</v>
      </c>
      <c r="E31" s="287" t="str">
        <f>VLOOKUP(C31,Уч!$A$2:$L$34,3,FALSE)</f>
        <v>10.07.1997</v>
      </c>
      <c r="F31" s="340" t="str">
        <f>VLOOKUP(C31,Уч!$A$2:$L$34,5,FALSE)</f>
        <v xml:space="preserve">Челябинская область  </v>
      </c>
      <c r="G31" s="352" t="str">
        <f t="shared" ref="G31:G35" si="5">IF(J31=0,0,CONCATENATE(MID(J31,1,1),":",MID(J31,2,2),".",MID(J31,4,2)))</f>
        <v>4:36.63</v>
      </c>
      <c r="H31" s="288">
        <f t="shared" ref="H31:H35" si="6">IF(J31&gt;75411,0,IF(K31=0,0,ROUNDDOWN(0.03768*(480-K31)^1.85,0)))</f>
        <v>702</v>
      </c>
      <c r="J31" s="353">
        <v>43663</v>
      </c>
      <c r="K31" s="354" t="str">
        <f t="shared" si="2"/>
        <v>276,63</v>
      </c>
    </row>
    <row r="32" spans="1:19" s="280" customFormat="1" ht="13.15" customHeight="1" x14ac:dyDescent="0.3">
      <c r="A32" s="200"/>
      <c r="B32" s="200">
        <v>16</v>
      </c>
      <c r="C32" s="200">
        <v>56</v>
      </c>
      <c r="D32" s="286" t="e">
        <f>VLOOKUP(C32,Уч!$A$2:$L$34,2,FALSE)</f>
        <v>#N/A</v>
      </c>
      <c r="E32" s="287" t="e">
        <f>VLOOKUP(C32,Уч!$A$2:$L$34,3,FALSE)</f>
        <v>#N/A</v>
      </c>
      <c r="F32" s="340" t="e">
        <f>VLOOKUP(C32,Уч!$A$2:$L$34,5,FALSE)</f>
        <v>#N/A</v>
      </c>
      <c r="G32" s="352">
        <f t="shared" si="5"/>
        <v>0</v>
      </c>
      <c r="H32" s="288">
        <f t="shared" si="6"/>
        <v>0</v>
      </c>
      <c r="J32" s="353"/>
      <c r="K32" s="354">
        <f t="shared" si="2"/>
        <v>0</v>
      </c>
    </row>
    <row r="33" spans="1:19" s="280" customFormat="1" ht="13.15" customHeight="1" x14ac:dyDescent="0.3">
      <c r="A33" s="200"/>
      <c r="B33" s="200">
        <v>17</v>
      </c>
      <c r="C33" s="200">
        <v>24</v>
      </c>
      <c r="D33" s="286" t="e">
        <f>VLOOKUP(C33,Уч!$A$2:$L$34,2,FALSE)</f>
        <v>#N/A</v>
      </c>
      <c r="E33" s="287" t="e">
        <f>VLOOKUP(C33,Уч!$A$2:$L$34,3,FALSE)</f>
        <v>#N/A</v>
      </c>
      <c r="F33" s="340" t="e">
        <f>VLOOKUP(C33,Уч!$A$2:$L$34,5,FALSE)</f>
        <v>#N/A</v>
      </c>
      <c r="G33" s="352" t="str">
        <f t="shared" si="5"/>
        <v>4:51.71</v>
      </c>
      <c r="H33" s="288">
        <f t="shared" si="6"/>
        <v>608</v>
      </c>
      <c r="J33" s="353">
        <v>45171</v>
      </c>
      <c r="K33" s="354" t="str">
        <f t="shared" si="2"/>
        <v>291,71</v>
      </c>
    </row>
    <row r="34" spans="1:19" s="280" customFormat="1" ht="13.15" customHeight="1" x14ac:dyDescent="0.3">
      <c r="A34" s="200"/>
      <c r="B34" s="200">
        <v>18</v>
      </c>
      <c r="C34" s="200">
        <v>40</v>
      </c>
      <c r="D34" s="286" t="str">
        <f>VLOOKUP(C34,Уч!$A$2:$L$34,2,FALSE)</f>
        <v>Черкасов Алексей</v>
      </c>
      <c r="E34" s="287" t="str">
        <f>VLOOKUP(C34,Уч!$A$2:$L$34,3,FALSE)</f>
        <v>22.10.1994</v>
      </c>
      <c r="F34" s="340" t="str">
        <f>VLOOKUP(C34,Уч!$A$2:$L$34,5,FALSE)</f>
        <v xml:space="preserve">Кемеровская область Санкт-Петербург </v>
      </c>
      <c r="G34" s="352" t="str">
        <f t="shared" si="5"/>
        <v>4:56.96</v>
      </c>
      <c r="H34" s="288">
        <f t="shared" si="6"/>
        <v>577</v>
      </c>
      <c r="J34" s="353">
        <v>45696</v>
      </c>
      <c r="K34" s="354" t="str">
        <f t="shared" si="2"/>
        <v>296,96</v>
      </c>
    </row>
    <row r="35" spans="1:19" s="280" customFormat="1" ht="13.15" customHeight="1" x14ac:dyDescent="0.3">
      <c r="A35" s="200"/>
      <c r="B35" s="200">
        <v>19</v>
      </c>
      <c r="C35" s="200">
        <v>70</v>
      </c>
      <c r="D35" s="286" t="e">
        <f>VLOOKUP(C35,Уч!$A$2:$L$34,2,FALSE)</f>
        <v>#N/A</v>
      </c>
      <c r="E35" s="287" t="e">
        <f>VLOOKUP(C35,Уч!$A$2:$L$34,3,FALSE)</f>
        <v>#N/A</v>
      </c>
      <c r="F35" s="340" t="e">
        <f>VLOOKUP(C35,Уч!$A$2:$L$34,5,FALSE)</f>
        <v>#N/A</v>
      </c>
      <c r="G35" s="352" t="str">
        <f t="shared" si="5"/>
        <v>4:33.36</v>
      </c>
      <c r="H35" s="288">
        <f t="shared" si="6"/>
        <v>723</v>
      </c>
      <c r="J35" s="353">
        <v>43336</v>
      </c>
      <c r="K35" s="354" t="str">
        <f t="shared" si="2"/>
        <v>273,36</v>
      </c>
    </row>
    <row r="36" spans="1:19" s="280" customFormat="1" ht="13.15" customHeight="1" x14ac:dyDescent="0.3">
      <c r="A36" s="355"/>
      <c r="B36" s="474"/>
      <c r="C36" s="474"/>
      <c r="D36" s="637"/>
      <c r="E36" s="638"/>
      <c r="F36" s="567"/>
      <c r="G36" s="639"/>
      <c r="H36" s="640"/>
      <c r="J36" s="353"/>
      <c r="K36" s="354"/>
    </row>
    <row r="37" spans="1:19" s="280" customFormat="1" ht="16.149999999999999" customHeight="1" x14ac:dyDescent="0.3">
      <c r="A37" s="355"/>
      <c r="B37" s="509" t="s">
        <v>325</v>
      </c>
      <c r="C37" s="474"/>
      <c r="D37" s="637"/>
      <c r="E37" s="638"/>
      <c r="F37" s="567"/>
      <c r="G37" s="639"/>
      <c r="H37" s="640"/>
      <c r="J37" s="353"/>
      <c r="K37" s="354"/>
    </row>
    <row r="38" spans="1:19" s="280" customFormat="1" ht="16.149999999999999" customHeight="1" x14ac:dyDescent="0.3">
      <c r="A38" s="355" t="str">
        <f>IF(J38=0,"",RANK(H38,$H$17:$H$38,0))</f>
        <v/>
      </c>
      <c r="B38" s="509" t="s">
        <v>326</v>
      </c>
      <c r="C38" s="563"/>
      <c r="D38" s="641"/>
      <c r="E38" s="642" t="e">
        <f>VLOOKUP(C38,Уч!$A$2:$L$34,3,FALSE)</f>
        <v>#N/A</v>
      </c>
      <c r="F38" s="643" t="e">
        <f>VLOOKUP(C38,Уч!$A$2:$L$34,5,FALSE)</f>
        <v>#N/A</v>
      </c>
      <c r="G38" s="639">
        <f t="shared" si="3"/>
        <v>0</v>
      </c>
      <c r="H38" s="640">
        <f t="shared" si="4"/>
        <v>0</v>
      </c>
      <c r="J38" s="353"/>
      <c r="K38" s="354">
        <f t="shared" ref="K38" si="7">IF(J38=0,0,CONCATENATE((MID(J38,1,1)*60)+MID(J38,2,2),".",MID(J38,4,2)))</f>
        <v>0</v>
      </c>
    </row>
    <row r="39" spans="1:19" ht="16.149999999999999" customHeight="1" x14ac:dyDescent="0.2">
      <c r="B39" s="509" t="s">
        <v>327</v>
      </c>
      <c r="C39" s="475"/>
      <c r="D39" s="528"/>
      <c r="E39" s="529"/>
      <c r="F39" s="530"/>
      <c r="G39" s="644"/>
      <c r="H39" s="538"/>
      <c r="J39" s="146"/>
      <c r="K39" s="358"/>
    </row>
    <row r="40" spans="1:19" s="156" customFormat="1" x14ac:dyDescent="0.2">
      <c r="A40" s="156" t="str">
        <f t="shared" ref="A40:A53" si="8">IF(J40=0,"",RANK(H40,$H$17:$H$38,0))</f>
        <v/>
      </c>
      <c r="B40" s="148"/>
      <c r="C40" s="231"/>
      <c r="D40" s="156" t="s">
        <v>63</v>
      </c>
      <c r="E40" s="232"/>
      <c r="F40" s="357"/>
      <c r="G40" s="327"/>
      <c r="H40" s="306"/>
      <c r="I40" s="41"/>
      <c r="J40" s="146"/>
      <c r="K40" s="358"/>
    </row>
    <row r="41" spans="1:19" x14ac:dyDescent="0.2">
      <c r="A41" s="220" t="str">
        <f t="shared" si="8"/>
        <v/>
      </c>
      <c r="B41" s="220">
        <v>1</v>
      </c>
      <c r="C41" s="359">
        <v>15</v>
      </c>
      <c r="D41" s="308" t="e">
        <f>VLOOKUP(C41,Уч!$A$2:$L$34,2,FALSE)</f>
        <v>#N/A</v>
      </c>
      <c r="E41" s="309" t="e">
        <f>VLOOKUP(C41,Уч!$A$2:$L$34,3,FALSE)</f>
        <v>#N/A</v>
      </c>
      <c r="F41" s="310" t="e">
        <f>VLOOKUP(C41,Уч!$A$2:$L$34,5,FALSE)</f>
        <v>#N/A</v>
      </c>
      <c r="G41" s="154">
        <f t="shared" ref="G41:G53" si="9">IF(J41=0,0,CONCATENATE(MID(J41,1,1),":",MID(J41,2,2),".",MID(J41,4,2)))</f>
        <v>0</v>
      </c>
      <c r="H41" s="155">
        <f t="shared" ref="H41:H53" si="10">IF(J41&gt;75411,0,IF(K41=0,0,ROUNDDOWN(0.03768*(480-K41)^1.85,0)))</f>
        <v>0</v>
      </c>
      <c r="J41" s="146"/>
      <c r="K41" s="358">
        <f t="shared" ref="K41:K53" si="11">IF(J41=0,0,CONCATENATE((MID(J41,1,1)*60)+MID(J41,2,2),".",MID(J41,4,2)))</f>
        <v>0</v>
      </c>
      <c r="L41" s="148"/>
      <c r="M41" s="156"/>
      <c r="N41" s="156"/>
      <c r="O41" s="156"/>
      <c r="P41" s="156"/>
      <c r="Q41" s="156"/>
      <c r="R41" s="156"/>
      <c r="S41" s="156"/>
    </row>
    <row r="42" spans="1:19" x14ac:dyDescent="0.2">
      <c r="A42" s="220" t="str">
        <f t="shared" si="8"/>
        <v/>
      </c>
      <c r="B42" s="220">
        <v>2</v>
      </c>
      <c r="C42" s="359">
        <v>21</v>
      </c>
      <c r="D42" s="308" t="str">
        <f>VLOOKUP(C42,Уч!$A$2:$L$34,2,FALSE)</f>
        <v>Гасленко Кирилл</v>
      </c>
      <c r="E42" s="309">
        <f>VLOOKUP(C42,Уч!$A$2:$L$34,3,FALSE)</f>
        <v>36317</v>
      </c>
      <c r="F42" s="310" t="str">
        <f>VLOOKUP(C42,Уч!$A$2:$L$34,5,FALSE)</f>
        <v xml:space="preserve">Краснодарский край  </v>
      </c>
      <c r="G42" s="154">
        <f t="shared" si="9"/>
        <v>0</v>
      </c>
      <c r="H42" s="155">
        <f t="shared" si="10"/>
        <v>0</v>
      </c>
      <c r="J42" s="146"/>
      <c r="K42" s="358">
        <f t="shared" si="11"/>
        <v>0</v>
      </c>
    </row>
    <row r="43" spans="1:19" x14ac:dyDescent="0.2">
      <c r="A43" s="220" t="str">
        <f t="shared" si="8"/>
        <v/>
      </c>
      <c r="B43" s="220">
        <v>3</v>
      </c>
      <c r="C43" s="359">
        <v>22</v>
      </c>
      <c r="D43" s="308" t="str">
        <f>VLOOKUP(C43,Уч!$A$2:$L$34,2,FALSE)</f>
        <v>Чернов Евгений</v>
      </c>
      <c r="E43" s="309" t="str">
        <f>VLOOKUP(C43,Уч!$A$2:$L$34,3,FALSE)</f>
        <v>09.11.1991</v>
      </c>
      <c r="F43" s="310" t="str">
        <f>VLOOKUP(C43,Уч!$A$2:$L$34,5,FALSE)</f>
        <v xml:space="preserve">Краснодарский край  </v>
      </c>
      <c r="G43" s="154">
        <f t="shared" si="9"/>
        <v>0</v>
      </c>
      <c r="H43" s="155">
        <f t="shared" si="10"/>
        <v>0</v>
      </c>
      <c r="J43" s="146"/>
      <c r="K43" s="358">
        <f t="shared" si="11"/>
        <v>0</v>
      </c>
    </row>
    <row r="44" spans="1:19" x14ac:dyDescent="0.2">
      <c r="A44" s="220" t="str">
        <f t="shared" si="8"/>
        <v/>
      </c>
      <c r="B44" s="220">
        <v>4</v>
      </c>
      <c r="C44" s="359">
        <v>24</v>
      </c>
      <c r="D44" s="308" t="e">
        <f>VLOOKUP(C44,Уч!$A$2:$L$34,2,FALSE)</f>
        <v>#N/A</v>
      </c>
      <c r="E44" s="309" t="e">
        <f>VLOOKUP(C44,Уч!$A$2:$L$34,3,FALSE)</f>
        <v>#N/A</v>
      </c>
      <c r="F44" s="310" t="e">
        <f>VLOOKUP(C44,Уч!$A$2:$L$34,5,FALSE)</f>
        <v>#N/A</v>
      </c>
      <c r="G44" s="154">
        <f t="shared" si="9"/>
        <v>0</v>
      </c>
      <c r="H44" s="155">
        <f t="shared" si="10"/>
        <v>0</v>
      </c>
      <c r="J44" s="146"/>
      <c r="K44" s="358">
        <f t="shared" si="11"/>
        <v>0</v>
      </c>
    </row>
    <row r="45" spans="1:19" x14ac:dyDescent="0.2">
      <c r="A45" s="220" t="str">
        <f t="shared" si="8"/>
        <v/>
      </c>
      <c r="B45" s="220">
        <v>5</v>
      </c>
      <c r="C45" s="359">
        <v>28</v>
      </c>
      <c r="D45" s="308" t="e">
        <f>VLOOKUP(C45,Уч!$A$2:$L$34,2,FALSE)</f>
        <v>#N/A</v>
      </c>
      <c r="E45" s="309" t="e">
        <f>VLOOKUP(C45,Уч!$A$2:$L$34,3,FALSE)</f>
        <v>#N/A</v>
      </c>
      <c r="F45" s="310" t="e">
        <f>VLOOKUP(C45,Уч!$A$2:$L$34,5,FALSE)</f>
        <v>#N/A</v>
      </c>
      <c r="G45" s="154">
        <f t="shared" si="9"/>
        <v>0</v>
      </c>
      <c r="H45" s="155">
        <f t="shared" si="10"/>
        <v>0</v>
      </c>
      <c r="J45" s="146"/>
      <c r="K45" s="358">
        <f t="shared" si="11"/>
        <v>0</v>
      </c>
    </row>
    <row r="46" spans="1:19" x14ac:dyDescent="0.2">
      <c r="A46" s="220" t="str">
        <f t="shared" si="8"/>
        <v/>
      </c>
      <c r="B46" s="220">
        <v>6</v>
      </c>
      <c r="C46" s="359">
        <v>32</v>
      </c>
      <c r="D46" s="308" t="e">
        <f>VLOOKUP(C46,Уч!$A$2:$L$34,2,FALSE)</f>
        <v>#N/A</v>
      </c>
      <c r="E46" s="309" t="e">
        <f>VLOOKUP(C46,Уч!$A$2:$L$34,3,FALSE)</f>
        <v>#N/A</v>
      </c>
      <c r="F46" s="310" t="e">
        <f>VLOOKUP(C46,Уч!$A$2:$L$34,5,FALSE)</f>
        <v>#N/A</v>
      </c>
      <c r="G46" s="154">
        <f t="shared" si="9"/>
        <v>0</v>
      </c>
      <c r="H46" s="155">
        <f t="shared" si="10"/>
        <v>0</v>
      </c>
      <c r="J46" s="146"/>
      <c r="K46" s="358">
        <f t="shared" si="11"/>
        <v>0</v>
      </c>
    </row>
    <row r="47" spans="1:19" x14ac:dyDescent="0.2">
      <c r="A47" s="220" t="str">
        <f t="shared" si="8"/>
        <v/>
      </c>
      <c r="B47" s="220">
        <v>7</v>
      </c>
      <c r="C47" s="359">
        <v>38</v>
      </c>
      <c r="D47" s="308" t="e">
        <f>VLOOKUP(C47,Уч!$A$2:$L$34,2,FALSE)</f>
        <v>#N/A</v>
      </c>
      <c r="E47" s="309" t="e">
        <f>VLOOKUP(C47,Уч!$A$2:$L$34,3,FALSE)</f>
        <v>#N/A</v>
      </c>
      <c r="F47" s="310" t="e">
        <f>VLOOKUP(C47,Уч!$A$2:$L$34,5,FALSE)</f>
        <v>#N/A</v>
      </c>
      <c r="G47" s="154">
        <f t="shared" si="9"/>
        <v>0</v>
      </c>
      <c r="H47" s="155">
        <f t="shared" si="10"/>
        <v>0</v>
      </c>
      <c r="J47" s="146"/>
      <c r="K47" s="358">
        <f t="shared" si="11"/>
        <v>0</v>
      </c>
    </row>
    <row r="48" spans="1:19" x14ac:dyDescent="0.2">
      <c r="A48" s="220" t="str">
        <f t="shared" si="8"/>
        <v/>
      </c>
      <c r="B48" s="220">
        <v>8</v>
      </c>
      <c r="C48" s="359">
        <v>39</v>
      </c>
      <c r="D48" s="308" t="str">
        <f>VLOOKUP(C48,Уч!$A$2:$L$34,2,FALSE)</f>
        <v>Левковский Андрей</v>
      </c>
      <c r="E48" s="309" t="str">
        <f>VLOOKUP(C48,Уч!$A$2:$L$34,3,FALSE)</f>
        <v>17.08.1997</v>
      </c>
      <c r="F48" s="310" t="str">
        <f>VLOOKUP(C48,Уч!$A$2:$L$34,5,FALSE)</f>
        <v xml:space="preserve">Кемеровская область  </v>
      </c>
      <c r="G48" s="154">
        <f t="shared" si="9"/>
        <v>0</v>
      </c>
      <c r="H48" s="155">
        <f t="shared" si="10"/>
        <v>0</v>
      </c>
      <c r="J48" s="146"/>
      <c r="K48" s="358">
        <f t="shared" si="11"/>
        <v>0</v>
      </c>
      <c r="L48" s="41" t="s">
        <v>165</v>
      </c>
    </row>
    <row r="49" spans="1:19" x14ac:dyDescent="0.2">
      <c r="A49" s="220" t="str">
        <f t="shared" si="8"/>
        <v/>
      </c>
      <c r="B49" s="220">
        <v>9</v>
      </c>
      <c r="C49" s="359">
        <v>40</v>
      </c>
      <c r="D49" s="308" t="str">
        <f>VLOOKUP(C49,Уч!$A$2:$L$34,2,FALSE)</f>
        <v>Черкасов Алексей</v>
      </c>
      <c r="E49" s="309" t="str">
        <f>VLOOKUP(C49,Уч!$A$2:$L$34,3,FALSE)</f>
        <v>22.10.1994</v>
      </c>
      <c r="F49" s="310" t="str">
        <f>VLOOKUP(C49,Уч!$A$2:$L$34,5,FALSE)</f>
        <v xml:space="preserve">Кемеровская область Санкт-Петербург </v>
      </c>
      <c r="G49" s="154">
        <f t="shared" si="9"/>
        <v>0</v>
      </c>
      <c r="H49" s="155">
        <f t="shared" si="10"/>
        <v>0</v>
      </c>
      <c r="J49" s="146"/>
      <c r="K49" s="358">
        <f t="shared" si="11"/>
        <v>0</v>
      </c>
    </row>
    <row r="50" spans="1:19" x14ac:dyDescent="0.2">
      <c r="A50" s="219" t="str">
        <f t="shared" si="8"/>
        <v/>
      </c>
      <c r="B50" s="220">
        <v>10</v>
      </c>
      <c r="C50" s="359">
        <v>41</v>
      </c>
      <c r="D50" s="308" t="str">
        <f>VLOOKUP(C50,Уч!$A$2:$L$34,2,FALSE)</f>
        <v>Фомичев Андрей</v>
      </c>
      <c r="E50" s="309" t="str">
        <f>VLOOKUP(C50,Уч!$A$2:$L$34,3,FALSE)</f>
        <v>15.12.1996</v>
      </c>
      <c r="F50" s="310" t="str">
        <f>VLOOKUP(C50,Уч!$A$2:$L$34,5,FALSE)</f>
        <v xml:space="preserve">Кемеровская область  </v>
      </c>
      <c r="G50" s="154">
        <f t="shared" si="9"/>
        <v>0</v>
      </c>
      <c r="H50" s="155">
        <f t="shared" si="10"/>
        <v>0</v>
      </c>
      <c r="J50" s="146"/>
      <c r="K50" s="358">
        <f t="shared" si="11"/>
        <v>0</v>
      </c>
    </row>
    <row r="51" spans="1:19" x14ac:dyDescent="0.2">
      <c r="A51" s="219" t="str">
        <f t="shared" si="8"/>
        <v/>
      </c>
      <c r="B51" s="220">
        <v>11</v>
      </c>
      <c r="C51" s="360">
        <v>63</v>
      </c>
      <c r="D51" s="308" t="e">
        <f>VLOOKUP(C51,Уч!$A$2:$L$34,2,FALSE)</f>
        <v>#N/A</v>
      </c>
      <c r="E51" s="309" t="e">
        <f>VLOOKUP(C51,Уч!$A$2:$L$34,3,FALSE)</f>
        <v>#N/A</v>
      </c>
      <c r="F51" s="310" t="e">
        <f>VLOOKUP(C51,Уч!$A$2:$L$34,5,FALSE)</f>
        <v>#N/A</v>
      </c>
      <c r="G51" s="361">
        <f t="shared" si="9"/>
        <v>0</v>
      </c>
      <c r="H51" s="247">
        <f t="shared" si="10"/>
        <v>0</v>
      </c>
      <c r="J51" s="146"/>
      <c r="K51" s="358">
        <f t="shared" si="11"/>
        <v>0</v>
      </c>
    </row>
    <row r="52" spans="1:19" x14ac:dyDescent="0.2">
      <c r="A52" s="219" t="str">
        <f t="shared" si="8"/>
        <v/>
      </c>
      <c r="B52" s="220">
        <v>12</v>
      </c>
      <c r="C52" s="360">
        <v>66</v>
      </c>
      <c r="D52" s="308" t="e">
        <f>VLOOKUP(C52,Уч!$A$2:$L$34,2,FALSE)</f>
        <v>#N/A</v>
      </c>
      <c r="E52" s="309" t="e">
        <f>VLOOKUP(C52,Уч!$A$2:$L$34,3,FALSE)</f>
        <v>#N/A</v>
      </c>
      <c r="F52" s="310" t="e">
        <f>VLOOKUP(C52,Уч!$A$2:$L$34,5,FALSE)</f>
        <v>#N/A</v>
      </c>
      <c r="G52" s="361">
        <f t="shared" si="9"/>
        <v>0</v>
      </c>
      <c r="H52" s="247">
        <f t="shared" si="10"/>
        <v>0</v>
      </c>
      <c r="J52" s="146"/>
      <c r="K52" s="358">
        <f t="shared" si="11"/>
        <v>0</v>
      </c>
    </row>
    <row r="53" spans="1:19" x14ac:dyDescent="0.2">
      <c r="A53" s="219" t="str">
        <f t="shared" si="8"/>
        <v/>
      </c>
      <c r="B53" s="220">
        <v>13</v>
      </c>
      <c r="C53" s="360">
        <v>52</v>
      </c>
      <c r="D53" s="308" t="e">
        <f>VLOOKUP(C53,Уч!$A$2:$L$34,2,FALSE)</f>
        <v>#N/A</v>
      </c>
      <c r="E53" s="309" t="e">
        <f>VLOOKUP(C53,Уч!$A$2:$L$34,3,FALSE)</f>
        <v>#N/A</v>
      </c>
      <c r="F53" s="310" t="e">
        <f>VLOOKUP(C53,Уч!$A$2:$L$34,5,FALSE)</f>
        <v>#N/A</v>
      </c>
      <c r="G53" s="362">
        <f t="shared" si="9"/>
        <v>0</v>
      </c>
      <c r="H53" s="363">
        <f t="shared" si="10"/>
        <v>0</v>
      </c>
      <c r="J53" s="146"/>
      <c r="K53" s="358">
        <f t="shared" si="11"/>
        <v>0</v>
      </c>
    </row>
    <row r="54" spans="1:19" x14ac:dyDescent="0.2">
      <c r="B54" s="148"/>
      <c r="C54" s="356"/>
      <c r="E54" s="232"/>
      <c r="F54" s="357"/>
      <c r="G54" s="327"/>
      <c r="H54" s="306"/>
      <c r="J54" s="146"/>
      <c r="K54" s="358"/>
    </row>
    <row r="55" spans="1:19" s="156" customFormat="1" x14ac:dyDescent="0.2">
      <c r="A55" s="156" t="str">
        <f t="shared" ref="A55:A69" si="12">IF(J55=0,"",RANK(H55,$H$17:$H$38,0))</f>
        <v/>
      </c>
      <c r="B55" s="148"/>
      <c r="C55" s="231"/>
      <c r="D55" s="156" t="s">
        <v>64</v>
      </c>
      <c r="E55" s="232"/>
      <c r="F55" s="357"/>
      <c r="G55" s="327"/>
      <c r="H55" s="306"/>
      <c r="I55" s="41"/>
      <c r="J55" s="146"/>
      <c r="K55" s="358"/>
    </row>
    <row r="56" spans="1:19" x14ac:dyDescent="0.2">
      <c r="A56" s="220" t="str">
        <f t="shared" si="12"/>
        <v/>
      </c>
      <c r="B56" s="220">
        <v>1</v>
      </c>
      <c r="C56" s="220"/>
      <c r="D56" s="221" t="e">
        <f>VLOOKUP(C56,Уч!$A$2:$L$34,2,FALSE)</f>
        <v>#N/A</v>
      </c>
      <c r="E56" s="222" t="e">
        <f>VLOOKUP(C56,Уч!$A$2:$L$34,3,FALSE)</f>
        <v>#N/A</v>
      </c>
      <c r="F56" s="223" t="e">
        <f>VLOOKUP(C56,Уч!$A$2:$L$34,5,FALSE)</f>
        <v>#N/A</v>
      </c>
      <c r="G56" s="154">
        <f>IF(J56=0,0,CONCATENATE(MID(J56,1,1),":",MID(J56,2,2),".",MID(J56,4,2)))</f>
        <v>0</v>
      </c>
      <c r="H56" s="155">
        <f>IF(J56&gt;75411,0,IF(K56=0,0,ROUNDDOWN(0.03768*(480-K56)^1.85,0)))</f>
        <v>0</v>
      </c>
      <c r="J56" s="146"/>
      <c r="K56" s="358">
        <f t="shared" ref="K56:K73" si="13">IF(J56=0,0,CONCATENATE((MID(J56,1,1)*60)+MID(J56,2,2),".",MID(J56,4,2)))</f>
        <v>0</v>
      </c>
      <c r="L56" s="148"/>
      <c r="M56" s="156"/>
      <c r="N56" s="156"/>
      <c r="O56" s="156"/>
      <c r="P56" s="156"/>
      <c r="Q56" s="156"/>
      <c r="R56" s="156"/>
      <c r="S56" s="156"/>
    </row>
    <row r="57" spans="1:19" x14ac:dyDescent="0.2">
      <c r="A57" s="220" t="str">
        <f t="shared" si="12"/>
        <v/>
      </c>
      <c r="B57" s="220">
        <v>2</v>
      </c>
      <c r="C57" s="230"/>
      <c r="D57" s="221" t="e">
        <f>VLOOKUP(C57,Уч!$A$2:$L$34,2,FALSE)</f>
        <v>#N/A</v>
      </c>
      <c r="E57" s="222" t="e">
        <f>VLOOKUP(C57,Уч!$A$2:$L$34,3,FALSE)</f>
        <v>#N/A</v>
      </c>
      <c r="F57" s="223" t="e">
        <f>VLOOKUP(C57,Уч!$A$2:$L$34,5,FALSE)</f>
        <v>#N/A</v>
      </c>
      <c r="G57" s="154">
        <f>IF(J57=0,0,CONCATENATE(MID(J57,1,1),":",MID(J57,2,2),".",MID(J57,4,2)))</f>
        <v>0</v>
      </c>
      <c r="H57" s="155">
        <f>IF(J57&gt;75411,0,IF(K57=0,0,ROUNDDOWN(0.03768*(480-K57)^1.85,0)))</f>
        <v>0</v>
      </c>
      <c r="J57" s="146"/>
      <c r="K57" s="358">
        <f t="shared" si="13"/>
        <v>0</v>
      </c>
    </row>
    <row r="58" spans="1:19" x14ac:dyDescent="0.2">
      <c r="A58" s="220" t="str">
        <f t="shared" si="12"/>
        <v/>
      </c>
      <c r="B58" s="220">
        <v>3</v>
      </c>
      <c r="C58" s="230"/>
      <c r="D58" s="221" t="e">
        <f>VLOOKUP(C58,Уч!$A$2:$L$34,2,FALSE)</f>
        <v>#N/A</v>
      </c>
      <c r="E58" s="222" t="e">
        <f>VLOOKUP(C58,Уч!$A$2:$L$34,3,FALSE)</f>
        <v>#N/A</v>
      </c>
      <c r="F58" s="223" t="e">
        <f>VLOOKUP(C58,Уч!$A$2:$L$34,5,FALSE)</f>
        <v>#N/A</v>
      </c>
      <c r="G58" s="154">
        <f>IF(J58=0,0,CONCATENATE(MID(J58,1,1),":",MID(J58,2,2),".",MID(J58,4,2)))</f>
        <v>0</v>
      </c>
      <c r="H58" s="155">
        <f>IF(J58&gt;75411,0,IF(K58=0,0,ROUNDDOWN(0.03768*(480-K58)^1.85,0)))</f>
        <v>0</v>
      </c>
      <c r="J58" s="146"/>
      <c r="K58" s="358">
        <f t="shared" si="13"/>
        <v>0</v>
      </c>
    </row>
    <row r="59" spans="1:19" x14ac:dyDescent="0.2">
      <c r="A59" s="220" t="str">
        <f t="shared" si="12"/>
        <v/>
      </c>
      <c r="B59" s="220">
        <v>4</v>
      </c>
      <c r="C59" s="220"/>
      <c r="D59" s="221" t="e">
        <f>VLOOKUP(C59,Уч!$A$2:$L$34,2,FALSE)</f>
        <v>#N/A</v>
      </c>
      <c r="E59" s="222" t="e">
        <f>VLOOKUP(C59,Уч!$A$2:$L$34,3,FALSE)</f>
        <v>#N/A</v>
      </c>
      <c r="F59" s="223" t="e">
        <f>VLOOKUP(C59,Уч!$A$2:$L$34,5,FALSE)</f>
        <v>#N/A</v>
      </c>
      <c r="G59" s="154">
        <f>IF(J59=0,0,CONCATENATE(MID(J59,1,1),":",MID(J59,2,2),".",MID(J59,4,2)))</f>
        <v>0</v>
      </c>
      <c r="H59" s="155">
        <f>IF(J59&gt;75411,0,IF(K59=0,0,ROUNDDOWN(0.03768*(480-K59)^1.85,0)))</f>
        <v>0</v>
      </c>
      <c r="J59" s="146"/>
      <c r="K59" s="358">
        <f t="shared" si="13"/>
        <v>0</v>
      </c>
    </row>
    <row r="60" spans="1:19" x14ac:dyDescent="0.2">
      <c r="A60" s="220" t="str">
        <f t="shared" si="12"/>
        <v/>
      </c>
      <c r="B60" s="220">
        <v>5</v>
      </c>
      <c r="C60" s="220"/>
      <c r="D60" s="221" t="e">
        <f>VLOOKUP(C60,Уч!$A$2:$L$34,2,FALSE)</f>
        <v>#N/A</v>
      </c>
      <c r="E60" s="222" t="e">
        <f>VLOOKUP(C60,Уч!$A$2:$L$34,3,FALSE)</f>
        <v>#N/A</v>
      </c>
      <c r="F60" s="223" t="e">
        <f>VLOOKUP(C60,Уч!$A$2:$L$34,5,FALSE)</f>
        <v>#N/A</v>
      </c>
      <c r="G60" s="154">
        <f t="shared" ref="G60:G67" si="14">IF(J60=0,0,CONCATENATE(MID(J60,1,1),":",MID(J60,2,2),".",MID(J60,4,2)))</f>
        <v>0</v>
      </c>
      <c r="H60" s="155">
        <f t="shared" ref="H60:H67" si="15">IF(J60&gt;75411,0,IF(K60=0,0,ROUNDDOWN(0.03768*(480-K60)^1.85,0)))</f>
        <v>0</v>
      </c>
      <c r="J60" s="146"/>
      <c r="K60" s="358">
        <f t="shared" si="13"/>
        <v>0</v>
      </c>
    </row>
    <row r="61" spans="1:19" x14ac:dyDescent="0.2">
      <c r="A61" s="220" t="str">
        <f t="shared" si="12"/>
        <v/>
      </c>
      <c r="B61" s="220">
        <v>6</v>
      </c>
      <c r="C61" s="230"/>
      <c r="D61" s="221" t="e">
        <f>VLOOKUP(C61,Уч!$A$2:$L$34,2,FALSE)</f>
        <v>#N/A</v>
      </c>
      <c r="E61" s="222" t="e">
        <f>VLOOKUP(C61,Уч!$A$2:$L$34,3,FALSE)</f>
        <v>#N/A</v>
      </c>
      <c r="F61" s="223" t="e">
        <f>VLOOKUP(C61,Уч!$A$2:$L$34,5,FALSE)</f>
        <v>#N/A</v>
      </c>
      <c r="G61" s="154">
        <f t="shared" si="14"/>
        <v>0</v>
      </c>
      <c r="H61" s="155">
        <f t="shared" si="15"/>
        <v>0</v>
      </c>
      <c r="J61" s="146"/>
      <c r="K61" s="358">
        <f t="shared" si="13"/>
        <v>0</v>
      </c>
    </row>
    <row r="62" spans="1:19" x14ac:dyDescent="0.2">
      <c r="A62" s="220" t="str">
        <f t="shared" si="12"/>
        <v/>
      </c>
      <c r="B62" s="220">
        <v>7</v>
      </c>
      <c r="C62" s="220"/>
      <c r="D62" s="221" t="e">
        <f>VLOOKUP(C62,Уч!$A$2:$L$34,2,FALSE)</f>
        <v>#N/A</v>
      </c>
      <c r="E62" s="222" t="e">
        <f>VLOOKUP(C62,Уч!$A$2:$L$34,3,FALSE)</f>
        <v>#N/A</v>
      </c>
      <c r="F62" s="223" t="e">
        <f>VLOOKUP(C62,Уч!$A$2:$L$34,5,FALSE)</f>
        <v>#N/A</v>
      </c>
      <c r="G62" s="154">
        <f t="shared" si="14"/>
        <v>0</v>
      </c>
      <c r="H62" s="155">
        <f t="shared" si="15"/>
        <v>0</v>
      </c>
      <c r="J62" s="146"/>
      <c r="K62" s="358">
        <f t="shared" si="13"/>
        <v>0</v>
      </c>
    </row>
    <row r="63" spans="1:19" x14ac:dyDescent="0.2">
      <c r="A63" s="220" t="str">
        <f t="shared" si="12"/>
        <v/>
      </c>
      <c r="B63" s="220">
        <v>8</v>
      </c>
      <c r="C63" s="220"/>
      <c r="D63" s="221" t="e">
        <f>VLOOKUP(C63,Уч!$A$2:$L$34,2,FALSE)</f>
        <v>#N/A</v>
      </c>
      <c r="E63" s="222" t="e">
        <f>VLOOKUP(C63,Уч!$A$2:$L$34,3,FALSE)</f>
        <v>#N/A</v>
      </c>
      <c r="F63" s="223" t="e">
        <f>VLOOKUP(C63,Уч!$A$2:$L$34,5,FALSE)</f>
        <v>#N/A</v>
      </c>
      <c r="G63" s="154">
        <f t="shared" si="14"/>
        <v>0</v>
      </c>
      <c r="H63" s="155">
        <f t="shared" si="15"/>
        <v>0</v>
      </c>
      <c r="J63" s="146"/>
      <c r="K63" s="358">
        <f t="shared" si="13"/>
        <v>0</v>
      </c>
      <c r="L63" s="41" t="s">
        <v>165</v>
      </c>
    </row>
    <row r="64" spans="1:19" x14ac:dyDescent="0.2">
      <c r="A64" s="220" t="str">
        <f t="shared" si="12"/>
        <v/>
      </c>
      <c r="B64" s="220">
        <v>9</v>
      </c>
      <c r="C64" s="220"/>
      <c r="D64" s="221" t="e">
        <f>VLOOKUP(C64,Уч!$A$2:$L$34,2,FALSE)</f>
        <v>#N/A</v>
      </c>
      <c r="E64" s="222" t="e">
        <f>VLOOKUP(C64,Уч!$A$2:$L$34,3,FALSE)</f>
        <v>#N/A</v>
      </c>
      <c r="F64" s="223" t="e">
        <f>VLOOKUP(C64,Уч!$A$2:$L$34,5,FALSE)</f>
        <v>#N/A</v>
      </c>
      <c r="G64" s="154">
        <f t="shared" si="14"/>
        <v>0</v>
      </c>
      <c r="H64" s="155">
        <f t="shared" si="15"/>
        <v>0</v>
      </c>
      <c r="J64" s="146"/>
      <c r="K64" s="358">
        <f t="shared" si="13"/>
        <v>0</v>
      </c>
    </row>
    <row r="65" spans="1:11" x14ac:dyDescent="0.2">
      <c r="A65" s="219" t="str">
        <f t="shared" si="12"/>
        <v/>
      </c>
      <c r="B65" s="220">
        <v>10</v>
      </c>
      <c r="C65" s="220"/>
      <c r="D65" s="221" t="e">
        <f>VLOOKUP(C65,Уч!$A$2:$L$34,2,FALSE)</f>
        <v>#N/A</v>
      </c>
      <c r="E65" s="222" t="e">
        <f>VLOOKUP(C65,Уч!$A$2:$L$34,3,FALSE)</f>
        <v>#N/A</v>
      </c>
      <c r="F65" s="223" t="e">
        <f>VLOOKUP(C65,Уч!$A$2:$L$34,5,FALSE)</f>
        <v>#N/A</v>
      </c>
      <c r="G65" s="154">
        <f t="shared" si="14"/>
        <v>0</v>
      </c>
      <c r="H65" s="155">
        <f t="shared" si="15"/>
        <v>0</v>
      </c>
      <c r="J65" s="146"/>
      <c r="K65" s="358">
        <f t="shared" si="13"/>
        <v>0</v>
      </c>
    </row>
    <row r="66" spans="1:11" x14ac:dyDescent="0.2">
      <c r="A66" s="219" t="str">
        <f t="shared" si="12"/>
        <v/>
      </c>
      <c r="B66" s="220">
        <v>11</v>
      </c>
      <c r="C66" s="360"/>
      <c r="D66" s="308" t="e">
        <f>VLOOKUP(C66,Уч!$A$2:$L$34,2,FALSE)</f>
        <v>#N/A</v>
      </c>
      <c r="E66" s="309" t="e">
        <f>VLOOKUP(C66,Уч!$A$2:$L$34,3,FALSE)</f>
        <v>#N/A</v>
      </c>
      <c r="F66" s="310" t="e">
        <f>VLOOKUP(C66,Уч!$A$2:$L$34,5,FALSE)</f>
        <v>#N/A</v>
      </c>
      <c r="G66" s="361">
        <f t="shared" si="14"/>
        <v>0</v>
      </c>
      <c r="H66" s="247">
        <f t="shared" si="15"/>
        <v>0</v>
      </c>
      <c r="J66" s="146"/>
      <c r="K66" s="358">
        <f t="shared" si="13"/>
        <v>0</v>
      </c>
    </row>
    <row r="67" spans="1:11" x14ac:dyDescent="0.2">
      <c r="A67" s="219" t="str">
        <f t="shared" si="12"/>
        <v/>
      </c>
      <c r="B67" s="220">
        <v>12</v>
      </c>
      <c r="C67" s="360"/>
      <c r="D67" s="308" t="e">
        <f>VLOOKUP(C67,Уч!$A$2:$L$34,2,FALSE)</f>
        <v>#N/A</v>
      </c>
      <c r="E67" s="309" t="e">
        <f>VLOOKUP(C67,Уч!$A$2:$L$34,3,FALSE)</f>
        <v>#N/A</v>
      </c>
      <c r="F67" s="310" t="e">
        <f>VLOOKUP(C67,Уч!$A$2:$L$34,5,FALSE)</f>
        <v>#N/A</v>
      </c>
      <c r="G67" s="361">
        <f t="shared" si="14"/>
        <v>0</v>
      </c>
      <c r="H67" s="247">
        <f t="shared" si="15"/>
        <v>0</v>
      </c>
      <c r="J67" s="146"/>
      <c r="K67" s="358">
        <f t="shared" si="13"/>
        <v>0</v>
      </c>
    </row>
    <row r="68" spans="1:11" ht="13.5" thickBot="1" x14ac:dyDescent="0.25">
      <c r="A68" s="219" t="str">
        <f t="shared" si="12"/>
        <v/>
      </c>
      <c r="B68" s="220">
        <v>13</v>
      </c>
      <c r="C68" s="360"/>
      <c r="D68" s="308" t="e">
        <f>VLOOKUP(C68,Уч!$A$2:$L$34,2,FALSE)</f>
        <v>#N/A</v>
      </c>
      <c r="E68" s="309" t="e">
        <f>VLOOKUP(C68,Уч!$A$2:$L$34,3,FALSE)</f>
        <v>#N/A</v>
      </c>
      <c r="F68" s="310" t="e">
        <f>VLOOKUP(C68,Уч!$A$2:$L$34,5,FALSE)</f>
        <v>#N/A</v>
      </c>
      <c r="G68" s="362">
        <f t="shared" ref="G68:G86" si="16">IF(J68=0,0,CONCATENATE(MID(J68,1,1),":",MID(J68,2,2),".",MID(J68,4,2)))</f>
        <v>0</v>
      </c>
      <c r="H68" s="363">
        <f t="shared" ref="H68:H86" si="17">IF(J68&gt;75411,0,IF(K68=0,0,ROUNDDOWN(0.03768*(480-K68)^1.85,0)))</f>
        <v>0</v>
      </c>
      <c r="J68" s="146"/>
      <c r="K68" s="358">
        <f t="shared" si="13"/>
        <v>0</v>
      </c>
    </row>
    <row r="69" spans="1:11" ht="13.5" thickBot="1" x14ac:dyDescent="0.25">
      <c r="A69" s="219" t="str">
        <f t="shared" si="12"/>
        <v/>
      </c>
      <c r="B69" s="220"/>
      <c r="C69" s="339"/>
      <c r="D69" s="308" t="e">
        <f>VLOOKUP(C69,Уч!$A$2:$L$34,2,FALSE)</f>
        <v>#N/A</v>
      </c>
      <c r="E69" s="309" t="e">
        <f>VLOOKUP(C69,Уч!$A$2:$L$34,3,FALSE)</f>
        <v>#N/A</v>
      </c>
      <c r="F69" s="330" t="e">
        <f>VLOOKUP(C69,Уч!$A$2:$L$34,5,FALSE)</f>
        <v>#N/A</v>
      </c>
      <c r="G69" s="364">
        <f t="shared" si="16"/>
        <v>0</v>
      </c>
      <c r="H69" s="247">
        <f t="shared" si="17"/>
        <v>0</v>
      </c>
      <c r="J69" s="146"/>
      <c r="K69" s="358">
        <f t="shared" si="13"/>
        <v>0</v>
      </c>
    </row>
    <row r="70" spans="1:11" ht="13.5" thickBot="1" x14ac:dyDescent="0.25">
      <c r="B70" s="220"/>
      <c r="C70" s="339"/>
      <c r="D70" s="308" t="e">
        <f>VLOOKUP(C70,Уч!$A$2:$L$34,2,FALSE)</f>
        <v>#N/A</v>
      </c>
      <c r="E70" s="309" t="e">
        <f>VLOOKUP(C70,Уч!$A$2:$L$34,3,FALSE)</f>
        <v>#N/A</v>
      </c>
      <c r="F70" s="330" t="e">
        <f>VLOOKUP(C70,Уч!$A$2:$L$34,5,FALSE)</f>
        <v>#N/A</v>
      </c>
      <c r="G70" s="364">
        <f t="shared" si="16"/>
        <v>0</v>
      </c>
      <c r="H70" s="247">
        <f t="shared" si="17"/>
        <v>0</v>
      </c>
      <c r="J70" s="146"/>
      <c r="K70" s="358">
        <f t="shared" si="13"/>
        <v>0</v>
      </c>
    </row>
    <row r="71" spans="1:11" ht="13.5" thickBot="1" x14ac:dyDescent="0.25">
      <c r="B71" s="220"/>
      <c r="C71" s="339"/>
      <c r="D71" s="308" t="e">
        <f>VLOOKUP(C71,Уч!$A$2:$L$34,2,FALSE)</f>
        <v>#N/A</v>
      </c>
      <c r="E71" s="309" t="e">
        <f>VLOOKUP(C71,Уч!$A$2:$L$34,3,FALSE)</f>
        <v>#N/A</v>
      </c>
      <c r="F71" s="330" t="e">
        <f>VLOOKUP(C71,Уч!$A$2:$L$34,5,FALSE)</f>
        <v>#N/A</v>
      </c>
      <c r="G71" s="364">
        <f t="shared" si="16"/>
        <v>0</v>
      </c>
      <c r="H71" s="247">
        <f t="shared" si="17"/>
        <v>0</v>
      </c>
      <c r="J71" s="146"/>
      <c r="K71" s="358">
        <f t="shared" si="13"/>
        <v>0</v>
      </c>
    </row>
    <row r="72" spans="1:11" ht="13.5" thickBot="1" x14ac:dyDescent="0.25">
      <c r="B72" s="220"/>
      <c r="C72" s="339"/>
      <c r="D72" s="308" t="e">
        <f>VLOOKUP(C72,Уч!$A$2:$L$34,2,FALSE)</f>
        <v>#N/A</v>
      </c>
      <c r="E72" s="309" t="e">
        <f>VLOOKUP(C72,Уч!$A$2:$L$34,3,FALSE)</f>
        <v>#N/A</v>
      </c>
      <c r="F72" s="330" t="e">
        <f>VLOOKUP(C72,Уч!$A$2:$L$34,5,FALSE)</f>
        <v>#N/A</v>
      </c>
      <c r="G72" s="364">
        <f t="shared" si="16"/>
        <v>0</v>
      </c>
      <c r="H72" s="247">
        <f t="shared" si="17"/>
        <v>0</v>
      </c>
      <c r="J72" s="146"/>
      <c r="K72" s="358">
        <f t="shared" si="13"/>
        <v>0</v>
      </c>
    </row>
    <row r="73" spans="1:11" ht="13.5" thickBot="1" x14ac:dyDescent="0.25">
      <c r="C73" s="339"/>
      <c r="D73" s="308" t="e">
        <f>VLOOKUP(C73,Уч!$A$2:$L$34,2,FALSE)</f>
        <v>#N/A</v>
      </c>
      <c r="E73" s="309" t="e">
        <f>VLOOKUP(C73,Уч!$A$2:$L$34,3,FALSE)</f>
        <v>#N/A</v>
      </c>
      <c r="F73" s="330" t="e">
        <f>VLOOKUP(C73,Уч!$A$2:$L$34,5,FALSE)</f>
        <v>#N/A</v>
      </c>
      <c r="G73" s="364">
        <f t="shared" si="16"/>
        <v>0</v>
      </c>
      <c r="H73" s="247">
        <f t="shared" si="17"/>
        <v>0</v>
      </c>
      <c r="J73" s="146"/>
      <c r="K73" s="358">
        <f t="shared" si="13"/>
        <v>0</v>
      </c>
    </row>
    <row r="74" spans="1:11" ht="13.5" thickBot="1" x14ac:dyDescent="0.25">
      <c r="D74" s="308" t="e">
        <f>VLOOKUP(C74,Уч!$A$2:$L$34,2,FALSE)</f>
        <v>#N/A</v>
      </c>
      <c r="E74" s="309" t="e">
        <f>VLOOKUP(C74,Уч!$A$2:$L$34,3,FALSE)</f>
        <v>#N/A</v>
      </c>
      <c r="F74" s="330" t="e">
        <f>VLOOKUP(C74,Уч!$A$2:$L$34,5,FALSE)</f>
        <v>#N/A</v>
      </c>
      <c r="G74" s="364">
        <f t="shared" si="16"/>
        <v>0</v>
      </c>
      <c r="H74" s="247">
        <f t="shared" si="17"/>
        <v>0</v>
      </c>
    </row>
    <row r="75" spans="1:11" ht="13.5" thickBot="1" x14ac:dyDescent="0.25">
      <c r="C75" s="339"/>
      <c r="D75" s="221" t="e">
        <f>VLOOKUP(C75,Уч!$A$2:$L$34,2,FALSE)</f>
        <v>#N/A</v>
      </c>
      <c r="E75" s="222" t="e">
        <f>VLOOKUP(C75,Уч!$A$2:$L$34,3,FALSE)</f>
        <v>#N/A</v>
      </c>
      <c r="F75" s="269" t="e">
        <f>VLOOKUP(C75,Уч!$A$2:$L$34,5,FALSE)</f>
        <v>#N/A</v>
      </c>
      <c r="G75" s="364">
        <f t="shared" si="16"/>
        <v>0</v>
      </c>
      <c r="H75" s="247">
        <f t="shared" si="17"/>
        <v>0</v>
      </c>
    </row>
    <row r="76" spans="1:11" ht="13.5" thickBot="1" x14ac:dyDescent="0.25">
      <c r="C76" s="365"/>
      <c r="D76" s="221" t="e">
        <f>VLOOKUP(C76,Уч!$A$2:$L$34,2,FALSE)</f>
        <v>#N/A</v>
      </c>
      <c r="E76" s="222" t="e">
        <f>VLOOKUP(C76,Уч!$A$2:$L$34,3,FALSE)</f>
        <v>#N/A</v>
      </c>
      <c r="F76" s="269" t="e">
        <f>VLOOKUP(C76,Уч!$A$2:$L$34,5,FALSE)</f>
        <v>#N/A</v>
      </c>
      <c r="G76" s="364">
        <f t="shared" si="16"/>
        <v>0</v>
      </c>
      <c r="H76" s="247">
        <f t="shared" si="17"/>
        <v>0</v>
      </c>
    </row>
    <row r="77" spans="1:11" ht="13.5" thickBot="1" x14ac:dyDescent="0.25">
      <c r="C77" s="339"/>
      <c r="D77" s="221" t="e">
        <f>VLOOKUP(C77,Уч!$A$2:$L$34,2,FALSE)</f>
        <v>#N/A</v>
      </c>
      <c r="E77" s="222" t="e">
        <f>VLOOKUP(C77,Уч!$A$2:$L$34,3,FALSE)</f>
        <v>#N/A</v>
      </c>
      <c r="F77" s="269" t="e">
        <f>VLOOKUP(C77,Уч!$A$2:$L$34,5,FALSE)</f>
        <v>#N/A</v>
      </c>
      <c r="G77" s="364">
        <f t="shared" si="16"/>
        <v>0</v>
      </c>
      <c r="H77" s="247">
        <f t="shared" si="17"/>
        <v>0</v>
      </c>
    </row>
    <row r="78" spans="1:11" ht="13.5" thickBot="1" x14ac:dyDescent="0.25">
      <c r="C78" s="366"/>
      <c r="D78" s="221" t="e">
        <f>VLOOKUP(C78,Уч!$A$2:$L$34,2,FALSE)</f>
        <v>#N/A</v>
      </c>
      <c r="E78" s="222" t="e">
        <f>VLOOKUP(C78,Уч!$A$2:$L$34,3,FALSE)</f>
        <v>#N/A</v>
      </c>
      <c r="F78" s="269" t="e">
        <f>VLOOKUP(C78,Уч!$A$2:$L$34,5,FALSE)</f>
        <v>#N/A</v>
      </c>
      <c r="G78" s="364">
        <f t="shared" si="16"/>
        <v>0</v>
      </c>
      <c r="H78" s="247">
        <f t="shared" si="17"/>
        <v>0</v>
      </c>
    </row>
    <row r="79" spans="1:11" ht="13.5" thickBot="1" x14ac:dyDescent="0.25">
      <c r="C79" s="365"/>
      <c r="D79" s="221" t="e">
        <f>VLOOKUP(C79,Уч!$A$2:$L$34,2,FALSE)</f>
        <v>#N/A</v>
      </c>
      <c r="E79" s="222" t="e">
        <f>VLOOKUP(C79,Уч!$A$2:$L$34,3,FALSE)</f>
        <v>#N/A</v>
      </c>
      <c r="F79" s="269" t="e">
        <f>VLOOKUP(C79,Уч!$A$2:$L$34,5,FALSE)</f>
        <v>#N/A</v>
      </c>
      <c r="G79" s="364">
        <f t="shared" si="16"/>
        <v>0</v>
      </c>
      <c r="H79" s="247">
        <f t="shared" si="17"/>
        <v>0</v>
      </c>
    </row>
    <row r="80" spans="1:11" ht="13.5" thickBot="1" x14ac:dyDescent="0.25">
      <c r="C80" s="339"/>
      <c r="D80" s="221" t="e">
        <f>VLOOKUP(C80,Уч!$A$2:$L$34,2,FALSE)</f>
        <v>#N/A</v>
      </c>
      <c r="E80" s="222" t="e">
        <f>VLOOKUP(C80,Уч!$A$2:$L$34,3,FALSE)</f>
        <v>#N/A</v>
      </c>
      <c r="F80" s="269" t="e">
        <f>VLOOKUP(C80,Уч!$A$2:$L$34,5,FALSE)</f>
        <v>#N/A</v>
      </c>
      <c r="G80" s="364">
        <f t="shared" si="16"/>
        <v>0</v>
      </c>
      <c r="H80" s="247">
        <f t="shared" si="17"/>
        <v>0</v>
      </c>
    </row>
    <row r="81" spans="3:8" ht="13.5" thickBot="1" x14ac:dyDescent="0.25">
      <c r="C81" s="366"/>
      <c r="D81" s="221" t="e">
        <f>VLOOKUP(C81,Уч!$A$2:$L$34,2,FALSE)</f>
        <v>#N/A</v>
      </c>
      <c r="E81" s="222" t="e">
        <f>VLOOKUP(C81,Уч!$A$2:$L$34,3,FALSE)</f>
        <v>#N/A</v>
      </c>
      <c r="F81" s="269" t="e">
        <f>VLOOKUP(C81,Уч!$A$2:$L$34,5,FALSE)</f>
        <v>#N/A</v>
      </c>
      <c r="G81" s="364">
        <f t="shared" si="16"/>
        <v>0</v>
      </c>
      <c r="H81" s="247">
        <f t="shared" si="17"/>
        <v>0</v>
      </c>
    </row>
    <row r="82" spans="3:8" ht="13.5" thickBot="1" x14ac:dyDescent="0.25">
      <c r="C82" s="365"/>
      <c r="D82" s="221" t="e">
        <f>VLOOKUP(C82,Уч!$A$2:$L$34,2,FALSE)</f>
        <v>#N/A</v>
      </c>
      <c r="E82" s="222" t="e">
        <f>VLOOKUP(C82,Уч!$A$2:$L$34,3,FALSE)</f>
        <v>#N/A</v>
      </c>
      <c r="F82" s="269" t="e">
        <f>VLOOKUP(C82,Уч!$A$2:$L$34,5,FALSE)</f>
        <v>#N/A</v>
      </c>
      <c r="G82" s="364">
        <f t="shared" si="16"/>
        <v>0</v>
      </c>
      <c r="H82" s="247">
        <f t="shared" si="17"/>
        <v>0</v>
      </c>
    </row>
    <row r="83" spans="3:8" ht="13.5" thickBot="1" x14ac:dyDescent="0.25">
      <c r="C83" s="339"/>
      <c r="D83" s="221" t="e">
        <f>VLOOKUP(C83,Уч!$A$2:$L$34,2,FALSE)</f>
        <v>#N/A</v>
      </c>
      <c r="E83" s="222" t="e">
        <f>VLOOKUP(C83,Уч!$A$2:$L$34,3,FALSE)</f>
        <v>#N/A</v>
      </c>
      <c r="F83" s="269" t="e">
        <f>VLOOKUP(C83,Уч!$A$2:$L$34,5,FALSE)</f>
        <v>#N/A</v>
      </c>
      <c r="G83" s="364">
        <f t="shared" si="16"/>
        <v>0</v>
      </c>
      <c r="H83" s="247">
        <f t="shared" si="17"/>
        <v>0</v>
      </c>
    </row>
    <row r="84" spans="3:8" ht="13.5" thickBot="1" x14ac:dyDescent="0.25">
      <c r="C84" s="339"/>
      <c r="D84" s="221" t="e">
        <f>VLOOKUP(C84,Уч!$A$2:$L$34,2,FALSE)</f>
        <v>#N/A</v>
      </c>
      <c r="E84" s="222" t="e">
        <f>VLOOKUP(C84,Уч!$A$2:$L$34,3,FALSE)</f>
        <v>#N/A</v>
      </c>
      <c r="F84" s="269" t="e">
        <f>VLOOKUP(C84,Уч!$A$2:$L$34,5,FALSE)</f>
        <v>#N/A</v>
      </c>
      <c r="G84" s="364">
        <f t="shared" si="16"/>
        <v>0</v>
      </c>
      <c r="H84" s="247">
        <f t="shared" si="17"/>
        <v>0</v>
      </c>
    </row>
    <row r="85" spans="3:8" ht="13.5" thickBot="1" x14ac:dyDescent="0.25">
      <c r="C85" s="339"/>
      <c r="D85" s="221" t="e">
        <f>VLOOKUP(C85,Уч!$A$2:$L$34,2,FALSE)</f>
        <v>#N/A</v>
      </c>
      <c r="E85" s="222" t="e">
        <f>VLOOKUP(C85,Уч!$A$2:$L$34,3,FALSE)</f>
        <v>#N/A</v>
      </c>
      <c r="F85" s="269" t="e">
        <f>VLOOKUP(C85,Уч!$A$2:$L$34,5,FALSE)</f>
        <v>#N/A</v>
      </c>
      <c r="G85" s="364">
        <f t="shared" si="16"/>
        <v>0</v>
      </c>
      <c r="H85" s="247">
        <f t="shared" si="17"/>
        <v>0</v>
      </c>
    </row>
    <row r="86" spans="3:8" ht="13.5" thickBot="1" x14ac:dyDescent="0.25">
      <c r="C86" s="339"/>
      <c r="D86" s="221" t="e">
        <f>VLOOKUP(C86,Уч!$A$2:$L$34,2,FALSE)</f>
        <v>#N/A</v>
      </c>
      <c r="E86" s="222" t="e">
        <f>VLOOKUP(C86,Уч!$A$2:$L$34,3,FALSE)</f>
        <v>#N/A</v>
      </c>
      <c r="F86" s="269" t="e">
        <f>VLOOKUP(C86,Уч!$A$2:$L$34,5,FALSE)</f>
        <v>#N/A</v>
      </c>
      <c r="G86" s="364">
        <f t="shared" si="16"/>
        <v>0</v>
      </c>
      <c r="H86" s="247">
        <f t="shared" si="17"/>
        <v>0</v>
      </c>
    </row>
    <row r="87" spans="3:8" ht="13.5" thickBot="1" x14ac:dyDescent="0.25">
      <c r="C87" s="339"/>
    </row>
    <row r="88" spans="3:8" ht="13.5" thickBot="1" x14ac:dyDescent="0.25">
      <c r="C88" s="367"/>
    </row>
    <row r="89" spans="3:8" ht="13.5" thickBot="1" x14ac:dyDescent="0.25">
      <c r="C89" s="339"/>
    </row>
    <row r="90" spans="3:8" ht="13.5" thickBot="1" x14ac:dyDescent="0.25">
      <c r="C90" s="339"/>
    </row>
    <row r="91" spans="3:8" ht="13.5" thickBot="1" x14ac:dyDescent="0.25">
      <c r="C91" s="366"/>
    </row>
    <row r="92" spans="3:8" ht="13.5" thickBot="1" x14ac:dyDescent="0.25">
      <c r="C92" s="339"/>
    </row>
    <row r="93" spans="3:8" ht="13.5" thickBot="1" x14ac:dyDescent="0.25">
      <c r="C93" s="339"/>
    </row>
    <row r="94" spans="3:8" ht="13.5" thickBot="1" x14ac:dyDescent="0.25">
      <c r="C94" s="366"/>
    </row>
    <row r="95" spans="3:8" ht="13.5" thickBot="1" x14ac:dyDescent="0.25">
      <c r="C95" s="339"/>
    </row>
    <row r="96" spans="3:8" ht="13.5" thickBot="1" x14ac:dyDescent="0.25">
      <c r="C96" s="339"/>
    </row>
    <row r="97" spans="3:3" ht="13.5" thickBot="1" x14ac:dyDescent="0.25">
      <c r="C97" s="366"/>
    </row>
    <row r="98" spans="3:3" ht="13.5" thickBot="1" x14ac:dyDescent="0.25">
      <c r="C98" s="339"/>
    </row>
    <row r="99" spans="3:3" ht="13.5" thickBot="1" x14ac:dyDescent="0.25">
      <c r="C99" s="365"/>
    </row>
    <row r="100" spans="3:3" ht="13.5" thickBot="1" x14ac:dyDescent="0.25">
      <c r="C100" s="365"/>
    </row>
    <row r="101" spans="3:3" ht="13.5" thickBot="1" x14ac:dyDescent="0.25">
      <c r="C101" s="366"/>
    </row>
    <row r="102" spans="3:3" ht="13.5" thickBot="1" x14ac:dyDescent="0.25">
      <c r="C102" s="339"/>
    </row>
    <row r="103" spans="3:3" ht="13.5" thickBot="1" x14ac:dyDescent="0.25">
      <c r="C103" s="339"/>
    </row>
    <row r="104" spans="3:3" ht="13.5" thickBot="1" x14ac:dyDescent="0.25">
      <c r="C104" s="339"/>
    </row>
    <row r="105" spans="3:3" ht="13.5" thickBot="1" x14ac:dyDescent="0.25">
      <c r="C105" s="339"/>
    </row>
  </sheetData>
  <sortState ref="A17:T26">
    <sortCondition ref="B17:B26"/>
  </sortState>
  <mergeCells count="7">
    <mergeCell ref="B7:H7"/>
    <mergeCell ref="B3:H3"/>
    <mergeCell ref="B1:H1"/>
    <mergeCell ref="B2:H2"/>
    <mergeCell ref="B4:H4"/>
    <mergeCell ref="B5:H5"/>
    <mergeCell ref="B6:H6"/>
  </mergeCells>
  <phoneticPr fontId="0" type="noConversion"/>
  <printOptions horizontalCentered="1"/>
  <pageMargins left="0.78740157480314965" right="0.78740157480314965" top="0.78740157480314965" bottom="0.78740157480314965" header="0.51181102362204722" footer="0.51181102362204722"/>
  <pageSetup paperSize="9" orientation="portrait" r:id="rId1"/>
  <headerFooter alignWithMargins="0"/>
  <colBreaks count="1" manualBreakCount="1">
    <brk id="8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L33"/>
  <sheetViews>
    <sheetView workbookViewId="0">
      <selection activeCell="X48" sqref="X48"/>
    </sheetView>
  </sheetViews>
  <sheetFormatPr defaultColWidth="34.140625" defaultRowHeight="12.75" x14ac:dyDescent="0.2"/>
  <cols>
    <col min="1" max="1" width="6.140625" style="45" customWidth="1"/>
    <col min="2" max="2" width="22.42578125" style="32" bestFit="1" customWidth="1"/>
    <col min="3" max="3" width="9.85546875" style="32" customWidth="1"/>
    <col min="4" max="4" width="7.85546875" style="32" customWidth="1"/>
    <col min="5" max="5" width="28" style="32" bestFit="1" customWidth="1"/>
    <col min="6" max="6" width="5.7109375" style="6" bestFit="1" customWidth="1"/>
    <col min="7" max="7" width="43" style="32" bestFit="1" customWidth="1"/>
    <col min="8" max="8" width="11.140625" style="32" customWidth="1"/>
    <col min="9" max="9" width="13.42578125" style="32" bestFit="1" customWidth="1"/>
    <col min="10" max="10" width="32.28515625" style="32" bestFit="1" customWidth="1"/>
    <col min="11" max="11" width="30.7109375" style="32" bestFit="1" customWidth="1"/>
    <col min="12" max="12" width="27.140625" style="32" bestFit="1" customWidth="1"/>
    <col min="13" max="16384" width="34.140625" style="32"/>
  </cols>
  <sheetData>
    <row r="1" spans="1:12" s="44" customFormat="1" ht="26.25" thickBot="1" x14ac:dyDescent="0.25">
      <c r="A1" s="143" t="s">
        <v>6</v>
      </c>
      <c r="B1" s="106" t="s">
        <v>4</v>
      </c>
      <c r="C1" s="106" t="s">
        <v>5</v>
      </c>
      <c r="D1" s="106" t="s">
        <v>1</v>
      </c>
      <c r="E1" s="106" t="s">
        <v>8</v>
      </c>
      <c r="F1" s="105" t="s">
        <v>211</v>
      </c>
      <c r="G1" s="106" t="s">
        <v>9</v>
      </c>
      <c r="H1" s="106" t="s">
        <v>3</v>
      </c>
      <c r="J1" s="106" t="s">
        <v>7</v>
      </c>
      <c r="K1" s="106" t="s">
        <v>2</v>
      </c>
      <c r="L1" s="106" t="s">
        <v>2</v>
      </c>
    </row>
    <row r="2" spans="1:12" x14ac:dyDescent="0.2">
      <c r="A2" s="12"/>
      <c r="B2" s="138" t="s">
        <v>122</v>
      </c>
      <c r="C2" s="23">
        <v>32668</v>
      </c>
      <c r="D2" s="121" t="s">
        <v>61</v>
      </c>
      <c r="E2" s="122" t="s">
        <v>146</v>
      </c>
      <c r="F2" s="12">
        <v>4</v>
      </c>
      <c r="G2" s="121" t="s">
        <v>152</v>
      </c>
      <c r="H2" s="117" t="s">
        <v>68</v>
      </c>
      <c r="I2" s="117"/>
      <c r="K2" s="13" t="s">
        <v>157</v>
      </c>
      <c r="L2" s="121" t="s">
        <v>156</v>
      </c>
    </row>
    <row r="3" spans="1:12" x14ac:dyDescent="0.2">
      <c r="A3" s="12"/>
      <c r="B3" s="137" t="s">
        <v>167</v>
      </c>
      <c r="C3" s="119">
        <v>33612</v>
      </c>
      <c r="D3" s="117" t="s">
        <v>60</v>
      </c>
      <c r="E3" s="122" t="s">
        <v>146</v>
      </c>
      <c r="F3" s="59">
        <v>4</v>
      </c>
      <c r="G3" s="121" t="s">
        <v>168</v>
      </c>
      <c r="H3" s="117" t="s">
        <v>68</v>
      </c>
      <c r="I3" s="117" t="s">
        <v>68</v>
      </c>
      <c r="K3" s="13" t="s">
        <v>212</v>
      </c>
      <c r="L3" s="13" t="s">
        <v>103</v>
      </c>
    </row>
    <row r="4" spans="1:12" x14ac:dyDescent="0.2">
      <c r="A4" s="99"/>
      <c r="B4" s="142" t="s">
        <v>169</v>
      </c>
      <c r="C4" s="123">
        <v>33010</v>
      </c>
      <c r="D4" s="124" t="s">
        <v>60</v>
      </c>
      <c r="E4" s="122" t="s">
        <v>146</v>
      </c>
      <c r="F4" s="12">
        <v>4</v>
      </c>
      <c r="G4" s="120" t="s">
        <v>170</v>
      </c>
      <c r="H4" s="117" t="s">
        <v>68</v>
      </c>
      <c r="I4" s="117" t="s">
        <v>68</v>
      </c>
      <c r="K4" s="122" t="s">
        <v>213</v>
      </c>
      <c r="L4" s="122" t="s">
        <v>68</v>
      </c>
    </row>
    <row r="5" spans="1:12" x14ac:dyDescent="0.2">
      <c r="A5" s="12"/>
      <c r="B5" s="138" t="s">
        <v>142</v>
      </c>
      <c r="C5" s="23">
        <v>32178</v>
      </c>
      <c r="D5" s="121" t="s">
        <v>62</v>
      </c>
      <c r="E5" s="121" t="s">
        <v>188</v>
      </c>
      <c r="F5" s="130">
        <v>5</v>
      </c>
      <c r="G5" s="121" t="s">
        <v>168</v>
      </c>
      <c r="H5" s="117" t="s">
        <v>68</v>
      </c>
      <c r="I5" s="117" t="s">
        <v>68</v>
      </c>
      <c r="K5" s="13" t="s">
        <v>161</v>
      </c>
      <c r="L5" s="121" t="s">
        <v>68</v>
      </c>
    </row>
    <row r="6" spans="1:12" x14ac:dyDescent="0.2">
      <c r="A6" s="12"/>
      <c r="B6" s="138" t="s">
        <v>95</v>
      </c>
      <c r="C6" s="23">
        <v>33551</v>
      </c>
      <c r="D6" s="121" t="s">
        <v>60</v>
      </c>
      <c r="E6" s="121" t="s">
        <v>171</v>
      </c>
      <c r="F6" s="12">
        <v>5</v>
      </c>
      <c r="G6" s="121" t="s">
        <v>168</v>
      </c>
      <c r="H6" s="117" t="s">
        <v>68</v>
      </c>
      <c r="I6" s="117" t="s">
        <v>68</v>
      </c>
      <c r="K6" s="13" t="s">
        <v>155</v>
      </c>
      <c r="L6" s="121" t="s">
        <v>156</v>
      </c>
    </row>
    <row r="7" spans="1:12" x14ac:dyDescent="0.2">
      <c r="A7" s="12"/>
      <c r="B7" s="138" t="s">
        <v>189</v>
      </c>
      <c r="C7" s="23">
        <v>34709</v>
      </c>
      <c r="D7" s="121" t="s">
        <v>60</v>
      </c>
      <c r="E7" s="121" t="s">
        <v>190</v>
      </c>
      <c r="F7" s="12">
        <v>6</v>
      </c>
      <c r="G7" s="121" t="s">
        <v>191</v>
      </c>
      <c r="H7" s="117" t="s">
        <v>68</v>
      </c>
      <c r="I7" s="117" t="s">
        <v>68</v>
      </c>
      <c r="K7" s="13" t="s">
        <v>225</v>
      </c>
      <c r="L7" s="121" t="s">
        <v>236</v>
      </c>
    </row>
    <row r="8" spans="1:12" x14ac:dyDescent="0.2">
      <c r="A8" s="99"/>
      <c r="B8" s="137" t="s">
        <v>143</v>
      </c>
      <c r="C8" s="136">
        <v>31555</v>
      </c>
      <c r="D8" s="116" t="s">
        <v>62</v>
      </c>
      <c r="E8" s="116" t="s">
        <v>90</v>
      </c>
      <c r="F8" s="130">
        <v>6</v>
      </c>
      <c r="G8" s="116" t="s">
        <v>187</v>
      </c>
      <c r="H8" s="117" t="s">
        <v>68</v>
      </c>
      <c r="I8" s="117" t="s">
        <v>68</v>
      </c>
      <c r="K8" s="116" t="s">
        <v>224</v>
      </c>
      <c r="L8" s="122" t="s">
        <v>68</v>
      </c>
    </row>
    <row r="9" spans="1:12" x14ac:dyDescent="0.2">
      <c r="A9" s="12"/>
      <c r="B9" s="138" t="s">
        <v>124</v>
      </c>
      <c r="C9" s="23">
        <v>33932</v>
      </c>
      <c r="D9" s="121" t="s">
        <v>60</v>
      </c>
      <c r="E9" s="121" t="s">
        <v>125</v>
      </c>
      <c r="F9" s="12">
        <v>6</v>
      </c>
      <c r="G9" s="121" t="s">
        <v>172</v>
      </c>
      <c r="H9" s="117" t="s">
        <v>68</v>
      </c>
      <c r="I9" s="117" t="s">
        <v>68</v>
      </c>
      <c r="K9" s="13" t="s">
        <v>214</v>
      </c>
      <c r="L9" s="121" t="s">
        <v>215</v>
      </c>
    </row>
    <row r="10" spans="1:12" x14ac:dyDescent="0.2">
      <c r="A10" s="12"/>
      <c r="B10" s="138" t="s">
        <v>141</v>
      </c>
      <c r="C10" s="23">
        <v>34629</v>
      </c>
      <c r="D10" s="121" t="s">
        <v>60</v>
      </c>
      <c r="E10" s="121" t="s">
        <v>192</v>
      </c>
      <c r="F10" s="12">
        <v>7</v>
      </c>
      <c r="G10" s="121" t="s">
        <v>193</v>
      </c>
      <c r="H10" s="117" t="s">
        <v>68</v>
      </c>
      <c r="I10" s="117" t="s">
        <v>68</v>
      </c>
      <c r="K10" s="13" t="s">
        <v>153</v>
      </c>
      <c r="L10" s="121" t="s">
        <v>226</v>
      </c>
    </row>
    <row r="11" spans="1:12" x14ac:dyDescent="0.2">
      <c r="A11" s="12"/>
      <c r="B11" s="138" t="s">
        <v>189</v>
      </c>
      <c r="C11" s="23">
        <v>34709</v>
      </c>
      <c r="D11" s="121" t="s">
        <v>60</v>
      </c>
      <c r="E11" s="121" t="s">
        <v>190</v>
      </c>
      <c r="F11" s="12">
        <v>8</v>
      </c>
      <c r="G11" s="121" t="s">
        <v>191</v>
      </c>
      <c r="H11" s="117" t="s">
        <v>68</v>
      </c>
      <c r="I11" s="117" t="s">
        <v>68</v>
      </c>
      <c r="K11" s="13" t="s">
        <v>225</v>
      </c>
      <c r="L11" s="121" t="s">
        <v>236</v>
      </c>
    </row>
    <row r="12" spans="1:12" x14ac:dyDescent="0.2">
      <c r="A12" s="99"/>
      <c r="B12" s="142" t="s">
        <v>173</v>
      </c>
      <c r="C12" s="123">
        <v>34252</v>
      </c>
      <c r="D12" s="124" t="s">
        <v>60</v>
      </c>
      <c r="E12" s="122" t="s">
        <v>174</v>
      </c>
      <c r="F12" s="99">
        <v>8</v>
      </c>
      <c r="G12" s="122" t="s">
        <v>175</v>
      </c>
      <c r="H12" s="117" t="s">
        <v>68</v>
      </c>
      <c r="I12" s="117" t="s">
        <v>68</v>
      </c>
      <c r="K12" s="122" t="s">
        <v>216</v>
      </c>
      <c r="L12" s="122" t="s">
        <v>68</v>
      </c>
    </row>
    <row r="13" spans="1:12" x14ac:dyDescent="0.2">
      <c r="A13" s="99"/>
      <c r="B13" s="142" t="s">
        <v>235</v>
      </c>
      <c r="C13" s="123">
        <v>34017</v>
      </c>
      <c r="D13" s="124" t="s">
        <v>61</v>
      </c>
      <c r="E13" s="122" t="s">
        <v>174</v>
      </c>
      <c r="F13" s="99">
        <v>8</v>
      </c>
      <c r="G13" s="122" t="s">
        <v>175</v>
      </c>
      <c r="H13" s="117" t="s">
        <v>68</v>
      </c>
      <c r="I13" s="117" t="s">
        <v>68</v>
      </c>
      <c r="K13" s="122" t="s">
        <v>216</v>
      </c>
      <c r="L13" s="122" t="s">
        <v>68</v>
      </c>
    </row>
    <row r="14" spans="1:12" x14ac:dyDescent="0.2">
      <c r="A14" s="99"/>
      <c r="B14" s="142" t="s">
        <v>237</v>
      </c>
      <c r="C14" s="123">
        <v>35521</v>
      </c>
      <c r="D14" s="124" t="s">
        <v>61</v>
      </c>
      <c r="E14" s="122" t="s">
        <v>174</v>
      </c>
      <c r="F14" s="99">
        <v>8</v>
      </c>
      <c r="G14" s="122" t="s">
        <v>175</v>
      </c>
      <c r="H14" s="117" t="s">
        <v>68</v>
      </c>
      <c r="I14" s="117"/>
      <c r="J14" s="36"/>
      <c r="K14" s="122" t="s">
        <v>216</v>
      </c>
      <c r="L14" s="122" t="s">
        <v>68</v>
      </c>
    </row>
    <row r="15" spans="1:12" x14ac:dyDescent="0.2">
      <c r="A15" s="99"/>
      <c r="B15" s="141" t="s">
        <v>176</v>
      </c>
      <c r="C15" s="135">
        <v>34834</v>
      </c>
      <c r="D15" s="116" t="s">
        <v>61</v>
      </c>
      <c r="E15" s="124" t="s">
        <v>148</v>
      </c>
      <c r="F15" s="128">
        <v>9</v>
      </c>
      <c r="G15" s="124" t="s">
        <v>177</v>
      </c>
      <c r="H15" s="117" t="s">
        <v>68</v>
      </c>
      <c r="I15" s="117" t="s">
        <v>68</v>
      </c>
      <c r="K15" s="122" t="s">
        <v>217</v>
      </c>
      <c r="L15" s="124" t="s">
        <v>218</v>
      </c>
    </row>
    <row r="16" spans="1:12" x14ac:dyDescent="0.2">
      <c r="A16" s="99"/>
      <c r="B16" s="131" t="s">
        <v>102</v>
      </c>
      <c r="C16" s="144">
        <v>34097</v>
      </c>
      <c r="D16" s="125" t="s">
        <v>60</v>
      </c>
      <c r="E16" s="131" t="s">
        <v>149</v>
      </c>
      <c r="F16" s="101">
        <v>9</v>
      </c>
      <c r="G16" s="131" t="s">
        <v>178</v>
      </c>
      <c r="H16" s="117" t="s">
        <v>68</v>
      </c>
      <c r="I16" s="117" t="s">
        <v>68</v>
      </c>
      <c r="K16" s="132" t="s">
        <v>158</v>
      </c>
      <c r="L16" s="131" t="s">
        <v>159</v>
      </c>
    </row>
    <row r="17" spans="1:12" x14ac:dyDescent="0.2">
      <c r="A17" s="12"/>
      <c r="B17" s="140" t="s">
        <v>179</v>
      </c>
      <c r="C17" s="134">
        <v>34957</v>
      </c>
      <c r="D17" s="126" t="s">
        <v>61</v>
      </c>
      <c r="E17" s="127" t="s">
        <v>180</v>
      </c>
      <c r="F17" s="129">
        <v>11</v>
      </c>
      <c r="G17" s="117" t="s">
        <v>181</v>
      </c>
      <c r="H17" s="117" t="s">
        <v>68</v>
      </c>
      <c r="I17" s="117" t="s">
        <v>68</v>
      </c>
      <c r="K17" s="126" t="s">
        <v>219</v>
      </c>
      <c r="L17" s="121" t="s">
        <v>220</v>
      </c>
    </row>
    <row r="18" spans="1:12" x14ac:dyDescent="0.2">
      <c r="A18" s="99"/>
      <c r="B18" s="139" t="s">
        <v>182</v>
      </c>
      <c r="C18" s="123">
        <v>34349</v>
      </c>
      <c r="D18" s="125" t="s">
        <v>61</v>
      </c>
      <c r="E18" s="124" t="s">
        <v>150</v>
      </c>
      <c r="F18" s="99">
        <v>11</v>
      </c>
      <c r="G18" s="124" t="s">
        <v>178</v>
      </c>
      <c r="H18" s="117" t="s">
        <v>68</v>
      </c>
      <c r="I18" s="117" t="s">
        <v>68</v>
      </c>
      <c r="K18" s="122" t="s">
        <v>221</v>
      </c>
      <c r="L18" s="124" t="s">
        <v>218</v>
      </c>
    </row>
    <row r="19" spans="1:12" x14ac:dyDescent="0.2">
      <c r="A19" s="12"/>
      <c r="B19" s="138" t="s">
        <v>141</v>
      </c>
      <c r="C19" s="23">
        <v>34629</v>
      </c>
      <c r="D19" s="121" t="s">
        <v>60</v>
      </c>
      <c r="E19" s="121" t="s">
        <v>192</v>
      </c>
      <c r="F19" s="12">
        <v>11</v>
      </c>
      <c r="G19" s="121" t="s">
        <v>193</v>
      </c>
      <c r="H19" s="117" t="s">
        <v>68</v>
      </c>
      <c r="I19" s="117" t="s">
        <v>68</v>
      </c>
      <c r="K19" s="13" t="s">
        <v>153</v>
      </c>
      <c r="L19" s="121" t="s">
        <v>226</v>
      </c>
    </row>
    <row r="20" spans="1:12" x14ac:dyDescent="0.2">
      <c r="A20" s="12"/>
      <c r="B20" s="138" t="s">
        <v>123</v>
      </c>
      <c r="C20" s="23">
        <v>32237</v>
      </c>
      <c r="D20" s="121" t="s">
        <v>60</v>
      </c>
      <c r="E20" s="121" t="s">
        <v>183</v>
      </c>
      <c r="F20" s="12">
        <v>12</v>
      </c>
      <c r="G20" s="121" t="s">
        <v>184</v>
      </c>
      <c r="H20" s="117" t="s">
        <v>68</v>
      </c>
      <c r="I20" s="117" t="s">
        <v>68</v>
      </c>
      <c r="K20" s="13" t="s">
        <v>160</v>
      </c>
      <c r="L20" s="121" t="s">
        <v>68</v>
      </c>
    </row>
    <row r="21" spans="1:12" x14ac:dyDescent="0.2">
      <c r="A21" s="99"/>
      <c r="B21" s="137" t="s">
        <v>143</v>
      </c>
      <c r="C21" s="136">
        <v>31555</v>
      </c>
      <c r="D21" s="116" t="s">
        <v>62</v>
      </c>
      <c r="E21" s="116" t="s">
        <v>90</v>
      </c>
      <c r="F21" s="130">
        <v>13</v>
      </c>
      <c r="G21" s="116" t="s">
        <v>187</v>
      </c>
      <c r="H21" s="117" t="s">
        <v>68</v>
      </c>
      <c r="I21" s="117" t="s">
        <v>68</v>
      </c>
      <c r="K21" s="116" t="s">
        <v>224</v>
      </c>
      <c r="L21" s="122" t="s">
        <v>68</v>
      </c>
    </row>
    <row r="22" spans="1:12" x14ac:dyDescent="0.2">
      <c r="A22" s="99"/>
      <c r="B22" s="139" t="s">
        <v>144</v>
      </c>
      <c r="C22" s="123">
        <v>34467</v>
      </c>
      <c r="D22" s="124" t="s">
        <v>61</v>
      </c>
      <c r="E22" s="124" t="s">
        <v>151</v>
      </c>
      <c r="F22" s="99">
        <v>15</v>
      </c>
      <c r="G22" s="124" t="s">
        <v>100</v>
      </c>
      <c r="H22" s="117" t="s">
        <v>68</v>
      </c>
      <c r="I22" s="117" t="s">
        <v>68</v>
      </c>
      <c r="K22" s="122" t="s">
        <v>161</v>
      </c>
      <c r="L22" s="124" t="s">
        <v>222</v>
      </c>
    </row>
    <row r="23" spans="1:12" x14ac:dyDescent="0.2">
      <c r="A23" s="12"/>
      <c r="B23" s="138" t="s">
        <v>142</v>
      </c>
      <c r="C23" s="23">
        <v>32178</v>
      </c>
      <c r="D23" s="121" t="s">
        <v>62</v>
      </c>
      <c r="E23" s="121" t="s">
        <v>188</v>
      </c>
      <c r="F23" s="130">
        <v>15</v>
      </c>
      <c r="G23" s="121" t="s">
        <v>168</v>
      </c>
      <c r="H23" s="117" t="s">
        <v>68</v>
      </c>
      <c r="I23" s="117" t="s">
        <v>68</v>
      </c>
      <c r="K23" s="13" t="s">
        <v>161</v>
      </c>
      <c r="L23" s="121" t="s">
        <v>68</v>
      </c>
    </row>
    <row r="24" spans="1:12" x14ac:dyDescent="0.2">
      <c r="A24" s="12"/>
      <c r="B24" s="138" t="s">
        <v>185</v>
      </c>
      <c r="C24" s="23">
        <v>33610</v>
      </c>
      <c r="D24" s="121" t="s">
        <v>61</v>
      </c>
      <c r="E24" s="121" t="s">
        <v>147</v>
      </c>
      <c r="F24" s="12">
        <v>16</v>
      </c>
      <c r="G24" s="121" t="s">
        <v>186</v>
      </c>
      <c r="H24" s="117" t="s">
        <v>68</v>
      </c>
      <c r="I24" s="117" t="s">
        <v>68</v>
      </c>
      <c r="K24" s="13" t="s">
        <v>223</v>
      </c>
      <c r="L24" s="121" t="s">
        <v>68</v>
      </c>
    </row>
    <row r="25" spans="1:12" x14ac:dyDescent="0.2">
      <c r="A25" s="12"/>
      <c r="B25" s="137" t="s">
        <v>194</v>
      </c>
      <c r="C25" s="133">
        <v>34392</v>
      </c>
      <c r="D25" s="117" t="s">
        <v>61</v>
      </c>
      <c r="E25" s="118" t="s">
        <v>195</v>
      </c>
      <c r="F25" s="100" t="s">
        <v>166</v>
      </c>
      <c r="G25" s="117" t="s">
        <v>196</v>
      </c>
      <c r="H25" s="117" t="s">
        <v>68</v>
      </c>
      <c r="I25" s="117" t="s">
        <v>68</v>
      </c>
      <c r="K25" s="118" t="s">
        <v>227</v>
      </c>
      <c r="L25" s="13" t="s">
        <v>68</v>
      </c>
    </row>
    <row r="26" spans="1:12" x14ac:dyDescent="0.2">
      <c r="A26" s="99"/>
      <c r="B26" s="139" t="s">
        <v>93</v>
      </c>
      <c r="C26" s="123">
        <v>32808</v>
      </c>
      <c r="D26" s="124" t="s">
        <v>62</v>
      </c>
      <c r="E26" s="124" t="s">
        <v>197</v>
      </c>
      <c r="F26" s="99" t="s">
        <v>166</v>
      </c>
      <c r="G26" s="124" t="s">
        <v>198</v>
      </c>
      <c r="H26" s="117" t="s">
        <v>68</v>
      </c>
      <c r="I26" s="117" t="s">
        <v>68</v>
      </c>
      <c r="K26" s="122" t="s">
        <v>228</v>
      </c>
      <c r="L26" s="124" t="s">
        <v>218</v>
      </c>
    </row>
    <row r="27" spans="1:12" x14ac:dyDescent="0.2">
      <c r="A27" s="12"/>
      <c r="B27" s="138" t="s">
        <v>199</v>
      </c>
      <c r="C27" s="23">
        <v>33247</v>
      </c>
      <c r="D27" s="121" t="s">
        <v>60</v>
      </c>
      <c r="E27" s="121" t="s">
        <v>89</v>
      </c>
      <c r="F27" s="12" t="s">
        <v>166</v>
      </c>
      <c r="G27" s="121" t="s">
        <v>200</v>
      </c>
      <c r="H27" s="117" t="s">
        <v>68</v>
      </c>
      <c r="I27" s="117" t="s">
        <v>68</v>
      </c>
      <c r="K27" s="13" t="s">
        <v>229</v>
      </c>
      <c r="L27" s="121" t="s">
        <v>68</v>
      </c>
    </row>
    <row r="28" spans="1:12" x14ac:dyDescent="0.2">
      <c r="A28" s="12"/>
      <c r="B28" s="138" t="s">
        <v>201</v>
      </c>
      <c r="C28" s="23">
        <v>34914</v>
      </c>
      <c r="D28" s="121" t="s">
        <v>60</v>
      </c>
      <c r="E28" s="121" t="s">
        <v>202</v>
      </c>
      <c r="F28" s="12" t="s">
        <v>166</v>
      </c>
      <c r="G28" s="121" t="s">
        <v>203</v>
      </c>
      <c r="H28" s="117" t="s">
        <v>68</v>
      </c>
      <c r="I28" s="117" t="s">
        <v>68</v>
      </c>
      <c r="K28" s="13" t="s">
        <v>230</v>
      </c>
      <c r="L28" s="121" t="s">
        <v>68</v>
      </c>
    </row>
    <row r="29" spans="1:12" x14ac:dyDescent="0.2">
      <c r="A29" s="12"/>
      <c r="B29" s="138" t="s">
        <v>145</v>
      </c>
      <c r="C29" s="23">
        <v>32148</v>
      </c>
      <c r="D29" s="121" t="s">
        <v>60</v>
      </c>
      <c r="E29" s="121" t="s">
        <v>121</v>
      </c>
      <c r="F29" s="12" t="s">
        <v>166</v>
      </c>
      <c r="G29" s="121" t="s">
        <v>92</v>
      </c>
      <c r="H29" s="117" t="s">
        <v>68</v>
      </c>
      <c r="I29" s="117" t="s">
        <v>68</v>
      </c>
      <c r="K29" s="13" t="s">
        <v>231</v>
      </c>
      <c r="L29" s="121" t="s">
        <v>68</v>
      </c>
    </row>
    <row r="30" spans="1:12" x14ac:dyDescent="0.2">
      <c r="A30" s="99"/>
      <c r="B30" s="124" t="s">
        <v>204</v>
      </c>
      <c r="C30" s="123">
        <v>34944</v>
      </c>
      <c r="D30" s="124" t="s">
        <v>61</v>
      </c>
      <c r="E30" s="124" t="s">
        <v>205</v>
      </c>
      <c r="F30" s="99" t="s">
        <v>166</v>
      </c>
      <c r="G30" s="125" t="s">
        <v>206</v>
      </c>
      <c r="H30" s="117" t="s">
        <v>68</v>
      </c>
      <c r="I30" s="117" t="s">
        <v>68</v>
      </c>
      <c r="J30" s="121"/>
      <c r="K30" s="122" t="s">
        <v>232</v>
      </c>
      <c r="L30" s="124" t="s">
        <v>68</v>
      </c>
    </row>
    <row r="31" spans="1:12" x14ac:dyDescent="0.2">
      <c r="A31" s="99"/>
      <c r="B31" s="142" t="s">
        <v>207</v>
      </c>
      <c r="C31" s="123">
        <v>34415</v>
      </c>
      <c r="D31" s="124" t="s">
        <v>61</v>
      </c>
      <c r="E31" s="122" t="s">
        <v>174</v>
      </c>
      <c r="F31" s="99" t="s">
        <v>166</v>
      </c>
      <c r="G31" s="122" t="s">
        <v>175</v>
      </c>
      <c r="H31" s="36" t="s">
        <v>68</v>
      </c>
      <c r="I31" s="36" t="s">
        <v>68</v>
      </c>
      <c r="K31" s="122" t="s">
        <v>216</v>
      </c>
      <c r="L31" s="122" t="s">
        <v>68</v>
      </c>
    </row>
    <row r="32" spans="1:12" x14ac:dyDescent="0.2">
      <c r="A32" s="12"/>
      <c r="B32" s="138" t="s">
        <v>94</v>
      </c>
      <c r="C32" s="23">
        <v>33166</v>
      </c>
      <c r="D32" s="121" t="s">
        <v>60</v>
      </c>
      <c r="E32" s="121" t="s">
        <v>208</v>
      </c>
      <c r="F32" s="12" t="s">
        <v>166</v>
      </c>
      <c r="G32" s="121" t="s">
        <v>209</v>
      </c>
      <c r="K32" s="13" t="s">
        <v>154</v>
      </c>
      <c r="L32" s="121" t="s">
        <v>233</v>
      </c>
    </row>
    <row r="33" spans="1:12" x14ac:dyDescent="0.2">
      <c r="A33" s="12"/>
      <c r="B33" s="138" t="s">
        <v>91</v>
      </c>
      <c r="C33" s="23">
        <v>32948</v>
      </c>
      <c r="D33" s="121" t="s">
        <v>60</v>
      </c>
      <c r="E33" s="121" t="s">
        <v>89</v>
      </c>
      <c r="F33" s="12" t="s">
        <v>166</v>
      </c>
      <c r="G33" s="116" t="s">
        <v>210</v>
      </c>
      <c r="K33" s="13" t="s">
        <v>234</v>
      </c>
      <c r="L33" s="121" t="s">
        <v>68</v>
      </c>
    </row>
  </sheetData>
  <autoFilter ref="A1:L33"/>
  <sortState ref="A2:L33">
    <sortCondition ref="F2:F33"/>
  </sortState>
  <pageMargins left="0.75" right="0.75" top="1" bottom="1" header="0.5" footer="0.5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48"/>
  <sheetViews>
    <sheetView view="pageBreakPreview" zoomScale="70" zoomScaleSheetLayoutView="70" workbookViewId="0">
      <selection activeCell="X48" sqref="X48"/>
    </sheetView>
  </sheetViews>
  <sheetFormatPr defaultColWidth="9.140625" defaultRowHeight="12.75" outlineLevelCol="1" x14ac:dyDescent="0.2"/>
  <cols>
    <col min="1" max="1" width="4.85546875" style="41" customWidth="1"/>
    <col min="2" max="2" width="8.42578125" style="555" customWidth="1"/>
    <col min="3" max="3" width="46.7109375" style="41" customWidth="1"/>
    <col min="4" max="4" width="10.28515625" style="250" customWidth="1"/>
    <col min="5" max="5" width="7.28515625" style="41" customWidth="1"/>
    <col min="6" max="6" width="5.7109375" style="41" customWidth="1"/>
    <col min="7" max="7" width="6.140625" style="555" customWidth="1"/>
    <col min="8" max="8" width="6.28515625" style="555" customWidth="1"/>
    <col min="9" max="9" width="6.28515625" style="41" customWidth="1"/>
    <col min="10" max="10" width="6.7109375" style="41" customWidth="1"/>
    <col min="11" max="11" width="9.7109375" style="555" customWidth="1" outlineLevel="1"/>
    <col min="12" max="12" width="6.140625" style="555" customWidth="1" outlineLevel="1"/>
    <col min="13" max="13" width="6.7109375" style="555" customWidth="1" outlineLevel="1"/>
    <col min="14" max="14" width="6" style="555" customWidth="1" outlineLevel="1"/>
    <col min="15" max="15" width="6.28515625" style="555" customWidth="1" outlineLevel="1"/>
    <col min="16" max="16" width="5.7109375" style="149" customWidth="1"/>
    <col min="17" max="17" width="5.28515625" style="149" customWidth="1"/>
    <col min="18" max="18" width="9.42578125" style="149" customWidth="1"/>
    <col min="19" max="19" width="5.28515625" style="149" bestFit="1" customWidth="1"/>
    <col min="20" max="20" width="4.140625" style="149" customWidth="1"/>
    <col min="21" max="21" width="2.140625" style="149" bestFit="1" customWidth="1"/>
    <col min="22" max="22" width="5.42578125" style="149" bestFit="1" customWidth="1"/>
    <col min="23" max="23" width="8" style="41" customWidth="1" outlineLevel="1"/>
    <col min="24" max="24" width="8.42578125" style="41" customWidth="1" outlineLevel="1"/>
    <col min="25" max="25" width="5.7109375" style="41" customWidth="1" outlineLevel="1"/>
    <col min="26" max="26" width="8" style="41" customWidth="1" outlineLevel="1"/>
    <col min="27" max="27" width="5.7109375" style="41" customWidth="1" outlineLevel="1"/>
    <col min="28" max="28" width="6" style="41" customWidth="1" outlineLevel="1"/>
    <col min="29" max="29" width="5" style="41" customWidth="1" outlineLevel="1"/>
    <col min="30" max="30" width="6" style="41" customWidth="1" outlineLevel="1"/>
    <col min="31" max="31" width="6.85546875" style="41" customWidth="1" outlineLevel="1"/>
    <col min="32" max="32" width="5.140625" style="41" customWidth="1" outlineLevel="1"/>
    <col min="33" max="33" width="5.140625" style="41" bestFit="1" customWidth="1"/>
    <col min="34" max="34" width="10.28515625" style="555" bestFit="1" customWidth="1"/>
    <col min="35" max="35" width="6.5703125" style="555" bestFit="1" customWidth="1"/>
    <col min="36" max="36" width="4.7109375" style="41" bestFit="1" customWidth="1"/>
    <col min="37" max="37" width="4.85546875" style="555" bestFit="1" customWidth="1"/>
    <col min="38" max="38" width="5.140625" style="41" bestFit="1" customWidth="1"/>
    <col min="39" max="41" width="3.140625" style="41" bestFit="1" customWidth="1"/>
    <col min="42" max="16384" width="9.140625" style="41"/>
  </cols>
  <sheetData>
    <row r="1" spans="1:51" ht="13.15" customHeight="1" x14ac:dyDescent="0.2">
      <c r="A1" s="743" t="str">
        <f>Расп!$A$21</f>
        <v>МИНИСТЕРСТВО СПОРТА РОССИЙСКОЙ ФЕДЕРАЦИИ</v>
      </c>
      <c r="B1" s="743"/>
      <c r="C1" s="743"/>
      <c r="D1" s="743"/>
      <c r="E1" s="743"/>
      <c r="F1" s="743"/>
      <c r="G1" s="743"/>
      <c r="H1" s="743"/>
      <c r="I1" s="743"/>
      <c r="J1" s="743"/>
      <c r="K1" s="743"/>
      <c r="L1" s="743"/>
      <c r="M1" s="743"/>
      <c r="N1" s="743"/>
      <c r="O1" s="743"/>
      <c r="P1" s="743"/>
      <c r="Q1" s="743"/>
      <c r="R1" s="743"/>
      <c r="W1" s="145"/>
      <c r="X1" s="250" t="s">
        <v>29</v>
      </c>
      <c r="Y1" s="371">
        <v>0</v>
      </c>
      <c r="Z1" s="371"/>
      <c r="AA1" s="371"/>
      <c r="AB1" s="371"/>
      <c r="AC1" s="307">
        <v>3800</v>
      </c>
      <c r="AD1" s="307">
        <v>4600</v>
      </c>
      <c r="AE1" s="372">
        <v>5400</v>
      </c>
      <c r="AF1" s="372">
        <v>6200</v>
      </c>
      <c r="AG1" s="307">
        <v>7100</v>
      </c>
      <c r="AH1" s="307">
        <v>8150</v>
      </c>
      <c r="AI1" s="206"/>
      <c r="AJ1" s="373" t="s">
        <v>129</v>
      </c>
      <c r="AK1" s="374" t="s">
        <v>136</v>
      </c>
      <c r="AL1" s="373">
        <v>5500</v>
      </c>
      <c r="AM1" s="206"/>
      <c r="AN1" s="206"/>
    </row>
    <row r="2" spans="1:51" ht="13.15" customHeight="1" x14ac:dyDescent="0.2">
      <c r="A2" s="743" t="str">
        <f>Расп!$A$22</f>
        <v>ВСЕРОССИЙСКАЯ ФЕДЕРАЦИЯ ЛЕГКОЙ АТЛЕТИКИ</v>
      </c>
      <c r="B2" s="743"/>
      <c r="C2" s="743"/>
      <c r="D2" s="743"/>
      <c r="E2" s="743"/>
      <c r="F2" s="743"/>
      <c r="G2" s="743"/>
      <c r="H2" s="743"/>
      <c r="I2" s="743"/>
      <c r="J2" s="743"/>
      <c r="K2" s="743"/>
      <c r="L2" s="743"/>
      <c r="M2" s="743"/>
      <c r="N2" s="743"/>
      <c r="O2" s="743"/>
      <c r="P2" s="743"/>
      <c r="Q2" s="743"/>
      <c r="R2" s="743"/>
      <c r="W2" s="145"/>
      <c r="X2" s="250" t="s">
        <v>1</v>
      </c>
      <c r="Y2" s="375" t="s">
        <v>66</v>
      </c>
      <c r="Z2" s="206" t="s">
        <v>130</v>
      </c>
      <c r="AA2" s="206" t="s">
        <v>131</v>
      </c>
      <c r="AB2" s="206" t="s">
        <v>132</v>
      </c>
      <c r="AC2" s="376">
        <v>3</v>
      </c>
      <c r="AD2" s="371">
        <v>2</v>
      </c>
      <c r="AE2" s="371">
        <v>1</v>
      </c>
      <c r="AF2" s="377" t="s">
        <v>61</v>
      </c>
      <c r="AG2" s="206" t="s">
        <v>60</v>
      </c>
      <c r="AH2" s="206" t="s">
        <v>62</v>
      </c>
      <c r="AI2" s="206"/>
      <c r="AK2" s="41"/>
      <c r="AM2" s="206"/>
      <c r="AN2" s="206"/>
    </row>
    <row r="3" spans="1:51" ht="13.15" customHeight="1" x14ac:dyDescent="0.2">
      <c r="A3" s="743" t="str">
        <f>Расп!$A$25</f>
        <v>Командный чемпионат России</v>
      </c>
      <c r="B3" s="743"/>
      <c r="C3" s="743"/>
      <c r="D3" s="743"/>
      <c r="E3" s="743"/>
      <c r="F3" s="743"/>
      <c r="G3" s="743"/>
      <c r="H3" s="743"/>
      <c r="I3" s="743"/>
      <c r="J3" s="743"/>
      <c r="K3" s="743"/>
      <c r="L3" s="743"/>
      <c r="M3" s="743"/>
      <c r="N3" s="743"/>
      <c r="O3" s="743"/>
      <c r="P3" s="743"/>
      <c r="Q3" s="743"/>
      <c r="R3" s="743"/>
      <c r="W3" s="145"/>
      <c r="X3" s="250"/>
      <c r="Y3" s="206"/>
      <c r="Z3" s="206"/>
      <c r="AA3" s="206"/>
      <c r="AB3" s="206"/>
      <c r="AD3" s="206"/>
      <c r="AE3" s="206"/>
      <c r="AF3" s="378" t="s">
        <v>120</v>
      </c>
      <c r="AG3" s="206"/>
      <c r="AH3" s="206"/>
      <c r="AI3" s="206"/>
      <c r="AJ3" s="206"/>
      <c r="AK3" s="206"/>
      <c r="AL3" s="206"/>
      <c r="AM3" s="206"/>
      <c r="AN3" s="206"/>
    </row>
    <row r="4" spans="1:51" ht="13.15" customHeight="1" x14ac:dyDescent="0.2">
      <c r="A4" s="743" t="str">
        <f>Расп!$A$27</f>
        <v>по многоборью</v>
      </c>
      <c r="B4" s="743"/>
      <c r="C4" s="743"/>
      <c r="D4" s="743"/>
      <c r="E4" s="743"/>
      <c r="F4" s="743"/>
      <c r="G4" s="743"/>
      <c r="H4" s="743"/>
      <c r="I4" s="743"/>
      <c r="J4" s="743"/>
      <c r="K4" s="743"/>
      <c r="L4" s="743"/>
      <c r="M4" s="743"/>
      <c r="N4" s="743"/>
      <c r="O4" s="743"/>
      <c r="P4" s="743"/>
      <c r="Q4" s="743"/>
      <c r="R4" s="743"/>
      <c r="W4" s="145"/>
      <c r="X4" s="250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</row>
    <row r="5" spans="1:51" ht="13.15" customHeight="1" x14ac:dyDescent="0.25">
      <c r="A5" s="744" t="s">
        <v>262</v>
      </c>
      <c r="B5" s="744"/>
      <c r="C5" s="744"/>
      <c r="D5" s="744"/>
      <c r="E5" s="744"/>
      <c r="F5" s="744"/>
      <c r="G5" s="744"/>
      <c r="H5" s="744"/>
      <c r="I5" s="744"/>
      <c r="J5" s="744"/>
      <c r="K5" s="744"/>
      <c r="L5" s="744"/>
      <c r="M5" s="744"/>
      <c r="N5" s="744"/>
      <c r="O5" s="744"/>
      <c r="P5" s="744"/>
      <c r="Q5" s="744"/>
      <c r="R5" s="744"/>
      <c r="W5" s="145"/>
      <c r="X5" s="250" t="s">
        <v>59</v>
      </c>
      <c r="Y5" s="206">
        <v>1</v>
      </c>
      <c r="Z5" s="206">
        <v>2</v>
      </c>
      <c r="AA5" s="206">
        <v>3</v>
      </c>
      <c r="AB5" s="206">
        <v>4</v>
      </c>
      <c r="AC5" s="206">
        <v>5</v>
      </c>
      <c r="AD5" s="206">
        <v>6</v>
      </c>
      <c r="AE5" s="206">
        <v>7</v>
      </c>
      <c r="AF5" s="206">
        <v>8</v>
      </c>
      <c r="AG5" s="206">
        <v>9</v>
      </c>
      <c r="AH5" s="206">
        <v>10</v>
      </c>
      <c r="AI5" s="206">
        <v>11</v>
      </c>
      <c r="AJ5" s="206">
        <v>12</v>
      </c>
      <c r="AK5" s="206">
        <v>13</v>
      </c>
      <c r="AL5" s="206">
        <v>14</v>
      </c>
      <c r="AM5" s="206">
        <v>15</v>
      </c>
      <c r="AN5" s="206">
        <v>16</v>
      </c>
      <c r="AO5" s="41">
        <v>17</v>
      </c>
    </row>
    <row r="6" spans="1:51" ht="13.15" customHeight="1" x14ac:dyDescent="0.2">
      <c r="A6" s="741" t="s">
        <v>118</v>
      </c>
      <c r="B6" s="741"/>
      <c r="C6" s="741"/>
      <c r="D6" s="741"/>
      <c r="E6" s="741"/>
      <c r="F6" s="741"/>
      <c r="G6" s="741"/>
      <c r="H6" s="741"/>
      <c r="I6" s="741"/>
      <c r="J6" s="741"/>
      <c r="K6" s="741"/>
      <c r="L6" s="741"/>
      <c r="M6" s="741"/>
      <c r="N6" s="741"/>
      <c r="O6" s="741"/>
      <c r="P6" s="741"/>
      <c r="Q6" s="741"/>
      <c r="R6" s="741"/>
      <c r="W6" s="145"/>
      <c r="X6" s="250" t="s">
        <v>29</v>
      </c>
      <c r="Y6" s="206">
        <v>20</v>
      </c>
      <c r="Z6" s="206">
        <v>17</v>
      </c>
      <c r="AA6" s="206">
        <v>15</v>
      </c>
      <c r="AB6" s="206">
        <v>14</v>
      </c>
      <c r="AC6" s="206">
        <v>13</v>
      </c>
      <c r="AD6" s="206">
        <v>12</v>
      </c>
      <c r="AE6" s="206">
        <v>11</v>
      </c>
      <c r="AF6" s="206">
        <v>10</v>
      </c>
      <c r="AG6" s="206">
        <v>9</v>
      </c>
      <c r="AH6" s="206">
        <v>8</v>
      </c>
      <c r="AI6" s="206">
        <v>7</v>
      </c>
      <c r="AJ6" s="206">
        <v>6</v>
      </c>
      <c r="AK6" s="206">
        <v>5</v>
      </c>
      <c r="AL6" s="206">
        <v>4</v>
      </c>
      <c r="AM6" s="206">
        <v>3</v>
      </c>
      <c r="AN6" s="206">
        <v>2</v>
      </c>
      <c r="AO6" s="41">
        <v>0</v>
      </c>
    </row>
    <row r="7" spans="1:51" ht="13.15" customHeight="1" x14ac:dyDescent="0.2">
      <c r="C7" s="555"/>
      <c r="E7" s="147"/>
      <c r="G7" s="41"/>
      <c r="H7" s="593"/>
      <c r="I7" s="379"/>
      <c r="K7" s="455" t="str">
        <f>Расп!$A$1</f>
        <v>04.09.2019 г.</v>
      </c>
      <c r="L7" s="645" t="s">
        <v>342</v>
      </c>
      <c r="M7" s="456"/>
      <c r="N7" s="452"/>
      <c r="O7" s="453"/>
      <c r="P7" s="453"/>
      <c r="Q7" s="455" t="str">
        <f>Расп!$A$7</f>
        <v>05.09.2019 г.</v>
      </c>
      <c r="R7" s="456" t="s">
        <v>343</v>
      </c>
      <c r="S7" s="555"/>
      <c r="T7" s="555"/>
      <c r="W7" s="145"/>
      <c r="X7" s="250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51" ht="13.15" customHeight="1" x14ac:dyDescent="0.25">
      <c r="A8" s="742" t="str">
        <f>Расп!A28</f>
        <v>Мужчины</v>
      </c>
      <c r="B8" s="742"/>
      <c r="C8" s="457" t="s">
        <v>117</v>
      </c>
      <c r="E8" s="147"/>
      <c r="G8" s="41"/>
      <c r="H8" s="593"/>
      <c r="I8" s="204"/>
      <c r="J8" s="471"/>
      <c r="K8" s="206" t="str">
        <f>Расп!A2</f>
        <v>бег 100 м</v>
      </c>
      <c r="L8" s="472">
        <f>Расп!B2</f>
        <v>0.39583333333333331</v>
      </c>
      <c r="M8" s="454"/>
      <c r="N8" s="452"/>
      <c r="O8" s="453"/>
      <c r="P8" s="453"/>
      <c r="Q8" s="470" t="str">
        <f>Расп!A8</f>
        <v>бег с барьерами 110 м (1,067 м)</v>
      </c>
      <c r="R8" s="454">
        <f>Расп!B8</f>
        <v>0.41666666666666669</v>
      </c>
      <c r="S8" s="555"/>
      <c r="T8" s="555"/>
      <c r="W8" s="152" t="s">
        <v>22</v>
      </c>
      <c r="X8" s="250" t="s">
        <v>76</v>
      </c>
      <c r="Y8" s="380">
        <v>1</v>
      </c>
      <c r="Z8" s="380">
        <v>2</v>
      </c>
      <c r="AA8" s="206">
        <v>3</v>
      </c>
      <c r="AB8" s="380" t="s">
        <v>61</v>
      </c>
      <c r="AC8" s="380" t="s">
        <v>60</v>
      </c>
      <c r="AD8" s="380" t="s">
        <v>62</v>
      </c>
      <c r="AE8" s="206"/>
      <c r="AF8" s="206"/>
      <c r="AG8" s="206"/>
      <c r="AH8" s="206"/>
      <c r="AI8" s="206"/>
      <c r="AJ8" s="206"/>
      <c r="AK8" s="206"/>
      <c r="AL8" s="206"/>
      <c r="AM8" s="206"/>
      <c r="AN8" s="206"/>
    </row>
    <row r="9" spans="1:51" ht="13.15" customHeight="1" x14ac:dyDescent="0.2">
      <c r="A9" s="206" t="str">
        <f>Расп!$A$14</f>
        <v>РМ</v>
      </c>
      <c r="B9" s="555">
        <f>Расп!B14</f>
        <v>9039</v>
      </c>
      <c r="C9" s="555" t="s">
        <v>264</v>
      </c>
      <c r="G9" s="41"/>
      <c r="H9" s="593"/>
      <c r="I9" s="204"/>
      <c r="J9" s="204"/>
      <c r="K9" s="206" t="str">
        <f>Расп!A3</f>
        <v>прыжок в длину</v>
      </c>
      <c r="L9" s="472">
        <f>Расп!B3</f>
        <v>0.42708333333333331</v>
      </c>
      <c r="M9" s="454"/>
      <c r="N9" s="452"/>
      <c r="O9" s="453"/>
      <c r="P9" s="453"/>
      <c r="Q9" s="470" t="str">
        <f>Расп!A9</f>
        <v>метание диска (2,0 кг)</v>
      </c>
      <c r="R9" s="454">
        <f>Расп!B9</f>
        <v>0.43402777777777773</v>
      </c>
      <c r="S9" s="555"/>
      <c r="T9" s="555"/>
      <c r="W9" s="152" t="s">
        <v>23</v>
      </c>
      <c r="X9" s="250" t="s">
        <v>29</v>
      </c>
      <c r="Y9" s="206">
        <v>0</v>
      </c>
      <c r="Z9" s="206">
        <v>0</v>
      </c>
      <c r="AA9" s="206">
        <v>0</v>
      </c>
      <c r="AB9" s="206">
        <v>0</v>
      </c>
      <c r="AC9" s="206">
        <v>5</v>
      </c>
      <c r="AD9" s="206">
        <v>15</v>
      </c>
      <c r="AE9" s="206"/>
      <c r="AF9" s="206"/>
      <c r="AG9" s="206"/>
      <c r="AH9" s="206"/>
      <c r="AI9" s="206"/>
      <c r="AJ9" s="206"/>
      <c r="AK9" s="206"/>
      <c r="AL9" s="206"/>
      <c r="AM9" s="206"/>
      <c r="AN9" s="206"/>
    </row>
    <row r="10" spans="1:51" ht="13.15" customHeight="1" x14ac:dyDescent="0.25">
      <c r="A10" s="206" t="str">
        <f>Расп!$A$15</f>
        <v>РЕ</v>
      </c>
      <c r="B10" s="555">
        <f>Расп!B15</f>
        <v>9026</v>
      </c>
      <c r="C10" s="555" t="s">
        <v>265</v>
      </c>
      <c r="G10" s="41"/>
      <c r="H10" s="593"/>
      <c r="I10" s="204"/>
      <c r="J10" s="204"/>
      <c r="K10" s="206" t="str">
        <f>Расп!A4</f>
        <v>толкание ядра (7,26 кг)</v>
      </c>
      <c r="L10" s="472">
        <f>Расп!B4</f>
        <v>0.46875</v>
      </c>
      <c r="M10" s="454"/>
      <c r="N10" s="453"/>
      <c r="O10" s="257"/>
      <c r="P10" s="204"/>
      <c r="Q10" s="470" t="str">
        <f>Расп!A10</f>
        <v>прыжок с шестом</v>
      </c>
      <c r="R10" s="454">
        <f>Расп!B10</f>
        <v>0.48958333333333331</v>
      </c>
      <c r="W10" s="152" t="s">
        <v>24</v>
      </c>
      <c r="X10" s="307"/>
      <c r="Y10" s="307"/>
      <c r="Z10" s="307"/>
      <c r="AA10" s="307"/>
      <c r="AB10" s="307"/>
      <c r="AC10" s="307"/>
      <c r="AD10" s="382"/>
      <c r="AE10" s="382"/>
      <c r="AF10" s="382"/>
      <c r="AH10" s="307"/>
      <c r="AI10" s="383"/>
      <c r="AJ10" s="307"/>
      <c r="AK10" s="307"/>
      <c r="AL10" s="307"/>
      <c r="AM10" s="307"/>
      <c r="AN10" s="382"/>
      <c r="AR10" s="555"/>
      <c r="AS10" s="250"/>
      <c r="AT10" s="206"/>
      <c r="AU10" s="206"/>
      <c r="AV10" s="206"/>
      <c r="AW10" s="206"/>
      <c r="AX10" s="206"/>
    </row>
    <row r="11" spans="1:51" ht="13.15" customHeight="1" x14ac:dyDescent="0.25">
      <c r="A11" s="206" t="str">
        <f>Расп!$A$16</f>
        <v>РР</v>
      </c>
      <c r="B11" s="555">
        <f>Расп!B16</f>
        <v>8698</v>
      </c>
      <c r="C11" s="555" t="s">
        <v>266</v>
      </c>
      <c r="G11" s="41"/>
      <c r="H11" s="593"/>
      <c r="I11" s="204"/>
      <c r="J11" s="204"/>
      <c r="K11" s="206" t="str">
        <f>Расп!A5</f>
        <v>прыжок в высоту</v>
      </c>
      <c r="L11" s="472">
        <f>Расп!B5</f>
        <v>0.625</v>
      </c>
      <c r="M11" s="454"/>
      <c r="N11" s="453"/>
      <c r="O11" s="257"/>
      <c r="P11" s="204"/>
      <c r="Q11" s="470" t="str">
        <f>Расп!A11</f>
        <v>метание копья (800 г)</v>
      </c>
      <c r="R11" s="454">
        <v>0.66666666666666663</v>
      </c>
      <c r="W11" s="152"/>
      <c r="X11" s="384" t="s">
        <v>133</v>
      </c>
      <c r="Y11" s="385">
        <v>5</v>
      </c>
      <c r="Z11" s="307"/>
      <c r="AA11" s="307"/>
      <c r="AB11" s="307"/>
      <c r="AC11" s="307"/>
      <c r="AD11" s="382"/>
      <c r="AE11" s="382"/>
      <c r="AF11" s="382"/>
      <c r="AH11" s="41"/>
      <c r="AI11" s="41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</row>
    <row r="12" spans="1:51" ht="13.15" customHeight="1" x14ac:dyDescent="0.25">
      <c r="A12" s="41" t="str">
        <f>Расп!$A$26</f>
        <v>г.Сочи, Адлерский район, стадион "Юность"</v>
      </c>
      <c r="C12" s="153"/>
      <c r="H12" s="594"/>
      <c r="I12" s="204"/>
      <c r="J12" s="204"/>
      <c r="K12" s="206" t="str">
        <f>Расп!A6</f>
        <v>бег 400 м</v>
      </c>
      <c r="L12" s="472">
        <f>Расп!B6</f>
        <v>0.78125</v>
      </c>
      <c r="M12" s="454"/>
      <c r="N12" s="453"/>
      <c r="O12" s="453"/>
      <c r="P12" s="204"/>
      <c r="Q12" s="470" t="str">
        <f>Расп!A12</f>
        <v>бег 1500 м</v>
      </c>
      <c r="R12" s="454">
        <v>0.72222222222222221</v>
      </c>
      <c r="W12" s="386"/>
      <c r="X12" s="307"/>
      <c r="Y12" s="307"/>
      <c r="Z12" s="307"/>
      <c r="AA12" s="307"/>
      <c r="AB12" s="307"/>
      <c r="AC12" s="307"/>
      <c r="AD12" s="382"/>
      <c r="AE12" s="382"/>
      <c r="AF12" s="382"/>
      <c r="AH12" s="41"/>
      <c r="AI12" s="41"/>
      <c r="AK12" s="41"/>
    </row>
    <row r="13" spans="1:51" s="158" customFormat="1" ht="30.6" customHeight="1" x14ac:dyDescent="0.2">
      <c r="A13" s="458" t="s">
        <v>59</v>
      </c>
      <c r="B13" s="458" t="s">
        <v>272</v>
      </c>
      <c r="C13" s="458" t="s">
        <v>347</v>
      </c>
      <c r="D13" s="458" t="s">
        <v>274</v>
      </c>
      <c r="E13" s="387"/>
      <c r="F13" s="458" t="s">
        <v>277</v>
      </c>
      <c r="G13" s="458" t="s">
        <v>248</v>
      </c>
      <c r="H13" s="458" t="s">
        <v>269</v>
      </c>
      <c r="I13" s="458" t="s">
        <v>249</v>
      </c>
      <c r="J13" s="458" t="s">
        <v>278</v>
      </c>
      <c r="K13" s="458" t="s">
        <v>268</v>
      </c>
      <c r="L13" s="458" t="s">
        <v>270</v>
      </c>
      <c r="M13" s="458" t="s">
        <v>251</v>
      </c>
      <c r="N13" s="458" t="s">
        <v>271</v>
      </c>
      <c r="O13" s="458" t="s">
        <v>279</v>
      </c>
      <c r="P13" s="459" t="s">
        <v>29</v>
      </c>
      <c r="Q13" s="459" t="s">
        <v>1</v>
      </c>
      <c r="R13" s="460" t="s">
        <v>275</v>
      </c>
      <c r="S13" s="159" t="s">
        <v>20</v>
      </c>
      <c r="T13" s="159" t="s">
        <v>138</v>
      </c>
      <c r="U13" s="159" t="s">
        <v>139</v>
      </c>
      <c r="V13" s="159" t="s">
        <v>140</v>
      </c>
      <c r="W13" s="160">
        <v>100</v>
      </c>
      <c r="X13" s="160" t="s">
        <v>26</v>
      </c>
      <c r="Y13" s="160" t="s">
        <v>27</v>
      </c>
      <c r="Z13" s="160" t="s">
        <v>17</v>
      </c>
      <c r="AA13" s="160">
        <v>400</v>
      </c>
      <c r="AB13" s="160" t="s">
        <v>75</v>
      </c>
      <c r="AC13" s="160" t="s">
        <v>69</v>
      </c>
      <c r="AD13" s="388" t="s">
        <v>70</v>
      </c>
      <c r="AE13" s="388" t="s">
        <v>18</v>
      </c>
      <c r="AF13" s="388">
        <v>1500</v>
      </c>
      <c r="AH13" s="389" t="s">
        <v>134</v>
      </c>
      <c r="AI13" s="389" t="s">
        <v>135</v>
      </c>
      <c r="AJ13" s="158" t="s">
        <v>137</v>
      </c>
    </row>
    <row r="14" spans="1:51" s="554" customFormat="1" ht="13.15" hidden="1" customHeight="1" x14ac:dyDescent="0.2">
      <c r="D14" s="381"/>
      <c r="P14" s="157"/>
      <c r="Q14" s="157"/>
      <c r="R14" s="157"/>
      <c r="S14" s="157"/>
      <c r="T14" s="157"/>
      <c r="U14" s="157"/>
      <c r="V14" s="157"/>
      <c r="W14" s="390"/>
      <c r="X14" s="351"/>
      <c r="Y14" s="351"/>
      <c r="Z14" s="351"/>
      <c r="AA14" s="351"/>
      <c r="AB14" s="351"/>
      <c r="AC14" s="351"/>
      <c r="AD14" s="391"/>
      <c r="AE14" s="391"/>
      <c r="AF14" s="391"/>
    </row>
    <row r="15" spans="1:51" s="554" customFormat="1" ht="13.15" hidden="1" customHeight="1" x14ac:dyDescent="0.2">
      <c r="A15" s="590"/>
      <c r="B15" s="590"/>
      <c r="C15" s="590"/>
      <c r="D15" s="595"/>
      <c r="E15" s="590"/>
      <c r="F15" s="590"/>
      <c r="G15" s="590"/>
      <c r="H15" s="590"/>
      <c r="I15" s="590"/>
      <c r="J15" s="590"/>
      <c r="K15" s="590"/>
      <c r="L15" s="590"/>
      <c r="M15" s="590"/>
      <c r="N15" s="590"/>
      <c r="O15" s="590"/>
      <c r="P15" s="479"/>
      <c r="Q15" s="479"/>
      <c r="R15" s="479"/>
      <c r="S15" s="157"/>
      <c r="T15" s="157"/>
      <c r="U15" s="157"/>
      <c r="V15" s="157"/>
      <c r="W15" s="152"/>
      <c r="X15" s="351"/>
      <c r="Y15" s="351"/>
      <c r="Z15" s="351"/>
      <c r="AA15" s="351"/>
      <c r="AB15" s="351"/>
      <c r="AC15" s="351"/>
      <c r="AD15" s="391"/>
      <c r="AE15" s="391"/>
      <c r="AF15" s="391"/>
    </row>
    <row r="16" spans="1:51" s="281" customFormat="1" ht="13.15" customHeight="1" x14ac:dyDescent="0.3">
      <c r="A16" s="611">
        <v>1</v>
      </c>
      <c r="B16" s="475">
        <v>8</v>
      </c>
      <c r="C16" s="613" t="e">
        <f>VLOOKUP(B16,Уч!$A$2:$L$34,2,FALSE)</f>
        <v>#N/A</v>
      </c>
      <c r="D16" s="480" t="e">
        <f>VLOOKUP(B16,Уч!$A$2:$L$34,3,FALSE)</f>
        <v>#N/A</v>
      </c>
      <c r="E16" s="488" t="s">
        <v>19</v>
      </c>
      <c r="F16" s="596" t="e">
        <f>VLOOKUP($B16,'1_р'!$C$18:$I$86,5,FALSE)</f>
        <v>#N/A</v>
      </c>
      <c r="G16" s="596" t="e">
        <f>VLOOKUP($B16,Дл_р!$C$16:$O$54,11,FALSE)</f>
        <v>#N/A</v>
      </c>
      <c r="H16" s="596" t="e">
        <f>VLOOKUP($B16,Я_р!$C$16:$K$60,8,FALSE)</f>
        <v>#N/A</v>
      </c>
      <c r="I16" s="596" t="e">
        <f>VLOOKUP($B16,В_р!$C$16:$AF$57,29,FALSE)</f>
        <v>#N/A</v>
      </c>
      <c r="J16" s="597" t="e">
        <f>VLOOKUP($B16,'4_р'!$C$17:$H$73,5,FALSE)</f>
        <v>#N/A</v>
      </c>
      <c r="K16" s="596" t="e">
        <f>VLOOKUP($B16,#REF!,5,FALSE)</f>
        <v>#REF!</v>
      </c>
      <c r="L16" s="596" t="e">
        <f>VLOOKUP($B16,#REF!,8,FALSE)</f>
        <v>#REF!</v>
      </c>
      <c r="M16" s="596" t="e">
        <f>VLOOKUP($B16,#REF!,29,FALSE)</f>
        <v>#REF!</v>
      </c>
      <c r="N16" s="596">
        <f>VLOOKUP($B16,К_р!$C$15:$K$68,8,FALSE)</f>
        <v>51.77</v>
      </c>
      <c r="O16" s="475" t="str">
        <f>VLOOKUP($B16,'15_р'!$C$17:$H$86,5,FALSE)</f>
        <v>4:51.62</v>
      </c>
      <c r="P16" s="571" t="e">
        <f>SUM(F18:O18)</f>
        <v>#N/A</v>
      </c>
      <c r="Q16" s="474" t="e">
        <f>LOOKUP(P16,Y$1:AH$1,Y$2:AH$2)</f>
        <v>#N/A</v>
      </c>
      <c r="R16" s="619" t="e">
        <f>AH16+AI16+5</f>
        <v>#N/A</v>
      </c>
      <c r="S16" s="475">
        <f>B16</f>
        <v>8</v>
      </c>
      <c r="T16" s="281">
        <f>$A16</f>
        <v>1</v>
      </c>
      <c r="U16" s="281">
        <v>1</v>
      </c>
      <c r="V16" s="281">
        <f>$A16</f>
        <v>1</v>
      </c>
      <c r="W16" s="401"/>
      <c r="X16" s="298"/>
      <c r="Y16" s="298"/>
      <c r="Z16" s="298"/>
      <c r="AA16" s="298"/>
      <c r="AB16" s="298"/>
      <c r="AC16" s="298"/>
      <c r="AD16" s="402"/>
      <c r="AE16" s="402"/>
      <c r="AF16" s="402"/>
      <c r="AG16" s="280"/>
      <c r="AH16" s="280" t="e">
        <f>IF(AND(T16&gt;16,P16&gt;=6200),"1",LOOKUP(T16,Y$5:AO$5,Y$6:AO$6))</f>
        <v>#N/A</v>
      </c>
      <c r="AI16" s="280" t="e">
        <f>LOOKUP(Q16,Y$8:AD$8,Y$9:AD$9)</f>
        <v>#N/A</v>
      </c>
      <c r="AJ16" s="356">
        <v>162</v>
      </c>
      <c r="AK16" s="231"/>
      <c r="AL16" s="280"/>
      <c r="AM16" s="280"/>
      <c r="AN16" s="280"/>
      <c r="AO16" s="280"/>
      <c r="AP16" s="280"/>
      <c r="AQ16" s="280"/>
      <c r="AR16" s="280"/>
      <c r="AS16" s="280"/>
      <c r="AT16" s="280"/>
      <c r="AU16" s="280"/>
      <c r="AV16" s="280"/>
      <c r="AW16" s="280"/>
      <c r="AX16" s="280"/>
      <c r="AY16" s="280"/>
    </row>
    <row r="17" spans="1:51" s="281" customFormat="1" x14ac:dyDescent="0.3">
      <c r="A17" s="612"/>
      <c r="B17" s="475"/>
      <c r="C17" s="614" t="e">
        <f>VLOOKUP(B16,Уч!$A$2:$L$34,5,FALSE)</f>
        <v>#N/A</v>
      </c>
      <c r="D17" s="480" t="e">
        <f>VLOOKUP(B16,Уч!$A$2:$L$34,4,FALSE)</f>
        <v>#N/A</v>
      </c>
      <c r="E17" s="461" t="s">
        <v>25</v>
      </c>
      <c r="F17" s="598" t="e">
        <f>VLOOKUP($B16,'1_р'!$C$18:$I$86,6,FALSE)</f>
        <v>#N/A</v>
      </c>
      <c r="G17" s="598" t="e">
        <f>VLOOKUP($B16,Дл_р!$C$16:$O$54,12,FALSE)</f>
        <v>#N/A</v>
      </c>
      <c r="H17" s="475"/>
      <c r="I17" s="598"/>
      <c r="J17" s="599"/>
      <c r="K17" s="598" t="e">
        <f>VLOOKUP($B16,#REF!,6,FALSE)</f>
        <v>#REF!</v>
      </c>
      <c r="L17" s="598"/>
      <c r="M17" s="598"/>
      <c r="N17" s="475"/>
      <c r="O17" s="475"/>
      <c r="P17" s="621"/>
      <c r="Q17" s="600"/>
      <c r="R17" s="620" t="e">
        <f>CONCATENATE(AH16,"+",AI16,"+",5)</f>
        <v>#N/A</v>
      </c>
      <c r="S17" s="475">
        <f>B16</f>
        <v>8</v>
      </c>
      <c r="T17" s="281">
        <f>$A16</f>
        <v>1</v>
      </c>
      <c r="U17" s="281">
        <v>2</v>
      </c>
      <c r="V17" s="281">
        <f>$A16</f>
        <v>1</v>
      </c>
      <c r="W17" s="401"/>
      <c r="X17" s="298"/>
      <c r="Y17" s="298"/>
      <c r="Z17" s="298"/>
      <c r="AA17" s="298"/>
      <c r="AB17" s="298"/>
      <c r="AC17" s="298"/>
      <c r="AD17" s="402"/>
      <c r="AE17" s="402"/>
      <c r="AF17" s="402"/>
      <c r="AG17" s="280"/>
      <c r="AH17" s="231"/>
      <c r="AI17" s="231"/>
      <c r="AJ17" s="356">
        <v>162</v>
      </c>
      <c r="AK17" s="231"/>
      <c r="AL17" s="280"/>
      <c r="AM17" s="280"/>
      <c r="AN17" s="280"/>
      <c r="AO17" s="280"/>
      <c r="AP17" s="280"/>
      <c r="AQ17" s="280"/>
      <c r="AR17" s="280"/>
      <c r="AS17" s="280"/>
      <c r="AT17" s="280"/>
      <c r="AU17" s="280"/>
      <c r="AV17" s="280"/>
      <c r="AW17" s="280"/>
      <c r="AX17" s="280"/>
      <c r="AY17" s="280"/>
    </row>
    <row r="18" spans="1:51" s="281" customFormat="1" x14ac:dyDescent="0.3">
      <c r="A18" s="612"/>
      <c r="B18" s="475"/>
      <c r="C18" s="615" t="e">
        <f>VLOOKUP(B16,Уч!$A$2:$L$34,7,FALSE)</f>
        <v>#N/A</v>
      </c>
      <c r="D18" s="480"/>
      <c r="E18" s="461" t="s">
        <v>29</v>
      </c>
      <c r="F18" s="475" t="e">
        <f>VLOOKUP($B16,'1_р'!$C$18:$I$86,7,FALSE)</f>
        <v>#N/A</v>
      </c>
      <c r="G18" s="475" t="e">
        <f>VLOOKUP($B16,Дл_р!$C$16:$O$54,13,FALSE)</f>
        <v>#N/A</v>
      </c>
      <c r="H18" s="475" t="e">
        <f>VLOOKUP($B16,Я_р!$C$16:$K$60,9,FALSE)</f>
        <v>#N/A</v>
      </c>
      <c r="I18" s="475" t="e">
        <f>VLOOKUP($B16,В_р!$C$16:$AF$57,30,)</f>
        <v>#N/A</v>
      </c>
      <c r="J18" s="478" t="e">
        <f>VLOOKUP($B16,'4_р'!$C$17:$H$73,6,FALSE)</f>
        <v>#N/A</v>
      </c>
      <c r="K18" s="475" t="e">
        <f>VLOOKUP($B16,#REF!,7,FALSE)</f>
        <v>#REF!</v>
      </c>
      <c r="L18" s="475" t="e">
        <f>VLOOKUP($B16,#REF!,9,FALSE)</f>
        <v>#REF!</v>
      </c>
      <c r="M18" s="475" t="e">
        <f>VLOOKUP($B16,#REF!,30,FALSE)</f>
        <v>#REF!</v>
      </c>
      <c r="N18" s="475">
        <f>VLOOKUP($B16,К_р!$C$15:$K$68,9,FALSE)</f>
        <v>615</v>
      </c>
      <c r="O18" s="475">
        <f>VLOOKUP($B16,'15_р'!$C$17:$H$86,6,FALSE)</f>
        <v>609</v>
      </c>
      <c r="P18" s="621"/>
      <c r="Q18" s="578"/>
      <c r="R18" s="621"/>
      <c r="S18" s="475">
        <f>B16</f>
        <v>8</v>
      </c>
      <c r="T18" s="281">
        <f>$A16</f>
        <v>1</v>
      </c>
      <c r="U18" s="281">
        <v>3</v>
      </c>
      <c r="V18" s="281">
        <f>$A16</f>
        <v>1</v>
      </c>
      <c r="W18" s="401"/>
      <c r="X18" s="298"/>
      <c r="Y18" s="298"/>
      <c r="Z18" s="298"/>
      <c r="AA18" s="298"/>
      <c r="AB18" s="298"/>
      <c r="AC18" s="298"/>
      <c r="AD18" s="402"/>
      <c r="AE18" s="402"/>
      <c r="AF18" s="402"/>
      <c r="AG18" s="280"/>
      <c r="AH18" s="231"/>
      <c r="AI18" s="231"/>
      <c r="AJ18" s="356">
        <v>162</v>
      </c>
      <c r="AK18" s="231"/>
      <c r="AL18" s="280"/>
      <c r="AM18" s="280"/>
      <c r="AN18" s="280"/>
      <c r="AO18" s="280"/>
      <c r="AP18" s="280"/>
      <c r="AQ18" s="280"/>
      <c r="AR18" s="280"/>
      <c r="AS18" s="280"/>
      <c r="AT18" s="280"/>
      <c r="AU18" s="280"/>
      <c r="AV18" s="280"/>
      <c r="AW18" s="280"/>
      <c r="AX18" s="280"/>
      <c r="AY18" s="280"/>
    </row>
    <row r="19" spans="1:51" s="281" customFormat="1" x14ac:dyDescent="0.3">
      <c r="A19" s="612"/>
      <c r="B19" s="475"/>
      <c r="C19" s="614" t="e">
        <f>VLOOKUP(B16,Уч!$A$2:$L$34,11,FALSE)</f>
        <v>#N/A</v>
      </c>
      <c r="D19" s="480"/>
      <c r="E19" s="461" t="s">
        <v>276</v>
      </c>
      <c r="F19" s="475" t="e">
        <f>F18</f>
        <v>#N/A</v>
      </c>
      <c r="G19" s="475" t="e">
        <f>F19+G18</f>
        <v>#N/A</v>
      </c>
      <c r="H19" s="475" t="e">
        <f>G19+H18</f>
        <v>#N/A</v>
      </c>
      <c r="I19" s="475" t="e">
        <f>H19+I18</f>
        <v>#N/A</v>
      </c>
      <c r="J19" s="478" t="e">
        <f>SUM($F18:J18)</f>
        <v>#N/A</v>
      </c>
      <c r="K19" s="475" t="e">
        <f>SUM($F18:$K18)</f>
        <v>#N/A</v>
      </c>
      <c r="L19" s="475" t="e">
        <f>K19+L18</f>
        <v>#N/A</v>
      </c>
      <c r="M19" s="475" t="e">
        <f>L19+M18</f>
        <v>#N/A</v>
      </c>
      <c r="N19" s="475" t="e">
        <f>SUM($F18:$N18)</f>
        <v>#N/A</v>
      </c>
      <c r="O19" s="475" t="e">
        <f>SUM($F18:$O18)</f>
        <v>#N/A</v>
      </c>
      <c r="P19" s="621"/>
      <c r="Q19" s="578"/>
      <c r="R19" s="621"/>
      <c r="S19" s="475">
        <f>B16</f>
        <v>8</v>
      </c>
      <c r="T19" s="281">
        <f>$A16</f>
        <v>1</v>
      </c>
      <c r="U19" s="281">
        <v>4</v>
      </c>
      <c r="V19" s="281">
        <f>$A16</f>
        <v>1</v>
      </c>
      <c r="W19" s="336" t="e">
        <f t="shared" ref="W19:AF19" si="0">F19</f>
        <v>#N/A</v>
      </c>
      <c r="X19" s="336" t="e">
        <f t="shared" si="0"/>
        <v>#N/A</v>
      </c>
      <c r="Y19" s="336" t="e">
        <f t="shared" si="0"/>
        <v>#N/A</v>
      </c>
      <c r="Z19" s="336" t="e">
        <f t="shared" si="0"/>
        <v>#N/A</v>
      </c>
      <c r="AA19" s="336" t="e">
        <f t="shared" si="0"/>
        <v>#N/A</v>
      </c>
      <c r="AB19" s="336" t="e">
        <f t="shared" si="0"/>
        <v>#N/A</v>
      </c>
      <c r="AC19" s="336" t="e">
        <f t="shared" si="0"/>
        <v>#N/A</v>
      </c>
      <c r="AD19" s="336" t="e">
        <f t="shared" si="0"/>
        <v>#N/A</v>
      </c>
      <c r="AE19" s="336" t="e">
        <f t="shared" si="0"/>
        <v>#N/A</v>
      </c>
      <c r="AF19" s="336" t="e">
        <f t="shared" si="0"/>
        <v>#N/A</v>
      </c>
      <c r="AG19" s="280"/>
      <c r="AH19" s="231"/>
      <c r="AI19" s="231"/>
      <c r="AJ19" s="356">
        <v>162</v>
      </c>
      <c r="AK19" s="231"/>
      <c r="AL19" s="280"/>
      <c r="AM19" s="280"/>
      <c r="AN19" s="280"/>
      <c r="AO19" s="280"/>
      <c r="AP19" s="280"/>
      <c r="AQ19" s="280"/>
      <c r="AR19" s="280"/>
      <c r="AS19" s="280"/>
      <c r="AT19" s="280"/>
      <c r="AU19" s="280"/>
      <c r="AV19" s="280"/>
      <c r="AW19" s="280"/>
      <c r="AX19" s="280"/>
      <c r="AY19" s="280"/>
    </row>
    <row r="20" spans="1:51" s="281" customFormat="1" x14ac:dyDescent="0.2">
      <c r="A20" s="568"/>
      <c r="B20" s="624"/>
      <c r="C20" s="617"/>
      <c r="D20" s="625"/>
      <c r="E20" s="618" t="s">
        <v>59</v>
      </c>
      <c r="F20" s="624" t="e">
        <f>RANK(F19,$W$19:$W$135,0)</f>
        <v>#N/A</v>
      </c>
      <c r="G20" s="624" t="e">
        <f>RANK(G19,$X$19:$X$135,0)</f>
        <v>#N/A</v>
      </c>
      <c r="H20" s="624" t="e">
        <f>RANK(H19,$Y$19:$Y$135,0)</f>
        <v>#N/A</v>
      </c>
      <c r="I20" s="624" t="e">
        <f>RANK(I19,$Z$19:$Z$135,0)</f>
        <v>#N/A</v>
      </c>
      <c r="J20" s="626" t="e">
        <f>RANK(J19,$AA$19:$AA$110,0)</f>
        <v>#N/A</v>
      </c>
      <c r="K20" s="624" t="e">
        <f>RANK(K19,$AB$19:$AB$109,0)</f>
        <v>#N/A</v>
      </c>
      <c r="L20" s="624" t="e">
        <f>RANK(L19,$AC$19:$AC$115,0)</f>
        <v>#N/A</v>
      </c>
      <c r="M20" s="624" t="e">
        <f>RANK(M19,$AD$19:$AD$135,0)</f>
        <v>#N/A</v>
      </c>
      <c r="N20" s="624" t="e">
        <f>RANK(N19,$AE$19:$AE$135,0)</f>
        <v>#N/A</v>
      </c>
      <c r="O20" s="624" t="e">
        <f>RANK(O19,$AF$19:$AF$135,0)</f>
        <v>#N/A</v>
      </c>
      <c r="P20" s="576"/>
      <c r="Q20" s="627"/>
      <c r="R20" s="622"/>
      <c r="S20" s="601">
        <f>B16</f>
        <v>8</v>
      </c>
      <c r="T20" s="281">
        <f>$A16</f>
        <v>1</v>
      </c>
      <c r="U20" s="281">
        <v>5</v>
      </c>
      <c r="V20" s="281">
        <f>$A16</f>
        <v>1</v>
      </c>
      <c r="W20" s="401"/>
      <c r="X20" s="298"/>
      <c r="Y20" s="298"/>
      <c r="Z20" s="298"/>
      <c r="AA20" s="298"/>
      <c r="AB20" s="298"/>
      <c r="AC20" s="298"/>
      <c r="AD20" s="402"/>
      <c r="AE20" s="402"/>
      <c r="AF20" s="402"/>
      <c r="AG20" s="280"/>
      <c r="AH20" s="231"/>
      <c r="AI20" s="231"/>
      <c r="AJ20" s="356">
        <v>162</v>
      </c>
      <c r="AK20" s="231"/>
      <c r="AL20" s="280"/>
      <c r="AM20" s="280"/>
      <c r="AN20" s="280"/>
      <c r="AO20" s="280"/>
      <c r="AP20" s="280"/>
      <c r="AQ20" s="280"/>
      <c r="AR20" s="280"/>
      <c r="AS20" s="280"/>
      <c r="AT20" s="280"/>
      <c r="AU20" s="280"/>
      <c r="AV20" s="280"/>
      <c r="AW20" s="280"/>
      <c r="AX20" s="280"/>
      <c r="AY20" s="280"/>
    </row>
    <row r="21" spans="1:51" s="280" customFormat="1" x14ac:dyDescent="0.3">
      <c r="A21" s="612">
        <v>2</v>
      </c>
      <c r="B21" s="475">
        <v>39</v>
      </c>
      <c r="C21" s="616" t="str">
        <f>VLOOKUP(B21,Уч!$A$2:$L$34,2,FALSE)</f>
        <v>Левковский Андрей</v>
      </c>
      <c r="D21" s="480" t="str">
        <f>VLOOKUP(B21,Уч!$A$2:$L$34,3,FALSE)</f>
        <v>17.08.1997</v>
      </c>
      <c r="E21" s="461" t="s">
        <v>19</v>
      </c>
      <c r="F21" s="596">
        <f>VLOOKUP($B21,'1_р'!$C$18:$I$86,5,FALSE)</f>
        <v>11.59</v>
      </c>
      <c r="G21" s="596">
        <f>VLOOKUP($B21,Дл_р!$C$16:$O$54,11,FALSE)</f>
        <v>6.94</v>
      </c>
      <c r="H21" s="596">
        <f>VLOOKUP($B21,Я_р!$C$16:$K$60,8,FALSE)</f>
        <v>0</v>
      </c>
      <c r="I21" s="596">
        <f>VLOOKUP($B21,В_р!$C$16:$AF$57,29,FALSE)</f>
        <v>0</v>
      </c>
      <c r="J21" s="597">
        <f>VLOOKUP($B21,'4_р'!$C$17:$H$73,5,FALSE)</f>
        <v>51.21</v>
      </c>
      <c r="K21" s="596" t="e">
        <f>VLOOKUP($B21,#REF!,5,FALSE)</f>
        <v>#REF!</v>
      </c>
      <c r="L21" s="596" t="e">
        <f>VLOOKUP($B21,#REF!,8,FALSE)</f>
        <v>#REF!</v>
      </c>
      <c r="M21" s="596" t="e">
        <f>VLOOKUP($B21,#REF!,29,FALSE)</f>
        <v>#REF!</v>
      </c>
      <c r="N21" s="596">
        <f>VLOOKUP($B21,К_р!$C$15:$K$68,8,FALSE)</f>
        <v>51.08</v>
      </c>
      <c r="O21" s="475" t="str">
        <f>VLOOKUP($B21,'15_р'!$C$17:$H$86,5,FALSE)</f>
        <v>4:35.36</v>
      </c>
      <c r="P21" s="621" t="e">
        <f>SUM(F23:O23)</f>
        <v>#REF!</v>
      </c>
      <c r="Q21" s="474" t="e">
        <f>LOOKUP(P21,Y$1:AH$1,Y$2:AH$2)</f>
        <v>#REF!</v>
      </c>
      <c r="R21" s="620" t="e">
        <f>AH21+AI21+5</f>
        <v>#REF!</v>
      </c>
      <c r="S21" s="475">
        <f>B21</f>
        <v>39</v>
      </c>
      <c r="T21" s="281">
        <f>$A21</f>
        <v>2</v>
      </c>
      <c r="U21" s="281">
        <v>1</v>
      </c>
      <c r="V21" s="281">
        <f>$A21</f>
        <v>2</v>
      </c>
      <c r="W21" s="401"/>
      <c r="X21" s="298"/>
      <c r="Y21" s="298"/>
      <c r="Z21" s="298"/>
      <c r="AA21" s="298"/>
      <c r="AB21" s="298"/>
      <c r="AC21" s="298"/>
      <c r="AD21" s="402"/>
      <c r="AE21" s="402"/>
      <c r="AF21" s="402"/>
      <c r="AH21" s="280" t="e">
        <f>IF(AND(T21&gt;16,P21&gt;=6200),"1",LOOKUP(T21,Y$5:AO$5,Y$6:AO$6))</f>
        <v>#REF!</v>
      </c>
      <c r="AI21" s="280" t="e">
        <f>LOOKUP(Q21,Y$8:AD$8,Y$9:AD$9)</f>
        <v>#REF!</v>
      </c>
      <c r="AJ21" s="356">
        <v>63</v>
      </c>
      <c r="AK21" s="231"/>
    </row>
    <row r="22" spans="1:51" s="280" customFormat="1" x14ac:dyDescent="0.3">
      <c r="A22" s="612"/>
      <c r="B22" s="475"/>
      <c r="C22" s="614" t="str">
        <f>VLOOKUP(B21,Уч!$A$2:$L$34,5,FALSE)</f>
        <v xml:space="preserve">Кемеровская область  </v>
      </c>
      <c r="D22" s="480" t="str">
        <f>VLOOKUP(B21,Уч!$A$2:$L$34,4,FALSE)</f>
        <v>МС</v>
      </c>
      <c r="E22" s="461" t="s">
        <v>25</v>
      </c>
      <c r="F22" s="598">
        <f>VLOOKUP($B21,'1_р'!$C$18:$I$86,6,FALSE)</f>
        <v>-2.1</v>
      </c>
      <c r="G22" s="598">
        <f>VLOOKUP($B21,Дл_р!$C$16:$O$54,12,FALSE)</f>
        <v>1.9</v>
      </c>
      <c r="H22" s="475"/>
      <c r="I22" s="598"/>
      <c r="J22" s="599"/>
      <c r="K22" s="598" t="e">
        <f>VLOOKUP($B21,#REF!,6,FALSE)</f>
        <v>#REF!</v>
      </c>
      <c r="L22" s="598"/>
      <c r="M22" s="598"/>
      <c r="N22" s="475"/>
      <c r="O22" s="475"/>
      <c r="P22" s="621"/>
      <c r="Q22" s="600"/>
      <c r="R22" s="620" t="e">
        <f>CONCATENATE(AH21,"+",AI21,"+",5)</f>
        <v>#REF!</v>
      </c>
      <c r="S22" s="475">
        <f>B21</f>
        <v>39</v>
      </c>
      <c r="T22" s="281">
        <f>$A21</f>
        <v>2</v>
      </c>
      <c r="U22" s="281">
        <v>2</v>
      </c>
      <c r="V22" s="281">
        <f>$A21</f>
        <v>2</v>
      </c>
      <c r="W22" s="401"/>
      <c r="X22" s="298"/>
      <c r="Y22" s="298"/>
      <c r="Z22" s="298"/>
      <c r="AA22" s="298"/>
      <c r="AB22" s="298"/>
      <c r="AC22" s="298"/>
      <c r="AD22" s="402"/>
      <c r="AE22" s="402"/>
      <c r="AF22" s="402"/>
      <c r="AH22" s="231"/>
      <c r="AI22" s="231"/>
      <c r="AJ22" s="356">
        <v>63</v>
      </c>
      <c r="AK22" s="231"/>
    </row>
    <row r="23" spans="1:51" s="280" customFormat="1" x14ac:dyDescent="0.3">
      <c r="A23" s="612"/>
      <c r="B23" s="475"/>
      <c r="C23" s="615" t="str">
        <f>VLOOKUP(B21,Уч!$A$2:$L$34,7,FALSE)</f>
        <v>ГБФСУ КО "СШОР по легкой атлетике им. В.А.Савенкова"</v>
      </c>
      <c r="D23" s="480"/>
      <c r="E23" s="461" t="s">
        <v>29</v>
      </c>
      <c r="F23" s="475">
        <f>VLOOKUP($B21,'1_р'!$C$18:$I$86,7,FALSE)</f>
        <v>734</v>
      </c>
      <c r="G23" s="475">
        <f>VLOOKUP($B21,Дл_р!$C$16:$O$54,13,FALSE)</f>
        <v>799</v>
      </c>
      <c r="H23" s="475">
        <f>VLOOKUP($B21,Я_р!$C$16:$K$60,9,FALSE)</f>
        <v>0</v>
      </c>
      <c r="I23" s="475">
        <f>VLOOKUP($B21,В_р!$C$16:$AF$57,30,)</f>
        <v>0</v>
      </c>
      <c r="J23" s="478">
        <f>VLOOKUP($B21,'4_р'!$C$17:$H$73,6,FALSE)</f>
        <v>760</v>
      </c>
      <c r="K23" s="475" t="e">
        <f>VLOOKUP($B21,#REF!,7,FALSE)</f>
        <v>#REF!</v>
      </c>
      <c r="L23" s="475" t="e">
        <f>VLOOKUP($B21,#REF!,9,FALSE)</f>
        <v>#REF!</v>
      </c>
      <c r="M23" s="475" t="e">
        <f>VLOOKUP($B21,#REF!,30,FALSE)</f>
        <v>#REF!</v>
      </c>
      <c r="N23" s="475">
        <f>VLOOKUP($B21,К_р!$C$15:$K$68,9,FALSE)</f>
        <v>605</v>
      </c>
      <c r="O23" s="475">
        <f>VLOOKUP($B21,'15_р'!$C$17:$H$86,6,FALSE)</f>
        <v>710</v>
      </c>
      <c r="P23" s="621"/>
      <c r="Q23" s="600"/>
      <c r="R23" s="621"/>
      <c r="S23" s="475">
        <f>B21</f>
        <v>39</v>
      </c>
      <c r="T23" s="281">
        <f>$A21</f>
        <v>2</v>
      </c>
      <c r="U23" s="281">
        <v>3</v>
      </c>
      <c r="V23" s="281">
        <f>$A21</f>
        <v>2</v>
      </c>
      <c r="W23" s="401"/>
      <c r="X23" s="298"/>
      <c r="Y23" s="298"/>
      <c r="Z23" s="298"/>
      <c r="AA23" s="298"/>
      <c r="AB23" s="298"/>
      <c r="AC23" s="298"/>
      <c r="AD23" s="402"/>
      <c r="AE23" s="402"/>
      <c r="AF23" s="402"/>
      <c r="AH23" s="231"/>
      <c r="AI23" s="231"/>
      <c r="AJ23" s="356">
        <v>63</v>
      </c>
      <c r="AK23" s="231"/>
    </row>
    <row r="24" spans="1:51" s="280" customFormat="1" x14ac:dyDescent="0.3">
      <c r="A24" s="612"/>
      <c r="B24" s="475"/>
      <c r="C24" s="614" t="str">
        <f>VLOOKUP(B21,Уч!$A$2:$L$34,11,FALSE)</f>
        <v>Канашевич А.М., Ермишина Л.И., Ермишин Г.Н.</v>
      </c>
      <c r="D24" s="480"/>
      <c r="E24" s="461" t="s">
        <v>276</v>
      </c>
      <c r="F24" s="475">
        <f>F23</f>
        <v>734</v>
      </c>
      <c r="G24" s="475">
        <f>F24+G23</f>
        <v>1533</v>
      </c>
      <c r="H24" s="475">
        <f>G24+H23</f>
        <v>1533</v>
      </c>
      <c r="I24" s="475">
        <f>H24+I23</f>
        <v>1533</v>
      </c>
      <c r="J24" s="478">
        <f>SUM($F23:J23)</f>
        <v>2293</v>
      </c>
      <c r="K24" s="475" t="e">
        <f>SUM($F23:$K23)</f>
        <v>#REF!</v>
      </c>
      <c r="L24" s="475" t="e">
        <f>K24+L23</f>
        <v>#REF!</v>
      </c>
      <c r="M24" s="475" t="e">
        <f>L24+M23</f>
        <v>#REF!</v>
      </c>
      <c r="N24" s="475" t="e">
        <f>SUM($F23:$N23)</f>
        <v>#REF!</v>
      </c>
      <c r="O24" s="475" t="e">
        <f>SUM($F23:$O23)</f>
        <v>#REF!</v>
      </c>
      <c r="P24" s="621"/>
      <c r="Q24" s="600"/>
      <c r="R24" s="621"/>
      <c r="S24" s="475">
        <f>B21</f>
        <v>39</v>
      </c>
      <c r="T24" s="281">
        <f>$A21</f>
        <v>2</v>
      </c>
      <c r="U24" s="281">
        <v>4</v>
      </c>
      <c r="V24" s="281">
        <f>$A21</f>
        <v>2</v>
      </c>
      <c r="W24" s="336">
        <f t="shared" ref="W24:AF24" si="1">F24</f>
        <v>734</v>
      </c>
      <c r="X24" s="336">
        <f t="shared" si="1"/>
        <v>1533</v>
      </c>
      <c r="Y24" s="336">
        <f t="shared" si="1"/>
        <v>1533</v>
      </c>
      <c r="Z24" s="336">
        <f t="shared" si="1"/>
        <v>1533</v>
      </c>
      <c r="AA24" s="336">
        <f t="shared" si="1"/>
        <v>2293</v>
      </c>
      <c r="AB24" s="336" t="e">
        <f t="shared" si="1"/>
        <v>#REF!</v>
      </c>
      <c r="AC24" s="336" t="e">
        <f t="shared" si="1"/>
        <v>#REF!</v>
      </c>
      <c r="AD24" s="336" t="e">
        <f t="shared" si="1"/>
        <v>#REF!</v>
      </c>
      <c r="AE24" s="336" t="e">
        <f t="shared" si="1"/>
        <v>#REF!</v>
      </c>
      <c r="AF24" s="336" t="e">
        <f t="shared" si="1"/>
        <v>#REF!</v>
      </c>
      <c r="AH24" s="231"/>
      <c r="AI24" s="231"/>
      <c r="AJ24" s="356">
        <v>63</v>
      </c>
      <c r="AK24" s="231"/>
    </row>
    <row r="25" spans="1:51" s="280" customFormat="1" x14ac:dyDescent="0.2">
      <c r="A25" s="568"/>
      <c r="B25" s="624"/>
      <c r="C25" s="617"/>
      <c r="D25" s="625"/>
      <c r="E25" s="618" t="s">
        <v>59</v>
      </c>
      <c r="F25" s="624" t="e">
        <f>RANK(F24,$W$19:$W$135,0)</f>
        <v>#N/A</v>
      </c>
      <c r="G25" s="624" t="e">
        <f>RANK(G24,$X$19:$X$135,0)</f>
        <v>#N/A</v>
      </c>
      <c r="H25" s="624" t="e">
        <f>RANK(H24,$Y$19:$Y$135,0)</f>
        <v>#N/A</v>
      </c>
      <c r="I25" s="624" t="e">
        <f>RANK(I24,$Z$19:$Z$40,0)</f>
        <v>#N/A</v>
      </c>
      <c r="J25" s="626" t="e">
        <f>RANK(J24,$AA$19:$AA$110,0)</f>
        <v>#N/A</v>
      </c>
      <c r="K25" s="624" t="e">
        <f>RANK(K24,$AB$19:$AB$109,0)</f>
        <v>#REF!</v>
      </c>
      <c r="L25" s="624" t="e">
        <f>RANK(L24,$AC$19:$AC$115,0)</f>
        <v>#REF!</v>
      </c>
      <c r="M25" s="624" t="e">
        <f>RANK(M24,$AD$19:$AD$40,0)</f>
        <v>#REF!</v>
      </c>
      <c r="N25" s="624" t="e">
        <f>RANK(N24,$AE$19:$AE$135,0)</f>
        <v>#REF!</v>
      </c>
      <c r="O25" s="624" t="e">
        <f>RANK(O24,$AF$19:$AF$40,0)</f>
        <v>#REF!</v>
      </c>
      <c r="P25" s="576"/>
      <c r="Q25" s="627"/>
      <c r="R25" s="622"/>
      <c r="S25" s="601">
        <f>B21</f>
        <v>39</v>
      </c>
      <c r="T25" s="281">
        <f>$A21</f>
        <v>2</v>
      </c>
      <c r="U25" s="281">
        <v>5</v>
      </c>
      <c r="V25" s="281">
        <f>$A21</f>
        <v>2</v>
      </c>
      <c r="W25" s="401"/>
      <c r="X25" s="298"/>
      <c r="Y25" s="298"/>
      <c r="Z25" s="298"/>
      <c r="AA25" s="298"/>
      <c r="AB25" s="298"/>
      <c r="AC25" s="298"/>
      <c r="AD25" s="402"/>
      <c r="AE25" s="402"/>
      <c r="AF25" s="402"/>
      <c r="AH25" s="231"/>
      <c r="AI25" s="231"/>
      <c r="AJ25" s="356">
        <v>63</v>
      </c>
      <c r="AK25" s="231"/>
    </row>
    <row r="26" spans="1:51" s="280" customFormat="1" x14ac:dyDescent="0.3">
      <c r="A26" s="612">
        <v>3</v>
      </c>
      <c r="B26" s="475">
        <v>54</v>
      </c>
      <c r="C26" s="616" t="e">
        <f>VLOOKUP(B26,Уч!$A$2:$L$34,2,FALSE)</f>
        <v>#N/A</v>
      </c>
      <c r="D26" s="480" t="e">
        <f>VLOOKUP(B26,Уч!$A$2:$L$34,3,FALSE)</f>
        <v>#N/A</v>
      </c>
      <c r="E26" s="461" t="s">
        <v>19</v>
      </c>
      <c r="F26" s="596" t="e">
        <f>VLOOKUP($B26,'1_р'!$C$18:$I$86,5,FALSE)</f>
        <v>#N/A</v>
      </c>
      <c r="G26" s="596" t="e">
        <f>VLOOKUP($B26,Дл_р!$C$16:$O$54,11,FALSE)</f>
        <v>#N/A</v>
      </c>
      <c r="H26" s="596" t="e">
        <f>VLOOKUP($B26,Я_р!$C$16:$K$60,8,FALSE)</f>
        <v>#N/A</v>
      </c>
      <c r="I26" s="596" t="e">
        <f>VLOOKUP($B26,В_р!$C$16:$AF$57,29,FALSE)</f>
        <v>#N/A</v>
      </c>
      <c r="J26" s="597" t="e">
        <f>VLOOKUP($B26,'4_р'!$C$17:$H$73,5,FALSE)</f>
        <v>#N/A</v>
      </c>
      <c r="K26" s="596" t="e">
        <f>VLOOKUP($B26,#REF!,5,FALSE)</f>
        <v>#REF!</v>
      </c>
      <c r="L26" s="596" t="e">
        <f>VLOOKUP($B26,#REF!,8,FALSE)</f>
        <v>#REF!</v>
      </c>
      <c r="M26" s="596" t="e">
        <f>VLOOKUP($B26,#REF!,29,FALSE)</f>
        <v>#REF!</v>
      </c>
      <c r="N26" s="596">
        <f>VLOOKUP($B26,К_р!$C$15:$K$68,8,FALSE)</f>
        <v>48.55</v>
      </c>
      <c r="O26" s="475" t="str">
        <f>VLOOKUP($B26,'15_р'!$C$17:$H$86,5,FALSE)</f>
        <v>4:43.14</v>
      </c>
      <c r="P26" s="621" t="e">
        <f>SUM(F28:O28)</f>
        <v>#N/A</v>
      </c>
      <c r="Q26" s="474" t="e">
        <f>LOOKUP(P26,Y$1:AH$1,Y$2:AH$2)</f>
        <v>#N/A</v>
      </c>
      <c r="R26" s="620" t="e">
        <f>AH26+AI26+5</f>
        <v>#N/A</v>
      </c>
      <c r="S26" s="475">
        <f>B26</f>
        <v>54</v>
      </c>
      <c r="T26" s="281">
        <f>$A26</f>
        <v>3</v>
      </c>
      <c r="U26" s="281">
        <v>1</v>
      </c>
      <c r="V26" s="281" t="s">
        <v>162</v>
      </c>
      <c r="W26" s="401"/>
      <c r="X26" s="298"/>
      <c r="Y26" s="298"/>
      <c r="Z26" s="298"/>
      <c r="AA26" s="298"/>
      <c r="AB26" s="298"/>
      <c r="AC26" s="298"/>
      <c r="AD26" s="402"/>
      <c r="AE26" s="402"/>
      <c r="AF26" s="402"/>
      <c r="AH26" s="280" t="e">
        <f>IF(AND(T26&gt;16,P26&gt;=6200),"1",LOOKUP(T26,Y$5:AO$5,Y$6:AO$6))</f>
        <v>#N/A</v>
      </c>
      <c r="AI26" s="280" t="e">
        <f>LOOKUP(Q26,Y$8:AD$8,Y$9:AD$9)</f>
        <v>#N/A</v>
      </c>
      <c r="AJ26" s="356">
        <v>52</v>
      </c>
      <c r="AP26" s="281"/>
      <c r="AQ26" s="281"/>
      <c r="AR26" s="281"/>
      <c r="AS26" s="281"/>
      <c r="AT26" s="281"/>
      <c r="AU26" s="281"/>
      <c r="AV26" s="281"/>
      <c r="AW26" s="281"/>
      <c r="AX26" s="281"/>
      <c r="AY26" s="281"/>
    </row>
    <row r="27" spans="1:51" s="280" customFormat="1" x14ac:dyDescent="0.3">
      <c r="A27" s="612"/>
      <c r="B27" s="475"/>
      <c r="C27" s="614" t="e">
        <f>VLOOKUP(B26,Уч!$A$2:$L$34,5,FALSE)</f>
        <v>#N/A</v>
      </c>
      <c r="D27" s="477" t="e">
        <f>VLOOKUP(B26,Уч!$A$2:$L$34,4,FALSE)</f>
        <v>#N/A</v>
      </c>
      <c r="E27" s="461" t="s">
        <v>25</v>
      </c>
      <c r="F27" s="598" t="e">
        <f>VLOOKUP($B26,'1_р'!$C$18:$I$86,6,FALSE)</f>
        <v>#N/A</v>
      </c>
      <c r="G27" s="598" t="e">
        <f>VLOOKUP($B26,Дл_р!$C$16:$O$54,12,FALSE)</f>
        <v>#N/A</v>
      </c>
      <c r="H27" s="475"/>
      <c r="I27" s="598"/>
      <c r="J27" s="599"/>
      <c r="K27" s="598" t="e">
        <f>VLOOKUP($B26,#REF!,6,FALSE)</f>
        <v>#REF!</v>
      </c>
      <c r="L27" s="598"/>
      <c r="M27" s="598"/>
      <c r="N27" s="475"/>
      <c r="O27" s="475"/>
      <c r="P27" s="621"/>
      <c r="Q27" s="600"/>
      <c r="R27" s="620" t="e">
        <f>CONCATENATE(AH26,"+",AI26,"+",5)</f>
        <v>#N/A</v>
      </c>
      <c r="S27" s="475">
        <f>B26</f>
        <v>54</v>
      </c>
      <c r="T27" s="281">
        <f>$A26</f>
        <v>3</v>
      </c>
      <c r="U27" s="281">
        <v>2</v>
      </c>
      <c r="V27" s="281" t="s">
        <v>162</v>
      </c>
      <c r="W27" s="401"/>
      <c r="X27" s="298"/>
      <c r="Y27" s="298"/>
      <c r="Z27" s="298"/>
      <c r="AA27" s="298"/>
      <c r="AB27" s="298"/>
      <c r="AC27" s="298"/>
      <c r="AD27" s="402"/>
      <c r="AE27" s="402"/>
      <c r="AF27" s="402"/>
      <c r="AI27" s="231"/>
      <c r="AJ27" s="356">
        <v>52</v>
      </c>
      <c r="AK27" s="231"/>
      <c r="AP27" s="281"/>
      <c r="AQ27" s="281"/>
      <c r="AR27" s="281"/>
      <c r="AS27" s="281"/>
      <c r="AT27" s="281"/>
      <c r="AU27" s="281"/>
      <c r="AV27" s="281"/>
      <c r="AW27" s="281"/>
      <c r="AX27" s="281"/>
      <c r="AY27" s="281"/>
    </row>
    <row r="28" spans="1:51" s="280" customFormat="1" x14ac:dyDescent="0.3">
      <c r="A28" s="612"/>
      <c r="B28" s="475"/>
      <c r="C28" s="615" t="e">
        <f>VLOOKUP(B26,Уч!$A$2:$L$34,7,FALSE)</f>
        <v>#N/A</v>
      </c>
      <c r="D28" s="477"/>
      <c r="E28" s="461" t="s">
        <v>29</v>
      </c>
      <c r="F28" s="475" t="e">
        <f>VLOOKUP($B26,'1_р'!$C$18:$I$86,7,FALSE)</f>
        <v>#N/A</v>
      </c>
      <c r="G28" s="475" t="e">
        <f>VLOOKUP($B26,Дл_р!$C$16:$O$54,13,FALSE)</f>
        <v>#N/A</v>
      </c>
      <c r="H28" s="475" t="e">
        <f>VLOOKUP($B26,Я_р!$C$16:$K$60,9,FALSE)</f>
        <v>#N/A</v>
      </c>
      <c r="I28" s="475" t="e">
        <f>VLOOKUP($B26,В_р!$C$16:$AF$57,30,)</f>
        <v>#N/A</v>
      </c>
      <c r="J28" s="478" t="e">
        <f>VLOOKUP($B26,'4_р'!$C$17:$H$73,6,FALSE)</f>
        <v>#N/A</v>
      </c>
      <c r="K28" s="475" t="e">
        <f>VLOOKUP($B26,#REF!,7,FALSE)</f>
        <v>#REF!</v>
      </c>
      <c r="L28" s="475" t="e">
        <f>VLOOKUP($B26,#REF!,9,FALSE)</f>
        <v>#REF!</v>
      </c>
      <c r="M28" s="475" t="e">
        <f>VLOOKUP($B26,#REF!,30,FALSE)</f>
        <v>#REF!</v>
      </c>
      <c r="N28" s="475">
        <f>VLOOKUP($B26,К_р!$C$15:$K$68,9,FALSE)</f>
        <v>567</v>
      </c>
      <c r="O28" s="475">
        <f>VLOOKUP($B26,'15_р'!$C$17:$H$86,6,FALSE)</f>
        <v>661</v>
      </c>
      <c r="P28" s="621"/>
      <c r="Q28" s="600"/>
      <c r="R28" s="621"/>
      <c r="S28" s="475">
        <f>B26</f>
        <v>54</v>
      </c>
      <c r="T28" s="281">
        <f>$A26</f>
        <v>3</v>
      </c>
      <c r="U28" s="281">
        <v>3</v>
      </c>
      <c r="V28" s="281" t="s">
        <v>162</v>
      </c>
      <c r="W28" s="401"/>
      <c r="X28" s="298"/>
      <c r="Y28" s="298"/>
      <c r="Z28" s="298"/>
      <c r="AA28" s="298"/>
      <c r="AB28" s="298"/>
      <c r="AC28" s="298"/>
      <c r="AD28" s="402"/>
      <c r="AE28" s="402"/>
      <c r="AF28" s="402"/>
      <c r="AH28" s="231"/>
      <c r="AI28" s="231"/>
      <c r="AJ28" s="356">
        <v>52</v>
      </c>
      <c r="AK28" s="231"/>
      <c r="AP28" s="281"/>
      <c r="AQ28" s="281"/>
      <c r="AR28" s="281"/>
      <c r="AS28" s="281"/>
      <c r="AT28" s="281"/>
      <c r="AU28" s="281"/>
      <c r="AV28" s="281"/>
      <c r="AW28" s="281"/>
      <c r="AX28" s="281"/>
      <c r="AY28" s="281"/>
    </row>
    <row r="29" spans="1:51" s="280" customFormat="1" x14ac:dyDescent="0.3">
      <c r="A29" s="612"/>
      <c r="B29" s="475"/>
      <c r="C29" s="614" t="e">
        <f>VLOOKUP(B26,Уч!$A$2:$L$34,11,FALSE)</f>
        <v>#N/A</v>
      </c>
      <c r="D29" s="477"/>
      <c r="E29" s="461" t="s">
        <v>276</v>
      </c>
      <c r="F29" s="475" t="e">
        <f>F28</f>
        <v>#N/A</v>
      </c>
      <c r="G29" s="475" t="e">
        <f>F29+G28</f>
        <v>#N/A</v>
      </c>
      <c r="H29" s="475" t="e">
        <f>G29+H28</f>
        <v>#N/A</v>
      </c>
      <c r="I29" s="475" t="e">
        <f>H29+I28</f>
        <v>#N/A</v>
      </c>
      <c r="J29" s="478" t="e">
        <f>SUM($F28:J28)</f>
        <v>#N/A</v>
      </c>
      <c r="K29" s="475" t="e">
        <f>SUM($F28:$K28)</f>
        <v>#N/A</v>
      </c>
      <c r="L29" s="475" t="e">
        <f>K29+L28</f>
        <v>#N/A</v>
      </c>
      <c r="M29" s="475" t="e">
        <f>L29+M28</f>
        <v>#N/A</v>
      </c>
      <c r="N29" s="475" t="e">
        <f>SUM($F28:$N28)</f>
        <v>#N/A</v>
      </c>
      <c r="O29" s="475" t="e">
        <f>SUM($F28:$O28)</f>
        <v>#N/A</v>
      </c>
      <c r="P29" s="621"/>
      <c r="Q29" s="600"/>
      <c r="R29" s="621"/>
      <c r="S29" s="475">
        <f>B26</f>
        <v>54</v>
      </c>
      <c r="T29" s="281">
        <f>$A26</f>
        <v>3</v>
      </c>
      <c r="U29" s="281">
        <v>4</v>
      </c>
      <c r="V29" s="281" t="s">
        <v>162</v>
      </c>
      <c r="W29" s="336" t="e">
        <f t="shared" ref="W29:AF29" si="2">F29</f>
        <v>#N/A</v>
      </c>
      <c r="X29" s="336" t="e">
        <f t="shared" si="2"/>
        <v>#N/A</v>
      </c>
      <c r="Y29" s="336" t="e">
        <f t="shared" si="2"/>
        <v>#N/A</v>
      </c>
      <c r="Z29" s="336" t="e">
        <f t="shared" si="2"/>
        <v>#N/A</v>
      </c>
      <c r="AA29" s="336" t="e">
        <f t="shared" si="2"/>
        <v>#N/A</v>
      </c>
      <c r="AB29" s="336" t="e">
        <f t="shared" si="2"/>
        <v>#N/A</v>
      </c>
      <c r="AC29" s="336" t="e">
        <f t="shared" si="2"/>
        <v>#N/A</v>
      </c>
      <c r="AD29" s="336" t="e">
        <f t="shared" si="2"/>
        <v>#N/A</v>
      </c>
      <c r="AE29" s="336" t="e">
        <f t="shared" si="2"/>
        <v>#N/A</v>
      </c>
      <c r="AF29" s="336" t="e">
        <f t="shared" si="2"/>
        <v>#N/A</v>
      </c>
      <c r="AH29" s="231"/>
      <c r="AI29" s="231"/>
      <c r="AJ29" s="356">
        <v>52</v>
      </c>
      <c r="AK29" s="231"/>
      <c r="AP29" s="281"/>
      <c r="AQ29" s="281"/>
      <c r="AR29" s="281"/>
      <c r="AS29" s="281"/>
      <c r="AT29" s="281"/>
      <c r="AU29" s="281"/>
      <c r="AV29" s="281"/>
      <c r="AW29" s="281"/>
      <c r="AX29" s="281"/>
      <c r="AY29" s="281"/>
    </row>
    <row r="30" spans="1:51" s="280" customFormat="1" x14ac:dyDescent="0.2">
      <c r="A30" s="568"/>
      <c r="B30" s="624"/>
      <c r="C30" s="617"/>
      <c r="D30" s="629"/>
      <c r="E30" s="618" t="s">
        <v>59</v>
      </c>
      <c r="F30" s="624" t="e">
        <f>RANK(F29,$W$19:$W$135,0)</f>
        <v>#N/A</v>
      </c>
      <c r="G30" s="624" t="e">
        <f>RANK(G29,$X$19:$X$135,0)</f>
        <v>#N/A</v>
      </c>
      <c r="H30" s="624" t="e">
        <f>RANK(H29,$Y$19:$Y$135,0)</f>
        <v>#N/A</v>
      </c>
      <c r="I30" s="624" t="e">
        <f>RANK(I29,$Z$19:$Z$40,0)</f>
        <v>#N/A</v>
      </c>
      <c r="J30" s="626" t="e">
        <f>RANK(J29,$AA$19:$AA$110,0)</f>
        <v>#N/A</v>
      </c>
      <c r="K30" s="624" t="e">
        <f>RANK(K29,$AB$19:$AB$109,0)</f>
        <v>#N/A</v>
      </c>
      <c r="L30" s="624" t="e">
        <f>RANK(L29,$AC$19:$AC$115,0)</f>
        <v>#N/A</v>
      </c>
      <c r="M30" s="624" t="e">
        <f>RANK(M29,$AD$19:$AD$40,0)</f>
        <v>#N/A</v>
      </c>
      <c r="N30" s="624" t="e">
        <f>RANK(N29,$AE$19:$AE$135,0)</f>
        <v>#N/A</v>
      </c>
      <c r="O30" s="624" t="e">
        <f>RANK(O29,$AF$19:$AF$40,0)</f>
        <v>#N/A</v>
      </c>
      <c r="P30" s="576"/>
      <c r="Q30" s="627"/>
      <c r="R30" s="622"/>
      <c r="S30" s="601">
        <f>B26</f>
        <v>54</v>
      </c>
      <c r="T30" s="281">
        <f>$A26</f>
        <v>3</v>
      </c>
      <c r="U30" s="281">
        <v>5</v>
      </c>
      <c r="V30" s="281" t="s">
        <v>162</v>
      </c>
      <c r="W30" s="401"/>
      <c r="X30" s="298"/>
      <c r="Y30" s="298"/>
      <c r="Z30" s="298"/>
      <c r="AA30" s="298"/>
      <c r="AB30" s="298"/>
      <c r="AC30" s="298"/>
      <c r="AD30" s="402"/>
      <c r="AE30" s="402"/>
      <c r="AF30" s="402"/>
      <c r="AH30" s="231"/>
      <c r="AI30" s="231"/>
      <c r="AJ30" s="356">
        <v>52</v>
      </c>
      <c r="AK30" s="231"/>
      <c r="AP30" s="281"/>
      <c r="AQ30" s="281"/>
      <c r="AR30" s="281"/>
      <c r="AS30" s="281"/>
      <c r="AT30" s="281"/>
      <c r="AU30" s="281"/>
      <c r="AV30" s="281"/>
      <c r="AW30" s="281"/>
      <c r="AX30" s="281"/>
      <c r="AY30" s="281"/>
    </row>
    <row r="31" spans="1:51" s="280" customFormat="1" x14ac:dyDescent="0.3">
      <c r="A31" s="612">
        <v>4</v>
      </c>
      <c r="B31" s="475">
        <v>2</v>
      </c>
      <c r="C31" s="616" t="str">
        <f>VLOOKUP(B31,Уч!$A$2:$L$34,2,FALSE)</f>
        <v>Игнашев Владимир</v>
      </c>
      <c r="D31" s="480" t="str">
        <f>VLOOKUP(B31,Уч!$A$2:$L$34,3,FALSE)</f>
        <v>05.10.1996</v>
      </c>
      <c r="E31" s="461" t="s">
        <v>19</v>
      </c>
      <c r="F31" s="596">
        <f>VLOOKUP($B31,'1_р'!$C$18:$I$86,5,FALSE)</f>
        <v>11.85</v>
      </c>
      <c r="G31" s="596" t="e">
        <f>VLOOKUP($B31,Дл_р!$C$16:$O$54,11,FALSE)</f>
        <v>#N/A</v>
      </c>
      <c r="H31" s="596" t="e">
        <f>VLOOKUP($B31,Я_р!$C$16:$K$60,8,FALSE)</f>
        <v>#N/A</v>
      </c>
      <c r="I31" s="596" t="e">
        <f>VLOOKUP($B31,В_р!$C$16:$AF$57,29,FALSE)</f>
        <v>#N/A</v>
      </c>
      <c r="J31" s="597" t="e">
        <f>VLOOKUP($B31,'4_р'!$C$17:$H$73,5,FALSE)</f>
        <v>#N/A</v>
      </c>
      <c r="K31" s="596" t="e">
        <f>VLOOKUP($B31,#REF!,5,FALSE)</f>
        <v>#REF!</v>
      </c>
      <c r="L31" s="596" t="e">
        <f>VLOOKUP($B31,#REF!,8,FALSE)</f>
        <v>#REF!</v>
      </c>
      <c r="M31" s="596" t="e">
        <f>VLOOKUP($B31,#REF!,29,FALSE)</f>
        <v>#REF!</v>
      </c>
      <c r="N31" s="596">
        <f>VLOOKUP($B31,К_р!$C$15:$K$68,8,FALSE)</f>
        <v>47.1</v>
      </c>
      <c r="O31" s="475" t="str">
        <f>VLOOKUP($B31,'15_р'!$C$17:$H$86,5,FALSE)</f>
        <v>4:22.85</v>
      </c>
      <c r="P31" s="621" t="e">
        <f>SUM(F33:O33)</f>
        <v>#N/A</v>
      </c>
      <c r="Q31" s="474" t="e">
        <f>LOOKUP(P31,Y$1:AH$1,Y$2:AH$2)</f>
        <v>#N/A</v>
      </c>
      <c r="R31" s="620" t="e">
        <f>AH31+AI31+5</f>
        <v>#N/A</v>
      </c>
      <c r="S31" s="475">
        <f>B31</f>
        <v>2</v>
      </c>
      <c r="T31" s="281">
        <f>$A31</f>
        <v>4</v>
      </c>
      <c r="U31" s="281">
        <v>1</v>
      </c>
      <c r="V31" s="281" t="s">
        <v>162</v>
      </c>
      <c r="W31" s="401"/>
      <c r="X31" s="298"/>
      <c r="Y31" s="298"/>
      <c r="Z31" s="298"/>
      <c r="AA31" s="298"/>
      <c r="AB31" s="298"/>
      <c r="AC31" s="298"/>
      <c r="AD31" s="402"/>
      <c r="AE31" s="402"/>
      <c r="AF31" s="402"/>
      <c r="AH31" s="280" t="e">
        <f>IF(AND(T31&gt;16,P31&gt;=6200),"1",LOOKUP(T31,Y$5:AO$5,Y$6:AO$6))</f>
        <v>#N/A</v>
      </c>
      <c r="AI31" s="280" t="e">
        <f>LOOKUP(Q31,Y$8:AD$8,Y$9:AD$9)</f>
        <v>#N/A</v>
      </c>
      <c r="AJ31" s="356">
        <v>99</v>
      </c>
      <c r="AK31" s="231"/>
    </row>
    <row r="32" spans="1:51" s="280" customFormat="1" x14ac:dyDescent="0.3">
      <c r="A32" s="612"/>
      <c r="B32" s="475"/>
      <c r="C32" s="614" t="str">
        <f>VLOOKUP(B31,Уч!$A$2:$L$34,5,FALSE)</f>
        <v xml:space="preserve">Ростовская область  </v>
      </c>
      <c r="D32" s="477" t="str">
        <f>VLOOKUP(B31,Уч!$A$2:$L$34,4,FALSE)</f>
        <v>МС</v>
      </c>
      <c r="E32" s="461" t="s">
        <v>25</v>
      </c>
      <c r="F32" s="598">
        <f>VLOOKUP($B31,'1_р'!$C$18:$I$86,6,FALSE)</f>
        <v>-0.9</v>
      </c>
      <c r="G32" s="598" t="e">
        <f>VLOOKUP($B31,Дл_р!$C$16:$O$54,12,FALSE)</f>
        <v>#N/A</v>
      </c>
      <c r="H32" s="475"/>
      <c r="I32" s="598"/>
      <c r="J32" s="599"/>
      <c r="K32" s="598" t="e">
        <f>VLOOKUP($B31,#REF!,6,FALSE)</f>
        <v>#REF!</v>
      </c>
      <c r="L32" s="598"/>
      <c r="M32" s="598"/>
      <c r="N32" s="475"/>
      <c r="O32" s="475"/>
      <c r="P32" s="621"/>
      <c r="Q32" s="600"/>
      <c r="R32" s="620" t="e">
        <f>CONCATENATE(AH31,"+",AI31,"+",5)</f>
        <v>#N/A</v>
      </c>
      <c r="S32" s="475">
        <f>B31</f>
        <v>2</v>
      </c>
      <c r="T32" s="281">
        <f>$A31</f>
        <v>4</v>
      </c>
      <c r="U32" s="281">
        <v>2</v>
      </c>
      <c r="V32" s="281" t="s">
        <v>162</v>
      </c>
      <c r="W32" s="401"/>
      <c r="X32" s="298"/>
      <c r="Y32" s="298"/>
      <c r="Z32" s="298"/>
      <c r="AA32" s="298"/>
      <c r="AB32" s="298"/>
      <c r="AC32" s="298"/>
      <c r="AD32" s="402"/>
      <c r="AE32" s="402"/>
      <c r="AF32" s="402"/>
      <c r="AH32" s="231"/>
      <c r="AI32" s="231"/>
      <c r="AJ32" s="356">
        <v>99</v>
      </c>
      <c r="AK32" s="231"/>
    </row>
    <row r="33" spans="1:37" s="280" customFormat="1" x14ac:dyDescent="0.3">
      <c r="A33" s="612"/>
      <c r="B33" s="475"/>
      <c r="C33" s="615" t="str">
        <f>VLOOKUP(B31,Уч!$A$2:$L$34,7,FALSE)</f>
        <v>ГБУ РО "СШОР №8" г.Ростов-на-Дону</v>
      </c>
      <c r="D33" s="477"/>
      <c r="E33" s="461" t="s">
        <v>29</v>
      </c>
      <c r="F33" s="475">
        <f>VLOOKUP($B31,'1_р'!$C$18:$I$86,7,FALSE)</f>
        <v>681</v>
      </c>
      <c r="G33" s="475" t="e">
        <f>VLOOKUP($B31,Дл_р!$C$16:$O$54,13,FALSE)</f>
        <v>#N/A</v>
      </c>
      <c r="H33" s="475" t="e">
        <f>VLOOKUP($B31,Я_р!$C$16:$K$60,9,FALSE)</f>
        <v>#N/A</v>
      </c>
      <c r="I33" s="475" t="e">
        <f>VLOOKUP($B31,В_р!$C$16:$AF$57,30,)</f>
        <v>#N/A</v>
      </c>
      <c r="J33" s="478" t="e">
        <f>VLOOKUP($B31,'4_р'!$C$17:$H$73,6,FALSE)</f>
        <v>#N/A</v>
      </c>
      <c r="K33" s="475" t="e">
        <f>VLOOKUP($B31,#REF!,7,FALSE)</f>
        <v>#REF!</v>
      </c>
      <c r="L33" s="475" t="e">
        <f>VLOOKUP($B31,#REF!,9,FALSE)</f>
        <v>#REF!</v>
      </c>
      <c r="M33" s="475" t="e">
        <f>VLOOKUP($B31,#REF!,30,FALSE)</f>
        <v>#REF!</v>
      </c>
      <c r="N33" s="475">
        <f>VLOOKUP($B31,К_р!$C$15:$K$68,9,FALSE)</f>
        <v>546</v>
      </c>
      <c r="O33" s="475">
        <f>VLOOKUP($B31,'15_р'!$C$17:$H$86,6,FALSE)</f>
        <v>792</v>
      </c>
      <c r="P33" s="621"/>
      <c r="Q33" s="602"/>
      <c r="R33" s="621"/>
      <c r="S33" s="475">
        <f>B31</f>
        <v>2</v>
      </c>
      <c r="T33" s="281">
        <f>$A31</f>
        <v>4</v>
      </c>
      <c r="U33" s="281">
        <v>3</v>
      </c>
      <c r="V33" s="281" t="s">
        <v>162</v>
      </c>
      <c r="W33" s="401"/>
      <c r="X33" s="298"/>
      <c r="Y33" s="298"/>
      <c r="Z33" s="298"/>
      <c r="AA33" s="298"/>
      <c r="AB33" s="298"/>
      <c r="AC33" s="298"/>
      <c r="AD33" s="402"/>
      <c r="AE33" s="402"/>
      <c r="AF33" s="402"/>
      <c r="AH33" s="231"/>
      <c r="AI33" s="231"/>
      <c r="AJ33" s="356">
        <v>99</v>
      </c>
      <c r="AK33" s="231"/>
    </row>
    <row r="34" spans="1:37" s="280" customFormat="1" x14ac:dyDescent="0.3">
      <c r="A34" s="612"/>
      <c r="B34" s="475"/>
      <c r="C34" s="614" t="str">
        <f>VLOOKUP(B31,Уч!$A$2:$L$34,11,FALSE)</f>
        <v>Болдырева И.А., Сретенцев В.В.</v>
      </c>
      <c r="D34" s="477"/>
      <c r="E34" s="461" t="s">
        <v>276</v>
      </c>
      <c r="F34" s="475">
        <f>F33</f>
        <v>681</v>
      </c>
      <c r="G34" s="475" t="e">
        <f>F34+G33</f>
        <v>#N/A</v>
      </c>
      <c r="H34" s="475" t="e">
        <f>G34+H33</f>
        <v>#N/A</v>
      </c>
      <c r="I34" s="475" t="e">
        <f>H34+I33</f>
        <v>#N/A</v>
      </c>
      <c r="J34" s="478" t="e">
        <f>SUM($F33:J33)</f>
        <v>#N/A</v>
      </c>
      <c r="K34" s="475" t="e">
        <f>SUM($F33:$K33)</f>
        <v>#N/A</v>
      </c>
      <c r="L34" s="475" t="e">
        <f>K34+L33</f>
        <v>#N/A</v>
      </c>
      <c r="M34" s="475" t="e">
        <f>L34+M33</f>
        <v>#N/A</v>
      </c>
      <c r="N34" s="475" t="e">
        <f>SUM($F33:$N33)</f>
        <v>#N/A</v>
      </c>
      <c r="O34" s="475" t="e">
        <f>SUM($F33:$O33)</f>
        <v>#N/A</v>
      </c>
      <c r="P34" s="621"/>
      <c r="Q34" s="602"/>
      <c r="R34" s="621"/>
      <c r="S34" s="475">
        <f>B31</f>
        <v>2</v>
      </c>
      <c r="T34" s="281">
        <f>$A31</f>
        <v>4</v>
      </c>
      <c r="U34" s="281">
        <v>4</v>
      </c>
      <c r="V34" s="281" t="s">
        <v>162</v>
      </c>
      <c r="W34" s="336">
        <f t="shared" ref="W34:AF34" si="3">F34</f>
        <v>681</v>
      </c>
      <c r="X34" s="336" t="e">
        <f t="shared" si="3"/>
        <v>#N/A</v>
      </c>
      <c r="Y34" s="336" t="e">
        <f t="shared" si="3"/>
        <v>#N/A</v>
      </c>
      <c r="Z34" s="336" t="e">
        <f t="shared" si="3"/>
        <v>#N/A</v>
      </c>
      <c r="AA34" s="336" t="e">
        <f t="shared" si="3"/>
        <v>#N/A</v>
      </c>
      <c r="AB34" s="336" t="e">
        <f t="shared" si="3"/>
        <v>#N/A</v>
      </c>
      <c r="AC34" s="336" t="e">
        <f t="shared" si="3"/>
        <v>#N/A</v>
      </c>
      <c r="AD34" s="336" t="e">
        <f t="shared" si="3"/>
        <v>#N/A</v>
      </c>
      <c r="AE34" s="336" t="e">
        <f t="shared" si="3"/>
        <v>#N/A</v>
      </c>
      <c r="AF34" s="336" t="e">
        <f t="shared" si="3"/>
        <v>#N/A</v>
      </c>
      <c r="AH34" s="231"/>
      <c r="AI34" s="231"/>
      <c r="AJ34" s="356">
        <v>99</v>
      </c>
      <c r="AK34" s="231"/>
    </row>
    <row r="35" spans="1:37" s="280" customFormat="1" x14ac:dyDescent="0.2">
      <c r="A35" s="568"/>
      <c r="B35" s="624"/>
      <c r="C35" s="617"/>
      <c r="D35" s="629"/>
      <c r="E35" s="618" t="s">
        <v>59</v>
      </c>
      <c r="F35" s="624" t="e">
        <f>RANK(F34,$W$19:$W$135,0)</f>
        <v>#N/A</v>
      </c>
      <c r="G35" s="624" t="e">
        <f>RANK(G34,$X$19:$X$135,0)</f>
        <v>#N/A</v>
      </c>
      <c r="H35" s="624" t="e">
        <f>RANK(H34,$Y$19:$Y$135,0)</f>
        <v>#N/A</v>
      </c>
      <c r="I35" s="624" t="e">
        <f>RANK(I34,$Z$19:$Z$135,0)</f>
        <v>#N/A</v>
      </c>
      <c r="J35" s="626" t="e">
        <f>RANK(J34,$AA$19:$AA$110,0)</f>
        <v>#N/A</v>
      </c>
      <c r="K35" s="624" t="e">
        <f>RANK(K34,$AB$19:$AB$109,0)</f>
        <v>#N/A</v>
      </c>
      <c r="L35" s="624" t="e">
        <f>RANK(L34,$AC$19:$AC$115,0)</f>
        <v>#N/A</v>
      </c>
      <c r="M35" s="624" t="e">
        <f>RANK(M34,$AD$19:$AD$135,0)</f>
        <v>#N/A</v>
      </c>
      <c r="N35" s="624" t="e">
        <f>RANK(N34,$AE$19:$AE$135,0)</f>
        <v>#N/A</v>
      </c>
      <c r="O35" s="624" t="e">
        <f>RANK(O34,$AF$19:$AF$135,0)</f>
        <v>#N/A</v>
      </c>
      <c r="P35" s="576"/>
      <c r="Q35" s="627"/>
      <c r="R35" s="622"/>
      <c r="S35" s="601">
        <f>B31</f>
        <v>2</v>
      </c>
      <c r="T35" s="281">
        <f>$A31</f>
        <v>4</v>
      </c>
      <c r="U35" s="281">
        <v>5</v>
      </c>
      <c r="V35" s="281" t="s">
        <v>162</v>
      </c>
      <c r="W35" s="401"/>
      <c r="X35" s="298"/>
      <c r="Y35" s="298"/>
      <c r="Z35" s="298"/>
      <c r="AA35" s="298"/>
      <c r="AB35" s="298"/>
      <c r="AC35" s="298"/>
      <c r="AD35" s="402"/>
      <c r="AE35" s="402"/>
      <c r="AF35" s="402"/>
      <c r="AJ35" s="356">
        <v>99</v>
      </c>
      <c r="AK35" s="231"/>
    </row>
    <row r="36" spans="1:37" s="280" customFormat="1" hidden="1" x14ac:dyDescent="0.3">
      <c r="A36" s="612"/>
      <c r="B36" s="475">
        <v>41</v>
      </c>
      <c r="C36" s="616" t="str">
        <f>VLOOKUP(B36,Уч!$A$2:$L$34,2,FALSE)</f>
        <v>Фомичев Андрей</v>
      </c>
      <c r="D36" s="480" t="str">
        <f>VLOOKUP(B36,Уч!$A$2:$L$34,3,FALSE)</f>
        <v>15.12.1996</v>
      </c>
      <c r="E36" s="461" t="s">
        <v>19</v>
      </c>
      <c r="F36" s="596">
        <f>VLOOKUP($B36,'1_р'!$C$18:$I$86,5,FALSE)</f>
        <v>11.06</v>
      </c>
      <c r="G36" s="596">
        <f>VLOOKUP($B36,Дл_р!$C$16:$O$54,11,FALSE)</f>
        <v>0</v>
      </c>
      <c r="H36" s="596">
        <f>VLOOKUP($B36,Я_р!$C$16:$K$60,8,FALSE)</f>
        <v>0</v>
      </c>
      <c r="I36" s="596">
        <f>VLOOKUP($B36,В_р!$C$16:$AF$57,29,FALSE)</f>
        <v>2</v>
      </c>
      <c r="J36" s="597">
        <f>VLOOKUP($B36,'4_р'!$C$17:$H$73,5,FALSE)</f>
        <v>49.61</v>
      </c>
      <c r="K36" s="596" t="e">
        <f>VLOOKUP($B36,#REF!,5,FALSE)</f>
        <v>#REF!</v>
      </c>
      <c r="L36" s="596" t="e">
        <f>VLOOKUP($B36,#REF!,8,FALSE)</f>
        <v>#REF!</v>
      </c>
      <c r="M36" s="596" t="e">
        <f>VLOOKUP($B36,#REF!,29,FALSE)</f>
        <v>#REF!</v>
      </c>
      <c r="N36" s="596">
        <f>VLOOKUP($B36,К_р!$C$15:$K$68,8,FALSE)</f>
        <v>46.12</v>
      </c>
      <c r="O36" s="475" t="str">
        <f>VLOOKUP($B36,'15_р'!$C$17:$H$86,5,FALSE)</f>
        <v>4:52.72</v>
      </c>
      <c r="P36" s="621" t="e">
        <f>SUM(F38:O38)</f>
        <v>#REF!</v>
      </c>
      <c r="Q36" s="474" t="e">
        <f>LOOKUP(P36,Y$1:AH$1,Y$2:AH$2)</f>
        <v>#REF!</v>
      </c>
      <c r="R36" s="620" t="e">
        <f>AH36+AI36+5</f>
        <v>#REF!</v>
      </c>
      <c r="S36" s="475">
        <f>B36</f>
        <v>41</v>
      </c>
      <c r="T36" s="281">
        <f>$A36</f>
        <v>0</v>
      </c>
      <c r="U36" s="281">
        <v>1</v>
      </c>
      <c r="V36" s="281" t="s">
        <v>162</v>
      </c>
      <c r="W36" s="401"/>
      <c r="X36" s="298"/>
      <c r="Y36" s="298"/>
      <c r="Z36" s="298"/>
      <c r="AA36" s="298"/>
      <c r="AB36" s="298"/>
      <c r="AC36" s="298"/>
      <c r="AD36" s="402"/>
      <c r="AE36" s="402"/>
      <c r="AF36" s="402"/>
      <c r="AH36" s="280" t="e">
        <f>IF(AND(T36&gt;16,P36&gt;=6200),"1",LOOKUP(T36,Y$5:AO$5,Y$6:AO$6))</f>
        <v>#REF!</v>
      </c>
      <c r="AI36" s="280" t="e">
        <f>LOOKUP(Q36,Y$8:AD$8,Y$9:AD$9)</f>
        <v>#REF!</v>
      </c>
      <c r="AJ36" s="356">
        <v>506</v>
      </c>
      <c r="AK36" s="231"/>
    </row>
    <row r="37" spans="1:37" s="280" customFormat="1" hidden="1" x14ac:dyDescent="0.3">
      <c r="A37" s="612"/>
      <c r="B37" s="475"/>
      <c r="C37" s="614" t="str">
        <f>VLOOKUP(B36,Уч!$A$2:$L$34,5,FALSE)</f>
        <v xml:space="preserve">Кемеровская область  </v>
      </c>
      <c r="D37" s="480" t="str">
        <f>VLOOKUP(B36,Уч!$A$2:$L$34,4,FALSE)</f>
        <v>МС</v>
      </c>
      <c r="E37" s="461" t="s">
        <v>25</v>
      </c>
      <c r="F37" s="598">
        <f>VLOOKUP($B36,'1_р'!$C$18:$I$86,6,FALSE)</f>
        <v>-2.1</v>
      </c>
      <c r="G37" s="598">
        <f>VLOOKUP($B36,Дл_р!$C$16:$O$54,12,FALSE)</f>
        <v>0</v>
      </c>
      <c r="H37" s="475"/>
      <c r="I37" s="598"/>
      <c r="J37" s="599"/>
      <c r="K37" s="598" t="e">
        <f>VLOOKUP($B36,#REF!,6,FALSE)</f>
        <v>#REF!</v>
      </c>
      <c r="L37" s="598"/>
      <c r="M37" s="598"/>
      <c r="N37" s="475"/>
      <c r="O37" s="475"/>
      <c r="P37" s="621"/>
      <c r="Q37" s="600"/>
      <c r="R37" s="620" t="e">
        <f>CONCATENATE(AH36,"+",AI36,"+",5)</f>
        <v>#REF!</v>
      </c>
      <c r="S37" s="475">
        <f>B36</f>
        <v>41</v>
      </c>
      <c r="T37" s="281">
        <f>$A36</f>
        <v>0</v>
      </c>
      <c r="U37" s="281">
        <v>2</v>
      </c>
      <c r="V37" s="281" t="s">
        <v>162</v>
      </c>
      <c r="W37" s="401"/>
      <c r="X37" s="298"/>
      <c r="Y37" s="298"/>
      <c r="Z37" s="298"/>
      <c r="AA37" s="298"/>
      <c r="AB37" s="298"/>
      <c r="AC37" s="298"/>
      <c r="AD37" s="402"/>
      <c r="AE37" s="402"/>
      <c r="AF37" s="402"/>
      <c r="AH37" s="231"/>
      <c r="AI37" s="231"/>
      <c r="AJ37" s="356">
        <v>506</v>
      </c>
      <c r="AK37" s="231"/>
    </row>
    <row r="38" spans="1:37" s="280" customFormat="1" hidden="1" x14ac:dyDescent="0.3">
      <c r="A38" s="612"/>
      <c r="B38" s="475"/>
      <c r="C38" s="615" t="str">
        <f>VLOOKUP(B36,Уч!$A$2:$L$34,7,FALSE)</f>
        <v>ГБФСУ КО "СШОР по легкой атлетике им. В.А.Савенкова", ГАУ КО "ЦП ССК"</v>
      </c>
      <c r="D38" s="480"/>
      <c r="E38" s="461" t="s">
        <v>29</v>
      </c>
      <c r="F38" s="475">
        <f>VLOOKUP($B36,'1_р'!$C$18:$I$86,7,FALSE)</f>
        <v>847</v>
      </c>
      <c r="G38" s="475">
        <f>VLOOKUP($B36,Дл_р!$C$16:$O$54,13,FALSE)</f>
        <v>0</v>
      </c>
      <c r="H38" s="475">
        <f>VLOOKUP($B36,Я_р!$C$16:$K$60,9,FALSE)</f>
        <v>0</v>
      </c>
      <c r="I38" s="475">
        <f>VLOOKUP($B36,В_р!$C$16:$AF$57,30,)</f>
        <v>803</v>
      </c>
      <c r="J38" s="478">
        <f>VLOOKUP($B36,'4_р'!$C$17:$H$73,6,FALSE)</f>
        <v>833</v>
      </c>
      <c r="K38" s="475" t="e">
        <f>VLOOKUP($B36,#REF!,7,FALSE)</f>
        <v>#REF!</v>
      </c>
      <c r="L38" s="475" t="e">
        <f>VLOOKUP($B36,#REF!,9,FALSE)</f>
        <v>#REF!</v>
      </c>
      <c r="M38" s="475" t="e">
        <f>VLOOKUP($B36,#REF!,30,FALSE)</f>
        <v>#REF!</v>
      </c>
      <c r="N38" s="475">
        <f>VLOOKUP($B36,К_р!$C$15:$K$68,9,FALSE)</f>
        <v>531</v>
      </c>
      <c r="O38" s="475">
        <f>VLOOKUP($B36,'15_р'!$C$17:$H$86,6,FALSE)</f>
        <v>602</v>
      </c>
      <c r="P38" s="621"/>
      <c r="Q38" s="578"/>
      <c r="R38" s="621"/>
      <c r="S38" s="475">
        <f>B36</f>
        <v>41</v>
      </c>
      <c r="T38" s="281">
        <f>$A36</f>
        <v>0</v>
      </c>
      <c r="U38" s="281">
        <v>3</v>
      </c>
      <c r="V38" s="281" t="s">
        <v>162</v>
      </c>
      <c r="W38" s="401"/>
      <c r="X38" s="298"/>
      <c r="Y38" s="298"/>
      <c r="Z38" s="298"/>
      <c r="AA38" s="298"/>
      <c r="AB38" s="298"/>
      <c r="AC38" s="298"/>
      <c r="AD38" s="402"/>
      <c r="AE38" s="402"/>
      <c r="AF38" s="402"/>
      <c r="AH38" s="231"/>
      <c r="AI38" s="231"/>
      <c r="AJ38" s="356">
        <v>506</v>
      </c>
      <c r="AK38" s="231"/>
    </row>
    <row r="39" spans="1:37" s="280" customFormat="1" hidden="1" x14ac:dyDescent="0.3">
      <c r="A39" s="612"/>
      <c r="B39" s="475"/>
      <c r="C39" s="614" t="str">
        <f>VLOOKUP(B36,Уч!$A$2:$L$34,11,FALSE)</f>
        <v>Хайлов С.Н., Фомичев В.Н.</v>
      </c>
      <c r="D39" s="480"/>
      <c r="E39" s="461" t="s">
        <v>276</v>
      </c>
      <c r="F39" s="475">
        <f>F38</f>
        <v>847</v>
      </c>
      <c r="G39" s="475">
        <f>F39+G38</f>
        <v>847</v>
      </c>
      <c r="H39" s="475">
        <f>G39+H38</f>
        <v>847</v>
      </c>
      <c r="I39" s="475">
        <f>H39+I38</f>
        <v>1650</v>
      </c>
      <c r="J39" s="478">
        <f>SUM($F38:J38)</f>
        <v>2483</v>
      </c>
      <c r="K39" s="475" t="e">
        <f>SUM($F38:$K38)</f>
        <v>#REF!</v>
      </c>
      <c r="L39" s="475" t="e">
        <f>K39+L38</f>
        <v>#REF!</v>
      </c>
      <c r="M39" s="475" t="e">
        <f>L39+M38</f>
        <v>#REF!</v>
      </c>
      <c r="N39" s="475" t="e">
        <f>SUM($F38:$N38)</f>
        <v>#REF!</v>
      </c>
      <c r="O39" s="475" t="e">
        <f>SUM($F38:$O38)</f>
        <v>#REF!</v>
      </c>
      <c r="P39" s="621"/>
      <c r="Q39" s="578"/>
      <c r="R39" s="621"/>
      <c r="S39" s="475">
        <f>B36</f>
        <v>41</v>
      </c>
      <c r="T39" s="281">
        <f>$A36</f>
        <v>0</v>
      </c>
      <c r="U39" s="281">
        <v>4</v>
      </c>
      <c r="V39" s="281" t="s">
        <v>162</v>
      </c>
      <c r="W39" s="336">
        <f t="shared" ref="W39:AF39" si="4">F39</f>
        <v>847</v>
      </c>
      <c r="X39" s="336">
        <f t="shared" si="4"/>
        <v>847</v>
      </c>
      <c r="Y39" s="336">
        <f t="shared" si="4"/>
        <v>847</v>
      </c>
      <c r="Z39" s="336">
        <f t="shared" si="4"/>
        <v>1650</v>
      </c>
      <c r="AA39" s="336">
        <f t="shared" si="4"/>
        <v>2483</v>
      </c>
      <c r="AB39" s="336" t="e">
        <f t="shared" si="4"/>
        <v>#REF!</v>
      </c>
      <c r="AC39" s="336" t="e">
        <f t="shared" si="4"/>
        <v>#REF!</v>
      </c>
      <c r="AD39" s="336" t="e">
        <f t="shared" si="4"/>
        <v>#REF!</v>
      </c>
      <c r="AE39" s="336" t="e">
        <f t="shared" si="4"/>
        <v>#REF!</v>
      </c>
      <c r="AF39" s="336" t="e">
        <f t="shared" si="4"/>
        <v>#REF!</v>
      </c>
      <c r="AH39" s="231"/>
      <c r="AI39" s="231"/>
      <c r="AJ39" s="356">
        <v>506</v>
      </c>
      <c r="AK39" s="231"/>
    </row>
    <row r="40" spans="1:37" s="280" customFormat="1" hidden="1" x14ac:dyDescent="0.2">
      <c r="A40" s="568"/>
      <c r="B40" s="624"/>
      <c r="C40" s="617"/>
      <c r="D40" s="625"/>
      <c r="E40" s="618" t="s">
        <v>59</v>
      </c>
      <c r="F40" s="624" t="e">
        <f>RANK(F39,$W$19:$W$135,0)</f>
        <v>#N/A</v>
      </c>
      <c r="G40" s="624" t="e">
        <f>RANK(G39,$X$19:$X$135,0)</f>
        <v>#N/A</v>
      </c>
      <c r="H40" s="624" t="e">
        <f>RANK(H39,$Y$19:$Y$135,0)</f>
        <v>#N/A</v>
      </c>
      <c r="I40" s="624" t="e">
        <f>RANK(I39,$Z$19:$Z$135,0)</f>
        <v>#N/A</v>
      </c>
      <c r="J40" s="626" t="e">
        <f>RANK(J39,$AA$19:$AA$110,0)</f>
        <v>#N/A</v>
      </c>
      <c r="K40" s="624" t="e">
        <f>RANK(K39,$AB$19:$AB$109,0)</f>
        <v>#REF!</v>
      </c>
      <c r="L40" s="624" t="e">
        <f>RANK(L39,$AC$19:$AC$115,0)</f>
        <v>#REF!</v>
      </c>
      <c r="M40" s="624" t="e">
        <f>RANK(M39,$AD$19:$AD$135,0)</f>
        <v>#REF!</v>
      </c>
      <c r="N40" s="624" t="e">
        <f>RANK(N39,$AE$19:$AE$135,0)</f>
        <v>#REF!</v>
      </c>
      <c r="O40" s="624" t="e">
        <f>RANK(O39,$AF$19:$AF$135,0)</f>
        <v>#REF!</v>
      </c>
      <c r="P40" s="576"/>
      <c r="Q40" s="627"/>
      <c r="R40" s="622"/>
      <c r="S40" s="601">
        <f>B36</f>
        <v>41</v>
      </c>
      <c r="T40" s="281">
        <f>$A36</f>
        <v>0</v>
      </c>
      <c r="U40" s="281">
        <v>5</v>
      </c>
      <c r="V40" s="281" t="s">
        <v>162</v>
      </c>
      <c r="W40" s="401"/>
      <c r="X40" s="298"/>
      <c r="Y40" s="298"/>
      <c r="Z40" s="298"/>
      <c r="AA40" s="298"/>
      <c r="AB40" s="298"/>
      <c r="AC40" s="298"/>
      <c r="AD40" s="402"/>
      <c r="AE40" s="402"/>
      <c r="AF40" s="402"/>
      <c r="AJ40" s="356">
        <v>506</v>
      </c>
      <c r="AK40" s="231"/>
    </row>
    <row r="41" spans="1:37" s="280" customFormat="1" x14ac:dyDescent="0.3">
      <c r="A41" s="612">
        <v>5</v>
      </c>
      <c r="B41" s="475">
        <v>26</v>
      </c>
      <c r="C41" s="616" t="e">
        <f>VLOOKUP(B41,Уч!$A$2:$L$34,2,FALSE)</f>
        <v>#N/A</v>
      </c>
      <c r="D41" s="480" t="e">
        <f>VLOOKUP(B41,Уч!$A$2:$L$34,3,FALSE)</f>
        <v>#N/A</v>
      </c>
      <c r="E41" s="461" t="s">
        <v>19</v>
      </c>
      <c r="F41" s="596" t="e">
        <f>VLOOKUP($B41,'1_р'!$C$18:$I$86,5,FALSE)</f>
        <v>#N/A</v>
      </c>
      <c r="G41" s="596" t="e">
        <f>VLOOKUP($B41,Дл_р!$C$16:$O$54,11,FALSE)</f>
        <v>#N/A</v>
      </c>
      <c r="H41" s="596" t="e">
        <f>VLOOKUP($B41,Я_р!$C$16:$K$60,8,FALSE)</f>
        <v>#N/A</v>
      </c>
      <c r="I41" s="596" t="e">
        <f>VLOOKUP($B41,В_р!$C$16:$AF$57,29,FALSE)</f>
        <v>#N/A</v>
      </c>
      <c r="J41" s="597" t="e">
        <f>VLOOKUP($B41,'4_р'!$C$17:$H$73,5,FALSE)</f>
        <v>#N/A</v>
      </c>
      <c r="K41" s="596" t="e">
        <f>VLOOKUP($B41,#REF!,5,FALSE)</f>
        <v>#REF!</v>
      </c>
      <c r="L41" s="596" t="e">
        <f>VLOOKUP($B41,#REF!,8,FALSE)</f>
        <v>#REF!</v>
      </c>
      <c r="M41" s="596" t="e">
        <f>VLOOKUP($B41,#REF!,29,FALSE)</f>
        <v>#REF!</v>
      </c>
      <c r="N41" s="596">
        <f>VLOOKUP($B41,К_р!$C$15:$K$68,8,FALSE)</f>
        <v>51.82</v>
      </c>
      <c r="O41" s="475" t="str">
        <f>VLOOKUP($B41,'15_р'!$C$17:$H$86,5,FALSE)</f>
        <v>4:52.09</v>
      </c>
      <c r="P41" s="621" t="e">
        <f>SUM(F43:O43)</f>
        <v>#N/A</v>
      </c>
      <c r="Q41" s="474" t="e">
        <f>LOOKUP(P41,Y$1:AH$1,Y$2:AH$2)</f>
        <v>#N/A</v>
      </c>
      <c r="R41" s="620" t="e">
        <f>AH41+AI41+5</f>
        <v>#N/A</v>
      </c>
      <c r="S41" s="475">
        <f>B41</f>
        <v>26</v>
      </c>
      <c r="T41" s="281">
        <f>$A41</f>
        <v>5</v>
      </c>
      <c r="U41" s="281">
        <v>1</v>
      </c>
      <c r="V41" s="281">
        <f>$A41</f>
        <v>5</v>
      </c>
      <c r="W41" s="401"/>
      <c r="X41" s="298"/>
      <c r="Y41" s="298"/>
      <c r="Z41" s="298"/>
      <c r="AA41" s="298"/>
      <c r="AB41" s="298"/>
      <c r="AC41" s="298"/>
      <c r="AD41" s="402"/>
      <c r="AE41" s="402"/>
      <c r="AF41" s="402"/>
      <c r="AH41" s="280" t="e">
        <f>IF(AND(T41&gt;16,P41&gt;=6200),"1",LOOKUP(T41,Y$5:AO$5,Y$6:AO$6))</f>
        <v>#N/A</v>
      </c>
      <c r="AI41" s="280" t="e">
        <f>LOOKUP(Q41,Y$8:AD$8,Y$9:AD$9)</f>
        <v>#N/A</v>
      </c>
      <c r="AJ41" s="356">
        <v>452</v>
      </c>
      <c r="AK41" s="231"/>
    </row>
    <row r="42" spans="1:37" s="280" customFormat="1" x14ac:dyDescent="0.3">
      <c r="A42" s="612"/>
      <c r="B42" s="475"/>
      <c r="C42" s="614" t="e">
        <f>VLOOKUP(B41,Уч!$A$2:$L$34,5,FALSE)</f>
        <v>#N/A</v>
      </c>
      <c r="D42" s="480" t="e">
        <f>VLOOKUP(B41,Уч!$A$2:$L$34,4,FALSE)</f>
        <v>#N/A</v>
      </c>
      <c r="E42" s="461" t="s">
        <v>25</v>
      </c>
      <c r="F42" s="598" t="e">
        <f>VLOOKUP($B41,'1_р'!$C$18:$I$86,6,FALSE)</f>
        <v>#N/A</v>
      </c>
      <c r="G42" s="598" t="e">
        <f>VLOOKUP($B41,Дл_р!$C$16:$O$54,12,FALSE)</f>
        <v>#N/A</v>
      </c>
      <c r="H42" s="475"/>
      <c r="I42" s="598"/>
      <c r="J42" s="599"/>
      <c r="K42" s="598" t="e">
        <f>VLOOKUP($B41,#REF!,6,FALSE)</f>
        <v>#REF!</v>
      </c>
      <c r="L42" s="598"/>
      <c r="M42" s="598"/>
      <c r="N42" s="475"/>
      <c r="O42" s="475"/>
      <c r="P42" s="621"/>
      <c r="Q42" s="600"/>
      <c r="R42" s="620" t="e">
        <f>CONCATENATE(AH41,"+",AI41,"+",5)</f>
        <v>#N/A</v>
      </c>
      <c r="S42" s="475">
        <f>B41</f>
        <v>26</v>
      </c>
      <c r="T42" s="281">
        <f>$A41</f>
        <v>5</v>
      </c>
      <c r="U42" s="281">
        <v>2</v>
      </c>
      <c r="V42" s="281">
        <f>$A41</f>
        <v>5</v>
      </c>
      <c r="W42" s="401"/>
      <c r="X42" s="298"/>
      <c r="Y42" s="298"/>
      <c r="Z42" s="298"/>
      <c r="AA42" s="298"/>
      <c r="AB42" s="298"/>
      <c r="AC42" s="298"/>
      <c r="AD42" s="402"/>
      <c r="AE42" s="402"/>
      <c r="AF42" s="402"/>
      <c r="AH42" s="231"/>
      <c r="AI42" s="231"/>
      <c r="AJ42" s="356">
        <v>452</v>
      </c>
      <c r="AK42" s="231"/>
    </row>
    <row r="43" spans="1:37" s="280" customFormat="1" x14ac:dyDescent="0.3">
      <c r="A43" s="612"/>
      <c r="B43" s="475"/>
      <c r="C43" s="615" t="e">
        <f>VLOOKUP(B41,Уч!$A$2:$L$34,7,FALSE)</f>
        <v>#N/A</v>
      </c>
      <c r="D43" s="480"/>
      <c r="E43" s="461" t="s">
        <v>29</v>
      </c>
      <c r="F43" s="475" t="e">
        <f>VLOOKUP($B41,'1_р'!$C$18:$I$86,7,FALSE)</f>
        <v>#N/A</v>
      </c>
      <c r="G43" s="475" t="e">
        <f>VLOOKUP($B41,Дл_р!$C$16:$O$54,13,FALSE)</f>
        <v>#N/A</v>
      </c>
      <c r="H43" s="475" t="e">
        <f>VLOOKUP($B41,Я_р!$C$16:$K$60,9,FALSE)</f>
        <v>#N/A</v>
      </c>
      <c r="I43" s="475" t="e">
        <f>VLOOKUP($B41,В_р!$C$16:$AF$57,30,)</f>
        <v>#N/A</v>
      </c>
      <c r="J43" s="478" t="e">
        <f>VLOOKUP($B41,'4_р'!$C$17:$H$73,6,FALSE)</f>
        <v>#N/A</v>
      </c>
      <c r="K43" s="475" t="e">
        <f>VLOOKUP($B41,#REF!,7,FALSE)</f>
        <v>#REF!</v>
      </c>
      <c r="L43" s="475" t="e">
        <f>VLOOKUP($B41,#REF!,9,FALSE)</f>
        <v>#REF!</v>
      </c>
      <c r="M43" s="475" t="e">
        <f>VLOOKUP($B41,#REF!,30,FALSE)</f>
        <v>#REF!</v>
      </c>
      <c r="N43" s="475">
        <f>VLOOKUP($B41,К_р!$C$15:$K$68,9,FALSE)</f>
        <v>616</v>
      </c>
      <c r="O43" s="475">
        <f>VLOOKUP($B41,'15_р'!$C$17:$H$86,6,FALSE)</f>
        <v>606</v>
      </c>
      <c r="P43" s="621"/>
      <c r="Q43" s="602"/>
      <c r="R43" s="621"/>
      <c r="S43" s="475">
        <f>B41</f>
        <v>26</v>
      </c>
      <c r="T43" s="281">
        <f>$A41</f>
        <v>5</v>
      </c>
      <c r="U43" s="281">
        <v>3</v>
      </c>
      <c r="V43" s="281">
        <f>$A41</f>
        <v>5</v>
      </c>
      <c r="W43" s="401"/>
      <c r="X43" s="298"/>
      <c r="Y43" s="298"/>
      <c r="Z43" s="298"/>
      <c r="AA43" s="298"/>
      <c r="AB43" s="298"/>
      <c r="AC43" s="298"/>
      <c r="AD43" s="402"/>
      <c r="AE43" s="402"/>
      <c r="AF43" s="402"/>
      <c r="AH43" s="231"/>
      <c r="AI43" s="231"/>
      <c r="AJ43" s="356">
        <v>452</v>
      </c>
      <c r="AK43" s="231"/>
    </row>
    <row r="44" spans="1:37" s="280" customFormat="1" x14ac:dyDescent="0.3">
      <c r="A44" s="612"/>
      <c r="B44" s="475"/>
      <c r="C44" s="614" t="e">
        <f>VLOOKUP(B41,Уч!$A$2:$L$34,11,FALSE)</f>
        <v>#N/A</v>
      </c>
      <c r="D44" s="480"/>
      <c r="E44" s="461" t="s">
        <v>276</v>
      </c>
      <c r="F44" s="475" t="e">
        <f>F43</f>
        <v>#N/A</v>
      </c>
      <c r="G44" s="475" t="e">
        <f>F44+G43</f>
        <v>#N/A</v>
      </c>
      <c r="H44" s="475" t="e">
        <f>G44+H43</f>
        <v>#N/A</v>
      </c>
      <c r="I44" s="475" t="e">
        <f>H44+I43</f>
        <v>#N/A</v>
      </c>
      <c r="J44" s="478" t="e">
        <f>SUM($F43:J43)</f>
        <v>#N/A</v>
      </c>
      <c r="K44" s="475" t="e">
        <f>SUM($F43:$K43)</f>
        <v>#N/A</v>
      </c>
      <c r="L44" s="475" t="e">
        <f>K44+L43</f>
        <v>#N/A</v>
      </c>
      <c r="M44" s="475" t="e">
        <f>L44+M43</f>
        <v>#N/A</v>
      </c>
      <c r="N44" s="475" t="e">
        <f>SUM($F43:$N43)</f>
        <v>#N/A</v>
      </c>
      <c r="O44" s="475" t="e">
        <f>SUM($F43:$O43)</f>
        <v>#N/A</v>
      </c>
      <c r="P44" s="621"/>
      <c r="Q44" s="600"/>
      <c r="R44" s="621"/>
      <c r="S44" s="475">
        <f>B41</f>
        <v>26</v>
      </c>
      <c r="T44" s="281">
        <f>$A41</f>
        <v>5</v>
      </c>
      <c r="U44" s="281">
        <v>4</v>
      </c>
      <c r="V44" s="281">
        <f>$A41</f>
        <v>5</v>
      </c>
      <c r="W44" s="336" t="e">
        <f t="shared" ref="W44:AF44" si="5">F44</f>
        <v>#N/A</v>
      </c>
      <c r="X44" s="336" t="e">
        <f t="shared" si="5"/>
        <v>#N/A</v>
      </c>
      <c r="Y44" s="336" t="e">
        <f t="shared" si="5"/>
        <v>#N/A</v>
      </c>
      <c r="Z44" s="336" t="e">
        <f t="shared" si="5"/>
        <v>#N/A</v>
      </c>
      <c r="AA44" s="336" t="e">
        <f t="shared" si="5"/>
        <v>#N/A</v>
      </c>
      <c r="AB44" s="336" t="e">
        <f t="shared" si="5"/>
        <v>#N/A</v>
      </c>
      <c r="AC44" s="336" t="e">
        <f t="shared" si="5"/>
        <v>#N/A</v>
      </c>
      <c r="AD44" s="336" t="e">
        <f t="shared" si="5"/>
        <v>#N/A</v>
      </c>
      <c r="AE44" s="336" t="e">
        <f t="shared" si="5"/>
        <v>#N/A</v>
      </c>
      <c r="AF44" s="336" t="e">
        <f t="shared" si="5"/>
        <v>#N/A</v>
      </c>
      <c r="AH44" s="231"/>
      <c r="AI44" s="231"/>
      <c r="AJ44" s="356">
        <v>452</v>
      </c>
      <c r="AK44" s="231"/>
    </row>
    <row r="45" spans="1:37" s="280" customFormat="1" x14ac:dyDescent="0.2">
      <c r="A45" s="568"/>
      <c r="B45" s="624"/>
      <c r="C45" s="617"/>
      <c r="D45" s="625"/>
      <c r="E45" s="618" t="s">
        <v>59</v>
      </c>
      <c r="F45" s="624" t="e">
        <f>RANK(F44,$W$19:$W$135,0)</f>
        <v>#N/A</v>
      </c>
      <c r="G45" s="624" t="e">
        <f>RANK(G44,$X$19:$X$135,0)</f>
        <v>#N/A</v>
      </c>
      <c r="H45" s="624" t="e">
        <f>RANK(H44,$Y$19:$Y$135,0)</f>
        <v>#N/A</v>
      </c>
      <c r="I45" s="624" t="e">
        <f>RANK(I44,$Z$19:$Z$135,0)</f>
        <v>#N/A</v>
      </c>
      <c r="J45" s="626" t="e">
        <f>RANK(J44,$AA$19:$AA$110,0)</f>
        <v>#N/A</v>
      </c>
      <c r="K45" s="624" t="e">
        <f>RANK(K44,$AB$19:$AB$109,0)</f>
        <v>#N/A</v>
      </c>
      <c r="L45" s="624" t="e">
        <f>RANK(L44,$AC$19:$AC$115,0)</f>
        <v>#N/A</v>
      </c>
      <c r="M45" s="624" t="e">
        <f>RANK(M44,$AD$19:$AD$135,0)</f>
        <v>#N/A</v>
      </c>
      <c r="N45" s="624" t="e">
        <f>RANK(N44,$AE$19:$AE$135,0)</f>
        <v>#N/A</v>
      </c>
      <c r="O45" s="624" t="e">
        <f>RANK(O44,$AF$19:$AF$135,0)</f>
        <v>#N/A</v>
      </c>
      <c r="P45" s="576"/>
      <c r="Q45" s="627"/>
      <c r="R45" s="622"/>
      <c r="S45" s="601">
        <f>B41</f>
        <v>26</v>
      </c>
      <c r="T45" s="281">
        <f>$A41</f>
        <v>5</v>
      </c>
      <c r="U45" s="281">
        <v>5</v>
      </c>
      <c r="V45" s="281">
        <f>$A41</f>
        <v>5</v>
      </c>
      <c r="W45" s="401"/>
      <c r="X45" s="298"/>
      <c r="Y45" s="298"/>
      <c r="Z45" s="298"/>
      <c r="AA45" s="298"/>
      <c r="AB45" s="298"/>
      <c r="AC45" s="298"/>
      <c r="AD45" s="402"/>
      <c r="AE45" s="402"/>
      <c r="AF45" s="402"/>
      <c r="AH45" s="231"/>
      <c r="AI45" s="231"/>
      <c r="AJ45" s="356">
        <v>452</v>
      </c>
      <c r="AK45" s="231"/>
    </row>
    <row r="46" spans="1:37" s="280" customFormat="1" x14ac:dyDescent="0.3">
      <c r="A46" s="612">
        <v>6</v>
      </c>
      <c r="B46" s="475">
        <v>35</v>
      </c>
      <c r="C46" s="616" t="e">
        <f>VLOOKUP(B46,Уч!$A$2:$L$34,2,FALSE)</f>
        <v>#N/A</v>
      </c>
      <c r="D46" s="480" t="e">
        <f>VLOOKUP(B46,Уч!$A$2:$L$34,3,FALSE)</f>
        <v>#N/A</v>
      </c>
      <c r="E46" s="461" t="s">
        <v>19</v>
      </c>
      <c r="F46" s="596" t="e">
        <f>VLOOKUP($B46,'1_р'!$C$18:$I$86,5,FALSE)</f>
        <v>#N/A</v>
      </c>
      <c r="G46" s="596" t="e">
        <f>VLOOKUP($B46,Дл_р!$C$16:$O$54,11,FALSE)</f>
        <v>#N/A</v>
      </c>
      <c r="H46" s="596" t="e">
        <f>VLOOKUP($B46,Я_р!$C$16:$K$60,8,FALSE)</f>
        <v>#N/A</v>
      </c>
      <c r="I46" s="596" t="e">
        <f>VLOOKUP($B46,В_р!$C$16:$AF$57,29,FALSE)</f>
        <v>#N/A</v>
      </c>
      <c r="J46" s="597" t="e">
        <f>VLOOKUP($B46,'4_р'!$C$17:$H$73,5,FALSE)</f>
        <v>#N/A</v>
      </c>
      <c r="K46" s="596" t="e">
        <f>VLOOKUP($B46,#REF!,5,FALSE)</f>
        <v>#REF!</v>
      </c>
      <c r="L46" s="596" t="e">
        <f>VLOOKUP($B46,#REF!,8,FALSE)</f>
        <v>#REF!</v>
      </c>
      <c r="M46" s="596" t="e">
        <f>VLOOKUP($B46,#REF!,29,FALSE)</f>
        <v>#REF!</v>
      </c>
      <c r="N46" s="596">
        <f>VLOOKUP($B46,К_р!$C$15:$K$68,8,FALSE)</f>
        <v>49</v>
      </c>
      <c r="O46" s="475" t="str">
        <f>VLOOKUP($B46,'15_р'!$C$17:$H$86,5,FALSE)</f>
        <v>4:36.19</v>
      </c>
      <c r="P46" s="621" t="e">
        <f>SUM(F48:O48)</f>
        <v>#N/A</v>
      </c>
      <c r="Q46" s="474" t="e">
        <f>LOOKUP(P46,Y$1:AH$1,Y$2:AH$2)</f>
        <v>#N/A</v>
      </c>
      <c r="R46" s="620" t="e">
        <f>AH46+AI46+5</f>
        <v>#N/A</v>
      </c>
      <c r="S46" s="475">
        <f>B46</f>
        <v>35</v>
      </c>
      <c r="T46" s="281">
        <f>$A46</f>
        <v>6</v>
      </c>
      <c r="U46" s="281">
        <v>1</v>
      </c>
      <c r="V46" s="281" t="s">
        <v>162</v>
      </c>
      <c r="W46" s="401"/>
      <c r="X46" s="298"/>
      <c r="Y46" s="298"/>
      <c r="Z46" s="298"/>
      <c r="AA46" s="298"/>
      <c r="AB46" s="298"/>
      <c r="AC46" s="298"/>
      <c r="AD46" s="402"/>
      <c r="AE46" s="402"/>
      <c r="AF46" s="402"/>
      <c r="AH46" s="280" t="e">
        <f>IF(AND(T46&gt;16,P46&gt;=6200),"1",LOOKUP(T46,Y$5:AO$5,Y$6:AO$6))</f>
        <v>#N/A</v>
      </c>
      <c r="AI46" s="280" t="e">
        <f>LOOKUP(Q46,Y$8:AD$8,Y$9:AD$9)</f>
        <v>#N/A</v>
      </c>
      <c r="AJ46" s="356">
        <v>97</v>
      </c>
      <c r="AK46" s="231"/>
    </row>
    <row r="47" spans="1:37" s="280" customFormat="1" x14ac:dyDescent="0.3">
      <c r="A47" s="612"/>
      <c r="B47" s="475"/>
      <c r="C47" s="614" t="e">
        <f>VLOOKUP(B46,Уч!$A$2:$L$34,5,FALSE)</f>
        <v>#N/A</v>
      </c>
      <c r="D47" s="480" t="e">
        <f>VLOOKUP(B46,Уч!$A$2:$L$34,4,FALSE)</f>
        <v>#N/A</v>
      </c>
      <c r="E47" s="461" t="s">
        <v>25</v>
      </c>
      <c r="F47" s="598" t="e">
        <f>VLOOKUP($B46,'1_р'!$C$18:$I$86,6,FALSE)</f>
        <v>#N/A</v>
      </c>
      <c r="G47" s="598" t="e">
        <f>VLOOKUP($B46,Дл_р!$C$16:$O$54,12,FALSE)</f>
        <v>#N/A</v>
      </c>
      <c r="H47" s="475"/>
      <c r="I47" s="598"/>
      <c r="J47" s="599"/>
      <c r="K47" s="598" t="e">
        <f>VLOOKUP($B46,#REF!,6,FALSE)</f>
        <v>#REF!</v>
      </c>
      <c r="L47" s="598"/>
      <c r="M47" s="598"/>
      <c r="N47" s="475"/>
      <c r="O47" s="475"/>
      <c r="P47" s="621"/>
      <c r="Q47" s="600"/>
      <c r="R47" s="620" t="e">
        <f>CONCATENATE(AH46,"+",AI46,"+",5)</f>
        <v>#N/A</v>
      </c>
      <c r="S47" s="475">
        <f>B46</f>
        <v>35</v>
      </c>
      <c r="T47" s="281">
        <f>$A46</f>
        <v>6</v>
      </c>
      <c r="U47" s="281">
        <v>2</v>
      </c>
      <c r="V47" s="281" t="s">
        <v>162</v>
      </c>
      <c r="W47" s="401"/>
      <c r="X47" s="298"/>
      <c r="Y47" s="298"/>
      <c r="Z47" s="298"/>
      <c r="AA47" s="298"/>
      <c r="AB47" s="298"/>
      <c r="AC47" s="298"/>
      <c r="AD47" s="402"/>
      <c r="AE47" s="402"/>
      <c r="AF47" s="402"/>
      <c r="AH47" s="231"/>
      <c r="AI47" s="231"/>
      <c r="AJ47" s="356">
        <v>97</v>
      </c>
      <c r="AK47" s="231"/>
    </row>
    <row r="48" spans="1:37" s="280" customFormat="1" x14ac:dyDescent="0.3">
      <c r="A48" s="612"/>
      <c r="B48" s="475"/>
      <c r="C48" s="615" t="e">
        <f>VLOOKUP(B46,Уч!$A$2:$L$34,7,FALSE)</f>
        <v>#N/A</v>
      </c>
      <c r="D48" s="480"/>
      <c r="E48" s="461" t="s">
        <v>29</v>
      </c>
      <c r="F48" s="475" t="e">
        <f>VLOOKUP($B46,'1_р'!$C$18:$I$86,7,FALSE)</f>
        <v>#N/A</v>
      </c>
      <c r="G48" s="475" t="e">
        <f>VLOOKUP($B46,Дл_р!$C$16:$O$54,13,FALSE)</f>
        <v>#N/A</v>
      </c>
      <c r="H48" s="475" t="e">
        <f>VLOOKUP($B46,Я_р!$C$16:$K$60,9,FALSE)</f>
        <v>#N/A</v>
      </c>
      <c r="I48" s="475" t="e">
        <f>VLOOKUP($B46,В_р!$C$16:$AF$57,30,)</f>
        <v>#N/A</v>
      </c>
      <c r="J48" s="478" t="e">
        <f>VLOOKUP($B46,'4_р'!$C$17:$H$73,6,FALSE)</f>
        <v>#N/A</v>
      </c>
      <c r="K48" s="475" t="e">
        <f>VLOOKUP($B46,#REF!,7,FALSE)</f>
        <v>#REF!</v>
      </c>
      <c r="L48" s="475" t="e">
        <f>VLOOKUP($B46,#REF!,9,FALSE)</f>
        <v>#REF!</v>
      </c>
      <c r="M48" s="475" t="e">
        <f>VLOOKUP($B46,#REF!,30,FALSE)</f>
        <v>#REF!</v>
      </c>
      <c r="N48" s="475">
        <f>VLOOKUP($B46,К_р!$C$15:$K$68,9,FALSE)</f>
        <v>574</v>
      </c>
      <c r="O48" s="475">
        <f>VLOOKUP($B46,'15_р'!$C$17:$H$86,6,FALSE)</f>
        <v>704</v>
      </c>
      <c r="P48" s="621"/>
      <c r="Q48" s="602"/>
      <c r="R48" s="621"/>
      <c r="S48" s="475">
        <f>B46</f>
        <v>35</v>
      </c>
      <c r="T48" s="281">
        <f>$A46</f>
        <v>6</v>
      </c>
      <c r="U48" s="281">
        <v>3</v>
      </c>
      <c r="V48" s="281" t="s">
        <v>162</v>
      </c>
      <c r="W48" s="401"/>
      <c r="X48" s="298"/>
      <c r="Y48" s="298"/>
      <c r="Z48" s="298"/>
      <c r="AA48" s="298"/>
      <c r="AB48" s="298"/>
      <c r="AC48" s="298"/>
      <c r="AD48" s="402"/>
      <c r="AE48" s="402"/>
      <c r="AF48" s="402"/>
      <c r="AH48" s="231"/>
      <c r="AI48" s="231"/>
      <c r="AJ48" s="356">
        <v>97</v>
      </c>
      <c r="AK48" s="231"/>
    </row>
    <row r="49" spans="1:37" s="280" customFormat="1" x14ac:dyDescent="0.3">
      <c r="A49" s="612"/>
      <c r="B49" s="475"/>
      <c r="C49" s="614" t="e">
        <f>VLOOKUP(B46,Уч!$A$2:$L$34,11,FALSE)</f>
        <v>#N/A</v>
      </c>
      <c r="D49" s="480"/>
      <c r="E49" s="461" t="s">
        <v>276</v>
      </c>
      <c r="F49" s="475" t="e">
        <f>F48</f>
        <v>#N/A</v>
      </c>
      <c r="G49" s="475" t="e">
        <f>F49+G48</f>
        <v>#N/A</v>
      </c>
      <c r="H49" s="475" t="e">
        <f>G49+H48</f>
        <v>#N/A</v>
      </c>
      <c r="I49" s="475" t="e">
        <f>H49+I48</f>
        <v>#N/A</v>
      </c>
      <c r="J49" s="478" t="e">
        <f>SUM($F48:J48)</f>
        <v>#N/A</v>
      </c>
      <c r="K49" s="475" t="e">
        <f>SUM($F48:$K48)</f>
        <v>#N/A</v>
      </c>
      <c r="L49" s="475" t="e">
        <f>K49+L48</f>
        <v>#N/A</v>
      </c>
      <c r="M49" s="475" t="e">
        <f>L49+M48</f>
        <v>#N/A</v>
      </c>
      <c r="N49" s="475" t="e">
        <f>SUM($F48:$N48)</f>
        <v>#N/A</v>
      </c>
      <c r="O49" s="475" t="e">
        <f>SUM($F48:$O48)</f>
        <v>#N/A</v>
      </c>
      <c r="P49" s="621"/>
      <c r="Q49" s="600"/>
      <c r="R49" s="621"/>
      <c r="S49" s="475">
        <f>B46</f>
        <v>35</v>
      </c>
      <c r="T49" s="281">
        <f>$A46</f>
        <v>6</v>
      </c>
      <c r="U49" s="281">
        <v>4</v>
      </c>
      <c r="V49" s="281" t="s">
        <v>162</v>
      </c>
      <c r="W49" s="336" t="e">
        <f t="shared" ref="W49:AF49" si="6">F49</f>
        <v>#N/A</v>
      </c>
      <c r="X49" s="336" t="e">
        <f t="shared" si="6"/>
        <v>#N/A</v>
      </c>
      <c r="Y49" s="336" t="e">
        <f t="shared" si="6"/>
        <v>#N/A</v>
      </c>
      <c r="Z49" s="336" t="e">
        <f t="shared" si="6"/>
        <v>#N/A</v>
      </c>
      <c r="AA49" s="336" t="e">
        <f t="shared" si="6"/>
        <v>#N/A</v>
      </c>
      <c r="AB49" s="336" t="e">
        <f t="shared" si="6"/>
        <v>#N/A</v>
      </c>
      <c r="AC49" s="336" t="e">
        <f t="shared" si="6"/>
        <v>#N/A</v>
      </c>
      <c r="AD49" s="336" t="e">
        <f t="shared" si="6"/>
        <v>#N/A</v>
      </c>
      <c r="AE49" s="336" t="e">
        <f t="shared" si="6"/>
        <v>#N/A</v>
      </c>
      <c r="AF49" s="336" t="e">
        <f t="shared" si="6"/>
        <v>#N/A</v>
      </c>
      <c r="AH49" s="231"/>
      <c r="AI49" s="231"/>
      <c r="AJ49" s="356">
        <v>97</v>
      </c>
      <c r="AK49" s="231"/>
    </row>
    <row r="50" spans="1:37" s="280" customFormat="1" x14ac:dyDescent="0.2">
      <c r="A50" s="568"/>
      <c r="B50" s="624"/>
      <c r="C50" s="617"/>
      <c r="D50" s="625"/>
      <c r="E50" s="618" t="s">
        <v>59</v>
      </c>
      <c r="F50" s="624" t="e">
        <f>RANK(F49,$W$19:$W$135,0)</f>
        <v>#N/A</v>
      </c>
      <c r="G50" s="624" t="e">
        <f>RANK(G49,$X$19:$X$135,0)</f>
        <v>#N/A</v>
      </c>
      <c r="H50" s="624" t="e">
        <f>RANK(H49,$Y$19:$Y$135,0)</f>
        <v>#N/A</v>
      </c>
      <c r="I50" s="624" t="e">
        <f>RANK(I49,$Z$19:$Z$135,0)</f>
        <v>#N/A</v>
      </c>
      <c r="J50" s="626" t="e">
        <f>RANK(J49,$AA$19:$AA$110,0)</f>
        <v>#N/A</v>
      </c>
      <c r="K50" s="624" t="e">
        <f>RANK(K49,$AB$19:$AB$109,0)</f>
        <v>#N/A</v>
      </c>
      <c r="L50" s="624" t="e">
        <f>RANK(L49,$AC$19:$AC$115,0)</f>
        <v>#N/A</v>
      </c>
      <c r="M50" s="624" t="e">
        <f>RANK(M49,$AD$19:$AD$135,0)</f>
        <v>#N/A</v>
      </c>
      <c r="N50" s="624" t="e">
        <f>RANK(N49,$AE$19:$AE$135,0)</f>
        <v>#N/A</v>
      </c>
      <c r="O50" s="624" t="e">
        <f>RANK(O49,$AF$19:$AF$135,0)</f>
        <v>#N/A</v>
      </c>
      <c r="P50" s="576"/>
      <c r="Q50" s="627"/>
      <c r="R50" s="622"/>
      <c r="S50" s="601">
        <f>B46</f>
        <v>35</v>
      </c>
      <c r="T50" s="281">
        <f>$A46</f>
        <v>6</v>
      </c>
      <c r="U50" s="281">
        <v>5</v>
      </c>
      <c r="V50" s="281" t="s">
        <v>162</v>
      </c>
      <c r="W50" s="401"/>
      <c r="X50" s="298"/>
      <c r="Y50" s="298"/>
      <c r="Z50" s="298"/>
      <c r="AA50" s="298"/>
      <c r="AB50" s="298"/>
      <c r="AC50" s="298"/>
      <c r="AD50" s="402"/>
      <c r="AE50" s="402"/>
      <c r="AF50" s="402"/>
      <c r="AH50" s="231"/>
      <c r="AI50" s="231"/>
      <c r="AJ50" s="356">
        <v>97</v>
      </c>
      <c r="AK50" s="231"/>
    </row>
    <row r="51" spans="1:37" s="280" customFormat="1" hidden="1" x14ac:dyDescent="0.3">
      <c r="A51" s="612"/>
      <c r="B51" s="475">
        <v>45</v>
      </c>
      <c r="C51" s="616" t="str">
        <f>VLOOKUP(B51,Уч!$A$2:$L$34,2,FALSE)</f>
        <v>Бочаринский Данила</v>
      </c>
      <c r="D51" s="480" t="str">
        <f>VLOOKUP(B51,Уч!$A$2:$L$34,3,FALSE)</f>
        <v>12.01.1999</v>
      </c>
      <c r="E51" s="461" t="s">
        <v>19</v>
      </c>
      <c r="F51" s="596">
        <f>VLOOKUP($B51,'1_р'!$C$18:$I$86,5,FALSE)</f>
        <v>11.53</v>
      </c>
      <c r="G51" s="596">
        <f>VLOOKUP($B51,Дл_р!$C$16:$O$54,11,FALSE)</f>
        <v>6.34</v>
      </c>
      <c r="H51" s="596">
        <f>VLOOKUP($B51,Я_р!$C$16:$K$60,8,FALSE)</f>
        <v>11.57</v>
      </c>
      <c r="I51" s="596">
        <f>VLOOKUP($B51,В_р!$C$16:$AF$57,29,FALSE)</f>
        <v>1.88</v>
      </c>
      <c r="J51" s="597">
        <f>VLOOKUP($B51,'4_р'!$C$17:$H$73,5,FALSE)</f>
        <v>50.47</v>
      </c>
      <c r="K51" s="596" t="e">
        <f>VLOOKUP($B51,#REF!,5,FALSE)</f>
        <v>#REF!</v>
      </c>
      <c r="L51" s="596" t="e">
        <f>VLOOKUP($B51,#REF!,8,FALSE)</f>
        <v>#REF!</v>
      </c>
      <c r="M51" s="596" t="e">
        <f>VLOOKUP($B51,#REF!,29,FALSE)</f>
        <v>#REF!</v>
      </c>
      <c r="N51" s="596">
        <f>VLOOKUP($B51,К_р!$C$15:$K$68,8,FALSE)</f>
        <v>46.9</v>
      </c>
      <c r="O51" s="475" t="str">
        <f>VLOOKUP($B51,'15_р'!$C$17:$H$86,5,FALSE)</f>
        <v>4:17.35</v>
      </c>
      <c r="P51" s="621" t="e">
        <f>SUM(F53:O53)</f>
        <v>#REF!</v>
      </c>
      <c r="Q51" s="474" t="e">
        <f>LOOKUP(P51,Y$1:AH$1,Y$2:AH$2)</f>
        <v>#REF!</v>
      </c>
      <c r="R51" s="620" t="e">
        <f>AH51+AI51+5</f>
        <v>#REF!</v>
      </c>
      <c r="S51" s="475">
        <f>B51</f>
        <v>45</v>
      </c>
      <c r="T51" s="281">
        <f>$A51</f>
        <v>0</v>
      </c>
      <c r="U51" s="281">
        <v>1</v>
      </c>
      <c r="V51" s="281">
        <f>$A51</f>
        <v>0</v>
      </c>
      <c r="W51" s="401"/>
      <c r="X51" s="298"/>
      <c r="Y51" s="298"/>
      <c r="Z51" s="298"/>
      <c r="AA51" s="298"/>
      <c r="AB51" s="298"/>
      <c r="AC51" s="298"/>
      <c r="AD51" s="402"/>
      <c r="AE51" s="402"/>
      <c r="AF51" s="402"/>
      <c r="AH51" s="280" t="e">
        <f>IF(AND(T51&gt;16,P51&gt;=6200),"1",LOOKUP(T51,Y$5:AO$5,Y$6:AO$6))</f>
        <v>#REF!</v>
      </c>
      <c r="AI51" s="280" t="e">
        <f>LOOKUP(Q51,Y$8:AD$8,Y$9:AD$9)</f>
        <v>#REF!</v>
      </c>
      <c r="AJ51" s="356">
        <v>54</v>
      </c>
      <c r="AK51" s="231"/>
    </row>
    <row r="52" spans="1:37" s="280" customFormat="1" hidden="1" x14ac:dyDescent="0.3">
      <c r="A52" s="612"/>
      <c r="B52" s="475"/>
      <c r="C52" s="614" t="str">
        <f>VLOOKUP(B51,Уч!$A$2:$L$34,5,FALSE)</f>
        <v xml:space="preserve">Кемеровская область  </v>
      </c>
      <c r="D52" s="480" t="str">
        <f>VLOOKUP(B51,Уч!$A$2:$L$34,4,FALSE)</f>
        <v>КМС</v>
      </c>
      <c r="E52" s="461" t="s">
        <v>25</v>
      </c>
      <c r="F52" s="598">
        <f>VLOOKUP($B51,'1_р'!$C$18:$I$86,6,FALSE)</f>
        <v>0.8</v>
      </c>
      <c r="G52" s="598">
        <f>VLOOKUP($B51,Дл_р!$C$16:$O$54,12,FALSE)</f>
        <v>-1.5</v>
      </c>
      <c r="H52" s="475"/>
      <c r="I52" s="598"/>
      <c r="J52" s="599"/>
      <c r="K52" s="598" t="e">
        <f>VLOOKUP($B51,#REF!,6,FALSE)</f>
        <v>#REF!</v>
      </c>
      <c r="L52" s="598"/>
      <c r="M52" s="598"/>
      <c r="N52" s="475"/>
      <c r="O52" s="475"/>
      <c r="P52" s="621"/>
      <c r="Q52" s="600"/>
      <c r="R52" s="620" t="e">
        <f>CONCATENATE(AH51,"+",AI51,"+",5)</f>
        <v>#REF!</v>
      </c>
      <c r="S52" s="475">
        <f>B51</f>
        <v>45</v>
      </c>
      <c r="T52" s="281">
        <f>$A51</f>
        <v>0</v>
      </c>
      <c r="U52" s="281">
        <v>2</v>
      </c>
      <c r="V52" s="281">
        <f>$A51</f>
        <v>0</v>
      </c>
      <c r="W52" s="401"/>
      <c r="X52" s="298"/>
      <c r="Y52" s="298"/>
      <c r="Z52" s="298"/>
      <c r="AA52" s="298"/>
      <c r="AB52" s="298"/>
      <c r="AC52" s="298"/>
      <c r="AD52" s="402"/>
      <c r="AE52" s="402"/>
      <c r="AF52" s="402"/>
      <c r="AH52" s="231"/>
      <c r="AI52" s="231"/>
      <c r="AJ52" s="356">
        <v>54</v>
      </c>
      <c r="AK52" s="231"/>
    </row>
    <row r="53" spans="1:37" s="280" customFormat="1" hidden="1" x14ac:dyDescent="0.3">
      <c r="A53" s="612"/>
      <c r="B53" s="475"/>
      <c r="C53" s="615" t="str">
        <f>VLOOKUP(B51,Уч!$A$2:$L$34,7,FALSE)</f>
        <v>МАФСУ "СШ №7"</v>
      </c>
      <c r="D53" s="480"/>
      <c r="E53" s="461" t="s">
        <v>29</v>
      </c>
      <c r="F53" s="475">
        <f>VLOOKUP($B51,'1_р'!$C$18:$I$86,7,FALSE)</f>
        <v>746</v>
      </c>
      <c r="G53" s="475">
        <f>VLOOKUP($B51,Дл_р!$C$16:$O$54,13,FALSE)</f>
        <v>661</v>
      </c>
      <c r="H53" s="475">
        <f>VLOOKUP($B51,Я_р!$C$16:$K$60,9,FALSE)</f>
        <v>580</v>
      </c>
      <c r="I53" s="475">
        <f>VLOOKUP($B51,В_р!$C$16:$AF$57,30,)</f>
        <v>696</v>
      </c>
      <c r="J53" s="478">
        <f>VLOOKUP($B51,'4_р'!$C$17:$H$73,6,FALSE)</f>
        <v>793</v>
      </c>
      <c r="K53" s="475" t="e">
        <f>VLOOKUP($B51,#REF!,7,FALSE)</f>
        <v>#REF!</v>
      </c>
      <c r="L53" s="475" t="e">
        <f>VLOOKUP($B51,#REF!,9,FALSE)</f>
        <v>#REF!</v>
      </c>
      <c r="M53" s="475" t="e">
        <f>VLOOKUP($B51,#REF!,30,FALSE)</f>
        <v>#REF!</v>
      </c>
      <c r="N53" s="475">
        <f>VLOOKUP($B51,К_р!$C$15:$K$68,9,FALSE)</f>
        <v>543</v>
      </c>
      <c r="O53" s="475">
        <f>VLOOKUP($B51,'15_р'!$C$17:$H$86,6,FALSE)</f>
        <v>830</v>
      </c>
      <c r="P53" s="621"/>
      <c r="Q53" s="578"/>
      <c r="R53" s="621"/>
      <c r="S53" s="475">
        <f>B51</f>
        <v>45</v>
      </c>
      <c r="T53" s="281">
        <f>$A51</f>
        <v>0</v>
      </c>
      <c r="U53" s="281">
        <v>3</v>
      </c>
      <c r="V53" s="281">
        <f>$A51</f>
        <v>0</v>
      </c>
      <c r="W53" s="401"/>
      <c r="X53" s="298"/>
      <c r="Y53" s="298"/>
      <c r="Z53" s="298"/>
      <c r="AA53" s="298"/>
      <c r="AB53" s="298"/>
      <c r="AC53" s="298"/>
      <c r="AD53" s="402"/>
      <c r="AE53" s="402"/>
      <c r="AF53" s="402"/>
      <c r="AH53" s="231"/>
      <c r="AI53" s="231"/>
      <c r="AJ53" s="356">
        <v>54</v>
      </c>
      <c r="AK53" s="231"/>
    </row>
    <row r="54" spans="1:37" s="280" customFormat="1" hidden="1" x14ac:dyDescent="0.3">
      <c r="A54" s="612"/>
      <c r="B54" s="475"/>
      <c r="C54" s="614" t="str">
        <f>VLOOKUP(B51,Уч!$A$2:$L$34,11,FALSE)</f>
        <v>Чернявская Ю.В., Быков И.С., Ляпин И.М.</v>
      </c>
      <c r="D54" s="480"/>
      <c r="E54" s="461" t="s">
        <v>276</v>
      </c>
      <c r="F54" s="475">
        <f>F53</f>
        <v>746</v>
      </c>
      <c r="G54" s="475">
        <f>F54+G53</f>
        <v>1407</v>
      </c>
      <c r="H54" s="475">
        <f>G54+H53</f>
        <v>1987</v>
      </c>
      <c r="I54" s="475">
        <f>H54+I53</f>
        <v>2683</v>
      </c>
      <c r="J54" s="478">
        <f>SUM($F53:J53)</f>
        <v>3476</v>
      </c>
      <c r="K54" s="475" t="e">
        <f>SUM($F53:$K53)</f>
        <v>#REF!</v>
      </c>
      <c r="L54" s="475" t="e">
        <f>K54+L53</f>
        <v>#REF!</v>
      </c>
      <c r="M54" s="475" t="e">
        <f>L54+M53</f>
        <v>#REF!</v>
      </c>
      <c r="N54" s="475" t="e">
        <f>SUM($F53:$N53)</f>
        <v>#REF!</v>
      </c>
      <c r="O54" s="475" t="e">
        <f>SUM($F53:$O53)</f>
        <v>#REF!</v>
      </c>
      <c r="P54" s="621"/>
      <c r="Q54" s="578"/>
      <c r="R54" s="621"/>
      <c r="S54" s="475">
        <f>B51</f>
        <v>45</v>
      </c>
      <c r="T54" s="281">
        <f>$A51</f>
        <v>0</v>
      </c>
      <c r="U54" s="281">
        <v>4</v>
      </c>
      <c r="V54" s="281">
        <f>$A51</f>
        <v>0</v>
      </c>
      <c r="W54" s="336">
        <f t="shared" ref="W54:AF54" si="7">F54</f>
        <v>746</v>
      </c>
      <c r="X54" s="336">
        <f t="shared" si="7"/>
        <v>1407</v>
      </c>
      <c r="Y54" s="336">
        <f t="shared" si="7"/>
        <v>1987</v>
      </c>
      <c r="Z54" s="336">
        <f t="shared" si="7"/>
        <v>2683</v>
      </c>
      <c r="AA54" s="336">
        <f t="shared" si="7"/>
        <v>3476</v>
      </c>
      <c r="AB54" s="336" t="e">
        <f t="shared" si="7"/>
        <v>#REF!</v>
      </c>
      <c r="AC54" s="336" t="e">
        <f t="shared" si="7"/>
        <v>#REF!</v>
      </c>
      <c r="AD54" s="336" t="e">
        <f t="shared" si="7"/>
        <v>#REF!</v>
      </c>
      <c r="AE54" s="336" t="e">
        <f t="shared" si="7"/>
        <v>#REF!</v>
      </c>
      <c r="AF54" s="336" t="e">
        <f t="shared" si="7"/>
        <v>#REF!</v>
      </c>
      <c r="AH54" s="231"/>
      <c r="AI54" s="231"/>
      <c r="AJ54" s="356">
        <v>54</v>
      </c>
      <c r="AK54" s="231"/>
    </row>
    <row r="55" spans="1:37" s="280" customFormat="1" hidden="1" x14ac:dyDescent="0.2">
      <c r="A55" s="568"/>
      <c r="B55" s="624"/>
      <c r="C55" s="617"/>
      <c r="D55" s="625"/>
      <c r="E55" s="618" t="s">
        <v>59</v>
      </c>
      <c r="F55" s="624" t="e">
        <f>RANK(F54,$W$19:$W$135,0)</f>
        <v>#N/A</v>
      </c>
      <c r="G55" s="624" t="e">
        <f>RANK(G54,$X$19:$X$135,0)</f>
        <v>#N/A</v>
      </c>
      <c r="H55" s="624" t="e">
        <f>RANK(H54,$Y$19:$Y$135,0)</f>
        <v>#N/A</v>
      </c>
      <c r="I55" s="624" t="e">
        <f>RANK(I54,$Z$19:$Z$135,0)</f>
        <v>#N/A</v>
      </c>
      <c r="J55" s="626" t="e">
        <f>RANK(J54,$AA$19:$AA$110,0)</f>
        <v>#N/A</v>
      </c>
      <c r="K55" s="624" t="e">
        <f>RANK(K54,$AB$19:$AB$109,0)</f>
        <v>#REF!</v>
      </c>
      <c r="L55" s="624" t="e">
        <f>RANK(L54,$AC$19:$AC$115,0)</f>
        <v>#REF!</v>
      </c>
      <c r="M55" s="624" t="e">
        <f>RANK(M54,$AD$19:$AD$135,0)</f>
        <v>#REF!</v>
      </c>
      <c r="N55" s="624" t="e">
        <f>RANK(N54,$AE$19:$AE$135,0)</f>
        <v>#REF!</v>
      </c>
      <c r="O55" s="624" t="e">
        <f>RANK(O54,$AF$19:$AF$40,0)</f>
        <v>#REF!</v>
      </c>
      <c r="P55" s="576"/>
      <c r="Q55" s="627"/>
      <c r="R55" s="622"/>
      <c r="S55" s="601">
        <f>B51</f>
        <v>45</v>
      </c>
      <c r="T55" s="281">
        <f>$A51</f>
        <v>0</v>
      </c>
      <c r="U55" s="281">
        <v>5</v>
      </c>
      <c r="V55" s="281">
        <f>$A51</f>
        <v>0</v>
      </c>
      <c r="W55" s="401"/>
      <c r="X55" s="298"/>
      <c r="Y55" s="298"/>
      <c r="Z55" s="298"/>
      <c r="AA55" s="298"/>
      <c r="AB55" s="298"/>
      <c r="AC55" s="298"/>
      <c r="AD55" s="402"/>
      <c r="AE55" s="402"/>
      <c r="AF55" s="402"/>
      <c r="AH55" s="231"/>
      <c r="AI55" s="231"/>
      <c r="AJ55" s="356">
        <v>54</v>
      </c>
      <c r="AK55" s="231"/>
    </row>
    <row r="56" spans="1:37" s="280" customFormat="1" hidden="1" x14ac:dyDescent="0.3">
      <c r="A56" s="612"/>
      <c r="B56" s="475">
        <v>50</v>
      </c>
      <c r="C56" s="616" t="e">
        <f>VLOOKUP(B56,Уч!$A$2:$L$34,2,FALSE)</f>
        <v>#N/A</v>
      </c>
      <c r="D56" s="480" t="e">
        <f>VLOOKUP(B56,Уч!$A$2:$L$34,3,FALSE)</f>
        <v>#N/A</v>
      </c>
      <c r="E56" s="461" t="s">
        <v>19</v>
      </c>
      <c r="F56" s="596" t="e">
        <f>VLOOKUP($B56,'1_р'!$C$18:$I$86,5,FALSE)</f>
        <v>#N/A</v>
      </c>
      <c r="G56" s="596" t="e">
        <f>VLOOKUP($B56,Дл_р!$C$16:$O$54,11,FALSE)</f>
        <v>#N/A</v>
      </c>
      <c r="H56" s="596" t="e">
        <f>VLOOKUP($B56,Я_р!$C$16:$K$60,8,FALSE)</f>
        <v>#N/A</v>
      </c>
      <c r="I56" s="596">
        <f>VLOOKUP($B56,В_р!$C$16:$AF$57,29,FALSE)</f>
        <v>1.88</v>
      </c>
      <c r="J56" s="597" t="e">
        <f>VLOOKUP($B56,'4_р'!$C$17:$H$73,5,FALSE)</f>
        <v>#N/A</v>
      </c>
      <c r="K56" s="596" t="e">
        <f>VLOOKUP($B56,#REF!,5,FALSE)</f>
        <v>#REF!</v>
      </c>
      <c r="L56" s="596" t="e">
        <f>VLOOKUP($B56,#REF!,8,FALSE)</f>
        <v>#REF!</v>
      </c>
      <c r="M56" s="596" t="e">
        <f>VLOOKUP($B56,#REF!,29,FALSE)</f>
        <v>#REF!</v>
      </c>
      <c r="N56" s="596">
        <f>VLOOKUP($B56,К_р!$C$15:$K$68,8,FALSE)</f>
        <v>45.25</v>
      </c>
      <c r="O56" s="475" t="str">
        <f>VLOOKUP($B56,'15_р'!$C$17:$H$86,5,FALSE)</f>
        <v>4:54.00</v>
      </c>
      <c r="P56" s="621" t="e">
        <f>SUM(F58:O58)</f>
        <v>#N/A</v>
      </c>
      <c r="Q56" s="474" t="e">
        <f>LOOKUP(P56,Y$1:AH$1,Y$2:AH$2)</f>
        <v>#N/A</v>
      </c>
      <c r="R56" s="620" t="e">
        <f>AH56+AI56+5</f>
        <v>#N/A</v>
      </c>
      <c r="S56" s="475">
        <f>B56</f>
        <v>50</v>
      </c>
      <c r="T56" s="281">
        <f>$A56</f>
        <v>0</v>
      </c>
      <c r="U56" s="281">
        <v>1</v>
      </c>
      <c r="V56" s="281" t="s">
        <v>162</v>
      </c>
      <c r="W56" s="401"/>
      <c r="X56" s="298"/>
      <c r="Y56" s="298"/>
      <c r="Z56" s="298"/>
      <c r="AA56" s="298"/>
      <c r="AB56" s="298"/>
      <c r="AC56" s="298"/>
      <c r="AD56" s="402"/>
      <c r="AE56" s="402"/>
      <c r="AF56" s="402"/>
      <c r="AH56" s="280" t="e">
        <f>IF(AND(T56&gt;16,P56&gt;=6200),"1",LOOKUP(T56,Y$5:AO$5,Y$6:AO$6))</f>
        <v>#N/A</v>
      </c>
      <c r="AI56" s="280" t="e">
        <f>LOOKUP(Q56,Y$8:AD$8,Y$9:AD$9)</f>
        <v>#N/A</v>
      </c>
      <c r="AJ56" s="356">
        <v>455</v>
      </c>
      <c r="AK56" s="231"/>
    </row>
    <row r="57" spans="1:37" s="280" customFormat="1" hidden="1" x14ac:dyDescent="0.3">
      <c r="A57" s="612"/>
      <c r="B57" s="475"/>
      <c r="C57" s="614" t="e">
        <f>VLOOKUP(B56,Уч!$A$2:$L$34,5,FALSE)</f>
        <v>#N/A</v>
      </c>
      <c r="D57" s="480" t="e">
        <f>VLOOKUP(B56,Уч!$A$2:$L$34,4,FALSE)</f>
        <v>#N/A</v>
      </c>
      <c r="E57" s="461" t="s">
        <v>25</v>
      </c>
      <c r="F57" s="598" t="e">
        <f>VLOOKUP($B56,'1_р'!$C$18:$I$86,6,FALSE)</f>
        <v>#N/A</v>
      </c>
      <c r="G57" s="598" t="e">
        <f>VLOOKUP($B56,Дл_р!$C$16:$O$54,12,FALSE)</f>
        <v>#N/A</v>
      </c>
      <c r="H57" s="475"/>
      <c r="I57" s="598"/>
      <c r="J57" s="599"/>
      <c r="K57" s="598" t="e">
        <f>VLOOKUP($B56,#REF!,6,FALSE)</f>
        <v>#REF!</v>
      </c>
      <c r="L57" s="598"/>
      <c r="M57" s="598"/>
      <c r="N57" s="475"/>
      <c r="O57" s="475"/>
      <c r="P57" s="621"/>
      <c r="Q57" s="600"/>
      <c r="R57" s="620" t="e">
        <f>CONCATENATE(AH56,"+",AI56,"+",5)</f>
        <v>#N/A</v>
      </c>
      <c r="S57" s="475">
        <f>B56</f>
        <v>50</v>
      </c>
      <c r="T57" s="281">
        <f>$A56</f>
        <v>0</v>
      </c>
      <c r="U57" s="281">
        <v>2</v>
      </c>
      <c r="V57" s="281" t="s">
        <v>162</v>
      </c>
      <c r="W57" s="401"/>
      <c r="X57" s="298"/>
      <c r="Y57" s="298"/>
      <c r="Z57" s="298"/>
      <c r="AA57" s="298"/>
      <c r="AB57" s="298"/>
      <c r="AC57" s="298"/>
      <c r="AD57" s="402"/>
      <c r="AE57" s="402"/>
      <c r="AF57" s="402"/>
      <c r="AH57" s="231"/>
      <c r="AI57" s="231"/>
      <c r="AJ57" s="356">
        <v>455</v>
      </c>
      <c r="AK57" s="231"/>
    </row>
    <row r="58" spans="1:37" s="280" customFormat="1" hidden="1" x14ac:dyDescent="0.3">
      <c r="A58" s="612"/>
      <c r="B58" s="475"/>
      <c r="C58" s="615" t="e">
        <f>VLOOKUP(B56,Уч!$A$2:$L$34,7,FALSE)</f>
        <v>#N/A</v>
      </c>
      <c r="D58" s="480"/>
      <c r="E58" s="461" t="s">
        <v>29</v>
      </c>
      <c r="F58" s="475" t="e">
        <f>VLOOKUP($B56,'1_р'!$C$18:$I$86,7,FALSE)</f>
        <v>#N/A</v>
      </c>
      <c r="G58" s="475" t="e">
        <f>VLOOKUP($B56,Дл_р!$C$16:$O$54,13,FALSE)</f>
        <v>#N/A</v>
      </c>
      <c r="H58" s="475" t="e">
        <f>VLOOKUP($B56,Я_р!$C$16:$K$60,9,FALSE)</f>
        <v>#N/A</v>
      </c>
      <c r="I58" s="475">
        <f>VLOOKUP($B56,В_р!$C$16:$AF$57,30,)</f>
        <v>696</v>
      </c>
      <c r="J58" s="478" t="e">
        <f>VLOOKUP($B56,'4_р'!$C$17:$H$73,6,FALSE)</f>
        <v>#N/A</v>
      </c>
      <c r="K58" s="475" t="e">
        <f>VLOOKUP($B56,#REF!,7,FALSE)</f>
        <v>#REF!</v>
      </c>
      <c r="L58" s="475" t="e">
        <f>VLOOKUP($B56,#REF!,9,FALSE)</f>
        <v>#REF!</v>
      </c>
      <c r="M58" s="475" t="e">
        <f>VLOOKUP($B56,#REF!,30,FALSE)</f>
        <v>#REF!</v>
      </c>
      <c r="N58" s="475">
        <f>VLOOKUP($B56,К_р!$C$15:$K$68,9,FALSE)</f>
        <v>519</v>
      </c>
      <c r="O58" s="475">
        <f>VLOOKUP($B56,'15_р'!$C$17:$H$86,6,FALSE)</f>
        <v>595</v>
      </c>
      <c r="P58" s="621"/>
      <c r="Q58" s="602"/>
      <c r="R58" s="621"/>
      <c r="S58" s="475">
        <f>B56</f>
        <v>50</v>
      </c>
      <c r="T58" s="281">
        <f>$A56</f>
        <v>0</v>
      </c>
      <c r="U58" s="281">
        <v>3</v>
      </c>
      <c r="V58" s="281" t="s">
        <v>162</v>
      </c>
      <c r="W58" s="401"/>
      <c r="X58" s="298"/>
      <c r="Y58" s="298"/>
      <c r="Z58" s="298"/>
      <c r="AA58" s="298"/>
      <c r="AB58" s="298"/>
      <c r="AC58" s="298"/>
      <c r="AD58" s="402"/>
      <c r="AE58" s="402"/>
      <c r="AF58" s="402"/>
      <c r="AH58" s="231"/>
      <c r="AI58" s="231"/>
      <c r="AJ58" s="356">
        <v>455</v>
      </c>
      <c r="AK58" s="231"/>
    </row>
    <row r="59" spans="1:37" s="280" customFormat="1" hidden="1" x14ac:dyDescent="0.3">
      <c r="A59" s="612"/>
      <c r="B59" s="475"/>
      <c r="C59" s="614" t="e">
        <f>VLOOKUP(B56,Уч!$A$2:$L$34,11,FALSE)</f>
        <v>#N/A</v>
      </c>
      <c r="D59" s="480"/>
      <c r="E59" s="461" t="s">
        <v>276</v>
      </c>
      <c r="F59" s="475" t="e">
        <f>F58</f>
        <v>#N/A</v>
      </c>
      <c r="G59" s="475" t="e">
        <f>F59+G58</f>
        <v>#N/A</v>
      </c>
      <c r="H59" s="475" t="e">
        <f>G59+H58</f>
        <v>#N/A</v>
      </c>
      <c r="I59" s="475" t="e">
        <f>H59+I58</f>
        <v>#N/A</v>
      </c>
      <c r="J59" s="478" t="e">
        <f>SUM($F58:J58)</f>
        <v>#N/A</v>
      </c>
      <c r="K59" s="475" t="e">
        <f>SUM($F58:$K58)</f>
        <v>#N/A</v>
      </c>
      <c r="L59" s="475" t="e">
        <f>K59+L58</f>
        <v>#N/A</v>
      </c>
      <c r="M59" s="475" t="e">
        <f>L59+M58</f>
        <v>#N/A</v>
      </c>
      <c r="N59" s="475" t="e">
        <f>SUM($F58:$N58)</f>
        <v>#N/A</v>
      </c>
      <c r="O59" s="475" t="e">
        <f>SUM($F58:$O58)</f>
        <v>#N/A</v>
      </c>
      <c r="P59" s="621"/>
      <c r="Q59" s="600"/>
      <c r="R59" s="621"/>
      <c r="S59" s="475">
        <f>B56</f>
        <v>50</v>
      </c>
      <c r="T59" s="281">
        <f>$A56</f>
        <v>0</v>
      </c>
      <c r="U59" s="281">
        <v>4</v>
      </c>
      <c r="V59" s="281" t="s">
        <v>162</v>
      </c>
      <c r="W59" s="336" t="e">
        <f t="shared" ref="W59:AF59" si="8">F59</f>
        <v>#N/A</v>
      </c>
      <c r="X59" s="336" t="e">
        <f t="shared" si="8"/>
        <v>#N/A</v>
      </c>
      <c r="Y59" s="336" t="e">
        <f t="shared" si="8"/>
        <v>#N/A</v>
      </c>
      <c r="Z59" s="336" t="e">
        <f t="shared" si="8"/>
        <v>#N/A</v>
      </c>
      <c r="AA59" s="336" t="e">
        <f t="shared" si="8"/>
        <v>#N/A</v>
      </c>
      <c r="AB59" s="336" t="e">
        <f t="shared" si="8"/>
        <v>#N/A</v>
      </c>
      <c r="AC59" s="336" t="e">
        <f t="shared" si="8"/>
        <v>#N/A</v>
      </c>
      <c r="AD59" s="336" t="e">
        <f t="shared" si="8"/>
        <v>#N/A</v>
      </c>
      <c r="AE59" s="336" t="e">
        <f t="shared" si="8"/>
        <v>#N/A</v>
      </c>
      <c r="AF59" s="336" t="e">
        <f t="shared" si="8"/>
        <v>#N/A</v>
      </c>
      <c r="AH59" s="231"/>
      <c r="AI59" s="231"/>
      <c r="AJ59" s="356">
        <v>455</v>
      </c>
      <c r="AK59" s="231"/>
    </row>
    <row r="60" spans="1:37" s="280" customFormat="1" hidden="1" x14ac:dyDescent="0.2">
      <c r="A60" s="568"/>
      <c r="B60" s="624"/>
      <c r="C60" s="617"/>
      <c r="D60" s="625"/>
      <c r="E60" s="618" t="s">
        <v>59</v>
      </c>
      <c r="F60" s="624" t="e">
        <f>RANK(F59,$W$19:$W$135,0)</f>
        <v>#N/A</v>
      </c>
      <c r="G60" s="624" t="e">
        <f>RANK(G59,$X$19:$X$135,0)</f>
        <v>#N/A</v>
      </c>
      <c r="H60" s="624" t="e">
        <f>RANK(H59,$Y$19:$Y$135,0)</f>
        <v>#N/A</v>
      </c>
      <c r="I60" s="624" t="e">
        <f>RANK(I59,$Z$19:$Z$135,0)</f>
        <v>#N/A</v>
      </c>
      <c r="J60" s="626" t="e">
        <f>RANK(J59,$AA$19:$AA$110,0)</f>
        <v>#N/A</v>
      </c>
      <c r="K60" s="624" t="e">
        <f>RANK(K59,$AB$19:$AB$109,0)</f>
        <v>#N/A</v>
      </c>
      <c r="L60" s="624" t="e">
        <f>RANK(L59,$AC$19:$AC$115,0)</f>
        <v>#N/A</v>
      </c>
      <c r="M60" s="624" t="e">
        <f>RANK(M59,$AD$19:$AD$135,0)</f>
        <v>#N/A</v>
      </c>
      <c r="N60" s="624" t="e">
        <f>RANK(N59,$AE$19:$AE$135,0)</f>
        <v>#N/A</v>
      </c>
      <c r="O60" s="624" t="e">
        <f>RANK(O59,$AF$19:$AF$135,0)</f>
        <v>#N/A</v>
      </c>
      <c r="P60" s="576"/>
      <c r="Q60" s="627"/>
      <c r="R60" s="622"/>
      <c r="S60" s="601">
        <f>B56</f>
        <v>50</v>
      </c>
      <c r="T60" s="281">
        <f>$A56</f>
        <v>0</v>
      </c>
      <c r="U60" s="281">
        <v>5</v>
      </c>
      <c r="V60" s="281" t="s">
        <v>162</v>
      </c>
      <c r="W60" s="401"/>
      <c r="X60" s="298"/>
      <c r="Y60" s="298"/>
      <c r="Z60" s="298"/>
      <c r="AA60" s="298"/>
      <c r="AB60" s="298"/>
      <c r="AC60" s="298"/>
      <c r="AD60" s="402"/>
      <c r="AE60" s="402"/>
      <c r="AF60" s="402"/>
      <c r="AH60" s="231"/>
      <c r="AI60" s="231"/>
      <c r="AJ60" s="356">
        <v>455</v>
      </c>
      <c r="AK60" s="231"/>
    </row>
    <row r="61" spans="1:37" s="280" customFormat="1" hidden="1" x14ac:dyDescent="0.3">
      <c r="A61" s="612"/>
      <c r="B61" s="475">
        <v>44</v>
      </c>
      <c r="C61" s="616" t="str">
        <f>VLOOKUP(B61,Уч!$A$2:$L$34,2,FALSE)</f>
        <v>Хамедов Игорь</v>
      </c>
      <c r="D61" s="480" t="str">
        <f>VLOOKUP(B61,Уч!$A$2:$L$34,3,FALSE)</f>
        <v>30.05.1998</v>
      </c>
      <c r="E61" s="461" t="s">
        <v>19</v>
      </c>
      <c r="F61" s="596">
        <f>VLOOKUP($B61,'1_р'!$C$18:$I$86,5,FALSE)</f>
        <v>11.78</v>
      </c>
      <c r="G61" s="596">
        <f>VLOOKUP($B61,Дл_р!$C$16:$O$54,11,FALSE)</f>
        <v>6.41</v>
      </c>
      <c r="H61" s="596">
        <f>VLOOKUP($B61,Я_р!$C$16:$K$60,8,FALSE)</f>
        <v>11.76</v>
      </c>
      <c r="I61" s="596">
        <f>VLOOKUP($B61,В_р!$C$16:$AF$57,29,FALSE)</f>
        <v>1.97</v>
      </c>
      <c r="J61" s="597">
        <f>VLOOKUP($B61,'4_р'!$C$17:$H$73,5,FALSE)</f>
        <v>50.41</v>
      </c>
      <c r="K61" s="596" t="e">
        <f>VLOOKUP($B61,#REF!,5,FALSE)</f>
        <v>#REF!</v>
      </c>
      <c r="L61" s="596" t="e">
        <f>VLOOKUP($B61,#REF!,8,FALSE)</f>
        <v>#REF!</v>
      </c>
      <c r="M61" s="596" t="e">
        <f>VLOOKUP($B61,#REF!,29,FALSE)</f>
        <v>#REF!</v>
      </c>
      <c r="N61" s="596">
        <f>VLOOKUP($B61,К_р!$C$15:$K$68,8,FALSE)</f>
        <v>47.52</v>
      </c>
      <c r="O61" s="475" t="str">
        <f>VLOOKUP($B61,'15_р'!$C$17:$H$86,5,FALSE)</f>
        <v>4:41.81</v>
      </c>
      <c r="P61" s="621" t="e">
        <f>SUM(F63:O63)</f>
        <v>#REF!</v>
      </c>
      <c r="Q61" s="474" t="e">
        <f>LOOKUP(P61,Y$1:AH$1,Y$2:AH$2)</f>
        <v>#REF!</v>
      </c>
      <c r="R61" s="620" t="e">
        <f>AH61+AI61+5</f>
        <v>#REF!</v>
      </c>
      <c r="S61" s="475">
        <f>B61</f>
        <v>44</v>
      </c>
      <c r="T61" s="281">
        <f>$A61</f>
        <v>0</v>
      </c>
      <c r="U61" s="281">
        <v>1</v>
      </c>
      <c r="V61" s="281" t="s">
        <v>162</v>
      </c>
      <c r="W61" s="298"/>
      <c r="X61" s="298"/>
      <c r="Y61" s="298"/>
      <c r="Z61" s="298"/>
      <c r="AA61" s="298"/>
      <c r="AB61" s="298"/>
      <c r="AC61" s="298"/>
      <c r="AD61" s="402"/>
      <c r="AE61" s="402"/>
      <c r="AF61" s="402"/>
      <c r="AH61" s="280" t="e">
        <f>IF(AND(T61&gt;16,P61&gt;=6200),"1",LOOKUP(T61,Y$5:AO$5,Y$6:AO$6))</f>
        <v>#REF!</v>
      </c>
      <c r="AI61" s="280" t="e">
        <f>LOOKUP(Q61,Y$8:AD$8,Y$9:AD$9)</f>
        <v>#REF!</v>
      </c>
      <c r="AJ61" s="356">
        <v>462</v>
      </c>
      <c r="AK61" s="231"/>
    </row>
    <row r="62" spans="1:37" s="280" customFormat="1" hidden="1" x14ac:dyDescent="0.3">
      <c r="A62" s="612"/>
      <c r="B62" s="475"/>
      <c r="C62" s="614" t="str">
        <f>VLOOKUP(B61,Уч!$A$2:$L$34,5,FALSE)</f>
        <v xml:space="preserve">Кемеровская область  </v>
      </c>
      <c r="D62" s="480" t="str">
        <f>VLOOKUP(B61,Уч!$A$2:$L$34,4,FALSE)</f>
        <v>КМС</v>
      </c>
      <c r="E62" s="461" t="s">
        <v>25</v>
      </c>
      <c r="F62" s="598">
        <f>VLOOKUP($B61,'1_р'!$C$18:$I$86,6,FALSE)</f>
        <v>0.8</v>
      </c>
      <c r="G62" s="598">
        <f>VLOOKUP($B61,Дл_р!$C$16:$O$54,12,FALSE)</f>
        <v>0.6</v>
      </c>
      <c r="H62" s="475"/>
      <c r="I62" s="598"/>
      <c r="J62" s="599"/>
      <c r="K62" s="598" t="e">
        <f>VLOOKUP($B61,#REF!,6,FALSE)</f>
        <v>#REF!</v>
      </c>
      <c r="L62" s="598"/>
      <c r="M62" s="598"/>
      <c r="N62" s="475"/>
      <c r="O62" s="475"/>
      <c r="P62" s="621"/>
      <c r="Q62" s="600"/>
      <c r="R62" s="620" t="e">
        <f>CONCATENATE(AH61,"+",AI61,"+",5)</f>
        <v>#REF!</v>
      </c>
      <c r="S62" s="475">
        <f>B61</f>
        <v>44</v>
      </c>
      <c r="T62" s="281">
        <f>$A61</f>
        <v>0</v>
      </c>
      <c r="U62" s="281">
        <v>2</v>
      </c>
      <c r="V62" s="281" t="s">
        <v>162</v>
      </c>
      <c r="W62" s="298"/>
      <c r="X62" s="298"/>
      <c r="Y62" s="298"/>
      <c r="Z62" s="298"/>
      <c r="AA62" s="298"/>
      <c r="AB62" s="298"/>
      <c r="AC62" s="298"/>
      <c r="AD62" s="402"/>
      <c r="AE62" s="402"/>
      <c r="AF62" s="402"/>
      <c r="AH62" s="231"/>
      <c r="AI62" s="231"/>
      <c r="AJ62" s="356">
        <v>462</v>
      </c>
      <c r="AK62" s="231"/>
    </row>
    <row r="63" spans="1:37" s="280" customFormat="1" hidden="1" x14ac:dyDescent="0.3">
      <c r="A63" s="612"/>
      <c r="B63" s="475"/>
      <c r="C63" s="615" t="str">
        <f>VLOOKUP(B61,Уч!$A$2:$L$34,7,FALSE)</f>
        <v>МАФСУ "СШ №7"</v>
      </c>
      <c r="D63" s="477"/>
      <c r="E63" s="461" t="s">
        <v>29</v>
      </c>
      <c r="F63" s="475">
        <f>VLOOKUP($B61,'1_р'!$C$18:$I$86,7,FALSE)</f>
        <v>695</v>
      </c>
      <c r="G63" s="475">
        <f>VLOOKUP($B61,Дл_р!$C$16:$O$54,13,FALSE)</f>
        <v>677</v>
      </c>
      <c r="H63" s="475">
        <f>VLOOKUP($B61,Я_р!$C$16:$K$60,9,FALSE)</f>
        <v>592</v>
      </c>
      <c r="I63" s="475">
        <f>VLOOKUP($B61,В_р!$C$16:$AF$57,30,)</f>
        <v>776</v>
      </c>
      <c r="J63" s="478">
        <f>VLOOKUP($B61,'4_р'!$C$17:$H$73,6,FALSE)</f>
        <v>796</v>
      </c>
      <c r="K63" s="475" t="e">
        <f>VLOOKUP($B61,#REF!,7,FALSE)</f>
        <v>#REF!</v>
      </c>
      <c r="L63" s="475" t="e">
        <f>VLOOKUP($B61,#REF!,9,FALSE)</f>
        <v>#REF!</v>
      </c>
      <c r="M63" s="475" t="e">
        <f>VLOOKUP($B61,#REF!,30,FALSE)</f>
        <v>#REF!</v>
      </c>
      <c r="N63" s="475">
        <f>VLOOKUP($B61,К_р!$C$15:$K$68,9,FALSE)</f>
        <v>552</v>
      </c>
      <c r="O63" s="475">
        <f>VLOOKUP($B61,'15_р'!$C$17:$H$86,6,FALSE)</f>
        <v>669</v>
      </c>
      <c r="P63" s="621"/>
      <c r="Q63" s="578"/>
      <c r="R63" s="621"/>
      <c r="S63" s="475">
        <f>B61</f>
        <v>44</v>
      </c>
      <c r="T63" s="281">
        <f>$A61</f>
        <v>0</v>
      </c>
      <c r="U63" s="281">
        <v>3</v>
      </c>
      <c r="V63" s="281" t="s">
        <v>162</v>
      </c>
      <c r="W63" s="298"/>
      <c r="X63" s="298"/>
      <c r="Y63" s="298"/>
      <c r="Z63" s="298"/>
      <c r="AA63" s="298"/>
      <c r="AB63" s="298"/>
      <c r="AC63" s="298"/>
      <c r="AD63" s="402"/>
      <c r="AE63" s="402"/>
      <c r="AF63" s="402"/>
      <c r="AH63" s="231"/>
      <c r="AI63" s="231"/>
      <c r="AJ63" s="356">
        <v>462</v>
      </c>
      <c r="AK63" s="231"/>
    </row>
    <row r="64" spans="1:37" s="280" customFormat="1" hidden="1" x14ac:dyDescent="0.3">
      <c r="A64" s="612"/>
      <c r="B64" s="475"/>
      <c r="C64" s="614" t="str">
        <f>VLOOKUP(B61,Уч!$A$2:$L$34,11,FALSE)</f>
        <v>Быков И.С., Чернявская Ю.В., Ляпин И.М.</v>
      </c>
      <c r="D64" s="477"/>
      <c r="E64" s="461" t="s">
        <v>276</v>
      </c>
      <c r="F64" s="475">
        <f>F63</f>
        <v>695</v>
      </c>
      <c r="G64" s="475">
        <f>F64+G63</f>
        <v>1372</v>
      </c>
      <c r="H64" s="475">
        <f>G64+H63</f>
        <v>1964</v>
      </c>
      <c r="I64" s="475">
        <f>H64+I63</f>
        <v>2740</v>
      </c>
      <c r="J64" s="478">
        <f>SUM($F63:J63)</f>
        <v>3536</v>
      </c>
      <c r="K64" s="475" t="e">
        <f>SUM($F63:$K63)</f>
        <v>#REF!</v>
      </c>
      <c r="L64" s="475" t="e">
        <f>K64+L63</f>
        <v>#REF!</v>
      </c>
      <c r="M64" s="475" t="e">
        <f>L64+M63</f>
        <v>#REF!</v>
      </c>
      <c r="N64" s="475" t="e">
        <f>SUM($F63:$N63)</f>
        <v>#REF!</v>
      </c>
      <c r="O64" s="475" t="e">
        <f>SUM($F63:$O63)</f>
        <v>#REF!</v>
      </c>
      <c r="P64" s="621"/>
      <c r="Q64" s="578"/>
      <c r="R64" s="621"/>
      <c r="S64" s="475">
        <f>B61</f>
        <v>44</v>
      </c>
      <c r="T64" s="281">
        <f>$A61</f>
        <v>0</v>
      </c>
      <c r="U64" s="281">
        <v>4</v>
      </c>
      <c r="V64" s="281" t="s">
        <v>162</v>
      </c>
      <c r="W64" s="336">
        <f t="shared" ref="W64:AF64" si="9">F64</f>
        <v>695</v>
      </c>
      <c r="X64" s="336">
        <f t="shared" si="9"/>
        <v>1372</v>
      </c>
      <c r="Y64" s="336">
        <f t="shared" si="9"/>
        <v>1964</v>
      </c>
      <c r="Z64" s="336">
        <f t="shared" si="9"/>
        <v>2740</v>
      </c>
      <c r="AA64" s="336">
        <f t="shared" si="9"/>
        <v>3536</v>
      </c>
      <c r="AB64" s="336" t="e">
        <f t="shared" si="9"/>
        <v>#REF!</v>
      </c>
      <c r="AC64" s="336" t="e">
        <f t="shared" si="9"/>
        <v>#REF!</v>
      </c>
      <c r="AD64" s="336" t="e">
        <f t="shared" si="9"/>
        <v>#REF!</v>
      </c>
      <c r="AE64" s="336" t="e">
        <f t="shared" si="9"/>
        <v>#REF!</v>
      </c>
      <c r="AF64" s="336" t="e">
        <f t="shared" si="9"/>
        <v>#REF!</v>
      </c>
      <c r="AH64" s="231"/>
      <c r="AI64" s="231"/>
      <c r="AJ64" s="356">
        <v>462</v>
      </c>
      <c r="AK64" s="281"/>
    </row>
    <row r="65" spans="1:41" s="280" customFormat="1" hidden="1" x14ac:dyDescent="0.2">
      <c r="A65" s="568"/>
      <c r="B65" s="624"/>
      <c r="C65" s="617"/>
      <c r="D65" s="629"/>
      <c r="E65" s="618" t="s">
        <v>59</v>
      </c>
      <c r="F65" s="624" t="e">
        <f>RANK(F64,$W$19:$W$135,0)</f>
        <v>#N/A</v>
      </c>
      <c r="G65" s="624" t="e">
        <f>RANK(G64,$X$19:$X$135,0)</f>
        <v>#N/A</v>
      </c>
      <c r="H65" s="624" t="e">
        <f>RANK(H64,$Y$19:$Y$135,0)</f>
        <v>#N/A</v>
      </c>
      <c r="I65" s="624" t="e">
        <f>RANK(I64,$Z$19:$Z$135,0)</f>
        <v>#N/A</v>
      </c>
      <c r="J65" s="626" t="e">
        <f>RANK(J64,$AA$19:$AA$110,0)</f>
        <v>#N/A</v>
      </c>
      <c r="K65" s="624" t="e">
        <f>RANK(K64,$AB$19:$AB$109,0)</f>
        <v>#REF!</v>
      </c>
      <c r="L65" s="624" t="e">
        <f>RANK(L64,$AC$19:$AC$115,0)</f>
        <v>#REF!</v>
      </c>
      <c r="M65" s="624" t="e">
        <f>RANK(M64,$AD$19:$AD$135,0)</f>
        <v>#REF!</v>
      </c>
      <c r="N65" s="624" t="e">
        <f>RANK(N64,$AE$19:$AE$135,0)</f>
        <v>#REF!</v>
      </c>
      <c r="O65" s="624" t="e">
        <f>RANK(O64,$AF$19:$AF$135,0)</f>
        <v>#REF!</v>
      </c>
      <c r="P65" s="576"/>
      <c r="Q65" s="627"/>
      <c r="R65" s="622"/>
      <c r="S65" s="601">
        <f>B61</f>
        <v>44</v>
      </c>
      <c r="T65" s="281">
        <f>$A61</f>
        <v>0</v>
      </c>
      <c r="U65" s="281">
        <v>5</v>
      </c>
      <c r="V65" s="281" t="s">
        <v>162</v>
      </c>
      <c r="W65" s="298"/>
      <c r="X65" s="298"/>
      <c r="Y65" s="298"/>
      <c r="Z65" s="298"/>
      <c r="AA65" s="298"/>
      <c r="AB65" s="298"/>
      <c r="AC65" s="298"/>
      <c r="AD65" s="402"/>
      <c r="AE65" s="402"/>
      <c r="AF65" s="402"/>
      <c r="AH65" s="231"/>
      <c r="AI65" s="231"/>
      <c r="AJ65" s="356">
        <v>462</v>
      </c>
      <c r="AK65" s="281"/>
    </row>
    <row r="66" spans="1:41" s="280" customFormat="1" hidden="1" x14ac:dyDescent="0.3">
      <c r="A66" s="612"/>
      <c r="B66" s="475">
        <v>80</v>
      </c>
      <c r="C66" s="616" t="e">
        <f>VLOOKUP(B66,Уч!$A$2:$L$34,2,FALSE)</f>
        <v>#N/A</v>
      </c>
      <c r="D66" s="480" t="e">
        <f>VLOOKUP(B66,Уч!$A$2:$L$34,3,FALSE)</f>
        <v>#N/A</v>
      </c>
      <c r="E66" s="461" t="s">
        <v>19</v>
      </c>
      <c r="F66" s="596" t="e">
        <f>VLOOKUP($B66,'1_р'!$C$18:$I$86,5,FALSE)</f>
        <v>#N/A</v>
      </c>
      <c r="G66" s="596" t="e">
        <f>VLOOKUP($B66,Дл_р!$C$16:$O$54,11,FALSE)</f>
        <v>#N/A</v>
      </c>
      <c r="H66" s="596" t="e">
        <f>VLOOKUP($B66,Я_р!$C$16:$K$60,8,FALSE)</f>
        <v>#N/A</v>
      </c>
      <c r="I66" s="596" t="e">
        <f>VLOOKUP($B66,В_р!$C$16:$AF$57,29,FALSE)</f>
        <v>#N/A</v>
      </c>
      <c r="J66" s="597" t="e">
        <f>VLOOKUP($B66,'4_р'!$C$17:$H$73,5,FALSE)</f>
        <v>#N/A</v>
      </c>
      <c r="K66" s="596" t="e">
        <f>VLOOKUP($B66,#REF!,5,FALSE)</f>
        <v>#REF!</v>
      </c>
      <c r="L66" s="596" t="e">
        <f>VLOOKUP($B66,#REF!,8,FALSE)</f>
        <v>#REF!</v>
      </c>
      <c r="M66" s="596" t="e">
        <f>VLOOKUP($B66,#REF!,29,FALSE)</f>
        <v>#REF!</v>
      </c>
      <c r="N66" s="596">
        <f>VLOOKUP($B66,К_р!$C$15:$K$68,8,FALSE)</f>
        <v>37.9</v>
      </c>
      <c r="O66" s="475" t="str">
        <f>VLOOKUP($B66,'15_р'!$C$17:$H$86,5,FALSE)</f>
        <v>4:15.84</v>
      </c>
      <c r="P66" s="621" t="e">
        <f>SUM(F68:O68)</f>
        <v>#N/A</v>
      </c>
      <c r="Q66" s="474" t="e">
        <f>LOOKUP(P66,Y$1:AH$1,Y$2:AH$2)</f>
        <v>#N/A</v>
      </c>
      <c r="R66" s="620" t="e">
        <f>AH66+AI66+5</f>
        <v>#N/A</v>
      </c>
      <c r="S66" s="475">
        <f>B66</f>
        <v>80</v>
      </c>
      <c r="T66" s="281">
        <f>$A66</f>
        <v>0</v>
      </c>
      <c r="U66" s="281">
        <v>1</v>
      </c>
      <c r="V66" s="281">
        <f>$A66</f>
        <v>0</v>
      </c>
      <c r="W66" s="401"/>
      <c r="X66" s="298"/>
      <c r="Y66" s="298"/>
      <c r="Z66" s="298"/>
      <c r="AA66" s="298"/>
      <c r="AB66" s="298"/>
      <c r="AC66" s="298"/>
      <c r="AD66" s="402"/>
      <c r="AE66" s="402"/>
      <c r="AF66" s="402"/>
      <c r="AH66" s="280" t="e">
        <f>IF(AND(T66&gt;16,P66&gt;=6200),"1",LOOKUP(T66,Y$5:AO$5,Y$6:AO$6))</f>
        <v>#N/A</v>
      </c>
      <c r="AI66" s="280" t="e">
        <f>LOOKUP(Q66,Y$8:AD$8,Y$9:AD$9)</f>
        <v>#N/A</v>
      </c>
      <c r="AJ66" s="356">
        <v>459</v>
      </c>
      <c r="AK66" s="231"/>
    </row>
    <row r="67" spans="1:41" s="280" customFormat="1" hidden="1" x14ac:dyDescent="0.3">
      <c r="A67" s="612"/>
      <c r="B67" s="475"/>
      <c r="C67" s="614" t="e">
        <f>VLOOKUP(B66,Уч!$A$2:$L$34,5,FALSE)</f>
        <v>#N/A</v>
      </c>
      <c r="D67" s="477" t="e">
        <f>VLOOKUP(B66,Уч!$A$2:$L$34,4,FALSE)</f>
        <v>#N/A</v>
      </c>
      <c r="E67" s="461" t="s">
        <v>25</v>
      </c>
      <c r="F67" s="598" t="e">
        <f>VLOOKUP($B66,'1_р'!$C$18:$I$86,6,FALSE)</f>
        <v>#N/A</v>
      </c>
      <c r="G67" s="598" t="e">
        <f>VLOOKUP($B66,Дл_р!$C$16:$O$54,12,FALSE)</f>
        <v>#N/A</v>
      </c>
      <c r="H67" s="475"/>
      <c r="I67" s="598"/>
      <c r="J67" s="599"/>
      <c r="K67" s="598" t="e">
        <f>VLOOKUP($B66,#REF!,6,FALSE)</f>
        <v>#REF!</v>
      </c>
      <c r="L67" s="598"/>
      <c r="M67" s="598"/>
      <c r="N67" s="475"/>
      <c r="O67" s="475"/>
      <c r="P67" s="621"/>
      <c r="Q67" s="600"/>
      <c r="R67" s="620" t="e">
        <f>CONCATENATE(AH66,"+",AI66,"+",5)</f>
        <v>#N/A</v>
      </c>
      <c r="S67" s="475">
        <f>B66</f>
        <v>80</v>
      </c>
      <c r="T67" s="281">
        <f>$A66</f>
        <v>0</v>
      </c>
      <c r="U67" s="281">
        <v>2</v>
      </c>
      <c r="V67" s="281">
        <f>$A66</f>
        <v>0</v>
      </c>
      <c r="W67" s="401"/>
      <c r="X67" s="298"/>
      <c r="Y67" s="298"/>
      <c r="Z67" s="298"/>
      <c r="AA67" s="298"/>
      <c r="AB67" s="298"/>
      <c r="AC67" s="298"/>
      <c r="AD67" s="402"/>
      <c r="AE67" s="402"/>
      <c r="AF67" s="402"/>
      <c r="AH67" s="231"/>
      <c r="AI67" s="231"/>
      <c r="AJ67" s="356">
        <v>459</v>
      </c>
      <c r="AK67" s="231"/>
    </row>
    <row r="68" spans="1:41" s="280" customFormat="1" hidden="1" x14ac:dyDescent="0.3">
      <c r="A68" s="612"/>
      <c r="B68" s="475"/>
      <c r="C68" s="615" t="e">
        <f>VLOOKUP(B66,Уч!$A$2:$L$34,7,FALSE)</f>
        <v>#N/A</v>
      </c>
      <c r="D68" s="477"/>
      <c r="E68" s="461" t="s">
        <v>29</v>
      </c>
      <c r="F68" s="475" t="e">
        <f>VLOOKUP($B66,'1_р'!$C$18:$I$86,7,FALSE)</f>
        <v>#N/A</v>
      </c>
      <c r="G68" s="475" t="e">
        <f>VLOOKUP($B66,Дл_р!$C$16:$O$54,13,FALSE)</f>
        <v>#N/A</v>
      </c>
      <c r="H68" s="475" t="e">
        <f>VLOOKUP($B66,Я_р!$C$16:$K$60,9,FALSE)</f>
        <v>#N/A</v>
      </c>
      <c r="I68" s="475" t="e">
        <f>VLOOKUP($B66,В_р!$C$16:$AF$57,30,)</f>
        <v>#N/A</v>
      </c>
      <c r="J68" s="478" t="e">
        <f>VLOOKUP($B66,'4_р'!$C$17:$H$73,6,FALSE)</f>
        <v>#N/A</v>
      </c>
      <c r="K68" s="475" t="e">
        <f>VLOOKUP($B66,#REF!,7,FALSE)</f>
        <v>#REF!</v>
      </c>
      <c r="L68" s="475" t="e">
        <f>VLOOKUP($B66,#REF!,9,FALSE)</f>
        <v>#REF!</v>
      </c>
      <c r="M68" s="475" t="e">
        <f>VLOOKUP($B66,#REF!,30,FALSE)</f>
        <v>#REF!</v>
      </c>
      <c r="N68" s="475">
        <f>VLOOKUP($B66,К_р!$C$15:$K$68,9,FALSE)</f>
        <v>412</v>
      </c>
      <c r="O68" s="475">
        <f>VLOOKUP($B66,'15_р'!$C$17:$H$86,6,FALSE)</f>
        <v>840</v>
      </c>
      <c r="P68" s="621"/>
      <c r="Q68" s="602"/>
      <c r="R68" s="621"/>
      <c r="S68" s="475">
        <f>B66</f>
        <v>80</v>
      </c>
      <c r="T68" s="281">
        <f>$A66</f>
        <v>0</v>
      </c>
      <c r="U68" s="281">
        <v>3</v>
      </c>
      <c r="V68" s="281">
        <f>$A66</f>
        <v>0</v>
      </c>
      <c r="W68" s="401"/>
      <c r="X68" s="298"/>
      <c r="Y68" s="298"/>
      <c r="Z68" s="298"/>
      <c r="AA68" s="298"/>
      <c r="AB68" s="298"/>
      <c r="AC68" s="298"/>
      <c r="AD68" s="402"/>
      <c r="AE68" s="402"/>
      <c r="AF68" s="402"/>
      <c r="AH68" s="231"/>
      <c r="AI68" s="231"/>
      <c r="AJ68" s="356">
        <v>459</v>
      </c>
      <c r="AK68" s="231"/>
    </row>
    <row r="69" spans="1:41" s="280" customFormat="1" hidden="1" x14ac:dyDescent="0.3">
      <c r="A69" s="612"/>
      <c r="B69" s="475"/>
      <c r="C69" s="614" t="e">
        <f>VLOOKUP(B66,Уч!$A$2:$L$34,11,FALSE)</f>
        <v>#N/A</v>
      </c>
      <c r="D69" s="477"/>
      <c r="E69" s="461" t="s">
        <v>276</v>
      </c>
      <c r="F69" s="475" t="e">
        <f>F68</f>
        <v>#N/A</v>
      </c>
      <c r="G69" s="475" t="e">
        <f>F69+G68</f>
        <v>#N/A</v>
      </c>
      <c r="H69" s="475" t="e">
        <f>G69+H68</f>
        <v>#N/A</v>
      </c>
      <c r="I69" s="475" t="e">
        <f>H69+I68</f>
        <v>#N/A</v>
      </c>
      <c r="J69" s="478" t="e">
        <f>SUM($F68:J68)</f>
        <v>#N/A</v>
      </c>
      <c r="K69" s="475" t="e">
        <f>SUM($F68:$K68)</f>
        <v>#N/A</v>
      </c>
      <c r="L69" s="475" t="e">
        <f>K69+L68</f>
        <v>#N/A</v>
      </c>
      <c r="M69" s="475" t="e">
        <f>L69+M68</f>
        <v>#N/A</v>
      </c>
      <c r="N69" s="475" t="e">
        <f>SUM($F68:$N68)</f>
        <v>#N/A</v>
      </c>
      <c r="O69" s="475" t="e">
        <f>SUM($F68:$O68)</f>
        <v>#N/A</v>
      </c>
      <c r="P69" s="621"/>
      <c r="Q69" s="600"/>
      <c r="R69" s="621"/>
      <c r="S69" s="475">
        <f>B66</f>
        <v>80</v>
      </c>
      <c r="T69" s="281">
        <f>$A66</f>
        <v>0</v>
      </c>
      <c r="U69" s="281">
        <v>4</v>
      </c>
      <c r="V69" s="281">
        <f>$A66</f>
        <v>0</v>
      </c>
      <c r="W69" s="336" t="e">
        <f t="shared" ref="W69:AF69" si="10">F69</f>
        <v>#N/A</v>
      </c>
      <c r="X69" s="336" t="e">
        <f t="shared" si="10"/>
        <v>#N/A</v>
      </c>
      <c r="Y69" s="336" t="e">
        <f t="shared" si="10"/>
        <v>#N/A</v>
      </c>
      <c r="Z69" s="336" t="e">
        <f t="shared" si="10"/>
        <v>#N/A</v>
      </c>
      <c r="AA69" s="336" t="e">
        <f t="shared" si="10"/>
        <v>#N/A</v>
      </c>
      <c r="AB69" s="336" t="e">
        <f t="shared" si="10"/>
        <v>#N/A</v>
      </c>
      <c r="AC69" s="336" t="e">
        <f t="shared" si="10"/>
        <v>#N/A</v>
      </c>
      <c r="AD69" s="336" t="e">
        <f t="shared" si="10"/>
        <v>#N/A</v>
      </c>
      <c r="AE69" s="336" t="e">
        <f t="shared" si="10"/>
        <v>#N/A</v>
      </c>
      <c r="AF69" s="336" t="e">
        <f t="shared" si="10"/>
        <v>#N/A</v>
      </c>
      <c r="AH69" s="231"/>
      <c r="AI69" s="231"/>
      <c r="AJ69" s="356">
        <v>459</v>
      </c>
      <c r="AK69" s="231"/>
    </row>
    <row r="70" spans="1:41" s="280" customFormat="1" hidden="1" x14ac:dyDescent="0.2">
      <c r="A70" s="568"/>
      <c r="B70" s="624"/>
      <c r="C70" s="617"/>
      <c r="D70" s="629"/>
      <c r="E70" s="618" t="s">
        <v>59</v>
      </c>
      <c r="F70" s="624" t="e">
        <f>RANK(F69,$W$19:$W$135,0)</f>
        <v>#N/A</v>
      </c>
      <c r="G70" s="624" t="e">
        <f>RANK(G69,$X$19:$X$135,0)</f>
        <v>#N/A</v>
      </c>
      <c r="H70" s="624" t="e">
        <f>RANK(H69,$Y$19:$Y$135,0)</f>
        <v>#N/A</v>
      </c>
      <c r="I70" s="624" t="e">
        <f>RANK(I69,$Z$19:$Z$135,0)</f>
        <v>#N/A</v>
      </c>
      <c r="J70" s="626" t="e">
        <f>RANK(J69,$AA$19:$AA$110,0)</f>
        <v>#N/A</v>
      </c>
      <c r="K70" s="624" t="e">
        <f>RANK(K69,$AB$19:$AB$109,0)</f>
        <v>#N/A</v>
      </c>
      <c r="L70" s="624" t="e">
        <f>RANK(L69,$AC$19:$AC$115,0)</f>
        <v>#N/A</v>
      </c>
      <c r="M70" s="624" t="e">
        <f>RANK(M69,$AD$19:$AD$135,0)</f>
        <v>#N/A</v>
      </c>
      <c r="N70" s="624" t="e">
        <f>RANK(N69,$AE$19:$AE$135,0)</f>
        <v>#N/A</v>
      </c>
      <c r="O70" s="624" t="e">
        <f>RANK(O69,$AF$19:$AF$135,0)</f>
        <v>#N/A</v>
      </c>
      <c r="P70" s="576"/>
      <c r="Q70" s="627"/>
      <c r="R70" s="622"/>
      <c r="S70" s="601">
        <f>B66</f>
        <v>80</v>
      </c>
      <c r="T70" s="281">
        <f>$A66</f>
        <v>0</v>
      </c>
      <c r="U70" s="281">
        <v>5</v>
      </c>
      <c r="V70" s="281">
        <f>$A66</f>
        <v>0</v>
      </c>
      <c r="W70" s="401"/>
      <c r="X70" s="298"/>
      <c r="Y70" s="298"/>
      <c r="Z70" s="298"/>
      <c r="AA70" s="298"/>
      <c r="AB70" s="298"/>
      <c r="AC70" s="298"/>
      <c r="AD70" s="402"/>
      <c r="AE70" s="402"/>
      <c r="AF70" s="402"/>
      <c r="AH70" s="231"/>
      <c r="AI70" s="231"/>
      <c r="AJ70" s="356">
        <v>459</v>
      </c>
      <c r="AK70" s="231"/>
    </row>
    <row r="71" spans="1:41" s="280" customFormat="1" hidden="1" x14ac:dyDescent="0.3">
      <c r="A71" s="612"/>
      <c r="B71" s="475">
        <v>81</v>
      </c>
      <c r="C71" s="616" t="str">
        <f>VLOOKUP(B71,Уч!$A$2:$L$34,2,FALSE)</f>
        <v>Исаев Максим</v>
      </c>
      <c r="D71" s="480" t="str">
        <f>VLOOKUP(B71,Уч!$A$2:$L$34,3,FALSE)</f>
        <v>10.07.1997</v>
      </c>
      <c r="E71" s="461" t="s">
        <v>19</v>
      </c>
      <c r="F71" s="596">
        <f>VLOOKUP($B71,'1_р'!$C$18:$I$86,5,FALSE)</f>
        <v>11.74</v>
      </c>
      <c r="G71" s="596" t="e">
        <f>VLOOKUP($B71,Дл_р!$C$16:$O$54,11,FALSE)</f>
        <v>#N/A</v>
      </c>
      <c r="H71" s="596" t="e">
        <f>VLOOKUP($B71,Я_р!$C$16:$K$60,8,FALSE)</f>
        <v>#N/A</v>
      </c>
      <c r="I71" s="596" t="e">
        <f>VLOOKUP($B71,В_р!$C$16:$AF$57,29,FALSE)</f>
        <v>#N/A</v>
      </c>
      <c r="J71" s="597">
        <f>VLOOKUP($B71,'4_р'!$C$17:$H$73,5,FALSE)</f>
        <v>51.93</v>
      </c>
      <c r="K71" s="596" t="e">
        <f>VLOOKUP($B71,#REF!,5,FALSE)</f>
        <v>#REF!</v>
      </c>
      <c r="L71" s="596" t="e">
        <f>VLOOKUP($B71,#REF!,8,FALSE)</f>
        <v>#REF!</v>
      </c>
      <c r="M71" s="596" t="e">
        <f>VLOOKUP($B71,#REF!,29,FALSE)</f>
        <v>#REF!</v>
      </c>
      <c r="N71" s="596">
        <f>VLOOKUP($B71,К_р!$C$15:$K$68,8,FALSE)</f>
        <v>47.22</v>
      </c>
      <c r="O71" s="475" t="str">
        <f>VLOOKUP($B71,'15_р'!$C$17:$H$86,5,FALSE)</f>
        <v>4:36.63</v>
      </c>
      <c r="P71" s="621" t="e">
        <f>SUM(F73:O73)</f>
        <v>#N/A</v>
      </c>
      <c r="Q71" s="474" t="e">
        <f>LOOKUP(P71,Y$1:AH$1,Y$2:AH$2)</f>
        <v>#N/A</v>
      </c>
      <c r="R71" s="620" t="e">
        <f>AH71+AI71+5</f>
        <v>#N/A</v>
      </c>
      <c r="S71" s="475">
        <f>B71</f>
        <v>81</v>
      </c>
      <c r="T71" s="281">
        <f>$A71</f>
        <v>0</v>
      </c>
      <c r="U71" s="281">
        <v>1</v>
      </c>
      <c r="V71" s="281">
        <f>$A71</f>
        <v>0</v>
      </c>
      <c r="W71" s="401"/>
      <c r="X71" s="298"/>
      <c r="Y71" s="298"/>
      <c r="Z71" s="298"/>
      <c r="AA71" s="298"/>
      <c r="AB71" s="298"/>
      <c r="AC71" s="298"/>
      <c r="AD71" s="402"/>
      <c r="AE71" s="402"/>
      <c r="AF71" s="402"/>
      <c r="AH71" s="280" t="e">
        <f>IF(AND(T71&gt;16,P71&gt;=6200),"1",LOOKUP(T71,Y$5:AO$5,Y$6:AO$6))</f>
        <v>#N/A</v>
      </c>
      <c r="AI71" s="280" t="e">
        <f>LOOKUP(Q71,Y$8:AD$8,Y$9:AD$9)</f>
        <v>#N/A</v>
      </c>
      <c r="AJ71" s="356">
        <v>505</v>
      </c>
      <c r="AK71" s="231"/>
    </row>
    <row r="72" spans="1:41" s="280" customFormat="1" hidden="1" x14ac:dyDescent="0.3">
      <c r="A72" s="612"/>
      <c r="B72" s="475"/>
      <c r="C72" s="614" t="str">
        <f>VLOOKUP(B71,Уч!$A$2:$L$34,5,FALSE)</f>
        <v xml:space="preserve">Челябинская область  </v>
      </c>
      <c r="D72" s="480" t="str">
        <f>VLOOKUP(B71,Уч!$A$2:$L$34,4,FALSE)</f>
        <v>КМС</v>
      </c>
      <c r="E72" s="461" t="s">
        <v>25</v>
      </c>
      <c r="F72" s="598">
        <f>VLOOKUP($B71,'1_р'!$C$18:$I$86,6,FALSE)</f>
        <v>-2.1</v>
      </c>
      <c r="G72" s="598" t="e">
        <f>VLOOKUP($B71,Дл_р!$C$16:$O$54,12,FALSE)</f>
        <v>#N/A</v>
      </c>
      <c r="H72" s="475"/>
      <c r="I72" s="598"/>
      <c r="J72" s="599"/>
      <c r="K72" s="598" t="e">
        <f>VLOOKUP($B71,#REF!,6,FALSE)</f>
        <v>#REF!</v>
      </c>
      <c r="L72" s="598"/>
      <c r="M72" s="598"/>
      <c r="N72" s="475"/>
      <c r="O72" s="475"/>
      <c r="P72" s="621"/>
      <c r="Q72" s="600"/>
      <c r="R72" s="620" t="e">
        <f>CONCATENATE(AH71,"+",AI71,"+",5)</f>
        <v>#N/A</v>
      </c>
      <c r="S72" s="475">
        <f>B71</f>
        <v>81</v>
      </c>
      <c r="T72" s="281">
        <f>$A71</f>
        <v>0</v>
      </c>
      <c r="U72" s="281">
        <v>2</v>
      </c>
      <c r="V72" s="281">
        <f>$A71</f>
        <v>0</v>
      </c>
      <c r="W72" s="401"/>
      <c r="X72" s="298"/>
      <c r="Y72" s="298"/>
      <c r="Z72" s="298"/>
      <c r="AA72" s="298"/>
      <c r="AB72" s="298"/>
      <c r="AC72" s="298"/>
      <c r="AD72" s="402"/>
      <c r="AE72" s="402"/>
      <c r="AF72" s="402"/>
      <c r="AH72" s="231"/>
      <c r="AI72" s="231"/>
      <c r="AJ72" s="356">
        <v>505</v>
      </c>
      <c r="AK72" s="231"/>
    </row>
    <row r="73" spans="1:41" s="280" customFormat="1" hidden="1" x14ac:dyDescent="0.3">
      <c r="A73" s="612"/>
      <c r="B73" s="475"/>
      <c r="C73" s="615" t="str">
        <f>VLOOKUP(B71,Уч!$A$2:$L$34,7,FALSE)</f>
        <v>МБУ СШОР № 2 по легкой атлетике имени Л.Н.Мосеева г.Челябинск, УралГУФК</v>
      </c>
      <c r="D73" s="480"/>
      <c r="E73" s="461" t="s">
        <v>29</v>
      </c>
      <c r="F73" s="475">
        <f>VLOOKUP($B71,'1_р'!$C$18:$I$86,7,FALSE)</f>
        <v>703</v>
      </c>
      <c r="G73" s="475" t="e">
        <f>VLOOKUP($B71,Дл_р!$C$16:$O$54,13,FALSE)</f>
        <v>#N/A</v>
      </c>
      <c r="H73" s="475" t="e">
        <f>VLOOKUP($B71,Я_р!$C$16:$K$60,9,FALSE)</f>
        <v>#N/A</v>
      </c>
      <c r="I73" s="475" t="e">
        <f>VLOOKUP($B71,В_р!$C$16:$AF$57,30,)</f>
        <v>#N/A</v>
      </c>
      <c r="J73" s="478">
        <f>VLOOKUP($B71,'4_р'!$C$17:$H$73,6,FALSE)</f>
        <v>728</v>
      </c>
      <c r="K73" s="475" t="e">
        <f>VLOOKUP($B71,#REF!,7,FALSE)</f>
        <v>#REF!</v>
      </c>
      <c r="L73" s="475" t="e">
        <f>VLOOKUP($B71,#REF!,9,FALSE)</f>
        <v>#REF!</v>
      </c>
      <c r="M73" s="475" t="e">
        <f>VLOOKUP($B71,#REF!,30,FALSE)</f>
        <v>#REF!</v>
      </c>
      <c r="N73" s="475">
        <f>VLOOKUP($B71,К_р!$C$15:$K$68,9,FALSE)</f>
        <v>548</v>
      </c>
      <c r="O73" s="475">
        <f>VLOOKUP($B71,'15_р'!$C$17:$H$86,6,FALSE)</f>
        <v>702</v>
      </c>
      <c r="P73" s="621"/>
      <c r="Q73" s="578"/>
      <c r="R73" s="621"/>
      <c r="S73" s="475">
        <f>B71</f>
        <v>81</v>
      </c>
      <c r="T73" s="281">
        <f>$A71</f>
        <v>0</v>
      </c>
      <c r="U73" s="281">
        <v>3</v>
      </c>
      <c r="V73" s="281">
        <f>$A71</f>
        <v>0</v>
      </c>
      <c r="W73" s="401"/>
      <c r="X73" s="298"/>
      <c r="Y73" s="298"/>
      <c r="Z73" s="298"/>
      <c r="AA73" s="298"/>
      <c r="AB73" s="298"/>
      <c r="AC73" s="298"/>
      <c r="AD73" s="402"/>
      <c r="AE73" s="402"/>
      <c r="AF73" s="402"/>
      <c r="AH73" s="231"/>
      <c r="AI73" s="231"/>
      <c r="AJ73" s="356">
        <v>505</v>
      </c>
      <c r="AK73" s="231"/>
    </row>
    <row r="74" spans="1:41" s="280" customFormat="1" hidden="1" x14ac:dyDescent="0.3">
      <c r="A74" s="612"/>
      <c r="B74" s="475"/>
      <c r="C74" s="614" t="str">
        <f>VLOOKUP(B71,Уч!$A$2:$L$34,11,FALSE)</f>
        <v>Пугач С.В.</v>
      </c>
      <c r="D74" s="480"/>
      <c r="E74" s="461" t="s">
        <v>276</v>
      </c>
      <c r="F74" s="475">
        <f>F73</f>
        <v>703</v>
      </c>
      <c r="G74" s="475" t="e">
        <f>F74+G73</f>
        <v>#N/A</v>
      </c>
      <c r="H74" s="475" t="e">
        <f>G74+H73</f>
        <v>#N/A</v>
      </c>
      <c r="I74" s="475" t="e">
        <f>H74+I73</f>
        <v>#N/A</v>
      </c>
      <c r="J74" s="478" t="e">
        <f>SUM($F73:J73)</f>
        <v>#N/A</v>
      </c>
      <c r="K74" s="475" t="e">
        <f>SUM($F73:$K73)</f>
        <v>#N/A</v>
      </c>
      <c r="L74" s="475" t="e">
        <f>K74+L73</f>
        <v>#N/A</v>
      </c>
      <c r="M74" s="475" t="e">
        <f>L74+M73</f>
        <v>#N/A</v>
      </c>
      <c r="N74" s="475" t="e">
        <f>SUM($F73:$N73)</f>
        <v>#N/A</v>
      </c>
      <c r="O74" s="475" t="e">
        <f>SUM($F73:$O73)</f>
        <v>#N/A</v>
      </c>
      <c r="P74" s="621"/>
      <c r="Q74" s="578"/>
      <c r="R74" s="621"/>
      <c r="S74" s="475">
        <f>B71</f>
        <v>81</v>
      </c>
      <c r="T74" s="281">
        <f>$A71</f>
        <v>0</v>
      </c>
      <c r="U74" s="281">
        <v>4</v>
      </c>
      <c r="V74" s="281">
        <f>$A71</f>
        <v>0</v>
      </c>
      <c r="W74" s="336">
        <f t="shared" ref="W74:AF74" si="11">F74</f>
        <v>703</v>
      </c>
      <c r="X74" s="336" t="e">
        <f t="shared" si="11"/>
        <v>#N/A</v>
      </c>
      <c r="Y74" s="336" t="e">
        <f t="shared" si="11"/>
        <v>#N/A</v>
      </c>
      <c r="Z74" s="336" t="e">
        <f t="shared" si="11"/>
        <v>#N/A</v>
      </c>
      <c r="AA74" s="336" t="e">
        <f t="shared" si="11"/>
        <v>#N/A</v>
      </c>
      <c r="AB74" s="336" t="e">
        <f t="shared" si="11"/>
        <v>#N/A</v>
      </c>
      <c r="AC74" s="336" t="e">
        <f t="shared" si="11"/>
        <v>#N/A</v>
      </c>
      <c r="AD74" s="336" t="e">
        <f t="shared" si="11"/>
        <v>#N/A</v>
      </c>
      <c r="AE74" s="336" t="e">
        <f t="shared" si="11"/>
        <v>#N/A</v>
      </c>
      <c r="AF74" s="336" t="e">
        <f t="shared" si="11"/>
        <v>#N/A</v>
      </c>
      <c r="AH74" s="231"/>
      <c r="AI74" s="231"/>
      <c r="AJ74" s="356">
        <v>505</v>
      </c>
      <c r="AK74" s="231"/>
    </row>
    <row r="75" spans="1:41" s="280" customFormat="1" hidden="1" x14ac:dyDescent="0.2">
      <c r="A75" s="568"/>
      <c r="B75" s="624"/>
      <c r="C75" s="617"/>
      <c r="D75" s="625"/>
      <c r="E75" s="618" t="s">
        <v>59</v>
      </c>
      <c r="F75" s="624" t="e">
        <f>RANK(F74,$W$19:$W$135,0)</f>
        <v>#N/A</v>
      </c>
      <c r="G75" s="624" t="e">
        <f>RANK(G74,$X$19:$X$135,0)</f>
        <v>#N/A</v>
      </c>
      <c r="H75" s="624" t="e">
        <f>RANK(H74,$Y$19:$Y$135,0)</f>
        <v>#N/A</v>
      </c>
      <c r="I75" s="624" t="e">
        <f>RANK(I74,$Z$19:$Z$135,0)</f>
        <v>#N/A</v>
      </c>
      <c r="J75" s="626" t="e">
        <f>RANK(J74,$AA$19:$AA$110,0)</f>
        <v>#N/A</v>
      </c>
      <c r="K75" s="624" t="e">
        <f>RANK(K74,$AB$19:$AB$109,0)</f>
        <v>#N/A</v>
      </c>
      <c r="L75" s="624" t="e">
        <f>RANK(L74,$AC$19:$AC$115,0)</f>
        <v>#N/A</v>
      </c>
      <c r="M75" s="624" t="e">
        <f>RANK(M74,$AD$19:$AD$135,0)</f>
        <v>#N/A</v>
      </c>
      <c r="N75" s="624" t="e">
        <f>RANK(N74,$AE$19:$AE$135,0)</f>
        <v>#N/A</v>
      </c>
      <c r="O75" s="624" t="e">
        <f>RANK(O74,$AF$19:$AF$135,0)</f>
        <v>#N/A</v>
      </c>
      <c r="P75" s="576"/>
      <c r="Q75" s="627"/>
      <c r="R75" s="622"/>
      <c r="S75" s="601">
        <f>B71</f>
        <v>81</v>
      </c>
      <c r="T75" s="281">
        <f>$A71</f>
        <v>0</v>
      </c>
      <c r="U75" s="281">
        <v>5</v>
      </c>
      <c r="V75" s="281">
        <f>$A71</f>
        <v>0</v>
      </c>
      <c r="W75" s="401"/>
      <c r="X75" s="298"/>
      <c r="Y75" s="298"/>
      <c r="Z75" s="298"/>
      <c r="AA75" s="298"/>
      <c r="AB75" s="298"/>
      <c r="AC75" s="298"/>
      <c r="AD75" s="402"/>
      <c r="AE75" s="402"/>
      <c r="AF75" s="402"/>
      <c r="AH75" s="231"/>
      <c r="AI75" s="231"/>
      <c r="AJ75" s="356">
        <v>505</v>
      </c>
      <c r="AK75" s="231"/>
    </row>
    <row r="76" spans="1:41" s="280" customFormat="1" hidden="1" x14ac:dyDescent="0.3">
      <c r="A76" s="612"/>
      <c r="B76" s="475">
        <v>78</v>
      </c>
      <c r="C76" s="616" t="str">
        <f>VLOOKUP(B76,Уч!$A$2:$L$34,2,FALSE)</f>
        <v>Слаква Максим</v>
      </c>
      <c r="D76" s="480" t="str">
        <f>VLOOKUP(B76,Уч!$A$2:$L$34,3,FALSE)</f>
        <v>10.05.1998</v>
      </c>
      <c r="E76" s="461" t="s">
        <v>19</v>
      </c>
      <c r="F76" s="596">
        <f>VLOOKUP($B76,'1_р'!$C$18:$I$86,5,FALSE)</f>
        <v>11.6</v>
      </c>
      <c r="G76" s="596">
        <f>VLOOKUP($B76,Дл_р!$C$16:$O$54,11,FALSE)</f>
        <v>6.84</v>
      </c>
      <c r="H76" s="596">
        <f>VLOOKUP($B76,Я_р!$C$16:$K$60,8,FALSE)</f>
        <v>10.36</v>
      </c>
      <c r="I76" s="596">
        <f>VLOOKUP($B76,В_р!$C$16:$AF$57,29,FALSE)</f>
        <v>1.67</v>
      </c>
      <c r="J76" s="597">
        <f>VLOOKUP($B76,'4_р'!$C$17:$H$73,5,FALSE)</f>
        <v>49.37</v>
      </c>
      <c r="K76" s="596" t="e">
        <f>VLOOKUP($B76,#REF!,5,FALSE)</f>
        <v>#REF!</v>
      </c>
      <c r="L76" s="596" t="e">
        <f>VLOOKUP($B76,#REF!,8,FALSE)</f>
        <v>#REF!</v>
      </c>
      <c r="M76" s="596" t="e">
        <f>VLOOKUP($B76,#REF!,29,FALSE)</f>
        <v>#REF!</v>
      </c>
      <c r="N76" s="596">
        <f>VLOOKUP($B76,К_р!$C$15:$K$68,8,FALSE)</f>
        <v>30.29</v>
      </c>
      <c r="O76" s="475" t="str">
        <f>VLOOKUP($B76,'15_р'!$C$17:$H$86,5,FALSE)</f>
        <v>4:51.28</v>
      </c>
      <c r="P76" s="621" t="e">
        <f>SUM(F78:O78)</f>
        <v>#REF!</v>
      </c>
      <c r="Q76" s="474" t="e">
        <f>LOOKUP(P76,Y$1:AH$1,Y$2:AH$2)</f>
        <v>#REF!</v>
      </c>
      <c r="R76" s="620" t="e">
        <f>AH76+AI76+5</f>
        <v>#REF!</v>
      </c>
      <c r="S76" s="475">
        <f>B76</f>
        <v>78</v>
      </c>
      <c r="T76" s="281">
        <f>$A76</f>
        <v>0</v>
      </c>
      <c r="U76" s="281">
        <v>1</v>
      </c>
      <c r="V76" s="281" t="s">
        <v>162</v>
      </c>
      <c r="W76" s="444"/>
      <c r="X76" s="444"/>
      <c r="Y76" s="444"/>
      <c r="Z76" s="444"/>
      <c r="AA76" s="444"/>
      <c r="AB76" s="444"/>
      <c r="AC76" s="444"/>
      <c r="AD76" s="444"/>
      <c r="AE76" s="444"/>
      <c r="AF76" s="444"/>
      <c r="AG76" s="281"/>
      <c r="AH76" s="280" t="e">
        <f>IF(AND(T76&gt;16,P76&gt;=6200),"1",LOOKUP(T76,Y$5:AO$5,Y$6:AO$6))</f>
        <v>#REF!</v>
      </c>
      <c r="AI76" s="280" t="e">
        <f>LOOKUP(Q76,Y$8:AD$8,Y$9:AD$9)</f>
        <v>#REF!</v>
      </c>
      <c r="AJ76" s="356">
        <v>319</v>
      </c>
      <c r="AK76" s="231"/>
      <c r="AL76" s="281"/>
      <c r="AM76" s="281"/>
      <c r="AN76" s="281"/>
      <c r="AO76" s="281"/>
    </row>
    <row r="77" spans="1:41" s="280" customFormat="1" hidden="1" x14ac:dyDescent="0.3">
      <c r="A77" s="612"/>
      <c r="B77" s="475"/>
      <c r="C77" s="614" t="str">
        <f>VLOOKUP(B76,Уч!$A$2:$L$34,5,FALSE)</f>
        <v xml:space="preserve">Ставропольский край  </v>
      </c>
      <c r="D77" s="480" t="str">
        <f>VLOOKUP(B76,Уч!$A$2:$L$34,4,FALSE)</f>
        <v>КМС</v>
      </c>
      <c r="E77" s="461" t="s">
        <v>25</v>
      </c>
      <c r="F77" s="598">
        <f>VLOOKUP($B76,'1_р'!$C$18:$I$86,6,FALSE)</f>
        <v>0.8</v>
      </c>
      <c r="G77" s="598">
        <f>VLOOKUP($B76,Дл_р!$C$16:$O$54,12,FALSE)</f>
        <v>-0.6</v>
      </c>
      <c r="H77" s="475"/>
      <c r="I77" s="598"/>
      <c r="J77" s="599"/>
      <c r="K77" s="598" t="e">
        <f>VLOOKUP($B76,#REF!,6,FALSE)</f>
        <v>#REF!</v>
      </c>
      <c r="L77" s="598"/>
      <c r="M77" s="598"/>
      <c r="N77" s="475"/>
      <c r="O77" s="475"/>
      <c r="P77" s="623"/>
      <c r="Q77" s="603"/>
      <c r="R77" s="620" t="e">
        <f>CONCATENATE(AH76,"+",AI76,"+",5)</f>
        <v>#REF!</v>
      </c>
      <c r="S77" s="475">
        <f>B76</f>
        <v>78</v>
      </c>
      <c r="T77" s="281">
        <f>$A76</f>
        <v>0</v>
      </c>
      <c r="U77" s="281">
        <v>2</v>
      </c>
      <c r="V77" s="281" t="s">
        <v>162</v>
      </c>
      <c r="W77" s="444"/>
      <c r="X77" s="444"/>
      <c r="Y77" s="444"/>
      <c r="Z77" s="444"/>
      <c r="AA77" s="444"/>
      <c r="AB77" s="444"/>
      <c r="AC77" s="444"/>
      <c r="AD77" s="444"/>
      <c r="AE77" s="444"/>
      <c r="AF77" s="444"/>
      <c r="AG77" s="281"/>
      <c r="AH77" s="231"/>
      <c r="AI77" s="231"/>
      <c r="AJ77" s="356">
        <v>319</v>
      </c>
      <c r="AK77" s="231"/>
      <c r="AL77" s="281"/>
      <c r="AM77" s="281"/>
      <c r="AN77" s="281"/>
      <c r="AO77" s="281"/>
    </row>
    <row r="78" spans="1:41" s="280" customFormat="1" hidden="1" x14ac:dyDescent="0.3">
      <c r="A78" s="612"/>
      <c r="B78" s="475"/>
      <c r="C78" s="615" t="str">
        <f>VLOOKUP(B76,Уч!$A$2:$L$34,7,FALSE)</f>
        <v>ГБУ "СШОР по легкой атлетике"</v>
      </c>
      <c r="D78" s="480"/>
      <c r="E78" s="461" t="s">
        <v>29</v>
      </c>
      <c r="F78" s="475">
        <f>VLOOKUP($B76,'1_р'!$C$18:$I$86,7,FALSE)</f>
        <v>732</v>
      </c>
      <c r="G78" s="475">
        <f>VLOOKUP($B76,Дл_р!$C$16:$O$54,13,FALSE)</f>
        <v>776</v>
      </c>
      <c r="H78" s="475">
        <f>VLOOKUP($B76,Я_р!$C$16:$K$60,9,FALSE)</f>
        <v>507</v>
      </c>
      <c r="I78" s="475">
        <f>VLOOKUP($B76,В_р!$C$16:$AF$57,30,)</f>
        <v>520</v>
      </c>
      <c r="J78" s="478">
        <f>VLOOKUP($B76,'4_р'!$C$17:$H$73,6,FALSE)</f>
        <v>844</v>
      </c>
      <c r="K78" s="475" t="e">
        <f>VLOOKUP($B76,#REF!,7,FALSE)</f>
        <v>#REF!</v>
      </c>
      <c r="L78" s="475" t="e">
        <f>VLOOKUP($B76,#REF!,9,FALSE)</f>
        <v>#REF!</v>
      </c>
      <c r="M78" s="475" t="e">
        <f>VLOOKUP($B76,#REF!,30,FALSE)</f>
        <v>#REF!</v>
      </c>
      <c r="N78" s="475">
        <f>VLOOKUP($B76,К_р!$C$15:$K$68,9,FALSE)</f>
        <v>303</v>
      </c>
      <c r="O78" s="475">
        <f>VLOOKUP($B76,'15_р'!$C$17:$H$86,6,FALSE)</f>
        <v>611</v>
      </c>
      <c r="P78" s="623"/>
      <c r="Q78" s="604"/>
      <c r="R78" s="621"/>
      <c r="S78" s="475">
        <f>B76</f>
        <v>78</v>
      </c>
      <c r="T78" s="281">
        <f>$A76</f>
        <v>0</v>
      </c>
      <c r="U78" s="281">
        <v>3</v>
      </c>
      <c r="V78" s="281" t="s">
        <v>162</v>
      </c>
      <c r="W78" s="444"/>
      <c r="X78" s="444"/>
      <c r="Y78" s="444"/>
      <c r="Z78" s="444"/>
      <c r="AA78" s="444"/>
      <c r="AB78" s="444"/>
      <c r="AC78" s="444"/>
      <c r="AD78" s="444"/>
      <c r="AE78" s="444"/>
      <c r="AF78" s="444"/>
      <c r="AG78" s="281"/>
      <c r="AH78" s="231"/>
      <c r="AI78" s="231"/>
      <c r="AJ78" s="356">
        <v>319</v>
      </c>
      <c r="AK78" s="231"/>
      <c r="AL78" s="281"/>
      <c r="AM78" s="281"/>
      <c r="AN78" s="281"/>
      <c r="AO78" s="281"/>
    </row>
    <row r="79" spans="1:41" s="280" customFormat="1" hidden="1" x14ac:dyDescent="0.3">
      <c r="A79" s="612"/>
      <c r="B79" s="475"/>
      <c r="C79" s="614" t="str">
        <f>VLOOKUP(B76,Уч!$A$2:$L$34,11,FALSE)</f>
        <v>Мирошниченко В.И., Журавлева Т.В.</v>
      </c>
      <c r="D79" s="480"/>
      <c r="E79" s="461" t="s">
        <v>276</v>
      </c>
      <c r="F79" s="475">
        <f>F78</f>
        <v>732</v>
      </c>
      <c r="G79" s="475">
        <f>F79+G78</f>
        <v>1508</v>
      </c>
      <c r="H79" s="475">
        <f>G79+H78</f>
        <v>2015</v>
      </c>
      <c r="I79" s="475">
        <f>H79+I78</f>
        <v>2535</v>
      </c>
      <c r="J79" s="478">
        <f>SUM($F78:J78)</f>
        <v>3379</v>
      </c>
      <c r="K79" s="475" t="e">
        <f>SUM($F78:$K78)</f>
        <v>#REF!</v>
      </c>
      <c r="L79" s="475" t="e">
        <f>K79+L78</f>
        <v>#REF!</v>
      </c>
      <c r="M79" s="475" t="e">
        <f>L79+M78</f>
        <v>#REF!</v>
      </c>
      <c r="N79" s="475" t="e">
        <f>SUM($F78:$N78)</f>
        <v>#REF!</v>
      </c>
      <c r="O79" s="475" t="e">
        <f>SUM($F78:$O78)</f>
        <v>#REF!</v>
      </c>
      <c r="P79" s="623"/>
      <c r="Q79" s="603"/>
      <c r="R79" s="621"/>
      <c r="S79" s="475">
        <f>B76</f>
        <v>78</v>
      </c>
      <c r="T79" s="281">
        <f>$A76</f>
        <v>0</v>
      </c>
      <c r="U79" s="281">
        <v>4</v>
      </c>
      <c r="V79" s="281" t="s">
        <v>162</v>
      </c>
      <c r="W79" s="336">
        <f t="shared" ref="W79:AF79" si="12">F79</f>
        <v>732</v>
      </c>
      <c r="X79" s="336">
        <f t="shared" si="12"/>
        <v>1508</v>
      </c>
      <c r="Y79" s="336">
        <f t="shared" si="12"/>
        <v>2015</v>
      </c>
      <c r="Z79" s="336">
        <f t="shared" si="12"/>
        <v>2535</v>
      </c>
      <c r="AA79" s="336">
        <f t="shared" si="12"/>
        <v>3379</v>
      </c>
      <c r="AB79" s="336" t="e">
        <f t="shared" si="12"/>
        <v>#REF!</v>
      </c>
      <c r="AC79" s="336" t="e">
        <f t="shared" si="12"/>
        <v>#REF!</v>
      </c>
      <c r="AD79" s="336" t="e">
        <f t="shared" si="12"/>
        <v>#REF!</v>
      </c>
      <c r="AE79" s="336" t="e">
        <f t="shared" si="12"/>
        <v>#REF!</v>
      </c>
      <c r="AF79" s="336" t="e">
        <f t="shared" si="12"/>
        <v>#REF!</v>
      </c>
      <c r="AG79" s="281"/>
      <c r="AH79" s="231"/>
      <c r="AI79" s="231"/>
      <c r="AJ79" s="356">
        <v>319</v>
      </c>
      <c r="AK79" s="231"/>
      <c r="AL79" s="281"/>
      <c r="AM79" s="281"/>
      <c r="AN79" s="281"/>
      <c r="AO79" s="281"/>
    </row>
    <row r="80" spans="1:41" s="280" customFormat="1" hidden="1" x14ac:dyDescent="0.2">
      <c r="A80" s="568"/>
      <c r="B80" s="624"/>
      <c r="C80" s="617"/>
      <c r="D80" s="625"/>
      <c r="E80" s="618" t="s">
        <v>59</v>
      </c>
      <c r="F80" s="624" t="e">
        <f>RANK(F79,$W$19:$W$135,0)</f>
        <v>#N/A</v>
      </c>
      <c r="G80" s="624" t="e">
        <f>RANK(G79,$X$19:$X$135,0)</f>
        <v>#N/A</v>
      </c>
      <c r="H80" s="624" t="e">
        <f>RANK(H79,$Y$19:$Y$135,0)</f>
        <v>#N/A</v>
      </c>
      <c r="I80" s="624" t="e">
        <f>RANK(I79,$Z$19:$Z$135,0)</f>
        <v>#N/A</v>
      </c>
      <c r="J80" s="626" t="e">
        <f>RANK(J79,$AA$19:$AA$110,0)</f>
        <v>#N/A</v>
      </c>
      <c r="K80" s="624" t="e">
        <f>RANK(K79,$AB$19:$AB$109,0)</f>
        <v>#REF!</v>
      </c>
      <c r="L80" s="624" t="e">
        <f>RANK(L79,$AC$19:$AC$115,0)</f>
        <v>#REF!</v>
      </c>
      <c r="M80" s="624" t="e">
        <f>RANK(M79,$AD$19:$AD$135,0)</f>
        <v>#REF!</v>
      </c>
      <c r="N80" s="624" t="e">
        <f>RANK(N79,$AE$19:$AE$135,0)</f>
        <v>#REF!</v>
      </c>
      <c r="O80" s="624" t="e">
        <f>RANK(O79,$AF$19:$AF$135,0)</f>
        <v>#REF!</v>
      </c>
      <c r="P80" s="631"/>
      <c r="Q80" s="632"/>
      <c r="R80" s="622"/>
      <c r="S80" s="601">
        <f>B76</f>
        <v>78</v>
      </c>
      <c r="T80" s="281">
        <f>$A76</f>
        <v>0</v>
      </c>
      <c r="U80" s="281">
        <v>5</v>
      </c>
      <c r="V80" s="281" t="s">
        <v>162</v>
      </c>
      <c r="W80" s="444"/>
      <c r="X80" s="444"/>
      <c r="Y80" s="444"/>
      <c r="Z80" s="444"/>
      <c r="AA80" s="444"/>
      <c r="AB80" s="444"/>
      <c r="AC80" s="444"/>
      <c r="AD80" s="444"/>
      <c r="AE80" s="444"/>
      <c r="AF80" s="444"/>
      <c r="AG80" s="281"/>
      <c r="AH80" s="231"/>
      <c r="AI80" s="231"/>
      <c r="AJ80" s="356">
        <v>319</v>
      </c>
      <c r="AK80" s="231"/>
      <c r="AL80" s="281"/>
      <c r="AM80" s="281"/>
      <c r="AN80" s="281"/>
      <c r="AO80" s="281"/>
    </row>
    <row r="81" spans="1:51" s="280" customFormat="1" hidden="1" x14ac:dyDescent="0.3">
      <c r="A81" s="612"/>
      <c r="B81" s="475">
        <v>40</v>
      </c>
      <c r="C81" s="616" t="str">
        <f>VLOOKUP(B81,Уч!$A$2:$L$34,2,FALSE)</f>
        <v>Черкасов Алексей</v>
      </c>
      <c r="D81" s="480" t="str">
        <f>VLOOKUP(B81,Уч!$A$2:$L$34,3,FALSE)</f>
        <v>22.10.1994</v>
      </c>
      <c r="E81" s="461" t="s">
        <v>19</v>
      </c>
      <c r="F81" s="596">
        <f>VLOOKUP($B81,'1_р'!$C$18:$I$86,5,FALSE)</f>
        <v>11.53</v>
      </c>
      <c r="G81" s="596">
        <f>VLOOKUP($B81,Дл_р!$C$16:$O$54,11,FALSE)</f>
        <v>6.9</v>
      </c>
      <c r="H81" s="596">
        <f>VLOOKUP($B81,Я_р!$C$16:$K$60,8,FALSE)</f>
        <v>14.03</v>
      </c>
      <c r="I81" s="596">
        <f>VLOOKUP($B81,В_р!$C$16:$AF$57,29,FALSE)</f>
        <v>1.97</v>
      </c>
      <c r="J81" s="597">
        <f>VLOOKUP($B81,'4_р'!$C$17:$H$73,5,FALSE)</f>
        <v>50.84</v>
      </c>
      <c r="K81" s="596" t="e">
        <f>VLOOKUP($B81,#REF!,5,FALSE)</f>
        <v>#REF!</v>
      </c>
      <c r="L81" s="596" t="e">
        <f>VLOOKUP($B81,#REF!,8,FALSE)</f>
        <v>#REF!</v>
      </c>
      <c r="M81" s="596" t="s">
        <v>346</v>
      </c>
      <c r="N81" s="596">
        <f>VLOOKUP($B81,К_р!$C$15:$K$68,8,FALSE)</f>
        <v>53.68</v>
      </c>
      <c r="O81" s="475" t="str">
        <f>VLOOKUP($B81,'15_р'!$C$17:$H$86,5,FALSE)</f>
        <v>4:56.96</v>
      </c>
      <c r="P81" s="621" t="e">
        <f>SUM(F83:O83)</f>
        <v>#REF!</v>
      </c>
      <c r="Q81" s="474" t="e">
        <f>LOOKUP(P81,Y$1:AH$1,Y$2:AH$2)</f>
        <v>#REF!</v>
      </c>
      <c r="R81" s="620" t="e">
        <f>AH81+AI81+5</f>
        <v>#REF!</v>
      </c>
      <c r="S81" s="475">
        <f>B81</f>
        <v>40</v>
      </c>
      <c r="T81" s="281">
        <f>$A81</f>
        <v>0</v>
      </c>
      <c r="U81" s="281">
        <v>1</v>
      </c>
      <c r="V81" s="281">
        <f>$A81</f>
        <v>0</v>
      </c>
      <c r="W81" s="401"/>
      <c r="X81" s="298"/>
      <c r="Y81" s="298"/>
      <c r="Z81" s="298"/>
      <c r="AA81" s="298"/>
      <c r="AB81" s="298"/>
      <c r="AC81" s="298"/>
      <c r="AD81" s="402"/>
      <c r="AE81" s="402"/>
      <c r="AF81" s="402"/>
      <c r="AH81" s="280" t="e">
        <f>IF(AND(T81&gt;16,P81&gt;=6200),"1",LOOKUP(T81,Y$5:AO$5,Y$6:AO$6))</f>
        <v>#REF!</v>
      </c>
      <c r="AI81" s="280" t="e">
        <f>LOOKUP(Q81,Y$8:AD$8,Y$9:AD$9)</f>
        <v>#REF!</v>
      </c>
      <c r="AJ81" s="356">
        <v>96</v>
      </c>
    </row>
    <row r="82" spans="1:51" s="280" customFormat="1" hidden="1" x14ac:dyDescent="0.3">
      <c r="A82" s="612"/>
      <c r="B82" s="475"/>
      <c r="C82" s="614" t="str">
        <f>VLOOKUP(B81,Уч!$A$2:$L$34,5,FALSE)</f>
        <v xml:space="preserve">Кемеровская область Санкт-Петербург </v>
      </c>
      <c r="D82" s="480" t="str">
        <f>VLOOKUP(B81,Уч!$A$2:$L$34,4,FALSE)</f>
        <v>МС</v>
      </c>
      <c r="E82" s="461" t="s">
        <v>25</v>
      </c>
      <c r="F82" s="598">
        <f>VLOOKUP($B81,'1_р'!$C$18:$I$86,6,FALSE)</f>
        <v>0.8</v>
      </c>
      <c r="G82" s="598">
        <f>VLOOKUP($B81,Дл_р!$C$16:$O$54,12,FALSE)</f>
        <v>-0.9</v>
      </c>
      <c r="H82" s="475"/>
      <c r="I82" s="598"/>
      <c r="J82" s="599"/>
      <c r="K82" s="598" t="e">
        <f>VLOOKUP($B81,#REF!,6,FALSE)</f>
        <v>#REF!</v>
      </c>
      <c r="L82" s="598"/>
      <c r="M82" s="598"/>
      <c r="N82" s="475"/>
      <c r="O82" s="475"/>
      <c r="P82" s="621"/>
      <c r="Q82" s="600"/>
      <c r="R82" s="620" t="e">
        <f>CONCATENATE(AH81,"+",AI81,"+",5)</f>
        <v>#REF!</v>
      </c>
      <c r="S82" s="475">
        <f>B81</f>
        <v>40</v>
      </c>
      <c r="T82" s="281">
        <f>$A81</f>
        <v>0</v>
      </c>
      <c r="U82" s="281">
        <v>2</v>
      </c>
      <c r="V82" s="281">
        <f>$A81</f>
        <v>0</v>
      </c>
      <c r="W82" s="401"/>
      <c r="X82" s="298"/>
      <c r="Y82" s="298"/>
      <c r="Z82" s="298"/>
      <c r="AA82" s="298"/>
      <c r="AB82" s="298"/>
      <c r="AC82" s="298"/>
      <c r="AD82" s="402"/>
      <c r="AE82" s="402"/>
      <c r="AF82" s="402"/>
      <c r="AH82" s="231"/>
      <c r="AI82" s="231"/>
      <c r="AJ82" s="356">
        <v>96</v>
      </c>
      <c r="AK82" s="231"/>
    </row>
    <row r="83" spans="1:51" s="280" customFormat="1" hidden="1" x14ac:dyDescent="0.3">
      <c r="A83" s="612"/>
      <c r="B83" s="475"/>
      <c r="C83" s="615" t="str">
        <f>VLOOKUP(B81,Уч!$A$2:$L$34,7,FALSE)</f>
        <v>МА ФСУ «СШОР по легкой атлетике», ГАУ КО "ЦП ССК", СПб ГБУ ЦОП "ШВСМ по легкой атлетике"</v>
      </c>
      <c r="D83" s="480"/>
      <c r="E83" s="461" t="s">
        <v>29</v>
      </c>
      <c r="F83" s="475">
        <f>VLOOKUP($B81,'1_р'!$C$18:$I$86,7,FALSE)</f>
        <v>746</v>
      </c>
      <c r="G83" s="475">
        <f>VLOOKUP($B81,Дл_р!$C$16:$O$54,13,FALSE)</f>
        <v>790</v>
      </c>
      <c r="H83" s="475">
        <f>VLOOKUP($B81,Я_р!$C$16:$K$60,9,FALSE)</f>
        <v>730</v>
      </c>
      <c r="I83" s="475">
        <f>VLOOKUP($B81,В_р!$C$16:$AF$57,30,)</f>
        <v>776</v>
      </c>
      <c r="J83" s="478">
        <f>VLOOKUP($B81,'4_р'!$C$17:$H$73,6,FALSE)</f>
        <v>776</v>
      </c>
      <c r="K83" s="475" t="e">
        <f>VLOOKUP($B81,#REF!,7,FALSE)</f>
        <v>#REF!</v>
      </c>
      <c r="L83" s="475" t="e">
        <f>VLOOKUP($B81,#REF!,9,FALSE)</f>
        <v>#REF!</v>
      </c>
      <c r="M83" s="475" t="e">
        <f>VLOOKUP($B81,#REF!,30,FALSE)</f>
        <v>#REF!</v>
      </c>
      <c r="N83" s="475">
        <f>VLOOKUP($B81,К_р!$C$15:$K$68,9,FALSE)</f>
        <v>643</v>
      </c>
      <c r="O83" s="475">
        <f>VLOOKUP($B81,'15_р'!$C$17:$H$86,6,FALSE)</f>
        <v>577</v>
      </c>
      <c r="P83" s="621"/>
      <c r="Q83" s="600"/>
      <c r="R83" s="621"/>
      <c r="S83" s="475">
        <f>B81</f>
        <v>40</v>
      </c>
      <c r="T83" s="281">
        <f>$A81</f>
        <v>0</v>
      </c>
      <c r="U83" s="281">
        <v>3</v>
      </c>
      <c r="V83" s="281">
        <f>$A81</f>
        <v>0</v>
      </c>
      <c r="W83" s="401"/>
      <c r="X83" s="298"/>
      <c r="Y83" s="298"/>
      <c r="Z83" s="298"/>
      <c r="AA83" s="298"/>
      <c r="AB83" s="298"/>
      <c r="AC83" s="298"/>
      <c r="AD83" s="402"/>
      <c r="AE83" s="402"/>
      <c r="AF83" s="402"/>
      <c r="AH83" s="231"/>
      <c r="AI83" s="231"/>
      <c r="AJ83" s="356">
        <v>96</v>
      </c>
      <c r="AK83" s="231"/>
    </row>
    <row r="84" spans="1:51" s="280" customFormat="1" hidden="1" x14ac:dyDescent="0.3">
      <c r="A84" s="612"/>
      <c r="B84" s="475"/>
      <c r="C84" s="614" t="str">
        <f>VLOOKUP(B81,Уч!$A$2:$L$34,11,FALSE)</f>
        <v>Залевская И.И., Овчинников Ю.В., Полосухин К.А.</v>
      </c>
      <c r="D84" s="480"/>
      <c r="E84" s="461" t="s">
        <v>276</v>
      </c>
      <c r="F84" s="475">
        <f>F83</f>
        <v>746</v>
      </c>
      <c r="G84" s="475">
        <f>F84+G83</f>
        <v>1536</v>
      </c>
      <c r="H84" s="475">
        <f>G84+H83</f>
        <v>2266</v>
      </c>
      <c r="I84" s="475">
        <f>H84+I83</f>
        <v>3042</v>
      </c>
      <c r="J84" s="478">
        <f>SUM($F83:J83)</f>
        <v>3818</v>
      </c>
      <c r="K84" s="475" t="e">
        <f>SUM($F83:$K83)</f>
        <v>#REF!</v>
      </c>
      <c r="L84" s="475" t="e">
        <f>K84+L83</f>
        <v>#REF!</v>
      </c>
      <c r="M84" s="475" t="e">
        <f>L84+M83</f>
        <v>#REF!</v>
      </c>
      <c r="N84" s="475" t="e">
        <f>SUM($F83:$N83)</f>
        <v>#REF!</v>
      </c>
      <c r="O84" s="475" t="e">
        <f>SUM($F83:$O83)</f>
        <v>#REF!</v>
      </c>
      <c r="P84" s="621"/>
      <c r="Q84" s="600"/>
      <c r="R84" s="621"/>
      <c r="S84" s="475">
        <f>B81</f>
        <v>40</v>
      </c>
      <c r="T84" s="281">
        <f>$A81</f>
        <v>0</v>
      </c>
      <c r="U84" s="281">
        <v>4</v>
      </c>
      <c r="V84" s="281">
        <f>$A81</f>
        <v>0</v>
      </c>
      <c r="W84" s="336">
        <f t="shared" ref="W84:AF84" si="13">F84</f>
        <v>746</v>
      </c>
      <c r="X84" s="336">
        <f t="shared" si="13"/>
        <v>1536</v>
      </c>
      <c r="Y84" s="336">
        <f t="shared" si="13"/>
        <v>2266</v>
      </c>
      <c r="Z84" s="336">
        <f t="shared" si="13"/>
        <v>3042</v>
      </c>
      <c r="AA84" s="336">
        <f t="shared" si="13"/>
        <v>3818</v>
      </c>
      <c r="AB84" s="336" t="e">
        <f t="shared" si="13"/>
        <v>#REF!</v>
      </c>
      <c r="AC84" s="336" t="e">
        <f t="shared" si="13"/>
        <v>#REF!</v>
      </c>
      <c r="AD84" s="336" t="e">
        <f t="shared" si="13"/>
        <v>#REF!</v>
      </c>
      <c r="AE84" s="336" t="e">
        <f t="shared" si="13"/>
        <v>#REF!</v>
      </c>
      <c r="AF84" s="336" t="e">
        <f t="shared" si="13"/>
        <v>#REF!</v>
      </c>
      <c r="AH84" s="231"/>
      <c r="AI84" s="231"/>
      <c r="AJ84" s="356">
        <v>96</v>
      </c>
      <c r="AK84" s="231"/>
    </row>
    <row r="85" spans="1:51" s="280" customFormat="1" hidden="1" x14ac:dyDescent="0.2">
      <c r="A85" s="568"/>
      <c r="B85" s="624"/>
      <c r="C85" s="617"/>
      <c r="D85" s="625"/>
      <c r="E85" s="618" t="s">
        <v>59</v>
      </c>
      <c r="F85" s="624" t="e">
        <f>RANK(F84,$W$19:$W$135,0)</f>
        <v>#N/A</v>
      </c>
      <c r="G85" s="624" t="e">
        <f>RANK(G84,$X$19:$X$135,0)</f>
        <v>#N/A</v>
      </c>
      <c r="H85" s="624" t="e">
        <f>RANK(H84,$Y$19:$Y$135,0)</f>
        <v>#N/A</v>
      </c>
      <c r="I85" s="624" t="e">
        <f>RANK(I84,$Z$19:$Z$135,0)</f>
        <v>#N/A</v>
      </c>
      <c r="J85" s="626" t="e">
        <f>RANK(J84,$AA$19:$AA$110,0)</f>
        <v>#N/A</v>
      </c>
      <c r="K85" s="624" t="e">
        <f>RANK(K84,$AB$19:$AB$109,0)</f>
        <v>#REF!</v>
      </c>
      <c r="L85" s="624" t="e">
        <f>RANK(L84,$AC$19:$AC$115,0)</f>
        <v>#REF!</v>
      </c>
      <c r="M85" s="624" t="e">
        <f>RANK(M84,$AD$19:$AD$135,0)</f>
        <v>#REF!</v>
      </c>
      <c r="N85" s="624" t="e">
        <f>RANK(N84,$AE$19:$AE$135,0)</f>
        <v>#REF!</v>
      </c>
      <c r="O85" s="624" t="e">
        <f>RANK(O84,$AF$19:$AF$40,0)</f>
        <v>#REF!</v>
      </c>
      <c r="P85" s="576"/>
      <c r="Q85" s="627"/>
      <c r="R85" s="622"/>
      <c r="S85" s="601">
        <f>B81</f>
        <v>40</v>
      </c>
      <c r="T85" s="281">
        <f>$A81</f>
        <v>0</v>
      </c>
      <c r="U85" s="281">
        <v>5</v>
      </c>
      <c r="V85" s="281">
        <f>$A81</f>
        <v>0</v>
      </c>
      <c r="W85" s="401"/>
      <c r="X85" s="298"/>
      <c r="Y85" s="298"/>
      <c r="Z85" s="298"/>
      <c r="AA85" s="298"/>
      <c r="AB85" s="298"/>
      <c r="AC85" s="298"/>
      <c r="AD85" s="402"/>
      <c r="AE85" s="402"/>
      <c r="AF85" s="402"/>
      <c r="AH85" s="231"/>
      <c r="AI85" s="231"/>
      <c r="AJ85" s="356">
        <v>96</v>
      </c>
      <c r="AK85" s="231"/>
    </row>
    <row r="86" spans="1:51" s="281" customFormat="1" hidden="1" x14ac:dyDescent="0.3">
      <c r="A86" s="612"/>
      <c r="B86" s="475">
        <v>69</v>
      </c>
      <c r="C86" s="616" t="e">
        <f>VLOOKUP(B86,Уч!$A$2:$L$34,2,FALSE)</f>
        <v>#N/A</v>
      </c>
      <c r="D86" s="480" t="e">
        <f>VLOOKUP(B86,Уч!$A$2:$L$34,3,FALSE)</f>
        <v>#N/A</v>
      </c>
      <c r="E86" s="461" t="s">
        <v>19</v>
      </c>
      <c r="F86" s="596" t="e">
        <f>VLOOKUP($B86,'1_р'!$C$18:$I$86,5,FALSE)</f>
        <v>#N/A</v>
      </c>
      <c r="G86" s="596" t="e">
        <f>VLOOKUP($B86,Дл_р!$C$16:$O$54,11,FALSE)</f>
        <v>#N/A</v>
      </c>
      <c r="H86" s="596" t="e">
        <f>VLOOKUP($B86,Я_р!$C$16:$K$60,8,FALSE)</f>
        <v>#N/A</v>
      </c>
      <c r="I86" s="596">
        <f>VLOOKUP($B86,В_р!$C$16:$AF$57,29,FALSE)</f>
        <v>1.85</v>
      </c>
      <c r="J86" s="597" t="e">
        <f>VLOOKUP($B86,'4_р'!$C$17:$H$73,5,FALSE)</f>
        <v>#N/A</v>
      </c>
      <c r="K86" s="596" t="e">
        <f>VLOOKUP($B86,#REF!,5,FALSE)</f>
        <v>#REF!</v>
      </c>
      <c r="L86" s="596" t="e">
        <f>VLOOKUP($B86,#REF!,8,FALSE)</f>
        <v>#REF!</v>
      </c>
      <c r="M86" s="596" t="e">
        <f>VLOOKUP($B86,#REF!,29,FALSE)</f>
        <v>#REF!</v>
      </c>
      <c r="N86" s="596">
        <f>VLOOKUP($B86,К_р!$C$15:$K$68,8,FALSE)</f>
        <v>42.56</v>
      </c>
      <c r="O86" s="475" t="str">
        <f>VLOOKUP($B86,'15_р'!$C$17:$H$86,5,FALSE)</f>
        <v>4:13.03</v>
      </c>
      <c r="P86" s="621" t="e">
        <f>SUM(F88:O88)</f>
        <v>#N/A</v>
      </c>
      <c r="Q86" s="474" t="e">
        <f>LOOKUP(P86,Y$1:AH$1,Y$2:AH$2)</f>
        <v>#N/A</v>
      </c>
      <c r="R86" s="620" t="e">
        <f>AH86+AI86+5</f>
        <v>#N/A</v>
      </c>
      <c r="S86" s="475">
        <f>B86</f>
        <v>69</v>
      </c>
      <c r="T86" s="281">
        <f>$A86</f>
        <v>0</v>
      </c>
      <c r="U86" s="281">
        <v>1</v>
      </c>
      <c r="V86" s="281">
        <f>$A86</f>
        <v>0</v>
      </c>
      <c r="W86" s="401"/>
      <c r="X86" s="298"/>
      <c r="Y86" s="298"/>
      <c r="Z86" s="298"/>
      <c r="AA86" s="298"/>
      <c r="AB86" s="298"/>
      <c r="AC86" s="298"/>
      <c r="AD86" s="402"/>
      <c r="AE86" s="402"/>
      <c r="AF86" s="402"/>
      <c r="AG86" s="280"/>
      <c r="AH86" s="280" t="e">
        <f>IF(AND(T86&gt;16,P86&gt;=6200),"1",LOOKUP(T86,Y$5:AO$5,Y$6:AO$6))</f>
        <v>#N/A</v>
      </c>
      <c r="AI86" s="280" t="e">
        <f>LOOKUP(Q86,Y$8:AD$8,Y$9:AD$9)</f>
        <v>#N/A</v>
      </c>
      <c r="AJ86" s="356">
        <v>449</v>
      </c>
      <c r="AK86" s="231"/>
      <c r="AL86" s="280"/>
      <c r="AM86" s="280"/>
      <c r="AN86" s="280"/>
      <c r="AO86" s="280"/>
      <c r="AP86" s="280"/>
      <c r="AQ86" s="280"/>
      <c r="AR86" s="280"/>
      <c r="AS86" s="280"/>
      <c r="AT86" s="280"/>
      <c r="AU86" s="280"/>
      <c r="AV86" s="280"/>
      <c r="AW86" s="280"/>
      <c r="AX86" s="280"/>
      <c r="AY86" s="280"/>
    </row>
    <row r="87" spans="1:51" s="281" customFormat="1" hidden="1" x14ac:dyDescent="0.3">
      <c r="A87" s="612"/>
      <c r="B87" s="475"/>
      <c r="C87" s="614" t="e">
        <f>VLOOKUP(B86,Уч!$A$2:$L$34,5,FALSE)</f>
        <v>#N/A</v>
      </c>
      <c r="D87" s="477" t="e">
        <f>VLOOKUP(B86,Уч!$A$2:$L$34,4,FALSE)</f>
        <v>#N/A</v>
      </c>
      <c r="E87" s="461" t="s">
        <v>25</v>
      </c>
      <c r="F87" s="598" t="e">
        <f>VLOOKUP($B86,'1_р'!$C$18:$I$86,6,FALSE)</f>
        <v>#N/A</v>
      </c>
      <c r="G87" s="598" t="e">
        <f>VLOOKUP($B86,Дл_р!$C$16:$O$54,12,FALSE)</f>
        <v>#N/A</v>
      </c>
      <c r="H87" s="475"/>
      <c r="I87" s="598"/>
      <c r="J87" s="599"/>
      <c r="K87" s="598" t="e">
        <f>VLOOKUP($B86,#REF!,6,FALSE)</f>
        <v>#REF!</v>
      </c>
      <c r="L87" s="598"/>
      <c r="M87" s="598"/>
      <c r="N87" s="475"/>
      <c r="O87" s="475"/>
      <c r="P87" s="621"/>
      <c r="Q87" s="600"/>
      <c r="R87" s="620" t="e">
        <f>CONCATENATE(AH86,"+",AI86,"+",5)</f>
        <v>#N/A</v>
      </c>
      <c r="S87" s="475">
        <f>B86</f>
        <v>69</v>
      </c>
      <c r="T87" s="281">
        <f>$A86</f>
        <v>0</v>
      </c>
      <c r="U87" s="281">
        <v>2</v>
      </c>
      <c r="V87" s="281">
        <f>$A86</f>
        <v>0</v>
      </c>
      <c r="W87" s="401"/>
      <c r="X87" s="298"/>
      <c r="Y87" s="298"/>
      <c r="Z87" s="298"/>
      <c r="AA87" s="298"/>
      <c r="AB87" s="298"/>
      <c r="AC87" s="298"/>
      <c r="AD87" s="402"/>
      <c r="AE87" s="402"/>
      <c r="AF87" s="402"/>
      <c r="AG87" s="280"/>
      <c r="AH87" s="231"/>
      <c r="AI87" s="231"/>
      <c r="AJ87" s="356">
        <v>449</v>
      </c>
      <c r="AK87" s="231"/>
      <c r="AL87" s="280"/>
      <c r="AM87" s="280"/>
      <c r="AN87" s="280"/>
      <c r="AO87" s="280"/>
      <c r="AP87" s="280"/>
      <c r="AQ87" s="280"/>
      <c r="AR87" s="280"/>
      <c r="AS87" s="280"/>
      <c r="AT87" s="280"/>
      <c r="AU87" s="280"/>
      <c r="AV87" s="280"/>
      <c r="AW87" s="280"/>
      <c r="AX87" s="280"/>
      <c r="AY87" s="280"/>
    </row>
    <row r="88" spans="1:51" s="281" customFormat="1" hidden="1" x14ac:dyDescent="0.3">
      <c r="A88" s="612"/>
      <c r="B88" s="475"/>
      <c r="C88" s="615" t="e">
        <f>VLOOKUP(B86,Уч!$A$2:$L$34,7,FALSE)</f>
        <v>#N/A</v>
      </c>
      <c r="D88" s="477"/>
      <c r="E88" s="461" t="s">
        <v>29</v>
      </c>
      <c r="F88" s="475" t="e">
        <f>VLOOKUP($B86,'1_р'!$C$18:$I$86,7,FALSE)</f>
        <v>#N/A</v>
      </c>
      <c r="G88" s="475" t="e">
        <f>VLOOKUP($B86,Дл_р!$C$16:$O$54,13,FALSE)</f>
        <v>#N/A</v>
      </c>
      <c r="H88" s="475" t="e">
        <f>VLOOKUP($B86,Я_р!$C$16:$K$60,9,FALSE)</f>
        <v>#N/A</v>
      </c>
      <c r="I88" s="475">
        <f>VLOOKUP($B86,В_р!$C$16:$AF$57,30,)</f>
        <v>670</v>
      </c>
      <c r="J88" s="478" t="e">
        <f>VLOOKUP($B86,'4_р'!$C$17:$H$73,6,FALSE)</f>
        <v>#N/A</v>
      </c>
      <c r="K88" s="475" t="e">
        <f>VLOOKUP($B86,#REF!,7,FALSE)</f>
        <v>#REF!</v>
      </c>
      <c r="L88" s="475" t="e">
        <f>VLOOKUP($B86,#REF!,9,FALSE)</f>
        <v>#REF!</v>
      </c>
      <c r="M88" s="475" t="e">
        <f>VLOOKUP($B86,#REF!,30,FALSE)</f>
        <v>#REF!</v>
      </c>
      <c r="N88" s="475">
        <f>VLOOKUP($B86,К_р!$C$15:$K$68,9,FALSE)</f>
        <v>479</v>
      </c>
      <c r="O88" s="475">
        <f>VLOOKUP($B86,'15_р'!$C$17:$H$86,6,FALSE)</f>
        <v>860</v>
      </c>
      <c r="P88" s="621"/>
      <c r="Q88" s="602"/>
      <c r="R88" s="621"/>
      <c r="S88" s="475">
        <f>B86</f>
        <v>69</v>
      </c>
      <c r="T88" s="281">
        <f>$A86</f>
        <v>0</v>
      </c>
      <c r="U88" s="281">
        <v>3</v>
      </c>
      <c r="V88" s="281">
        <f>$A86</f>
        <v>0</v>
      </c>
      <c r="W88" s="401"/>
      <c r="X88" s="298"/>
      <c r="Y88" s="298"/>
      <c r="Z88" s="298"/>
      <c r="AA88" s="298"/>
      <c r="AB88" s="298"/>
      <c r="AC88" s="298"/>
      <c r="AD88" s="402"/>
      <c r="AE88" s="402"/>
      <c r="AF88" s="402"/>
      <c r="AG88" s="280"/>
      <c r="AH88" s="231"/>
      <c r="AI88" s="231"/>
      <c r="AJ88" s="356">
        <v>449</v>
      </c>
      <c r="AK88" s="231"/>
      <c r="AL88" s="280"/>
      <c r="AM88" s="280"/>
      <c r="AN88" s="280"/>
      <c r="AO88" s="280"/>
      <c r="AP88" s="280"/>
      <c r="AQ88" s="280"/>
      <c r="AR88" s="280"/>
      <c r="AS88" s="280"/>
      <c r="AT88" s="280"/>
      <c r="AU88" s="280"/>
      <c r="AV88" s="280"/>
      <c r="AW88" s="280"/>
      <c r="AX88" s="280"/>
      <c r="AY88" s="280"/>
    </row>
    <row r="89" spans="1:51" s="281" customFormat="1" hidden="1" x14ac:dyDescent="0.3">
      <c r="A89" s="612"/>
      <c r="B89" s="475"/>
      <c r="C89" s="614" t="e">
        <f>VLOOKUP(B86,Уч!$A$2:$L$34,11,FALSE)</f>
        <v>#N/A</v>
      </c>
      <c r="D89" s="477"/>
      <c r="E89" s="461" t="s">
        <v>276</v>
      </c>
      <c r="F89" s="475" t="e">
        <f>F88</f>
        <v>#N/A</v>
      </c>
      <c r="G89" s="475" t="e">
        <f>F89+G88</f>
        <v>#N/A</v>
      </c>
      <c r="H89" s="475" t="e">
        <f>G89+H88</f>
        <v>#N/A</v>
      </c>
      <c r="I89" s="475" t="e">
        <f>H89+I88</f>
        <v>#N/A</v>
      </c>
      <c r="J89" s="478" t="e">
        <f>SUM($F88:J88)</f>
        <v>#N/A</v>
      </c>
      <c r="K89" s="475" t="e">
        <f>SUM($F88:$K88)</f>
        <v>#N/A</v>
      </c>
      <c r="L89" s="475" t="e">
        <f>K89+L88</f>
        <v>#N/A</v>
      </c>
      <c r="M89" s="475" t="e">
        <f>L89+M88</f>
        <v>#N/A</v>
      </c>
      <c r="N89" s="475" t="e">
        <f>SUM($F88:$N88)</f>
        <v>#N/A</v>
      </c>
      <c r="O89" s="475" t="e">
        <f>SUM($F88:$O88)</f>
        <v>#N/A</v>
      </c>
      <c r="P89" s="621"/>
      <c r="Q89" s="600"/>
      <c r="R89" s="621"/>
      <c r="S89" s="475">
        <f>B86</f>
        <v>69</v>
      </c>
      <c r="T89" s="281">
        <f>$A86</f>
        <v>0</v>
      </c>
      <c r="U89" s="281">
        <v>4</v>
      </c>
      <c r="V89" s="281">
        <f>$A86</f>
        <v>0</v>
      </c>
      <c r="W89" s="336" t="e">
        <f t="shared" ref="W89:AF89" si="14">F89</f>
        <v>#N/A</v>
      </c>
      <c r="X89" s="336" t="e">
        <f t="shared" si="14"/>
        <v>#N/A</v>
      </c>
      <c r="Y89" s="336" t="e">
        <f t="shared" si="14"/>
        <v>#N/A</v>
      </c>
      <c r="Z89" s="336" t="e">
        <f t="shared" si="14"/>
        <v>#N/A</v>
      </c>
      <c r="AA89" s="336" t="e">
        <f t="shared" si="14"/>
        <v>#N/A</v>
      </c>
      <c r="AB89" s="336" t="e">
        <f t="shared" si="14"/>
        <v>#N/A</v>
      </c>
      <c r="AC89" s="336" t="e">
        <f t="shared" si="14"/>
        <v>#N/A</v>
      </c>
      <c r="AD89" s="336" t="e">
        <f t="shared" si="14"/>
        <v>#N/A</v>
      </c>
      <c r="AE89" s="336" t="e">
        <f t="shared" si="14"/>
        <v>#N/A</v>
      </c>
      <c r="AF89" s="336" t="e">
        <f t="shared" si="14"/>
        <v>#N/A</v>
      </c>
      <c r="AG89" s="280"/>
      <c r="AH89" s="231"/>
      <c r="AI89" s="231"/>
      <c r="AJ89" s="356">
        <v>449</v>
      </c>
      <c r="AK89" s="231"/>
      <c r="AL89" s="280"/>
      <c r="AM89" s="280"/>
      <c r="AN89" s="280"/>
      <c r="AO89" s="280"/>
      <c r="AP89" s="280"/>
      <c r="AQ89" s="280"/>
      <c r="AR89" s="280"/>
      <c r="AS89" s="280"/>
      <c r="AT89" s="280"/>
      <c r="AU89" s="280"/>
      <c r="AV89" s="280"/>
      <c r="AW89" s="280"/>
      <c r="AX89" s="280"/>
      <c r="AY89" s="280"/>
    </row>
    <row r="90" spans="1:51" s="281" customFormat="1" hidden="1" x14ac:dyDescent="0.2">
      <c r="A90" s="568"/>
      <c r="B90" s="624"/>
      <c r="C90" s="617"/>
      <c r="D90" s="629"/>
      <c r="E90" s="618" t="s">
        <v>59</v>
      </c>
      <c r="F90" s="624" t="e">
        <f>RANK(F89,$W$19:$W$135,0)</f>
        <v>#N/A</v>
      </c>
      <c r="G90" s="624" t="e">
        <f>RANK(G89,$X$19:$X$135,0)</f>
        <v>#N/A</v>
      </c>
      <c r="H90" s="624" t="e">
        <f>RANK(H89,$Y$19:$Y$135,0)</f>
        <v>#N/A</v>
      </c>
      <c r="I90" s="624" t="e">
        <f>RANK(I89,$Z$19:$Z$135,0)</f>
        <v>#N/A</v>
      </c>
      <c r="J90" s="626" t="e">
        <f>RANK(J89,$AA$19:$AA$110,0)</f>
        <v>#N/A</v>
      </c>
      <c r="K90" s="624" t="e">
        <f>RANK(K89,$AB$19:$AB$109,0)</f>
        <v>#N/A</v>
      </c>
      <c r="L90" s="624" t="e">
        <f>RANK(L89,$AC$19:$AC$115,0)</f>
        <v>#N/A</v>
      </c>
      <c r="M90" s="624" t="e">
        <f>RANK(M89,$AD$19:$AD$135,0)</f>
        <v>#N/A</v>
      </c>
      <c r="N90" s="624" t="e">
        <f>RANK(N89,$AE$19:$AE$135,0)</f>
        <v>#N/A</v>
      </c>
      <c r="O90" s="624" t="e">
        <f>RANK(O89,$AF$19:$AF$135,0)</f>
        <v>#N/A</v>
      </c>
      <c r="P90" s="576"/>
      <c r="Q90" s="627"/>
      <c r="R90" s="622"/>
      <c r="S90" s="601">
        <f>B86</f>
        <v>69</v>
      </c>
      <c r="T90" s="281">
        <f>$A86</f>
        <v>0</v>
      </c>
      <c r="U90" s="281">
        <v>5</v>
      </c>
      <c r="V90" s="281">
        <f>$A86</f>
        <v>0</v>
      </c>
      <c r="W90" s="401"/>
      <c r="X90" s="298"/>
      <c r="Y90" s="298"/>
      <c r="Z90" s="298"/>
      <c r="AA90" s="298"/>
      <c r="AB90" s="298"/>
      <c r="AC90" s="298"/>
      <c r="AD90" s="402"/>
      <c r="AE90" s="402"/>
      <c r="AF90" s="402"/>
      <c r="AG90" s="280"/>
      <c r="AH90" s="231"/>
      <c r="AI90" s="231"/>
      <c r="AJ90" s="356">
        <v>449</v>
      </c>
      <c r="AK90" s="231"/>
      <c r="AL90" s="280"/>
      <c r="AM90" s="280"/>
      <c r="AN90" s="280"/>
      <c r="AO90" s="280"/>
      <c r="AP90" s="280"/>
      <c r="AQ90" s="280"/>
      <c r="AR90" s="280"/>
      <c r="AS90" s="280"/>
      <c r="AT90" s="280"/>
      <c r="AU90" s="280"/>
      <c r="AV90" s="280"/>
      <c r="AW90" s="280"/>
      <c r="AX90" s="280"/>
      <c r="AY90" s="280"/>
    </row>
    <row r="91" spans="1:51" s="280" customFormat="1" hidden="1" x14ac:dyDescent="0.3">
      <c r="A91" s="612"/>
      <c r="B91" s="475">
        <v>70</v>
      </c>
      <c r="C91" s="616" t="e">
        <f>VLOOKUP(B91,Уч!$A$2:$L$34,2,FALSE)</f>
        <v>#N/A</v>
      </c>
      <c r="D91" s="480" t="e">
        <f>VLOOKUP(B91,Уч!$A$2:$L$34,3,FALSE)</f>
        <v>#N/A</v>
      </c>
      <c r="E91" s="461" t="s">
        <v>19</v>
      </c>
      <c r="F91" s="596" t="e">
        <f>VLOOKUP($B91,'1_р'!$C$18:$I$86,5,FALSE)</f>
        <v>#N/A</v>
      </c>
      <c r="G91" s="596" t="e">
        <f>VLOOKUP($B91,Дл_р!$C$16:$O$54,11,FALSE)</f>
        <v>#N/A</v>
      </c>
      <c r="H91" s="596" t="e">
        <f>VLOOKUP($B91,Я_р!$C$16:$K$60,8,FALSE)</f>
        <v>#N/A</v>
      </c>
      <c r="I91" s="596" t="e">
        <f>VLOOKUP($B91,В_р!$C$16:$AF$57,29,FALSE)</f>
        <v>#N/A</v>
      </c>
      <c r="J91" s="597" t="e">
        <f>VLOOKUP($B91,'4_р'!$C$17:$H$73,5,FALSE)</f>
        <v>#N/A</v>
      </c>
      <c r="K91" s="596" t="e">
        <f>VLOOKUP($B91,#REF!,5,FALSE)</f>
        <v>#REF!</v>
      </c>
      <c r="L91" s="596" t="e">
        <f>VLOOKUP($B91,#REF!,8,FALSE)</f>
        <v>#REF!</v>
      </c>
      <c r="M91" s="596" t="s">
        <v>346</v>
      </c>
      <c r="N91" s="596">
        <f>VLOOKUP($B91,К_р!$C$15:$K$68,8,FALSE)</f>
        <v>36.11</v>
      </c>
      <c r="O91" s="475" t="str">
        <f>VLOOKUP($B91,'15_р'!$C$17:$H$86,5,FALSE)</f>
        <v>4:33.36</v>
      </c>
      <c r="P91" s="621" t="e">
        <f>SUM(F93:O93)</f>
        <v>#N/A</v>
      </c>
      <c r="Q91" s="474" t="e">
        <f>LOOKUP(P91,Y$1:AH$1,Y$2:AH$2)</f>
        <v>#N/A</v>
      </c>
      <c r="R91" s="620" t="e">
        <f>AH91+AI91+5</f>
        <v>#N/A</v>
      </c>
      <c r="S91" s="475">
        <f>B91</f>
        <v>70</v>
      </c>
      <c r="T91" s="281">
        <f>$A91</f>
        <v>0</v>
      </c>
      <c r="U91" s="281">
        <v>1</v>
      </c>
      <c r="V91" s="281">
        <f>$A91</f>
        <v>0</v>
      </c>
      <c r="W91" s="401"/>
      <c r="X91" s="298"/>
      <c r="Y91" s="298"/>
      <c r="Z91" s="298"/>
      <c r="AA91" s="298"/>
      <c r="AB91" s="298"/>
      <c r="AC91" s="298"/>
      <c r="AD91" s="402"/>
      <c r="AE91" s="402"/>
      <c r="AF91" s="402"/>
      <c r="AH91" s="280" t="e">
        <f>IF(AND(T91&gt;16,P91&gt;=6200),"1",LOOKUP(T91,Y$5:AO$5,Y$6:AO$6))</f>
        <v>#N/A</v>
      </c>
      <c r="AI91" s="280" t="e">
        <f>LOOKUP(Q91,Y$8:AD$8,Y$9:AD$9)</f>
        <v>#N/A</v>
      </c>
      <c r="AJ91" s="356">
        <v>505</v>
      </c>
      <c r="AK91" s="231"/>
    </row>
    <row r="92" spans="1:51" s="280" customFormat="1" hidden="1" x14ac:dyDescent="0.3">
      <c r="A92" s="612"/>
      <c r="B92" s="475"/>
      <c r="C92" s="614" t="e">
        <f>VLOOKUP(B91,Уч!$A$2:$L$34,5,FALSE)</f>
        <v>#N/A</v>
      </c>
      <c r="D92" s="480" t="e">
        <f>VLOOKUP(B91,Уч!$A$2:$L$34,4,FALSE)</f>
        <v>#N/A</v>
      </c>
      <c r="E92" s="461" t="s">
        <v>25</v>
      </c>
      <c r="F92" s="598" t="e">
        <f>VLOOKUP($B91,'1_р'!$C$18:$I$86,6,FALSE)</f>
        <v>#N/A</v>
      </c>
      <c r="G92" s="598" t="e">
        <f>VLOOKUP($B91,Дл_р!$C$16:$O$54,12,FALSE)</f>
        <v>#N/A</v>
      </c>
      <c r="H92" s="475"/>
      <c r="I92" s="598"/>
      <c r="J92" s="599"/>
      <c r="K92" s="598" t="e">
        <f>VLOOKUP($B91,#REF!,6,FALSE)</f>
        <v>#REF!</v>
      </c>
      <c r="L92" s="598"/>
      <c r="M92" s="598"/>
      <c r="N92" s="475"/>
      <c r="O92" s="475"/>
      <c r="P92" s="621"/>
      <c r="Q92" s="600"/>
      <c r="R92" s="620" t="e">
        <f>CONCATENATE(AH91,"+",AI91,"+",5)</f>
        <v>#N/A</v>
      </c>
      <c r="S92" s="475">
        <f>B91</f>
        <v>70</v>
      </c>
      <c r="T92" s="281">
        <f>$A91</f>
        <v>0</v>
      </c>
      <c r="U92" s="281">
        <v>2</v>
      </c>
      <c r="V92" s="281">
        <f>$A91</f>
        <v>0</v>
      </c>
      <c r="W92" s="401"/>
      <c r="X92" s="298"/>
      <c r="Y92" s="298"/>
      <c r="Z92" s="298"/>
      <c r="AA92" s="298"/>
      <c r="AB92" s="298"/>
      <c r="AC92" s="298"/>
      <c r="AD92" s="402"/>
      <c r="AE92" s="402"/>
      <c r="AF92" s="402"/>
      <c r="AH92" s="231"/>
      <c r="AI92" s="231"/>
      <c r="AJ92" s="356">
        <v>505</v>
      </c>
      <c r="AK92" s="231"/>
    </row>
    <row r="93" spans="1:51" s="280" customFormat="1" hidden="1" x14ac:dyDescent="0.3">
      <c r="A93" s="612"/>
      <c r="B93" s="475"/>
      <c r="C93" s="615" t="e">
        <f>VLOOKUP(B91,Уч!$A$2:$L$34,7,FALSE)</f>
        <v>#N/A</v>
      </c>
      <c r="D93" s="480"/>
      <c r="E93" s="461" t="s">
        <v>29</v>
      </c>
      <c r="F93" s="475" t="e">
        <f>VLOOKUP($B91,'1_р'!$C$18:$I$86,7,FALSE)</f>
        <v>#N/A</v>
      </c>
      <c r="G93" s="475" t="e">
        <f>VLOOKUP($B91,Дл_р!$C$16:$O$54,13,FALSE)</f>
        <v>#N/A</v>
      </c>
      <c r="H93" s="475" t="e">
        <f>VLOOKUP($B91,Я_р!$C$16:$K$60,9,FALSE)</f>
        <v>#N/A</v>
      </c>
      <c r="I93" s="475" t="e">
        <f>VLOOKUP($B91,В_р!$C$16:$AF$57,30,)</f>
        <v>#N/A</v>
      </c>
      <c r="J93" s="478" t="e">
        <f>VLOOKUP($B91,'4_р'!$C$17:$H$73,6,FALSE)</f>
        <v>#N/A</v>
      </c>
      <c r="K93" s="475" t="e">
        <f>VLOOKUP($B91,#REF!,7,FALSE)</f>
        <v>#REF!</v>
      </c>
      <c r="L93" s="475" t="e">
        <f>VLOOKUP($B91,#REF!,9,FALSE)</f>
        <v>#REF!</v>
      </c>
      <c r="M93" s="475" t="e">
        <f>VLOOKUP($B91,#REF!,30,FALSE)</f>
        <v>#REF!</v>
      </c>
      <c r="N93" s="475">
        <f>VLOOKUP($B91,К_р!$C$15:$K$68,9,FALSE)</f>
        <v>386</v>
      </c>
      <c r="O93" s="475">
        <f>VLOOKUP($B91,'15_р'!$C$17:$H$86,6,FALSE)</f>
        <v>723</v>
      </c>
      <c r="P93" s="621"/>
      <c r="Q93" s="578"/>
      <c r="R93" s="621"/>
      <c r="S93" s="475">
        <f>B91</f>
        <v>70</v>
      </c>
      <c r="T93" s="281">
        <f>$A91</f>
        <v>0</v>
      </c>
      <c r="U93" s="281">
        <v>3</v>
      </c>
      <c r="V93" s="281">
        <f>$A91</f>
        <v>0</v>
      </c>
      <c r="W93" s="401"/>
      <c r="X93" s="298"/>
      <c r="Y93" s="298"/>
      <c r="Z93" s="298"/>
      <c r="AA93" s="298"/>
      <c r="AB93" s="298"/>
      <c r="AC93" s="298"/>
      <c r="AD93" s="402"/>
      <c r="AE93" s="402"/>
      <c r="AF93" s="402"/>
      <c r="AH93" s="231"/>
      <c r="AI93" s="231"/>
      <c r="AJ93" s="356">
        <v>505</v>
      </c>
      <c r="AK93" s="231"/>
    </row>
    <row r="94" spans="1:51" s="280" customFormat="1" hidden="1" x14ac:dyDescent="0.3">
      <c r="A94" s="612"/>
      <c r="B94" s="475"/>
      <c r="C94" s="614" t="e">
        <f>VLOOKUP(B91,Уч!$A$2:$L$34,11,FALSE)</f>
        <v>#N/A</v>
      </c>
      <c r="D94" s="480"/>
      <c r="E94" s="461" t="s">
        <v>276</v>
      </c>
      <c r="F94" s="475" t="e">
        <f>F93</f>
        <v>#N/A</v>
      </c>
      <c r="G94" s="475" t="e">
        <f>F94+G93</f>
        <v>#N/A</v>
      </c>
      <c r="H94" s="475" t="e">
        <f>G94+H93</f>
        <v>#N/A</v>
      </c>
      <c r="I94" s="475" t="e">
        <f>H94+I93</f>
        <v>#N/A</v>
      </c>
      <c r="J94" s="478" t="e">
        <f>SUM($F93:J93)</f>
        <v>#N/A</v>
      </c>
      <c r="K94" s="475" t="e">
        <f>SUM($F93:$K93)</f>
        <v>#N/A</v>
      </c>
      <c r="L94" s="475" t="e">
        <f>K94+L93</f>
        <v>#N/A</v>
      </c>
      <c r="M94" s="475" t="e">
        <f>L94+M93</f>
        <v>#N/A</v>
      </c>
      <c r="N94" s="475" t="e">
        <f>SUM($F93:$N93)</f>
        <v>#N/A</v>
      </c>
      <c r="O94" s="475" t="e">
        <f>SUM($F93:$O93)</f>
        <v>#N/A</v>
      </c>
      <c r="P94" s="621"/>
      <c r="Q94" s="578"/>
      <c r="R94" s="621"/>
      <c r="S94" s="475">
        <f>B91</f>
        <v>70</v>
      </c>
      <c r="T94" s="281">
        <f>$A91</f>
        <v>0</v>
      </c>
      <c r="U94" s="281">
        <v>4</v>
      </c>
      <c r="V94" s="281">
        <f>$A91</f>
        <v>0</v>
      </c>
      <c r="W94" s="336" t="e">
        <f t="shared" ref="W94:AF94" si="15">F94</f>
        <v>#N/A</v>
      </c>
      <c r="X94" s="336" t="e">
        <f t="shared" si="15"/>
        <v>#N/A</v>
      </c>
      <c r="Y94" s="336" t="e">
        <f t="shared" si="15"/>
        <v>#N/A</v>
      </c>
      <c r="Z94" s="336" t="e">
        <f t="shared" si="15"/>
        <v>#N/A</v>
      </c>
      <c r="AA94" s="336" t="e">
        <f t="shared" si="15"/>
        <v>#N/A</v>
      </c>
      <c r="AB94" s="336" t="e">
        <f t="shared" si="15"/>
        <v>#N/A</v>
      </c>
      <c r="AC94" s="336" t="e">
        <f t="shared" si="15"/>
        <v>#N/A</v>
      </c>
      <c r="AD94" s="336" t="e">
        <f t="shared" si="15"/>
        <v>#N/A</v>
      </c>
      <c r="AE94" s="336" t="e">
        <f t="shared" si="15"/>
        <v>#N/A</v>
      </c>
      <c r="AF94" s="336" t="e">
        <f t="shared" si="15"/>
        <v>#N/A</v>
      </c>
      <c r="AH94" s="231"/>
      <c r="AI94" s="231"/>
      <c r="AJ94" s="356">
        <v>505</v>
      </c>
      <c r="AK94" s="231"/>
    </row>
    <row r="95" spans="1:51" s="280" customFormat="1" hidden="1" x14ac:dyDescent="0.2">
      <c r="A95" s="568"/>
      <c r="B95" s="624"/>
      <c r="C95" s="617"/>
      <c r="D95" s="625"/>
      <c r="E95" s="618" t="s">
        <v>59</v>
      </c>
      <c r="F95" s="624" t="e">
        <f>RANK(F94,$W$19:$W$135,0)</f>
        <v>#N/A</v>
      </c>
      <c r="G95" s="624" t="e">
        <f>RANK(G94,$X$19:$X$135,0)</f>
        <v>#N/A</v>
      </c>
      <c r="H95" s="624" t="e">
        <f>RANK(H94,$Y$19:$Y$135,0)</f>
        <v>#N/A</v>
      </c>
      <c r="I95" s="624" t="e">
        <f>RANK(I94,$Z$19:$Z$135,0)</f>
        <v>#N/A</v>
      </c>
      <c r="J95" s="626" t="e">
        <f>RANK(J94,$AA$19:$AA$110,0)</f>
        <v>#N/A</v>
      </c>
      <c r="K95" s="624" t="e">
        <f>RANK(K94,$AB$19:$AB$109,0)</f>
        <v>#N/A</v>
      </c>
      <c r="L95" s="624" t="e">
        <f>RANK(L94,$AC$19:$AC$115,0)</f>
        <v>#N/A</v>
      </c>
      <c r="M95" s="624" t="e">
        <f>RANK(M94,$AD$19:$AD$135,0)</f>
        <v>#N/A</v>
      </c>
      <c r="N95" s="624" t="e">
        <f>RANK(N94,$AE$19:$AE$135,0)</f>
        <v>#N/A</v>
      </c>
      <c r="O95" s="624" t="e">
        <f>RANK(O94,$AF$19:$AF$135,0)</f>
        <v>#N/A</v>
      </c>
      <c r="P95" s="576"/>
      <c r="Q95" s="627"/>
      <c r="R95" s="622"/>
      <c r="S95" s="601">
        <f>B91</f>
        <v>70</v>
      </c>
      <c r="T95" s="281">
        <f>$A91</f>
        <v>0</v>
      </c>
      <c r="U95" s="281">
        <v>5</v>
      </c>
      <c r="V95" s="281">
        <f>$A91</f>
        <v>0</v>
      </c>
      <c r="W95" s="401"/>
      <c r="X95" s="298"/>
      <c r="Y95" s="298"/>
      <c r="Z95" s="298"/>
      <c r="AA95" s="298"/>
      <c r="AB95" s="298"/>
      <c r="AC95" s="298"/>
      <c r="AD95" s="402"/>
      <c r="AE95" s="402"/>
      <c r="AF95" s="402"/>
      <c r="AH95" s="231"/>
      <c r="AI95" s="231"/>
      <c r="AJ95" s="356">
        <v>505</v>
      </c>
      <c r="AK95" s="231"/>
    </row>
    <row r="96" spans="1:51" s="280" customFormat="1" x14ac:dyDescent="0.3">
      <c r="A96" s="612">
        <v>7</v>
      </c>
      <c r="B96" s="475">
        <v>68</v>
      </c>
      <c r="C96" s="616" t="e">
        <f>VLOOKUP(B96,Уч!$A$2:$L$34,2,FALSE)</f>
        <v>#N/A</v>
      </c>
      <c r="D96" s="480" t="e">
        <f>VLOOKUP(B96,Уч!$A$2:$L$34,3,FALSE)</f>
        <v>#N/A</v>
      </c>
      <c r="E96" s="461" t="s">
        <v>19</v>
      </c>
      <c r="F96" s="596" t="e">
        <f>VLOOKUP($B96,'1_р'!$C$18:$I$86,5,FALSE)</f>
        <v>#N/A</v>
      </c>
      <c r="G96" s="596" t="e">
        <f>VLOOKUP($B96,Дл_р!$C$16:$O$54,11,FALSE)</f>
        <v>#N/A</v>
      </c>
      <c r="H96" s="596" t="e">
        <f>VLOOKUP($B96,Я_р!$C$16:$K$60,8,FALSE)</f>
        <v>#N/A</v>
      </c>
      <c r="I96" s="596" t="e">
        <f>VLOOKUP($B96,В_р!$C$16:$AF$57,29,FALSE)</f>
        <v>#N/A</v>
      </c>
      <c r="J96" s="597" t="s">
        <v>336</v>
      </c>
      <c r="K96" s="596" t="s">
        <v>344</v>
      </c>
      <c r="L96" s="596" t="e">
        <f>VLOOKUP($B96,#REF!,8,FALSE)</f>
        <v>#REF!</v>
      </c>
      <c r="M96" s="596" t="e">
        <f>VLOOKUP($B96,#REF!,29,FALSE)</f>
        <v>#REF!</v>
      </c>
      <c r="N96" s="596">
        <f>VLOOKUP($B96,К_р!$C$15:$K$68,8,FALSE)</f>
        <v>51.33</v>
      </c>
      <c r="O96" s="475" t="str">
        <f>VLOOKUP($B96,'15_р'!$C$17:$H$86,5,FALSE)</f>
        <v>4:42.73</v>
      </c>
      <c r="P96" s="621" t="e">
        <f>SUM(F98:O98)</f>
        <v>#N/A</v>
      </c>
      <c r="Q96" s="474" t="e">
        <f>LOOKUP(P96,Y$1:AH$1,Y$2:AH$2)</f>
        <v>#N/A</v>
      </c>
      <c r="R96" s="620" t="e">
        <f>AH96+AI96+5</f>
        <v>#N/A</v>
      </c>
      <c r="S96" s="475">
        <f>B96</f>
        <v>68</v>
      </c>
      <c r="T96" s="281">
        <f>$A96</f>
        <v>7</v>
      </c>
      <c r="U96" s="281">
        <v>1</v>
      </c>
      <c r="V96" s="281" t="s">
        <v>162</v>
      </c>
      <c r="W96" s="444"/>
      <c r="X96" s="444"/>
      <c r="Y96" s="444"/>
      <c r="Z96" s="444"/>
      <c r="AA96" s="444"/>
      <c r="AB96" s="444"/>
      <c r="AC96" s="444"/>
      <c r="AD96" s="444"/>
      <c r="AE96" s="444"/>
      <c r="AF96" s="444"/>
      <c r="AG96" s="281"/>
      <c r="AH96" s="280" t="e">
        <f>IF(AND(T96&gt;16,P96&gt;=6200),"1",LOOKUP(T96,Y$5:AO$5,Y$6:AO$6))</f>
        <v>#N/A</v>
      </c>
      <c r="AI96" s="280" t="e">
        <f>LOOKUP(Q96,Y$8:AD$8,Y$9:AD$9)</f>
        <v>#N/A</v>
      </c>
      <c r="AJ96" s="356">
        <v>319</v>
      </c>
      <c r="AK96" s="231"/>
    </row>
    <row r="97" spans="1:37" s="280" customFormat="1" x14ac:dyDescent="0.3">
      <c r="A97" s="612"/>
      <c r="B97" s="475"/>
      <c r="C97" s="614" t="e">
        <f>VLOOKUP(B96,Уч!$A$2:$L$34,5,FALSE)</f>
        <v>#N/A</v>
      </c>
      <c r="D97" s="477" t="e">
        <f>VLOOKUP(B96,Уч!$A$2:$L$34,4,FALSE)</f>
        <v>#N/A</v>
      </c>
      <c r="E97" s="461" t="s">
        <v>25</v>
      </c>
      <c r="F97" s="598" t="e">
        <f>VLOOKUP($B96,'1_р'!$C$18:$I$86,6,FALSE)</f>
        <v>#N/A</v>
      </c>
      <c r="G97" s="598" t="e">
        <f>VLOOKUP($B96,Дл_р!$C$16:$O$54,12,FALSE)</f>
        <v>#N/A</v>
      </c>
      <c r="H97" s="475"/>
      <c r="I97" s="598"/>
      <c r="J97" s="605"/>
      <c r="K97" s="598"/>
      <c r="L97" s="598"/>
      <c r="M97" s="598"/>
      <c r="N97" s="475"/>
      <c r="O97" s="475"/>
      <c r="P97" s="623"/>
      <c r="Q97" s="603"/>
      <c r="R97" s="620" t="e">
        <f>CONCATENATE(AH96,"+",AI96,"+",5)</f>
        <v>#N/A</v>
      </c>
      <c r="S97" s="475">
        <f>B96</f>
        <v>68</v>
      </c>
      <c r="T97" s="281">
        <f>$A96</f>
        <v>7</v>
      </c>
      <c r="U97" s="281">
        <v>2</v>
      </c>
      <c r="V97" s="281" t="s">
        <v>162</v>
      </c>
      <c r="W97" s="444"/>
      <c r="X97" s="444"/>
      <c r="Y97" s="444"/>
      <c r="Z97" s="444"/>
      <c r="AA97" s="444"/>
      <c r="AB97" s="444"/>
      <c r="AC97" s="444"/>
      <c r="AD97" s="444"/>
      <c r="AE97" s="444"/>
      <c r="AF97" s="444"/>
      <c r="AG97" s="281"/>
      <c r="AH97" s="231"/>
      <c r="AI97" s="231"/>
      <c r="AJ97" s="356">
        <v>319</v>
      </c>
      <c r="AK97" s="231"/>
    </row>
    <row r="98" spans="1:37" s="280" customFormat="1" x14ac:dyDescent="0.3">
      <c r="A98" s="612"/>
      <c r="B98" s="475"/>
      <c r="C98" s="615" t="e">
        <f>VLOOKUP(B96,Уч!$A$2:$L$34,7,FALSE)</f>
        <v>#N/A</v>
      </c>
      <c r="D98" s="477"/>
      <c r="E98" s="461" t="s">
        <v>29</v>
      </c>
      <c r="F98" s="475" t="e">
        <f>VLOOKUP($B96,'1_р'!$C$18:$I$86,7,FALSE)</f>
        <v>#N/A</v>
      </c>
      <c r="G98" s="475" t="e">
        <f>VLOOKUP($B96,Дл_р!$C$16:$O$54,13,FALSE)</f>
        <v>#N/A</v>
      </c>
      <c r="H98" s="475" t="e">
        <f>VLOOKUP($B96,Я_р!$C$16:$K$60,9,FALSE)</f>
        <v>#N/A</v>
      </c>
      <c r="I98" s="475" t="e">
        <f>VLOOKUP($B96,В_р!$C$16:$AF$57,30,)</f>
        <v>#N/A</v>
      </c>
      <c r="J98" s="490"/>
      <c r="K98" s="475"/>
      <c r="L98" s="475" t="e">
        <f>VLOOKUP($B96,#REF!,9,FALSE)</f>
        <v>#REF!</v>
      </c>
      <c r="M98" s="475" t="e">
        <f>VLOOKUP($B96,#REF!,30,FALSE)</f>
        <v>#REF!</v>
      </c>
      <c r="N98" s="475">
        <f>VLOOKUP($B96,К_р!$C$15:$K$68,9,FALSE)</f>
        <v>608</v>
      </c>
      <c r="O98" s="475">
        <f>VLOOKUP($B96,'15_р'!$C$17:$H$86,6,FALSE)</f>
        <v>663</v>
      </c>
      <c r="P98" s="623"/>
      <c r="Q98" s="604"/>
      <c r="R98" s="621"/>
      <c r="S98" s="475">
        <f>B96</f>
        <v>68</v>
      </c>
      <c r="T98" s="281">
        <f>$A96</f>
        <v>7</v>
      </c>
      <c r="U98" s="281">
        <v>3</v>
      </c>
      <c r="V98" s="281" t="s">
        <v>162</v>
      </c>
      <c r="W98" s="444"/>
      <c r="X98" s="444"/>
      <c r="Y98" s="444"/>
      <c r="Z98" s="444"/>
      <c r="AA98" s="444"/>
      <c r="AB98" s="444"/>
      <c r="AC98" s="444"/>
      <c r="AD98" s="444"/>
      <c r="AE98" s="444"/>
      <c r="AF98" s="444"/>
      <c r="AG98" s="281"/>
      <c r="AH98" s="231"/>
      <c r="AI98" s="231"/>
      <c r="AJ98" s="356">
        <v>319</v>
      </c>
      <c r="AK98" s="231"/>
    </row>
    <row r="99" spans="1:37" s="280" customFormat="1" x14ac:dyDescent="0.3">
      <c r="A99" s="612"/>
      <c r="B99" s="475"/>
      <c r="C99" s="614" t="e">
        <f>VLOOKUP(B96,Уч!$A$2:$L$34,11,FALSE)</f>
        <v>#N/A</v>
      </c>
      <c r="D99" s="477"/>
      <c r="E99" s="461" t="s">
        <v>276</v>
      </c>
      <c r="F99" s="475" t="e">
        <f>F98</f>
        <v>#N/A</v>
      </c>
      <c r="G99" s="475" t="e">
        <f>F99+G98</f>
        <v>#N/A</v>
      </c>
      <c r="H99" s="475" t="e">
        <f>G99+H98</f>
        <v>#N/A</v>
      </c>
      <c r="I99" s="475" t="e">
        <f>H99+I98</f>
        <v>#N/A</v>
      </c>
      <c r="J99" s="490"/>
      <c r="K99" s="475"/>
      <c r="L99" s="475" t="e">
        <f>K99+L98</f>
        <v>#REF!</v>
      </c>
      <c r="M99" s="475" t="e">
        <f>L99+M98</f>
        <v>#REF!</v>
      </c>
      <c r="N99" s="475" t="e">
        <f>SUM($F98:$N98)</f>
        <v>#N/A</v>
      </c>
      <c r="O99" s="475" t="e">
        <f>SUM($F98:$O98)</f>
        <v>#N/A</v>
      </c>
      <c r="P99" s="623"/>
      <c r="Q99" s="603"/>
      <c r="R99" s="621"/>
      <c r="S99" s="475">
        <f>B96</f>
        <v>68</v>
      </c>
      <c r="T99" s="281">
        <f>$A96</f>
        <v>7</v>
      </c>
      <c r="U99" s="281">
        <v>4</v>
      </c>
      <c r="V99" s="281" t="s">
        <v>162</v>
      </c>
      <c r="W99" s="336" t="e">
        <f t="shared" ref="W99:AF99" si="16">F99</f>
        <v>#N/A</v>
      </c>
      <c r="X99" s="336" t="e">
        <f t="shared" si="16"/>
        <v>#N/A</v>
      </c>
      <c r="Y99" s="336" t="e">
        <f t="shared" si="16"/>
        <v>#N/A</v>
      </c>
      <c r="Z99" s="336" t="e">
        <f t="shared" si="16"/>
        <v>#N/A</v>
      </c>
      <c r="AA99" s="336">
        <f t="shared" si="16"/>
        <v>0</v>
      </c>
      <c r="AB99" s="336">
        <f t="shared" si="16"/>
        <v>0</v>
      </c>
      <c r="AC99" s="336" t="e">
        <f t="shared" si="16"/>
        <v>#REF!</v>
      </c>
      <c r="AD99" s="336" t="e">
        <f t="shared" si="16"/>
        <v>#REF!</v>
      </c>
      <c r="AE99" s="336" t="e">
        <f t="shared" si="16"/>
        <v>#N/A</v>
      </c>
      <c r="AF99" s="336" t="e">
        <f t="shared" si="16"/>
        <v>#N/A</v>
      </c>
      <c r="AG99" s="281"/>
      <c r="AH99" s="231"/>
      <c r="AI99" s="231"/>
      <c r="AJ99" s="356">
        <v>319</v>
      </c>
      <c r="AK99" s="231"/>
    </row>
    <row r="100" spans="1:37" s="280" customFormat="1" x14ac:dyDescent="0.2">
      <c r="A100" s="568"/>
      <c r="B100" s="624"/>
      <c r="C100" s="617"/>
      <c r="D100" s="629"/>
      <c r="E100" s="618" t="s">
        <v>59</v>
      </c>
      <c r="F100" s="624" t="e">
        <f>RANK(F99,$W$19:$W$135,0)</f>
        <v>#N/A</v>
      </c>
      <c r="G100" s="624" t="e">
        <f>RANK(G99,$X$19:$X$135,0)</f>
        <v>#N/A</v>
      </c>
      <c r="H100" s="624" t="e">
        <f>RANK(H99,$Y$19:$Y$135,0)</f>
        <v>#N/A</v>
      </c>
      <c r="I100" s="624" t="e">
        <f>RANK(I99,$Z$19:$Z$135,0)</f>
        <v>#N/A</v>
      </c>
      <c r="J100" s="630"/>
      <c r="K100" s="624"/>
      <c r="L100" s="624" t="e">
        <f>RANK(L99,$AC$19:$AC$120,0)</f>
        <v>#REF!</v>
      </c>
      <c r="M100" s="624" t="e">
        <f>RANK(M99,$AD$19:$AD$135,0)</f>
        <v>#REF!</v>
      </c>
      <c r="N100" s="624" t="e">
        <f>RANK(N99,$AE$19:$AE$135,0)</f>
        <v>#N/A</v>
      </c>
      <c r="O100" s="624" t="e">
        <f>RANK(O99,$AF$19:$AF$135,0)</f>
        <v>#N/A</v>
      </c>
      <c r="P100" s="631"/>
      <c r="Q100" s="632"/>
      <c r="R100" s="622"/>
      <c r="S100" s="601">
        <f>B96</f>
        <v>68</v>
      </c>
      <c r="T100" s="281">
        <f>$A96</f>
        <v>7</v>
      </c>
      <c r="U100" s="281">
        <v>5</v>
      </c>
      <c r="V100" s="281" t="s">
        <v>162</v>
      </c>
      <c r="W100" s="444"/>
      <c r="X100" s="444"/>
      <c r="Y100" s="444"/>
      <c r="Z100" s="444"/>
      <c r="AA100" s="444"/>
      <c r="AB100" s="444"/>
      <c r="AC100" s="444"/>
      <c r="AD100" s="444"/>
      <c r="AE100" s="444"/>
      <c r="AF100" s="444"/>
      <c r="AG100" s="281"/>
      <c r="AH100" s="231"/>
      <c r="AI100" s="231"/>
      <c r="AJ100" s="356">
        <v>319</v>
      </c>
      <c r="AK100" s="231"/>
    </row>
    <row r="101" spans="1:37" s="280" customFormat="1" hidden="1" x14ac:dyDescent="0.3">
      <c r="A101" s="612"/>
      <c r="B101" s="475">
        <v>24</v>
      </c>
      <c r="C101" s="616" t="e">
        <f>VLOOKUP(B101,Уч!$A$2:$L$34,2,FALSE)</f>
        <v>#N/A</v>
      </c>
      <c r="D101" s="480" t="e">
        <f>VLOOKUP(B101,Уч!$A$2:$L$34,3,FALSE)</f>
        <v>#N/A</v>
      </c>
      <c r="E101" s="461" t="s">
        <v>19</v>
      </c>
      <c r="F101" s="596">
        <f>VLOOKUP($B101,'1_р'!$C$18:$I$86,5,FALSE)</f>
        <v>11.15</v>
      </c>
      <c r="G101" s="596" t="e">
        <f>VLOOKUP($B101,Дл_р!$C$16:$O$54,11,FALSE)</f>
        <v>#N/A</v>
      </c>
      <c r="H101" s="596" t="e">
        <f>VLOOKUP($B101,Я_р!$C$16:$K$60,8,FALSE)</f>
        <v>#N/A</v>
      </c>
      <c r="I101" s="596" t="e">
        <f>VLOOKUP($B101,В_р!$C$16:$AF$57,29,FALSE)</f>
        <v>#N/A</v>
      </c>
      <c r="J101" s="597" t="e">
        <f>VLOOKUP($B101,'4_р'!$C$17:$H$73,5,FALSE)</f>
        <v>#N/A</v>
      </c>
      <c r="K101" s="596" t="e">
        <f>VLOOKUP($B101,#REF!,5,FALSE)</f>
        <v>#REF!</v>
      </c>
      <c r="L101" s="596" t="e">
        <f>VLOOKUP($B101,#REF!,8,FALSE)</f>
        <v>#REF!</v>
      </c>
      <c r="M101" s="596" t="s">
        <v>346</v>
      </c>
      <c r="N101" s="596">
        <f>VLOOKUP($B101,К_р!$C$15:$K$68,8,FALSE)</f>
        <v>45.16</v>
      </c>
      <c r="O101" s="475" t="str">
        <f>VLOOKUP($B101,'15_р'!$C$17:$H$86,5,FALSE)</f>
        <v>4:51.71</v>
      </c>
      <c r="P101" s="621" t="e">
        <f>SUM(F103:O103)</f>
        <v>#N/A</v>
      </c>
      <c r="Q101" s="474" t="e">
        <f>LOOKUP(P101,Y$1:AH$1,Y$2:AH$2)</f>
        <v>#N/A</v>
      </c>
      <c r="R101" s="620" t="e">
        <f>AH101+AI101+5</f>
        <v>#N/A</v>
      </c>
      <c r="S101" s="475">
        <f>B101</f>
        <v>24</v>
      </c>
      <c r="T101" s="281">
        <f>$A101</f>
        <v>0</v>
      </c>
      <c r="U101" s="281">
        <v>1</v>
      </c>
      <c r="V101" s="281">
        <f>$A101</f>
        <v>0</v>
      </c>
      <c r="W101" s="401"/>
      <c r="X101" s="298"/>
      <c r="Y101" s="298"/>
      <c r="Z101" s="298"/>
      <c r="AA101" s="298"/>
      <c r="AB101" s="298"/>
      <c r="AC101" s="298"/>
      <c r="AD101" s="402"/>
      <c r="AE101" s="402"/>
      <c r="AF101" s="402"/>
      <c r="AH101" s="280" t="e">
        <f>IF(AND(T101&gt;16,P101&gt;=6200),"1",LOOKUP(T101,Y$5:AO$5,Y$6:AO$6))</f>
        <v>#N/A</v>
      </c>
      <c r="AI101" s="280" t="e">
        <f>LOOKUP(Q101,Y$8:AD$8,Y$9:AD$9)</f>
        <v>#N/A</v>
      </c>
      <c r="AJ101" s="356">
        <v>316</v>
      </c>
      <c r="AK101" s="231"/>
    </row>
    <row r="102" spans="1:37" s="280" customFormat="1" hidden="1" x14ac:dyDescent="0.3">
      <c r="A102" s="612"/>
      <c r="B102" s="475"/>
      <c r="C102" s="614" t="e">
        <f>VLOOKUP(B101,Уч!$A$2:$L$34,5,FALSE)</f>
        <v>#N/A</v>
      </c>
      <c r="D102" s="477" t="e">
        <f>VLOOKUP(B101,Уч!$A$2:$L$34,4,FALSE)</f>
        <v>#N/A</v>
      </c>
      <c r="E102" s="461" t="s">
        <v>25</v>
      </c>
      <c r="F102" s="598">
        <f>VLOOKUP($B101,'1_р'!$C$18:$I$86,6,FALSE)</f>
        <v>1</v>
      </c>
      <c r="G102" s="598" t="e">
        <f>VLOOKUP($B101,Дл_р!$C$16:$O$54,12,FALSE)</f>
        <v>#N/A</v>
      </c>
      <c r="H102" s="475"/>
      <c r="I102" s="598"/>
      <c r="J102" s="599"/>
      <c r="K102" s="598" t="e">
        <f>VLOOKUP($B101,#REF!,6,FALSE)</f>
        <v>#REF!</v>
      </c>
      <c r="L102" s="598"/>
      <c r="M102" s="598"/>
      <c r="N102" s="475"/>
      <c r="O102" s="475"/>
      <c r="P102" s="621"/>
      <c r="Q102" s="600"/>
      <c r="R102" s="620" t="e">
        <f>CONCATENATE(AH101,"+",AI101,"+",5)</f>
        <v>#N/A</v>
      </c>
      <c r="S102" s="475">
        <f>B101</f>
        <v>24</v>
      </c>
      <c r="T102" s="281">
        <f>$A101</f>
        <v>0</v>
      </c>
      <c r="U102" s="281">
        <v>2</v>
      </c>
      <c r="V102" s="281">
        <f>$A101</f>
        <v>0</v>
      </c>
      <c r="W102" s="401"/>
      <c r="X102" s="298"/>
      <c r="Y102" s="298"/>
      <c r="Z102" s="298"/>
      <c r="AA102" s="298"/>
      <c r="AB102" s="298"/>
      <c r="AC102" s="298"/>
      <c r="AD102" s="402"/>
      <c r="AE102" s="402"/>
      <c r="AF102" s="402"/>
      <c r="AH102" s="231"/>
      <c r="AI102" s="231"/>
      <c r="AJ102" s="356">
        <v>316</v>
      </c>
      <c r="AK102" s="231"/>
    </row>
    <row r="103" spans="1:37" s="280" customFormat="1" hidden="1" x14ac:dyDescent="0.3">
      <c r="A103" s="612"/>
      <c r="B103" s="475"/>
      <c r="C103" s="615" t="e">
        <f>VLOOKUP(B101,Уч!$A$2:$L$34,7,FALSE)</f>
        <v>#N/A</v>
      </c>
      <c r="D103" s="477"/>
      <c r="E103" s="461" t="s">
        <v>29</v>
      </c>
      <c r="F103" s="475">
        <f>VLOOKUP($B101,'1_р'!$C$18:$I$86,7,FALSE)</f>
        <v>827</v>
      </c>
      <c r="G103" s="475" t="e">
        <f>VLOOKUP($B101,Дл_р!$C$16:$O$54,13,FALSE)</f>
        <v>#N/A</v>
      </c>
      <c r="H103" s="475" t="e">
        <f>VLOOKUP($B101,Я_р!$C$16:$K$60,9,FALSE)</f>
        <v>#N/A</v>
      </c>
      <c r="I103" s="475" t="e">
        <f>VLOOKUP($B101,В_р!$C$16:$AF$57,30,)</f>
        <v>#N/A</v>
      </c>
      <c r="J103" s="478" t="e">
        <f>VLOOKUP($B101,'4_р'!$C$17:$H$73,6,FALSE)</f>
        <v>#N/A</v>
      </c>
      <c r="K103" s="475" t="e">
        <f>VLOOKUP($B101,#REF!,7,FALSE)</f>
        <v>#REF!</v>
      </c>
      <c r="L103" s="475" t="e">
        <f>VLOOKUP($B101,#REF!,9,FALSE)</f>
        <v>#REF!</v>
      </c>
      <c r="M103" s="475" t="e">
        <f>VLOOKUP($B101,#REF!,30,FALSE)</f>
        <v>#REF!</v>
      </c>
      <c r="N103" s="475">
        <f>VLOOKUP($B101,К_р!$C$15:$K$68,9,FALSE)</f>
        <v>517</v>
      </c>
      <c r="O103" s="475">
        <f>VLOOKUP($B101,'15_р'!$C$17:$H$86,6,FALSE)</f>
        <v>608</v>
      </c>
      <c r="P103" s="621"/>
      <c r="Q103" s="602"/>
      <c r="R103" s="621"/>
      <c r="S103" s="475">
        <f>B101</f>
        <v>24</v>
      </c>
      <c r="T103" s="281">
        <f>$A101</f>
        <v>0</v>
      </c>
      <c r="U103" s="281">
        <v>3</v>
      </c>
      <c r="V103" s="281">
        <f>$A101</f>
        <v>0</v>
      </c>
      <c r="W103" s="401"/>
      <c r="X103" s="298"/>
      <c r="Y103" s="298"/>
      <c r="Z103" s="298"/>
      <c r="AA103" s="298"/>
      <c r="AB103" s="298"/>
      <c r="AC103" s="298"/>
      <c r="AD103" s="402"/>
      <c r="AE103" s="402"/>
      <c r="AF103" s="402"/>
      <c r="AH103" s="231"/>
      <c r="AI103" s="231"/>
      <c r="AJ103" s="356">
        <v>316</v>
      </c>
      <c r="AK103" s="231"/>
    </row>
    <row r="104" spans="1:37" s="280" customFormat="1" hidden="1" x14ac:dyDescent="0.3">
      <c r="A104" s="612"/>
      <c r="B104" s="475"/>
      <c r="C104" s="614" t="e">
        <f>VLOOKUP(B101,Уч!$A$2:$L$34,11,FALSE)</f>
        <v>#N/A</v>
      </c>
      <c r="D104" s="477"/>
      <c r="E104" s="461" t="s">
        <v>276</v>
      </c>
      <c r="F104" s="475">
        <f>F103</f>
        <v>827</v>
      </c>
      <c r="G104" s="475" t="e">
        <f>F104+G103</f>
        <v>#N/A</v>
      </c>
      <c r="H104" s="475" t="e">
        <f>G104+H103</f>
        <v>#N/A</v>
      </c>
      <c r="I104" s="475" t="e">
        <f>H104+I103</f>
        <v>#N/A</v>
      </c>
      <c r="J104" s="478" t="e">
        <f>SUM($F103:J103)</f>
        <v>#N/A</v>
      </c>
      <c r="K104" s="475" t="e">
        <f>SUM($F103:$K103)</f>
        <v>#N/A</v>
      </c>
      <c r="L104" s="475" t="e">
        <f>K104+L103</f>
        <v>#N/A</v>
      </c>
      <c r="M104" s="475" t="e">
        <f>L104+M103</f>
        <v>#N/A</v>
      </c>
      <c r="N104" s="475" t="e">
        <f>SUM($F103:$N103)</f>
        <v>#N/A</v>
      </c>
      <c r="O104" s="475" t="e">
        <f>SUM($F103:$O103)</f>
        <v>#N/A</v>
      </c>
      <c r="P104" s="621"/>
      <c r="Q104" s="600"/>
      <c r="R104" s="621"/>
      <c r="S104" s="475">
        <f>B101</f>
        <v>24</v>
      </c>
      <c r="T104" s="281">
        <f>$A101</f>
        <v>0</v>
      </c>
      <c r="U104" s="281">
        <v>4</v>
      </c>
      <c r="V104" s="281">
        <f>$A101</f>
        <v>0</v>
      </c>
      <c r="W104" s="336">
        <f t="shared" ref="W104:AF104" si="17">F104</f>
        <v>827</v>
      </c>
      <c r="X104" s="336" t="e">
        <f t="shared" si="17"/>
        <v>#N/A</v>
      </c>
      <c r="Y104" s="336" t="e">
        <f t="shared" si="17"/>
        <v>#N/A</v>
      </c>
      <c r="Z104" s="336" t="e">
        <f t="shared" si="17"/>
        <v>#N/A</v>
      </c>
      <c r="AA104" s="336" t="e">
        <f t="shared" si="17"/>
        <v>#N/A</v>
      </c>
      <c r="AB104" s="336" t="e">
        <f t="shared" si="17"/>
        <v>#N/A</v>
      </c>
      <c r="AC104" s="336" t="e">
        <f t="shared" si="17"/>
        <v>#N/A</v>
      </c>
      <c r="AD104" s="336" t="e">
        <f t="shared" si="17"/>
        <v>#N/A</v>
      </c>
      <c r="AE104" s="336" t="e">
        <f t="shared" si="17"/>
        <v>#N/A</v>
      </c>
      <c r="AF104" s="336" t="e">
        <f t="shared" si="17"/>
        <v>#N/A</v>
      </c>
      <c r="AH104" s="231"/>
      <c r="AI104" s="231"/>
      <c r="AJ104" s="356">
        <v>316</v>
      </c>
      <c r="AK104" s="231"/>
    </row>
    <row r="105" spans="1:37" s="280" customFormat="1" hidden="1" x14ac:dyDescent="0.2">
      <c r="A105" s="568"/>
      <c r="B105" s="624"/>
      <c r="C105" s="617"/>
      <c r="D105" s="629"/>
      <c r="E105" s="618" t="s">
        <v>59</v>
      </c>
      <c r="F105" s="624" t="e">
        <f>RANK(F104,$W$19:$W$135,0)</f>
        <v>#N/A</v>
      </c>
      <c r="G105" s="624" t="e">
        <f>RANK(G104,$X$19:$X$135,0)</f>
        <v>#N/A</v>
      </c>
      <c r="H105" s="624" t="e">
        <f>RANK(H104,$Y$19:$Y$135,0)</f>
        <v>#N/A</v>
      </c>
      <c r="I105" s="624" t="e">
        <f>RANK(I104,$Z$19:$Z$135,0)</f>
        <v>#N/A</v>
      </c>
      <c r="J105" s="626" t="e">
        <f>RANK(J104,$AA$19:$AA$119,0)</f>
        <v>#N/A</v>
      </c>
      <c r="K105" s="624" t="e">
        <f>RANK(K104,$AB$19:$AB$121,0)</f>
        <v>#N/A</v>
      </c>
      <c r="L105" s="624" t="e">
        <f>RANK(L104,$AC$19:$AC$115,0)</f>
        <v>#N/A</v>
      </c>
      <c r="M105" s="624" t="e">
        <f>RANK(M104,$AD$19:$AD$135,0)</f>
        <v>#N/A</v>
      </c>
      <c r="N105" s="624" t="e">
        <f>RANK(N104,$AE$19:$AE$135,0)</f>
        <v>#N/A</v>
      </c>
      <c r="O105" s="624" t="e">
        <f>RANK(O104,$AF$19:$AF$135,0)</f>
        <v>#N/A</v>
      </c>
      <c r="P105" s="576"/>
      <c r="Q105" s="627"/>
      <c r="R105" s="622"/>
      <c r="S105" s="601">
        <f>B101</f>
        <v>24</v>
      </c>
      <c r="T105" s="281">
        <f>$A101</f>
        <v>0</v>
      </c>
      <c r="U105" s="281">
        <v>5</v>
      </c>
      <c r="V105" s="281">
        <f>$A101</f>
        <v>0</v>
      </c>
      <c r="W105" s="401"/>
      <c r="X105" s="298"/>
      <c r="Y105" s="298"/>
      <c r="Z105" s="298"/>
      <c r="AA105" s="298"/>
      <c r="AB105" s="298"/>
      <c r="AC105" s="298"/>
      <c r="AD105" s="402"/>
      <c r="AE105" s="402"/>
      <c r="AF105" s="402"/>
      <c r="AH105" s="231"/>
      <c r="AI105" s="231"/>
      <c r="AJ105" s="356">
        <v>316</v>
      </c>
      <c r="AK105" s="231"/>
    </row>
    <row r="106" spans="1:37" s="280" customFormat="1" hidden="1" x14ac:dyDescent="0.3">
      <c r="A106" s="612"/>
      <c r="B106" s="475">
        <v>56</v>
      </c>
      <c r="C106" s="616" t="e">
        <f>VLOOKUP(B106,Уч!$A$2:$L$34,2,FALSE)</f>
        <v>#N/A</v>
      </c>
      <c r="D106" s="480" t="e">
        <f>VLOOKUP(B106,Уч!$A$2:$L$34,3,FALSE)</f>
        <v>#N/A</v>
      </c>
      <c r="E106" s="461" t="s">
        <v>19</v>
      </c>
      <c r="F106" s="596" t="e">
        <f>VLOOKUP($B106,'1_р'!$C$18:$I$86,5,FALSE)</f>
        <v>#N/A</v>
      </c>
      <c r="G106" s="596" t="e">
        <f>VLOOKUP($B106,Дл_р!$C$16:$O$54,11,FALSE)</f>
        <v>#N/A</v>
      </c>
      <c r="H106" s="596">
        <f>VLOOKUP($B106,Я_р!$C$16:$K$60,8,FALSE)</f>
        <v>13.38</v>
      </c>
      <c r="I106" s="596" t="e">
        <f>VLOOKUP($B106,В_р!$C$16:$AF$57,29,FALSE)</f>
        <v>#N/A</v>
      </c>
      <c r="J106" s="596" t="s">
        <v>344</v>
      </c>
      <c r="K106" s="596" t="s">
        <v>344</v>
      </c>
      <c r="L106" s="596" t="e">
        <f>VLOOKUP($B106,#REF!,8,FALSE)</f>
        <v>#REF!</v>
      </c>
      <c r="M106" s="596" t="s">
        <v>346</v>
      </c>
      <c r="N106" s="596">
        <f>VLOOKUP($B106,К_р!$C$15:$K$68,8,FALSE)</f>
        <v>46.68</v>
      </c>
      <c r="O106" s="475">
        <f>VLOOKUP($B106,'15_р'!$C$17:$H$86,5,FALSE)</f>
        <v>0</v>
      </c>
      <c r="P106" s="621" t="e">
        <f>SUM(F108:O108)</f>
        <v>#N/A</v>
      </c>
      <c r="Q106" s="474" t="e">
        <f>LOOKUP(P106,Y$1:AH$1,Y$2:AH$2)</f>
        <v>#N/A</v>
      </c>
      <c r="R106" s="620" t="e">
        <f>AH106+AI106+5</f>
        <v>#N/A</v>
      </c>
      <c r="S106" s="475">
        <f>B106</f>
        <v>56</v>
      </c>
      <c r="T106" s="281">
        <f>$A106</f>
        <v>0</v>
      </c>
      <c r="U106" s="281">
        <v>1</v>
      </c>
      <c r="V106" s="281">
        <f>$A106</f>
        <v>0</v>
      </c>
      <c r="W106" s="401"/>
      <c r="X106" s="298"/>
      <c r="Y106" s="298"/>
      <c r="Z106" s="298"/>
      <c r="AA106" s="298"/>
      <c r="AB106" s="298"/>
      <c r="AC106" s="298"/>
      <c r="AD106" s="402"/>
      <c r="AE106" s="402"/>
      <c r="AF106" s="402"/>
      <c r="AH106" s="280" t="e">
        <f>IF(AND(T106&gt;16,P106&gt;=6200),"1",LOOKUP(T106,Y$5:AO$5,Y$6:AO$6))</f>
        <v>#N/A</v>
      </c>
      <c r="AI106" s="280" t="e">
        <f>LOOKUP(Q106,Y$8:AD$8,Y$9:AD$9)</f>
        <v>#N/A</v>
      </c>
      <c r="AJ106" s="356">
        <v>101</v>
      </c>
      <c r="AK106" s="231"/>
    </row>
    <row r="107" spans="1:37" s="280" customFormat="1" hidden="1" x14ac:dyDescent="0.3">
      <c r="A107" s="612"/>
      <c r="B107" s="475"/>
      <c r="C107" s="614" t="e">
        <f>VLOOKUP(B106,Уч!$A$2:$L$34,5,FALSE)</f>
        <v>#N/A</v>
      </c>
      <c r="D107" s="477" t="e">
        <f>VLOOKUP(B106,Уч!$A$2:$L$34,4,FALSE)</f>
        <v>#N/A</v>
      </c>
      <c r="E107" s="461" t="s">
        <v>25</v>
      </c>
      <c r="F107" s="598" t="e">
        <f>VLOOKUP($B106,'1_р'!$C$18:$I$86,6,FALSE)</f>
        <v>#N/A</v>
      </c>
      <c r="G107" s="598" t="e">
        <f>VLOOKUP($B106,Дл_р!$C$16:$O$54,12,FALSE)</f>
        <v>#N/A</v>
      </c>
      <c r="H107" s="475"/>
      <c r="I107" s="598"/>
      <c r="J107" s="605"/>
      <c r="K107" s="598"/>
      <c r="L107" s="598"/>
      <c r="M107" s="598"/>
      <c r="N107" s="475"/>
      <c r="O107" s="475"/>
      <c r="P107" s="621"/>
      <c r="Q107" s="600"/>
      <c r="R107" s="620" t="e">
        <f>CONCATENATE(AH106,"+",AI106,"+",5)</f>
        <v>#N/A</v>
      </c>
      <c r="S107" s="475">
        <f>B106</f>
        <v>56</v>
      </c>
      <c r="T107" s="281">
        <f>$A106</f>
        <v>0</v>
      </c>
      <c r="U107" s="281">
        <v>2</v>
      </c>
      <c r="V107" s="281">
        <f>$A106</f>
        <v>0</v>
      </c>
      <c r="W107" s="401"/>
      <c r="X107" s="298"/>
      <c r="Y107" s="298"/>
      <c r="Z107" s="298"/>
      <c r="AA107" s="298"/>
      <c r="AB107" s="298"/>
      <c r="AC107" s="298"/>
      <c r="AD107" s="402"/>
      <c r="AE107" s="402"/>
      <c r="AF107" s="402"/>
      <c r="AH107" s="231"/>
      <c r="AI107" s="231"/>
      <c r="AJ107" s="356">
        <v>101</v>
      </c>
      <c r="AK107" s="231"/>
    </row>
    <row r="108" spans="1:37" s="280" customFormat="1" hidden="1" x14ac:dyDescent="0.3">
      <c r="A108" s="612"/>
      <c r="B108" s="475"/>
      <c r="C108" s="615" t="e">
        <f>VLOOKUP(B106,Уч!$A$2:$L$34,7,FALSE)</f>
        <v>#N/A</v>
      </c>
      <c r="D108" s="477"/>
      <c r="E108" s="461" t="s">
        <v>29</v>
      </c>
      <c r="F108" s="475" t="e">
        <f>VLOOKUP($B106,'1_р'!$C$18:$I$86,7,FALSE)</f>
        <v>#N/A</v>
      </c>
      <c r="G108" s="475" t="e">
        <f>VLOOKUP($B106,Дл_р!$C$16:$O$54,13,FALSE)</f>
        <v>#N/A</v>
      </c>
      <c r="H108" s="475">
        <f>VLOOKUP($B106,Я_р!$C$16:$K$60,9,FALSE)</f>
        <v>690</v>
      </c>
      <c r="I108" s="475" t="e">
        <f>VLOOKUP($B106,В_р!$C$16:$AF$57,30,)</f>
        <v>#N/A</v>
      </c>
      <c r="J108" s="490" t="e">
        <f>VLOOKUP($B106,'4_р'!$C$17:$H$73,6,FALSE)</f>
        <v>#N/A</v>
      </c>
      <c r="K108" s="475"/>
      <c r="L108" s="475" t="e">
        <f>VLOOKUP($B106,#REF!,9,FALSE)</f>
        <v>#REF!</v>
      </c>
      <c r="M108" s="475" t="e">
        <f>VLOOKUP($B106,#REF!,30,FALSE)</f>
        <v>#REF!</v>
      </c>
      <c r="N108" s="475">
        <f>VLOOKUP($B106,К_р!$C$15:$K$68,9,FALSE)</f>
        <v>540</v>
      </c>
      <c r="O108" s="475">
        <f>VLOOKUP($B106,'15_р'!$C$17:$H$86,6,FALSE)</f>
        <v>0</v>
      </c>
      <c r="P108" s="621"/>
      <c r="Q108" s="602"/>
      <c r="R108" s="621"/>
      <c r="S108" s="475">
        <f>B106</f>
        <v>56</v>
      </c>
      <c r="T108" s="281">
        <f>$A106</f>
        <v>0</v>
      </c>
      <c r="U108" s="281">
        <v>3</v>
      </c>
      <c r="V108" s="281">
        <f>$A106</f>
        <v>0</v>
      </c>
      <c r="W108" s="401"/>
      <c r="X108" s="298"/>
      <c r="Y108" s="298"/>
      <c r="Z108" s="298"/>
      <c r="AA108" s="298"/>
      <c r="AB108" s="298"/>
      <c r="AC108" s="298"/>
      <c r="AD108" s="402"/>
      <c r="AE108" s="402"/>
      <c r="AF108" s="402"/>
      <c r="AH108" s="231"/>
      <c r="AI108" s="231"/>
      <c r="AJ108" s="356">
        <v>101</v>
      </c>
      <c r="AK108" s="231"/>
    </row>
    <row r="109" spans="1:37" s="280" customFormat="1" hidden="1" x14ac:dyDescent="0.3">
      <c r="A109" s="612"/>
      <c r="B109" s="475"/>
      <c r="C109" s="614" t="e">
        <f>VLOOKUP(B106,Уч!$A$2:$L$34,11,FALSE)</f>
        <v>#N/A</v>
      </c>
      <c r="D109" s="477"/>
      <c r="E109" s="461" t="s">
        <v>276</v>
      </c>
      <c r="F109" s="475" t="e">
        <f>F108</f>
        <v>#N/A</v>
      </c>
      <c r="G109" s="475" t="e">
        <f>F109+G108</f>
        <v>#N/A</v>
      </c>
      <c r="H109" s="475" t="e">
        <f>G109+H108</f>
        <v>#N/A</v>
      </c>
      <c r="I109" s="475" t="e">
        <f>H109+I108</f>
        <v>#N/A</v>
      </c>
      <c r="J109" s="490" t="e">
        <f>SUM($F108:J108)</f>
        <v>#N/A</v>
      </c>
      <c r="K109" s="475"/>
      <c r="L109" s="475" t="e">
        <f>K109+L108</f>
        <v>#REF!</v>
      </c>
      <c r="M109" s="475" t="e">
        <f>L109+M108</f>
        <v>#REF!</v>
      </c>
      <c r="N109" s="475" t="e">
        <f>SUM($F108:$N108)</f>
        <v>#N/A</v>
      </c>
      <c r="O109" s="475" t="e">
        <f>SUM($F108:$O108)</f>
        <v>#N/A</v>
      </c>
      <c r="P109" s="621"/>
      <c r="Q109" s="602"/>
      <c r="R109" s="621"/>
      <c r="S109" s="475">
        <f>B106</f>
        <v>56</v>
      </c>
      <c r="T109" s="281">
        <f>$A106</f>
        <v>0</v>
      </c>
      <c r="U109" s="281">
        <v>4</v>
      </c>
      <c r="V109" s="281">
        <f>$A106</f>
        <v>0</v>
      </c>
      <c r="W109" s="336" t="e">
        <f t="shared" ref="W109:AF109" si="18">F109</f>
        <v>#N/A</v>
      </c>
      <c r="X109" s="336" t="e">
        <f t="shared" si="18"/>
        <v>#N/A</v>
      </c>
      <c r="Y109" s="336" t="e">
        <f t="shared" si="18"/>
        <v>#N/A</v>
      </c>
      <c r="Z109" s="336" t="e">
        <f t="shared" si="18"/>
        <v>#N/A</v>
      </c>
      <c r="AA109" s="336" t="e">
        <f t="shared" si="18"/>
        <v>#N/A</v>
      </c>
      <c r="AB109" s="336">
        <f t="shared" si="18"/>
        <v>0</v>
      </c>
      <c r="AC109" s="336" t="e">
        <f t="shared" si="18"/>
        <v>#REF!</v>
      </c>
      <c r="AD109" s="336" t="e">
        <f t="shared" si="18"/>
        <v>#REF!</v>
      </c>
      <c r="AE109" s="336" t="e">
        <f t="shared" si="18"/>
        <v>#N/A</v>
      </c>
      <c r="AF109" s="336" t="e">
        <f t="shared" si="18"/>
        <v>#N/A</v>
      </c>
      <c r="AH109" s="231"/>
      <c r="AI109" s="231"/>
      <c r="AJ109" s="356">
        <v>101</v>
      </c>
      <c r="AK109" s="231"/>
    </row>
    <row r="110" spans="1:37" s="280" customFormat="1" hidden="1" x14ac:dyDescent="0.2">
      <c r="A110" s="568"/>
      <c r="B110" s="624"/>
      <c r="C110" s="617"/>
      <c r="D110" s="629"/>
      <c r="E110" s="618" t="s">
        <v>59</v>
      </c>
      <c r="F110" s="624" t="e">
        <f>RANK(F109,$W$19:$W$135,0)</f>
        <v>#N/A</v>
      </c>
      <c r="G110" s="624" t="e">
        <f>RANK(G109,$X$19:$X$135,0)</f>
        <v>#N/A</v>
      </c>
      <c r="H110" s="624" t="e">
        <f>RANK(H109,$Y$19:$Y$135,0)</f>
        <v>#N/A</v>
      </c>
      <c r="I110" s="624" t="e">
        <f>RANK(I109,$Z$19:$Z$135,0)</f>
        <v>#N/A</v>
      </c>
      <c r="J110" s="630" t="e">
        <f>RANK(J109,$AA$19:$AA$135,0)</f>
        <v>#N/A</v>
      </c>
      <c r="K110" s="624"/>
      <c r="L110" s="624" t="e">
        <f>RANK(L109,$AC$19:$AC$120,0)</f>
        <v>#REF!</v>
      </c>
      <c r="M110" s="624" t="e">
        <f>RANK(M109,$AD$19:$AD$135,0)</f>
        <v>#REF!</v>
      </c>
      <c r="N110" s="624" t="e">
        <f>RANK(N109,$AE$19:$AE$135,0)</f>
        <v>#N/A</v>
      </c>
      <c r="O110" s="624" t="e">
        <f>RANK(O109,$AF$19:$AF$135,0)</f>
        <v>#N/A</v>
      </c>
      <c r="P110" s="576"/>
      <c r="Q110" s="627"/>
      <c r="R110" s="622"/>
      <c r="S110" s="601">
        <f>B106</f>
        <v>56</v>
      </c>
      <c r="T110" s="281">
        <f>$A106</f>
        <v>0</v>
      </c>
      <c r="U110" s="281">
        <v>5</v>
      </c>
      <c r="V110" s="281">
        <f>$A106</f>
        <v>0</v>
      </c>
      <c r="W110" s="401"/>
      <c r="X110" s="298"/>
      <c r="Y110" s="298"/>
      <c r="Z110" s="298"/>
      <c r="AA110" s="298"/>
      <c r="AB110" s="298"/>
      <c r="AC110" s="298"/>
      <c r="AD110" s="402"/>
      <c r="AE110" s="402"/>
      <c r="AF110" s="402"/>
      <c r="AH110" s="231"/>
      <c r="AI110" s="231"/>
      <c r="AJ110" s="356">
        <v>101</v>
      </c>
      <c r="AK110" s="231"/>
    </row>
    <row r="111" spans="1:37" s="280" customFormat="1" x14ac:dyDescent="0.3">
      <c r="A111" s="612"/>
      <c r="B111" s="475">
        <v>29</v>
      </c>
      <c r="C111" s="616" t="e">
        <f>VLOOKUP(B111,Уч!$A$2:$L$34,2,FALSE)</f>
        <v>#N/A</v>
      </c>
      <c r="D111" s="480" t="e">
        <f>VLOOKUP(B111,Уч!$A$2:$L$34,3,FALSE)</f>
        <v>#N/A</v>
      </c>
      <c r="E111" s="461" t="s">
        <v>19</v>
      </c>
      <c r="F111" s="596" t="e">
        <f>VLOOKUP($B111,'1_р'!$C$18:$I$86,5,FALSE)</f>
        <v>#N/A</v>
      </c>
      <c r="G111" s="596" t="e">
        <f>VLOOKUP($B111,Дл_р!$C$16:$O$54,11,FALSE)</f>
        <v>#N/A</v>
      </c>
      <c r="H111" s="596" t="e">
        <f>VLOOKUP($B111,Я_р!$C$16:$K$60,8,FALSE)</f>
        <v>#N/A</v>
      </c>
      <c r="I111" s="596" t="e">
        <f>VLOOKUP($B111,В_р!$C$16:$AF$57,29,FALSE)</f>
        <v>#N/A</v>
      </c>
      <c r="J111" s="597" t="e">
        <f>VLOOKUP($B111,'4_р'!$C$17:$H$73,5,FALSE)</f>
        <v>#N/A</v>
      </c>
      <c r="K111" s="596" t="e">
        <f>VLOOKUP($B111,#REF!,5,FALSE)</f>
        <v>#REF!</v>
      </c>
      <c r="L111" s="596" t="e">
        <f>VLOOKUP($B111,#REF!,8,FALSE)</f>
        <v>#REF!</v>
      </c>
      <c r="M111" s="596" t="s">
        <v>346</v>
      </c>
      <c r="N111" s="596" t="s">
        <v>345</v>
      </c>
      <c r="O111" s="475"/>
      <c r="P111" s="621"/>
      <c r="Q111" s="474"/>
      <c r="R111" s="620"/>
      <c r="S111" s="475">
        <f>B111</f>
        <v>29</v>
      </c>
      <c r="T111" s="281">
        <f>$A111</f>
        <v>0</v>
      </c>
      <c r="U111" s="281">
        <v>1</v>
      </c>
      <c r="V111" s="281" t="s">
        <v>162</v>
      </c>
      <c r="W111" s="298"/>
      <c r="X111" s="298"/>
      <c r="Y111" s="298"/>
      <c r="Z111" s="298"/>
      <c r="AA111" s="298"/>
      <c r="AB111" s="298"/>
      <c r="AC111" s="298"/>
      <c r="AD111" s="402"/>
      <c r="AE111" s="402"/>
      <c r="AF111" s="402"/>
      <c r="AH111" s="280" t="e">
        <f>IF(AND(T111&gt;16,P111&gt;=6200),"1",LOOKUP(T111,Y$5:AO$5,Y$6:AO$6))</f>
        <v>#N/A</v>
      </c>
      <c r="AI111" s="280" t="e">
        <f>LOOKUP(Q111,Y$8:AD$8,Y$9:AD$9)</f>
        <v>#N/A</v>
      </c>
      <c r="AJ111" s="356">
        <v>103</v>
      </c>
      <c r="AK111" s="281"/>
    </row>
    <row r="112" spans="1:37" s="280" customFormat="1" x14ac:dyDescent="0.3">
      <c r="A112" s="612"/>
      <c r="B112" s="475"/>
      <c r="C112" s="614" t="e">
        <f>VLOOKUP(B111,Уч!$A$2:$L$34,5,FALSE)</f>
        <v>#N/A</v>
      </c>
      <c r="D112" s="477" t="e">
        <f>VLOOKUP(B111,Уч!$A$2:$L$34,4,FALSE)</f>
        <v>#N/A</v>
      </c>
      <c r="E112" s="461" t="s">
        <v>25</v>
      </c>
      <c r="F112" s="598" t="e">
        <f>VLOOKUP($B111,'1_р'!$C$18:$I$86,6,FALSE)</f>
        <v>#N/A</v>
      </c>
      <c r="G112" s="598" t="e">
        <f>VLOOKUP($B111,Дл_р!$C$16:$O$54,12,FALSE)</f>
        <v>#N/A</v>
      </c>
      <c r="H112" s="475"/>
      <c r="I112" s="598"/>
      <c r="J112" s="599"/>
      <c r="K112" s="598" t="e">
        <f>VLOOKUP($B111,#REF!,6,FALSE)</f>
        <v>#REF!</v>
      </c>
      <c r="L112" s="598"/>
      <c r="M112" s="598"/>
      <c r="N112" s="475"/>
      <c r="O112" s="475"/>
      <c r="P112" s="621"/>
      <c r="Q112" s="600"/>
      <c r="R112" s="620"/>
      <c r="S112" s="475">
        <f>B111</f>
        <v>29</v>
      </c>
      <c r="T112" s="281">
        <f>$A111</f>
        <v>0</v>
      </c>
      <c r="U112" s="281">
        <v>2</v>
      </c>
      <c r="V112" s="281" t="s">
        <v>162</v>
      </c>
      <c r="W112" s="298"/>
      <c r="X112" s="298"/>
      <c r="Y112" s="298"/>
      <c r="Z112" s="298"/>
      <c r="AA112" s="298"/>
      <c r="AB112" s="298"/>
      <c r="AC112" s="298"/>
      <c r="AD112" s="402"/>
      <c r="AE112" s="402"/>
      <c r="AF112" s="402"/>
      <c r="AH112" s="231"/>
      <c r="AI112" s="231"/>
      <c r="AJ112" s="356">
        <v>103</v>
      </c>
      <c r="AK112" s="281"/>
    </row>
    <row r="113" spans="1:51" s="280" customFormat="1" x14ac:dyDescent="0.3">
      <c r="A113" s="612"/>
      <c r="B113" s="475"/>
      <c r="C113" s="615" t="e">
        <f>VLOOKUP(B111,Уч!$A$2:$L$34,7,FALSE)</f>
        <v>#N/A</v>
      </c>
      <c r="D113" s="477"/>
      <c r="E113" s="461" t="s">
        <v>29</v>
      </c>
      <c r="F113" s="475" t="e">
        <f>VLOOKUP($B111,'1_р'!$C$18:$I$86,7,FALSE)</f>
        <v>#N/A</v>
      </c>
      <c r="G113" s="475" t="e">
        <f>VLOOKUP($B111,Дл_р!$C$16:$O$54,13,FALSE)</f>
        <v>#N/A</v>
      </c>
      <c r="H113" s="475" t="e">
        <f>VLOOKUP($B111,Я_р!$C$16:$K$60,9,FALSE)</f>
        <v>#N/A</v>
      </c>
      <c r="I113" s="475" t="e">
        <f>VLOOKUP($B111,В_р!$C$16:$AF$57,30,)</f>
        <v>#N/A</v>
      </c>
      <c r="J113" s="478" t="e">
        <f>VLOOKUP($B111,'4_р'!$C$17:$H$73,6,FALSE)</f>
        <v>#N/A</v>
      </c>
      <c r="K113" s="475" t="e">
        <f>VLOOKUP($B111,#REF!,7,FALSE)</f>
        <v>#REF!</v>
      </c>
      <c r="L113" s="475" t="e">
        <f>VLOOKUP($B111,#REF!,9,FALSE)</f>
        <v>#REF!</v>
      </c>
      <c r="M113" s="475"/>
      <c r="N113" s="475"/>
      <c r="O113" s="475"/>
      <c r="P113" s="621"/>
      <c r="Q113" s="509"/>
      <c r="R113" s="621"/>
      <c r="S113" s="475">
        <f>B111</f>
        <v>29</v>
      </c>
      <c r="T113" s="281">
        <f>$A111</f>
        <v>0</v>
      </c>
      <c r="U113" s="281">
        <v>3</v>
      </c>
      <c r="V113" s="281" t="s">
        <v>162</v>
      </c>
      <c r="W113" s="298"/>
      <c r="X113" s="298"/>
      <c r="Y113" s="298"/>
      <c r="Z113" s="298"/>
      <c r="AA113" s="298"/>
      <c r="AB113" s="298"/>
      <c r="AC113" s="298"/>
      <c r="AD113" s="402"/>
      <c r="AE113" s="402"/>
      <c r="AF113" s="402"/>
      <c r="AH113" s="231"/>
      <c r="AI113" s="231"/>
      <c r="AJ113" s="356">
        <v>103</v>
      </c>
      <c r="AK113" s="281"/>
    </row>
    <row r="114" spans="1:51" s="280" customFormat="1" x14ac:dyDescent="0.3">
      <c r="A114" s="612"/>
      <c r="B114" s="475"/>
      <c r="C114" s="614" t="e">
        <f>VLOOKUP(B111,Уч!$A$2:$L$34,11,FALSE)</f>
        <v>#N/A</v>
      </c>
      <c r="D114" s="477"/>
      <c r="E114" s="461" t="s">
        <v>276</v>
      </c>
      <c r="F114" s="475" t="e">
        <f>F113</f>
        <v>#N/A</v>
      </c>
      <c r="G114" s="475" t="e">
        <f>F114+G113</f>
        <v>#N/A</v>
      </c>
      <c r="H114" s="475" t="e">
        <f>G114+H113</f>
        <v>#N/A</v>
      </c>
      <c r="I114" s="475" t="e">
        <f>H114+I113</f>
        <v>#N/A</v>
      </c>
      <c r="J114" s="478" t="e">
        <f>SUM($F113:J113)</f>
        <v>#N/A</v>
      </c>
      <c r="K114" s="475" t="e">
        <f>SUM($F113:$K113)</f>
        <v>#N/A</v>
      </c>
      <c r="L114" s="475" t="e">
        <f>K114+L113</f>
        <v>#N/A</v>
      </c>
      <c r="M114" s="475"/>
      <c r="N114" s="475"/>
      <c r="O114" s="475"/>
      <c r="P114" s="621"/>
      <c r="Q114" s="509"/>
      <c r="R114" s="621"/>
      <c r="S114" s="475">
        <f>B111</f>
        <v>29</v>
      </c>
      <c r="T114" s="281">
        <f>$A111</f>
        <v>0</v>
      </c>
      <c r="U114" s="281">
        <v>4</v>
      </c>
      <c r="V114" s="281" t="s">
        <v>162</v>
      </c>
      <c r="W114" s="336" t="e">
        <f t="shared" ref="W114:AF114" si="19">F114</f>
        <v>#N/A</v>
      </c>
      <c r="X114" s="336" t="e">
        <f t="shared" si="19"/>
        <v>#N/A</v>
      </c>
      <c r="Y114" s="336" t="e">
        <f t="shared" si="19"/>
        <v>#N/A</v>
      </c>
      <c r="Z114" s="336" t="e">
        <f t="shared" si="19"/>
        <v>#N/A</v>
      </c>
      <c r="AA114" s="336" t="e">
        <f t="shared" si="19"/>
        <v>#N/A</v>
      </c>
      <c r="AB114" s="336" t="e">
        <f t="shared" si="19"/>
        <v>#N/A</v>
      </c>
      <c r="AC114" s="336" t="e">
        <f t="shared" si="19"/>
        <v>#N/A</v>
      </c>
      <c r="AD114" s="336">
        <f t="shared" si="19"/>
        <v>0</v>
      </c>
      <c r="AE114" s="336">
        <f t="shared" si="19"/>
        <v>0</v>
      </c>
      <c r="AF114" s="336">
        <f t="shared" si="19"/>
        <v>0</v>
      </c>
      <c r="AH114" s="231"/>
      <c r="AI114" s="231"/>
      <c r="AJ114" s="356">
        <v>103</v>
      </c>
      <c r="AK114" s="281"/>
    </row>
    <row r="115" spans="1:51" s="280" customFormat="1" x14ac:dyDescent="0.2">
      <c r="A115" s="568"/>
      <c r="B115" s="624"/>
      <c r="C115" s="617"/>
      <c r="D115" s="629"/>
      <c r="E115" s="618" t="s">
        <v>59</v>
      </c>
      <c r="F115" s="624" t="e">
        <f>RANK(F114,$W$19:$W$135,0)</f>
        <v>#N/A</v>
      </c>
      <c r="G115" s="624" t="e">
        <f>RANK(G114,$X$19:$X$135,0)</f>
        <v>#N/A</v>
      </c>
      <c r="H115" s="624" t="e">
        <f>RANK(H114,$Y$19:$Y$135,0)</f>
        <v>#N/A</v>
      </c>
      <c r="I115" s="624" t="e">
        <f>RANK(I114,$Z$19:$Z$135,0)</f>
        <v>#N/A</v>
      </c>
      <c r="J115" s="626" t="e">
        <f>RANK(J114,$AA$19:$AA$110,0)</f>
        <v>#N/A</v>
      </c>
      <c r="K115" s="624" t="e">
        <f>RANK(K114,$AB$19:$AB$109,0)</f>
        <v>#N/A</v>
      </c>
      <c r="L115" s="624" t="e">
        <f>RANK(L114,$AC$19:$AC$115,0)</f>
        <v>#N/A</v>
      </c>
      <c r="M115" s="624"/>
      <c r="N115" s="624"/>
      <c r="O115" s="624"/>
      <c r="P115" s="576"/>
      <c r="Q115" s="627"/>
      <c r="R115" s="622"/>
      <c r="S115" s="601">
        <f>B111</f>
        <v>29</v>
      </c>
      <c r="T115" s="281">
        <f>$A111</f>
        <v>0</v>
      </c>
      <c r="U115" s="281">
        <v>5</v>
      </c>
      <c r="V115" s="281" t="s">
        <v>162</v>
      </c>
      <c r="W115" s="401"/>
      <c r="X115" s="298"/>
      <c r="Y115" s="298"/>
      <c r="Z115" s="298"/>
      <c r="AA115" s="298"/>
      <c r="AB115" s="298"/>
      <c r="AC115" s="298"/>
      <c r="AD115" s="402"/>
      <c r="AE115" s="402"/>
      <c r="AF115" s="402"/>
      <c r="AH115" s="231"/>
      <c r="AI115" s="231"/>
      <c r="AJ115" s="356">
        <v>103</v>
      </c>
      <c r="AK115" s="231"/>
    </row>
    <row r="116" spans="1:51" s="280" customFormat="1" x14ac:dyDescent="0.3">
      <c r="A116" s="612"/>
      <c r="B116" s="475">
        <v>63</v>
      </c>
      <c r="C116" s="616" t="e">
        <f>VLOOKUP(B116,Уч!$A$2:$L$34,2,FALSE)</f>
        <v>#N/A</v>
      </c>
      <c r="D116" s="480" t="e">
        <f>VLOOKUP(B116,Уч!$A$2:$L$34,3,FALSE)</f>
        <v>#N/A</v>
      </c>
      <c r="E116" s="461" t="s">
        <v>19</v>
      </c>
      <c r="F116" s="596" t="e">
        <f>VLOOKUP($B116,'1_р'!$C$18:$I$86,5,FALSE)</f>
        <v>#N/A</v>
      </c>
      <c r="G116" s="596" t="e">
        <f>VLOOKUP($B116,Дл_р!$C$16:$O$54,11,FALSE)</f>
        <v>#N/A</v>
      </c>
      <c r="H116" s="596" t="e">
        <f>VLOOKUP($B116,Я_р!$C$16:$K$60,8,FALSE)</f>
        <v>#N/A</v>
      </c>
      <c r="I116" s="596">
        <f>VLOOKUP($B116,В_р!$C$16:$AF$57,29,FALSE)</f>
        <v>1.88</v>
      </c>
      <c r="J116" s="597" t="e">
        <f>VLOOKUP($B116,'4_р'!$C$17:$H$73,5,FALSE)</f>
        <v>#N/A</v>
      </c>
      <c r="K116" s="596" t="s">
        <v>344</v>
      </c>
      <c r="L116" s="596" t="e">
        <f>VLOOKUP($B116,#REF!,8,FALSE)</f>
        <v>#REF!</v>
      </c>
      <c r="M116" s="596" t="s">
        <v>346</v>
      </c>
      <c r="N116" s="596" t="s">
        <v>336</v>
      </c>
      <c r="O116" s="475"/>
      <c r="P116" s="621"/>
      <c r="Q116" s="474"/>
      <c r="R116" s="620"/>
      <c r="S116" s="475">
        <f>B116</f>
        <v>63</v>
      </c>
      <c r="T116" s="281">
        <f>$A116</f>
        <v>0</v>
      </c>
      <c r="U116" s="281">
        <v>1</v>
      </c>
      <c r="V116" s="281">
        <f>$A116</f>
        <v>0</v>
      </c>
      <c r="W116" s="401"/>
      <c r="X116" s="298"/>
      <c r="Y116" s="298"/>
      <c r="Z116" s="298"/>
      <c r="AA116" s="298"/>
      <c r="AB116" s="298"/>
      <c r="AC116" s="298"/>
      <c r="AD116" s="402"/>
      <c r="AE116" s="402"/>
      <c r="AF116" s="402"/>
      <c r="AH116" s="280" t="e">
        <f>IF(AND(T116&gt;16,P116&gt;=6200),"1",LOOKUP(T116,Y$5:AO$5,Y$6:AO$6))</f>
        <v>#N/A</v>
      </c>
      <c r="AI116" s="280" t="e">
        <f>LOOKUP(Q116,Y$8:AD$8,Y$9:AD$9)</f>
        <v>#N/A</v>
      </c>
      <c r="AJ116" s="356">
        <v>334</v>
      </c>
      <c r="AK116" s="231"/>
      <c r="AP116" s="281"/>
      <c r="AQ116" s="281"/>
      <c r="AR116" s="281"/>
      <c r="AS116" s="281"/>
      <c r="AT116" s="281"/>
      <c r="AU116" s="281"/>
      <c r="AV116" s="281"/>
      <c r="AW116" s="281"/>
      <c r="AX116" s="281"/>
      <c r="AY116" s="281"/>
    </row>
    <row r="117" spans="1:51" s="280" customFormat="1" x14ac:dyDescent="0.3">
      <c r="A117" s="612"/>
      <c r="B117" s="475"/>
      <c r="C117" s="614" t="e">
        <f>VLOOKUP(B116,Уч!$A$2:$L$34,5,FALSE)</f>
        <v>#N/A</v>
      </c>
      <c r="D117" s="480" t="e">
        <f>VLOOKUP(B116,Уч!$A$2:$L$34,4,FALSE)</f>
        <v>#N/A</v>
      </c>
      <c r="E117" s="461" t="s">
        <v>25</v>
      </c>
      <c r="F117" s="598" t="e">
        <f>VLOOKUP($B116,'1_р'!$C$18:$I$86,6,FALSE)</f>
        <v>#N/A</v>
      </c>
      <c r="G117" s="598" t="e">
        <f>VLOOKUP($B116,Дл_р!$C$16:$O$54,12,FALSE)</f>
        <v>#N/A</v>
      </c>
      <c r="H117" s="475"/>
      <c r="I117" s="598"/>
      <c r="J117" s="599"/>
      <c r="K117" s="598"/>
      <c r="L117" s="598"/>
      <c r="M117" s="598"/>
      <c r="N117" s="475"/>
      <c r="O117" s="475"/>
      <c r="P117" s="621"/>
      <c r="Q117" s="600"/>
      <c r="R117" s="620"/>
      <c r="S117" s="475">
        <f>B116</f>
        <v>63</v>
      </c>
      <c r="T117" s="281">
        <f>$A116</f>
        <v>0</v>
      </c>
      <c r="U117" s="281">
        <v>2</v>
      </c>
      <c r="V117" s="281">
        <f>$A116</f>
        <v>0</v>
      </c>
      <c r="W117" s="401"/>
      <c r="X117" s="298"/>
      <c r="Y117" s="298"/>
      <c r="Z117" s="298"/>
      <c r="AA117" s="298"/>
      <c r="AB117" s="298"/>
      <c r="AC117" s="298"/>
      <c r="AD117" s="402"/>
      <c r="AE117" s="402"/>
      <c r="AF117" s="402"/>
      <c r="AH117" s="231"/>
      <c r="AI117" s="231"/>
      <c r="AJ117" s="356">
        <v>334</v>
      </c>
      <c r="AK117" s="231"/>
      <c r="AP117" s="281"/>
      <c r="AQ117" s="281"/>
      <c r="AR117" s="281"/>
      <c r="AS117" s="281"/>
      <c r="AT117" s="281"/>
      <c r="AU117" s="281"/>
      <c r="AV117" s="281"/>
      <c r="AW117" s="281"/>
      <c r="AX117" s="281"/>
      <c r="AY117" s="281"/>
    </row>
    <row r="118" spans="1:51" s="280" customFormat="1" x14ac:dyDescent="0.3">
      <c r="A118" s="612"/>
      <c r="B118" s="475"/>
      <c r="C118" s="615" t="e">
        <f>VLOOKUP(B116,Уч!$A$2:$L$34,7,FALSE)</f>
        <v>#N/A</v>
      </c>
      <c r="D118" s="480"/>
      <c r="E118" s="461" t="s">
        <v>29</v>
      </c>
      <c r="F118" s="475" t="e">
        <f>VLOOKUP($B116,'1_р'!$C$18:$I$86,7,FALSE)</f>
        <v>#N/A</v>
      </c>
      <c r="G118" s="475" t="e">
        <f>VLOOKUP($B116,Дл_р!$C$16:$O$54,13,FALSE)</f>
        <v>#N/A</v>
      </c>
      <c r="H118" s="475" t="e">
        <f>VLOOKUP($B116,Я_р!$C$16:$K$60,9,FALSE)</f>
        <v>#N/A</v>
      </c>
      <c r="I118" s="475">
        <f>VLOOKUP($B116,В_р!$C$16:$AF$57,30,)</f>
        <v>696</v>
      </c>
      <c r="J118" s="478" t="e">
        <f>VLOOKUP($B116,'4_р'!$C$17:$H$73,6,FALSE)</f>
        <v>#N/A</v>
      </c>
      <c r="K118" s="475"/>
      <c r="L118" s="475" t="e">
        <f>VLOOKUP($B116,#REF!,9,FALSE)</f>
        <v>#REF!</v>
      </c>
      <c r="M118" s="475" t="e">
        <f>VLOOKUP($B116,#REF!,30,FALSE)</f>
        <v>#REF!</v>
      </c>
      <c r="N118" s="475"/>
      <c r="O118" s="475"/>
      <c r="P118" s="621"/>
      <c r="Q118" s="602"/>
      <c r="R118" s="621"/>
      <c r="S118" s="475">
        <f>B116</f>
        <v>63</v>
      </c>
      <c r="T118" s="281">
        <f>$A116</f>
        <v>0</v>
      </c>
      <c r="U118" s="281">
        <v>3</v>
      </c>
      <c r="V118" s="281">
        <f>$A116</f>
        <v>0</v>
      </c>
      <c r="W118" s="401"/>
      <c r="X118" s="298"/>
      <c r="Y118" s="298"/>
      <c r="Z118" s="298"/>
      <c r="AA118" s="298"/>
      <c r="AB118" s="298"/>
      <c r="AC118" s="298"/>
      <c r="AD118" s="402"/>
      <c r="AE118" s="402"/>
      <c r="AF118" s="402"/>
      <c r="AH118" s="231"/>
      <c r="AI118" s="231"/>
      <c r="AJ118" s="356">
        <v>334</v>
      </c>
      <c r="AK118" s="231"/>
      <c r="AP118" s="281"/>
      <c r="AQ118" s="281"/>
      <c r="AR118" s="281"/>
      <c r="AS118" s="281"/>
      <c r="AT118" s="281"/>
      <c r="AU118" s="281"/>
      <c r="AV118" s="281"/>
      <c r="AW118" s="281"/>
      <c r="AX118" s="281"/>
      <c r="AY118" s="281"/>
    </row>
    <row r="119" spans="1:51" s="280" customFormat="1" x14ac:dyDescent="0.3">
      <c r="A119" s="612"/>
      <c r="B119" s="475"/>
      <c r="C119" s="614" t="e">
        <f>VLOOKUP(B116,Уч!$A$2:$L$34,11,FALSE)</f>
        <v>#N/A</v>
      </c>
      <c r="D119" s="480"/>
      <c r="E119" s="461" t="s">
        <v>276</v>
      </c>
      <c r="F119" s="475" t="e">
        <f>F118</f>
        <v>#N/A</v>
      </c>
      <c r="G119" s="475" t="e">
        <f>F119+G118</f>
        <v>#N/A</v>
      </c>
      <c r="H119" s="475" t="e">
        <f>G119+H118</f>
        <v>#N/A</v>
      </c>
      <c r="I119" s="475" t="e">
        <f>H119+I118</f>
        <v>#N/A</v>
      </c>
      <c r="J119" s="478" t="e">
        <f>SUM($F118:J118)</f>
        <v>#N/A</v>
      </c>
      <c r="K119" s="475"/>
      <c r="L119" s="475" t="e">
        <f>K119+L118</f>
        <v>#REF!</v>
      </c>
      <c r="M119" s="475" t="e">
        <f>L119+M118</f>
        <v>#REF!</v>
      </c>
      <c r="N119" s="475"/>
      <c r="O119" s="475"/>
      <c r="P119" s="621"/>
      <c r="Q119" s="600"/>
      <c r="R119" s="621"/>
      <c r="S119" s="475">
        <f>B116</f>
        <v>63</v>
      </c>
      <c r="T119" s="281">
        <f>$A116</f>
        <v>0</v>
      </c>
      <c r="U119" s="281">
        <v>4</v>
      </c>
      <c r="V119" s="281">
        <f>$A116</f>
        <v>0</v>
      </c>
      <c r="W119" s="336" t="e">
        <f t="shared" ref="W119:AF119" si="20">F119</f>
        <v>#N/A</v>
      </c>
      <c r="X119" s="336" t="e">
        <f t="shared" si="20"/>
        <v>#N/A</v>
      </c>
      <c r="Y119" s="336" t="e">
        <f t="shared" si="20"/>
        <v>#N/A</v>
      </c>
      <c r="Z119" s="336" t="e">
        <f t="shared" si="20"/>
        <v>#N/A</v>
      </c>
      <c r="AA119" s="336" t="e">
        <f t="shared" si="20"/>
        <v>#N/A</v>
      </c>
      <c r="AB119" s="336">
        <f t="shared" si="20"/>
        <v>0</v>
      </c>
      <c r="AC119" s="336" t="e">
        <f t="shared" si="20"/>
        <v>#REF!</v>
      </c>
      <c r="AD119" s="336" t="e">
        <f t="shared" si="20"/>
        <v>#REF!</v>
      </c>
      <c r="AE119" s="336">
        <f t="shared" si="20"/>
        <v>0</v>
      </c>
      <c r="AF119" s="336">
        <f t="shared" si="20"/>
        <v>0</v>
      </c>
      <c r="AH119" s="231"/>
      <c r="AI119" s="231"/>
      <c r="AJ119" s="356">
        <v>334</v>
      </c>
      <c r="AK119" s="231"/>
      <c r="AP119" s="281"/>
      <c r="AQ119" s="281"/>
      <c r="AR119" s="281"/>
      <c r="AS119" s="281"/>
      <c r="AT119" s="281"/>
      <c r="AU119" s="281"/>
      <c r="AV119" s="281"/>
      <c r="AW119" s="281"/>
      <c r="AX119" s="281"/>
      <c r="AY119" s="281"/>
    </row>
    <row r="120" spans="1:51" s="280" customFormat="1" x14ac:dyDescent="0.2">
      <c r="A120" s="568"/>
      <c r="B120" s="624"/>
      <c r="C120" s="617"/>
      <c r="D120" s="625"/>
      <c r="E120" s="618" t="s">
        <v>59</v>
      </c>
      <c r="F120" s="624" t="e">
        <f>RANK(F119,$W$19:$W$135,0)</f>
        <v>#N/A</v>
      </c>
      <c r="G120" s="624" t="e">
        <f>RANK(G119,$X$19:$X$135,0)</f>
        <v>#N/A</v>
      </c>
      <c r="H120" s="624" t="e">
        <f>RANK(H119,$Y$19:$Y$135,0)</f>
        <v>#N/A</v>
      </c>
      <c r="I120" s="624" t="e">
        <f>RANK(I119,$Z$19:$Z$135,0)</f>
        <v>#N/A</v>
      </c>
      <c r="J120" s="626" t="e">
        <f>RANK(J119,$AA$19:$AA$119,0)</f>
        <v>#N/A</v>
      </c>
      <c r="K120" s="624"/>
      <c r="L120" s="624" t="e">
        <f>RANK(L119,$AC$19:$AC$120,0)</f>
        <v>#REF!</v>
      </c>
      <c r="M120" s="624" t="e">
        <f>RANK(M119,$AD$19:$AD$135,0)</f>
        <v>#REF!</v>
      </c>
      <c r="N120" s="624"/>
      <c r="O120" s="624"/>
      <c r="P120" s="576"/>
      <c r="Q120" s="627"/>
      <c r="R120" s="622"/>
      <c r="S120" s="601">
        <f>B116</f>
        <v>63</v>
      </c>
      <c r="T120" s="281">
        <f>$A116</f>
        <v>0</v>
      </c>
      <c r="U120" s="281">
        <v>5</v>
      </c>
      <c r="V120" s="281">
        <f>$A116</f>
        <v>0</v>
      </c>
      <c r="W120" s="401"/>
      <c r="X120" s="298"/>
      <c r="Y120" s="298"/>
      <c r="Z120" s="298"/>
      <c r="AA120" s="298"/>
      <c r="AB120" s="298"/>
      <c r="AC120" s="298"/>
      <c r="AD120" s="402"/>
      <c r="AE120" s="402"/>
      <c r="AF120" s="402"/>
      <c r="AJ120" s="356">
        <v>334</v>
      </c>
      <c r="AK120" s="231"/>
      <c r="AP120" s="281"/>
      <c r="AQ120" s="281"/>
      <c r="AR120" s="281"/>
      <c r="AS120" s="281"/>
      <c r="AT120" s="281"/>
      <c r="AU120" s="281"/>
      <c r="AV120" s="281"/>
      <c r="AW120" s="281"/>
      <c r="AX120" s="281"/>
      <c r="AY120" s="281"/>
    </row>
    <row r="121" spans="1:51" s="280" customFormat="1" x14ac:dyDescent="0.3">
      <c r="A121" s="612"/>
      <c r="B121" s="475">
        <v>62</v>
      </c>
      <c r="C121" s="616" t="e">
        <f>VLOOKUP(B121,Уч!$A$2:$L$34,2,FALSE)</f>
        <v>#N/A</v>
      </c>
      <c r="D121" s="480" t="e">
        <f>VLOOKUP(B121,Уч!$A$2:$L$34,3,FALSE)</f>
        <v>#N/A</v>
      </c>
      <c r="E121" s="461" t="s">
        <v>19</v>
      </c>
      <c r="F121" s="596" t="e">
        <f>VLOOKUP($B121,'1_р'!$C$18:$I$86,5,FALSE)</f>
        <v>#N/A</v>
      </c>
      <c r="G121" s="596" t="e">
        <f>VLOOKUP($B121,Дл_р!$C$16:$O$54,11,FALSE)</f>
        <v>#N/A</v>
      </c>
      <c r="H121" s="596" t="e">
        <f>VLOOKUP($B121,Я_р!$C$16:$K$60,8,FALSE)</f>
        <v>#N/A</v>
      </c>
      <c r="I121" s="596">
        <f>VLOOKUP($B121,В_р!$C$16:$AF$57,29,FALSE)</f>
        <v>1.88</v>
      </c>
      <c r="J121" s="597" t="s">
        <v>336</v>
      </c>
      <c r="K121" s="596"/>
      <c r="L121" s="596"/>
      <c r="M121" s="596"/>
      <c r="N121" s="596"/>
      <c r="O121" s="475"/>
      <c r="P121" s="621"/>
      <c r="Q121" s="474"/>
      <c r="R121" s="620"/>
      <c r="S121" s="475">
        <f>B121</f>
        <v>62</v>
      </c>
      <c r="T121" s="281">
        <f>$A121</f>
        <v>0</v>
      </c>
      <c r="U121" s="281">
        <v>1</v>
      </c>
      <c r="V121" s="281">
        <f>$A121</f>
        <v>0</v>
      </c>
      <c r="W121" s="401"/>
      <c r="X121" s="298"/>
      <c r="Y121" s="298"/>
      <c r="Z121" s="298"/>
      <c r="AA121" s="298"/>
      <c r="AB121" s="298"/>
      <c r="AC121" s="298"/>
      <c r="AD121" s="402"/>
      <c r="AE121" s="402"/>
      <c r="AF121" s="402"/>
      <c r="AH121" s="280" t="e">
        <f>IF(AND(T121&gt;16,P121&gt;=6200),"1",LOOKUP(T121,Y$5:AO$5,Y$6:AO$6))</f>
        <v>#N/A</v>
      </c>
      <c r="AI121" s="280" t="e">
        <f>LOOKUP(Q121,Y$8:AD$8,Y$9:AD$9)</f>
        <v>#N/A</v>
      </c>
      <c r="AJ121" s="356">
        <v>460</v>
      </c>
      <c r="AK121" s="231"/>
    </row>
    <row r="122" spans="1:51" s="280" customFormat="1" x14ac:dyDescent="0.3">
      <c r="A122" s="612"/>
      <c r="B122" s="475"/>
      <c r="C122" s="614" t="e">
        <f>VLOOKUP(B121,Уч!$A$2:$L$34,5,FALSE)</f>
        <v>#N/A</v>
      </c>
      <c r="D122" s="480" t="e">
        <f>VLOOKUP(B121,Уч!$A$2:$L$34,4,FALSE)</f>
        <v>#N/A</v>
      </c>
      <c r="E122" s="461" t="s">
        <v>25</v>
      </c>
      <c r="F122" s="598" t="e">
        <f>VLOOKUP($B121,'1_р'!$C$18:$I$86,6,FALSE)</f>
        <v>#N/A</v>
      </c>
      <c r="G122" s="598" t="e">
        <f>VLOOKUP($B121,Дл_р!$C$16:$O$54,12,FALSE)</f>
        <v>#N/A</v>
      </c>
      <c r="H122" s="475"/>
      <c r="I122" s="598"/>
      <c r="J122" s="599"/>
      <c r="K122" s="598"/>
      <c r="L122" s="598"/>
      <c r="M122" s="598"/>
      <c r="N122" s="475"/>
      <c r="O122" s="475"/>
      <c r="P122" s="621"/>
      <c r="Q122" s="600"/>
      <c r="R122" s="620"/>
      <c r="S122" s="475">
        <f>B121</f>
        <v>62</v>
      </c>
      <c r="T122" s="281">
        <f>$A121</f>
        <v>0</v>
      </c>
      <c r="U122" s="281">
        <v>2</v>
      </c>
      <c r="V122" s="281">
        <f>$A121</f>
        <v>0</v>
      </c>
      <c r="W122" s="401"/>
      <c r="X122" s="298"/>
      <c r="Y122" s="298"/>
      <c r="Z122" s="298"/>
      <c r="AA122" s="298"/>
      <c r="AB122" s="298"/>
      <c r="AC122" s="298"/>
      <c r="AD122" s="402"/>
      <c r="AE122" s="402"/>
      <c r="AF122" s="402"/>
      <c r="AH122" s="231"/>
      <c r="AI122" s="231"/>
      <c r="AJ122" s="356">
        <v>460</v>
      </c>
      <c r="AK122" s="231"/>
    </row>
    <row r="123" spans="1:51" s="280" customFormat="1" x14ac:dyDescent="0.3">
      <c r="A123" s="612"/>
      <c r="B123" s="475"/>
      <c r="C123" s="615" t="e">
        <f>VLOOKUP(B121,Уч!$A$2:$L$34,7,FALSE)</f>
        <v>#N/A</v>
      </c>
      <c r="D123" s="480"/>
      <c r="E123" s="461" t="s">
        <v>29</v>
      </c>
      <c r="F123" s="475" t="e">
        <f>VLOOKUP($B121,'1_р'!$C$18:$I$86,7,FALSE)</f>
        <v>#N/A</v>
      </c>
      <c r="G123" s="475" t="e">
        <f>VLOOKUP($B121,Дл_р!$C$16:$O$54,13,FALSE)</f>
        <v>#N/A</v>
      </c>
      <c r="H123" s="475" t="e">
        <f>VLOOKUP($B121,Я_р!$C$16:$K$60,9,FALSE)</f>
        <v>#N/A</v>
      </c>
      <c r="I123" s="475">
        <f>VLOOKUP($B121,В_р!$C$16:$AF$57,30,)</f>
        <v>696</v>
      </c>
      <c r="J123" s="478"/>
      <c r="K123" s="475"/>
      <c r="L123" s="475"/>
      <c r="M123" s="475"/>
      <c r="N123" s="475"/>
      <c r="O123" s="475"/>
      <c r="P123" s="621"/>
      <c r="Q123" s="602"/>
      <c r="R123" s="621"/>
      <c r="S123" s="475">
        <f>B121</f>
        <v>62</v>
      </c>
      <c r="T123" s="281">
        <f>$A121</f>
        <v>0</v>
      </c>
      <c r="U123" s="281">
        <v>3</v>
      </c>
      <c r="V123" s="281">
        <f>$A121</f>
        <v>0</v>
      </c>
      <c r="W123" s="401"/>
      <c r="X123" s="298"/>
      <c r="Y123" s="298"/>
      <c r="Z123" s="298"/>
      <c r="AA123" s="298"/>
      <c r="AB123" s="298"/>
      <c r="AC123" s="298"/>
      <c r="AD123" s="402"/>
      <c r="AE123" s="402"/>
      <c r="AF123" s="402"/>
      <c r="AH123" s="231"/>
      <c r="AI123" s="231"/>
      <c r="AJ123" s="356">
        <v>460</v>
      </c>
      <c r="AK123" s="231"/>
    </row>
    <row r="124" spans="1:51" s="280" customFormat="1" x14ac:dyDescent="0.3">
      <c r="A124" s="612"/>
      <c r="B124" s="475"/>
      <c r="C124" s="614" t="e">
        <f>VLOOKUP(B121,Уч!$A$2:$L$34,11,FALSE)</f>
        <v>#N/A</v>
      </c>
      <c r="D124" s="480"/>
      <c r="E124" s="461" t="s">
        <v>276</v>
      </c>
      <c r="F124" s="475" t="e">
        <f>F123</f>
        <v>#N/A</v>
      </c>
      <c r="G124" s="475" t="e">
        <f>F124+G123</f>
        <v>#N/A</v>
      </c>
      <c r="H124" s="475" t="e">
        <f>G124+H123</f>
        <v>#N/A</v>
      </c>
      <c r="I124" s="475" t="e">
        <f>H124+I123</f>
        <v>#N/A</v>
      </c>
      <c r="J124" s="478"/>
      <c r="K124" s="475"/>
      <c r="L124" s="475"/>
      <c r="M124" s="475"/>
      <c r="N124" s="475"/>
      <c r="O124" s="475"/>
      <c r="P124" s="621"/>
      <c r="Q124" s="600"/>
      <c r="R124" s="621"/>
      <c r="S124" s="475">
        <f>B121</f>
        <v>62</v>
      </c>
      <c r="T124" s="281">
        <f>$A121</f>
        <v>0</v>
      </c>
      <c r="U124" s="281">
        <v>4</v>
      </c>
      <c r="V124" s="281">
        <f>$A121</f>
        <v>0</v>
      </c>
      <c r="W124" s="336" t="e">
        <f t="shared" ref="W124:AF124" si="21">F124</f>
        <v>#N/A</v>
      </c>
      <c r="X124" s="336" t="e">
        <f t="shared" si="21"/>
        <v>#N/A</v>
      </c>
      <c r="Y124" s="336" t="e">
        <f t="shared" si="21"/>
        <v>#N/A</v>
      </c>
      <c r="Z124" s="336" t="e">
        <f t="shared" si="21"/>
        <v>#N/A</v>
      </c>
      <c r="AA124" s="336">
        <f t="shared" si="21"/>
        <v>0</v>
      </c>
      <c r="AB124" s="336">
        <f t="shared" si="21"/>
        <v>0</v>
      </c>
      <c r="AC124" s="336">
        <f t="shared" si="21"/>
        <v>0</v>
      </c>
      <c r="AD124" s="336">
        <f t="shared" si="21"/>
        <v>0</v>
      </c>
      <c r="AE124" s="336">
        <f t="shared" si="21"/>
        <v>0</v>
      </c>
      <c r="AF124" s="336">
        <f t="shared" si="21"/>
        <v>0</v>
      </c>
      <c r="AH124" s="231"/>
      <c r="AI124" s="231"/>
      <c r="AJ124" s="356">
        <v>460</v>
      </c>
      <c r="AK124" s="231"/>
    </row>
    <row r="125" spans="1:51" s="280" customFormat="1" x14ac:dyDescent="0.2">
      <c r="A125" s="568"/>
      <c r="B125" s="624"/>
      <c r="C125" s="617"/>
      <c r="D125" s="625"/>
      <c r="E125" s="618" t="s">
        <v>59</v>
      </c>
      <c r="F125" s="624" t="e">
        <f>RANK(F124,$W$19:$W$135,0)</f>
        <v>#N/A</v>
      </c>
      <c r="G125" s="624" t="e">
        <f>RANK(G124,$X$19:$X$135,0)</f>
        <v>#N/A</v>
      </c>
      <c r="H125" s="624" t="e">
        <f>RANK(H124,$Y$19:$Y$135,0)</f>
        <v>#N/A</v>
      </c>
      <c r="I125" s="624" t="e">
        <f>RANK(I124,$Z$19:$Z$135,0)</f>
        <v>#N/A</v>
      </c>
      <c r="J125" s="626"/>
      <c r="K125" s="624"/>
      <c r="L125" s="624"/>
      <c r="M125" s="624"/>
      <c r="N125" s="624"/>
      <c r="O125" s="624"/>
      <c r="P125" s="576"/>
      <c r="Q125" s="627"/>
      <c r="R125" s="622"/>
      <c r="S125" s="601">
        <f>B121</f>
        <v>62</v>
      </c>
      <c r="T125" s="281">
        <f>$A121</f>
        <v>0</v>
      </c>
      <c r="U125" s="281">
        <v>5</v>
      </c>
      <c r="V125" s="281">
        <f>$A121</f>
        <v>0</v>
      </c>
      <c r="W125" s="401"/>
      <c r="X125" s="298"/>
      <c r="Y125" s="298"/>
      <c r="Z125" s="298"/>
      <c r="AA125" s="298"/>
      <c r="AB125" s="298"/>
      <c r="AC125" s="298"/>
      <c r="AD125" s="402"/>
      <c r="AE125" s="402"/>
      <c r="AF125" s="402"/>
      <c r="AJ125" s="356">
        <v>460</v>
      </c>
      <c r="AK125" s="231"/>
    </row>
    <row r="126" spans="1:51" s="280" customFormat="1" x14ac:dyDescent="0.3">
      <c r="A126" s="612"/>
      <c r="B126" s="475">
        <v>9</v>
      </c>
      <c r="C126" s="616" t="e">
        <f>VLOOKUP(B126,Уч!$A$2:$L$34,2,FALSE)</f>
        <v>#N/A</v>
      </c>
      <c r="D126" s="480" t="e">
        <f>VLOOKUP(B126,Уч!$A$2:$L$34,3,FALSE)</f>
        <v>#N/A</v>
      </c>
      <c r="E126" s="461" t="s">
        <v>19</v>
      </c>
      <c r="F126" s="596" t="e">
        <f>VLOOKUP($B126,'1_р'!$C$18:$I$86,5,FALSE)</f>
        <v>#N/A</v>
      </c>
      <c r="G126" s="596" t="e">
        <f>VLOOKUP($B126,Дл_р!$C$16:$O$54,11,FALSE)</f>
        <v>#N/A</v>
      </c>
      <c r="H126" s="596" t="e">
        <f>VLOOKUP($B126,Я_р!$C$16:$K$60,8,FALSE)</f>
        <v>#N/A</v>
      </c>
      <c r="I126" s="606" t="s">
        <v>336</v>
      </c>
      <c r="J126" s="597"/>
      <c r="K126" s="596"/>
      <c r="L126" s="596"/>
      <c r="M126" s="596"/>
      <c r="N126" s="596"/>
      <c r="O126" s="475"/>
      <c r="P126" s="621"/>
      <c r="Q126" s="474"/>
      <c r="R126" s="620"/>
      <c r="S126" s="475">
        <f>B126</f>
        <v>9</v>
      </c>
      <c r="T126" s="281">
        <f>$A126</f>
        <v>0</v>
      </c>
      <c r="U126" s="281">
        <v>1</v>
      </c>
      <c r="V126" s="281">
        <f>$A126</f>
        <v>0</v>
      </c>
      <c r="W126" s="401"/>
      <c r="X126" s="298"/>
      <c r="Y126" s="298"/>
      <c r="Z126" s="298"/>
      <c r="AA126" s="298"/>
      <c r="AB126" s="298"/>
      <c r="AC126" s="298"/>
      <c r="AD126" s="402"/>
      <c r="AE126" s="402"/>
      <c r="AF126" s="402"/>
      <c r="AH126" s="280" t="e">
        <f>IF(AND(T126&gt;16,P126&gt;=6200),"1",LOOKUP(T126,Y$5:AO$5,Y$6:AO$6))</f>
        <v>#N/A</v>
      </c>
      <c r="AI126" s="280" t="e">
        <f>LOOKUP(Q126,Y$8:AD$8,Y$9:AD$9)</f>
        <v>#N/A</v>
      </c>
      <c r="AJ126" s="356">
        <v>180</v>
      </c>
      <c r="AK126" s="231"/>
    </row>
    <row r="127" spans="1:51" s="280" customFormat="1" x14ac:dyDescent="0.3">
      <c r="A127" s="612"/>
      <c r="B127" s="475"/>
      <c r="C127" s="614" t="e">
        <f>VLOOKUP(B126,Уч!$A$2:$L$34,5,FALSE)</f>
        <v>#N/A</v>
      </c>
      <c r="D127" s="480" t="e">
        <f>VLOOKUP(B126,Уч!$A$2:$L$34,4,FALSE)</f>
        <v>#N/A</v>
      </c>
      <c r="E127" s="461" t="s">
        <v>25</v>
      </c>
      <c r="F127" s="598" t="e">
        <f>VLOOKUP($B126,'1_р'!$C$18:$I$86,6,FALSE)</f>
        <v>#N/A</v>
      </c>
      <c r="G127" s="598" t="e">
        <f>VLOOKUP($B126,Дл_р!$C$16:$O$54,12,FALSE)</f>
        <v>#N/A</v>
      </c>
      <c r="H127" s="475"/>
      <c r="I127" s="607"/>
      <c r="J127" s="599"/>
      <c r="K127" s="598"/>
      <c r="L127" s="598"/>
      <c r="M127" s="598"/>
      <c r="N127" s="475"/>
      <c r="O127" s="475"/>
      <c r="P127" s="621"/>
      <c r="Q127" s="600"/>
      <c r="R127" s="620"/>
      <c r="S127" s="475">
        <f>B126</f>
        <v>9</v>
      </c>
      <c r="T127" s="281">
        <f>$A126</f>
        <v>0</v>
      </c>
      <c r="U127" s="281">
        <v>2</v>
      </c>
      <c r="V127" s="281">
        <f>$A126</f>
        <v>0</v>
      </c>
      <c r="W127" s="401"/>
      <c r="X127" s="298"/>
      <c r="Y127" s="298"/>
      <c r="Z127" s="298"/>
      <c r="AA127" s="298"/>
      <c r="AB127" s="298"/>
      <c r="AC127" s="298"/>
      <c r="AD127" s="402"/>
      <c r="AE127" s="402"/>
      <c r="AF127" s="402"/>
      <c r="AH127" s="231"/>
      <c r="AI127" s="231"/>
      <c r="AJ127" s="356">
        <v>180</v>
      </c>
      <c r="AK127" s="231"/>
    </row>
    <row r="128" spans="1:51" s="280" customFormat="1" x14ac:dyDescent="0.3">
      <c r="A128" s="612"/>
      <c r="B128" s="475"/>
      <c r="C128" s="615" t="e">
        <f>VLOOKUP(B126,Уч!$A$2:$L$34,7,FALSE)</f>
        <v>#N/A</v>
      </c>
      <c r="D128" s="480"/>
      <c r="E128" s="461" t="s">
        <v>29</v>
      </c>
      <c r="F128" s="475" t="e">
        <f>VLOOKUP($B126,'1_р'!$C$18:$I$86,7,FALSE)</f>
        <v>#N/A</v>
      </c>
      <c r="G128" s="475" t="e">
        <f>VLOOKUP($B126,Дл_р!$C$16:$O$54,13,FALSE)</f>
        <v>#N/A</v>
      </c>
      <c r="H128" s="475" t="e">
        <f>VLOOKUP($B126,Я_р!$C$16:$K$60,9,FALSE)</f>
        <v>#N/A</v>
      </c>
      <c r="I128" s="608"/>
      <c r="J128" s="478"/>
      <c r="K128" s="475"/>
      <c r="L128" s="475"/>
      <c r="M128" s="475"/>
      <c r="N128" s="475"/>
      <c r="O128" s="475"/>
      <c r="P128" s="621"/>
      <c r="Q128" s="602"/>
      <c r="R128" s="621"/>
      <c r="S128" s="475">
        <f>B126</f>
        <v>9</v>
      </c>
      <c r="T128" s="281">
        <f>$A126</f>
        <v>0</v>
      </c>
      <c r="U128" s="281">
        <v>3</v>
      </c>
      <c r="V128" s="281">
        <f>$A126</f>
        <v>0</v>
      </c>
      <c r="W128" s="401"/>
      <c r="X128" s="298"/>
      <c r="Y128" s="298"/>
      <c r="Z128" s="298"/>
      <c r="AA128" s="298"/>
      <c r="AB128" s="298"/>
      <c r="AC128" s="298"/>
      <c r="AD128" s="402"/>
      <c r="AE128" s="402"/>
      <c r="AF128" s="402"/>
      <c r="AH128" s="231"/>
      <c r="AI128" s="231"/>
      <c r="AJ128" s="356">
        <v>180</v>
      </c>
      <c r="AK128" s="231"/>
    </row>
    <row r="129" spans="1:37" s="280" customFormat="1" x14ac:dyDescent="0.3">
      <c r="A129" s="612"/>
      <c r="B129" s="475"/>
      <c r="C129" s="614" t="e">
        <f>VLOOKUP(B126,Уч!$A$2:$L$34,11,FALSE)</f>
        <v>#N/A</v>
      </c>
      <c r="D129" s="480"/>
      <c r="E129" s="461" t="s">
        <v>276</v>
      </c>
      <c r="F129" s="475" t="e">
        <f>F128</f>
        <v>#N/A</v>
      </c>
      <c r="G129" s="475" t="e">
        <f>F129+G128</f>
        <v>#N/A</v>
      </c>
      <c r="H129" s="475" t="e">
        <f>G129+H128</f>
        <v>#N/A</v>
      </c>
      <c r="I129" s="608"/>
      <c r="J129" s="478"/>
      <c r="K129" s="475"/>
      <c r="L129" s="475"/>
      <c r="M129" s="475"/>
      <c r="N129" s="475"/>
      <c r="O129" s="475"/>
      <c r="P129" s="621"/>
      <c r="Q129" s="600"/>
      <c r="R129" s="621"/>
      <c r="S129" s="475">
        <f>B126</f>
        <v>9</v>
      </c>
      <c r="T129" s="281">
        <f>$A126</f>
        <v>0</v>
      </c>
      <c r="U129" s="281">
        <v>4</v>
      </c>
      <c r="V129" s="281">
        <f>$A126</f>
        <v>0</v>
      </c>
      <c r="W129" s="336" t="e">
        <f t="shared" ref="W129:AF129" si="22">F129</f>
        <v>#N/A</v>
      </c>
      <c r="X129" s="336" t="e">
        <f t="shared" si="22"/>
        <v>#N/A</v>
      </c>
      <c r="Y129" s="336" t="e">
        <f t="shared" si="22"/>
        <v>#N/A</v>
      </c>
      <c r="Z129" s="336">
        <f t="shared" si="22"/>
        <v>0</v>
      </c>
      <c r="AA129" s="336">
        <f t="shared" si="22"/>
        <v>0</v>
      </c>
      <c r="AB129" s="336">
        <f t="shared" si="22"/>
        <v>0</v>
      </c>
      <c r="AC129" s="336">
        <f t="shared" si="22"/>
        <v>0</v>
      </c>
      <c r="AD129" s="336">
        <f t="shared" si="22"/>
        <v>0</v>
      </c>
      <c r="AE129" s="336">
        <f t="shared" si="22"/>
        <v>0</v>
      </c>
      <c r="AF129" s="336">
        <f t="shared" si="22"/>
        <v>0</v>
      </c>
      <c r="AH129" s="231"/>
      <c r="AI129" s="231"/>
      <c r="AJ129" s="356">
        <v>180</v>
      </c>
      <c r="AK129" s="231"/>
    </row>
    <row r="130" spans="1:37" s="280" customFormat="1" x14ac:dyDescent="0.2">
      <c r="A130" s="568"/>
      <c r="B130" s="624"/>
      <c r="C130" s="617" t="e">
        <f>VLOOKUP(B126,Уч!$A$2:$L$34,12,FALSE)</f>
        <v>#N/A</v>
      </c>
      <c r="D130" s="625"/>
      <c r="E130" s="618" t="s">
        <v>59</v>
      </c>
      <c r="F130" s="624" t="e">
        <f>RANK(F129,$W$19:$W$135,0)</f>
        <v>#N/A</v>
      </c>
      <c r="G130" s="624" t="e">
        <f>RANK(G129,$X$19:$X$135,0)</f>
        <v>#N/A</v>
      </c>
      <c r="H130" s="624" t="e">
        <f>RANK(H129,$Y$19:$Y$135,0)</f>
        <v>#N/A</v>
      </c>
      <c r="I130" s="628"/>
      <c r="J130" s="626"/>
      <c r="K130" s="624"/>
      <c r="L130" s="624"/>
      <c r="M130" s="624"/>
      <c r="N130" s="624"/>
      <c r="O130" s="624"/>
      <c r="P130" s="576"/>
      <c r="Q130" s="627"/>
      <c r="R130" s="622"/>
      <c r="S130" s="601">
        <f>B126</f>
        <v>9</v>
      </c>
      <c r="T130" s="281">
        <f>$A126</f>
        <v>0</v>
      </c>
      <c r="U130" s="281">
        <v>5</v>
      </c>
      <c r="V130" s="281">
        <f>$A126</f>
        <v>0</v>
      </c>
      <c r="W130" s="401"/>
      <c r="X130" s="298"/>
      <c r="Y130" s="298"/>
      <c r="Z130" s="298"/>
      <c r="AA130" s="298"/>
      <c r="AB130" s="298"/>
      <c r="AC130" s="298"/>
      <c r="AD130" s="402"/>
      <c r="AE130" s="402"/>
      <c r="AF130" s="402"/>
      <c r="AJ130" s="356">
        <v>180</v>
      </c>
      <c r="AK130" s="231"/>
    </row>
    <row r="131" spans="1:37" s="280" customFormat="1" x14ac:dyDescent="0.3">
      <c r="A131" s="612"/>
      <c r="B131" s="608">
        <v>25</v>
      </c>
      <c r="C131" s="616" t="e">
        <f>VLOOKUP(B131,Уч!$A$2:$L$34,2,FALSE)</f>
        <v>#N/A</v>
      </c>
      <c r="D131" s="480" t="e">
        <f>VLOOKUP(B131,Уч!$A$2:$L$34,3,FALSE)</f>
        <v>#N/A</v>
      </c>
      <c r="E131" s="461" t="s">
        <v>19</v>
      </c>
      <c r="F131" s="596">
        <f>VLOOKUP($B131,'1_р'!$C$18:$I$86,5,FALSE)</f>
        <v>11.3</v>
      </c>
      <c r="G131" s="596" t="e">
        <f>VLOOKUP($B131,Дл_р!$C$16:$O$54,11,FALSE)</f>
        <v>#N/A</v>
      </c>
      <c r="H131" s="596" t="e">
        <f>VLOOKUP($B131,Я_р!$C$16:$K$60,8,FALSE)</f>
        <v>#N/A</v>
      </c>
      <c r="I131" s="596" t="s">
        <v>336</v>
      </c>
      <c r="J131" s="597"/>
      <c r="K131" s="596"/>
      <c r="L131" s="596"/>
      <c r="M131" s="596"/>
      <c r="N131" s="596"/>
      <c r="O131" s="475"/>
      <c r="P131" s="621"/>
      <c r="Q131" s="474"/>
      <c r="R131" s="620"/>
      <c r="S131" s="475">
        <f>B131</f>
        <v>25</v>
      </c>
      <c r="T131" s="281">
        <f>$A131</f>
        <v>0</v>
      </c>
      <c r="U131" s="281">
        <v>1</v>
      </c>
      <c r="V131" s="281">
        <f>$A131</f>
        <v>0</v>
      </c>
      <c r="W131" s="401"/>
      <c r="X131" s="298"/>
      <c r="Y131" s="298"/>
      <c r="Z131" s="298"/>
      <c r="AA131" s="298"/>
      <c r="AB131" s="298"/>
      <c r="AC131" s="298"/>
      <c r="AD131" s="402"/>
      <c r="AE131" s="402"/>
      <c r="AF131" s="402"/>
      <c r="AH131" s="280" t="e">
        <f>IF(AND(T131&gt;16,P131&gt;=6200),"1",LOOKUP(T131,Y$5:AO$5,Y$6:AO$6))</f>
        <v>#N/A</v>
      </c>
      <c r="AI131" s="280" t="e">
        <f>LOOKUP(Q131,Y$8:AD$8,Y$9:AD$9)</f>
        <v>#N/A</v>
      </c>
      <c r="AJ131" s="356">
        <v>315</v>
      </c>
      <c r="AK131" s="231"/>
    </row>
    <row r="132" spans="1:37" s="280" customFormat="1" x14ac:dyDescent="0.3">
      <c r="A132" s="612"/>
      <c r="B132" s="475"/>
      <c r="C132" s="614" t="e">
        <f>VLOOKUP(B131,Уч!$A$2:$L$34,5,FALSE)</f>
        <v>#N/A</v>
      </c>
      <c r="D132" s="609" t="e">
        <f>VLOOKUP(B131,Уч!$A$2:$L$34,4,FALSE)</f>
        <v>#N/A</v>
      </c>
      <c r="E132" s="461" t="s">
        <v>25</v>
      </c>
      <c r="F132" s="598">
        <f>VLOOKUP($B131,'1_р'!$C$18:$I$86,6,FALSE)</f>
        <v>1</v>
      </c>
      <c r="G132" s="598" t="e">
        <f>VLOOKUP($B131,Дл_р!$C$16:$O$54,12,FALSE)</f>
        <v>#N/A</v>
      </c>
      <c r="H132" s="475"/>
      <c r="I132" s="598"/>
      <c r="J132" s="599"/>
      <c r="K132" s="598"/>
      <c r="L132" s="598"/>
      <c r="M132" s="598"/>
      <c r="N132" s="475"/>
      <c r="O132" s="475"/>
      <c r="P132" s="621"/>
      <c r="Q132" s="600"/>
      <c r="R132" s="620"/>
      <c r="S132" s="475">
        <f>B131</f>
        <v>25</v>
      </c>
      <c r="T132" s="281">
        <f>$A131</f>
        <v>0</v>
      </c>
      <c r="U132" s="281">
        <v>2</v>
      </c>
      <c r="V132" s="281">
        <f>$A131</f>
        <v>0</v>
      </c>
      <c r="W132" s="401"/>
      <c r="X132" s="298"/>
      <c r="Y132" s="298"/>
      <c r="Z132" s="298"/>
      <c r="AA132" s="298"/>
      <c r="AB132" s="298"/>
      <c r="AC132" s="298"/>
      <c r="AD132" s="402"/>
      <c r="AE132" s="402"/>
      <c r="AF132" s="402"/>
      <c r="AH132" s="231"/>
      <c r="AI132" s="231"/>
      <c r="AJ132" s="356">
        <v>315</v>
      </c>
      <c r="AK132" s="231"/>
    </row>
    <row r="133" spans="1:37" s="280" customFormat="1" x14ac:dyDescent="0.3">
      <c r="A133" s="612"/>
      <c r="B133" s="475"/>
      <c r="C133" s="615" t="e">
        <f>VLOOKUP(B131,Уч!$A$2:$L$34,7,FALSE)</f>
        <v>#N/A</v>
      </c>
      <c r="D133" s="480"/>
      <c r="E133" s="461" t="s">
        <v>29</v>
      </c>
      <c r="F133" s="475">
        <f>VLOOKUP($B131,'1_р'!$C$18:$I$86,7,FALSE)</f>
        <v>795</v>
      </c>
      <c r="G133" s="475" t="e">
        <f>VLOOKUP($B131,Дл_р!$C$16:$O$54,13,FALSE)</f>
        <v>#N/A</v>
      </c>
      <c r="H133" s="475" t="e">
        <f>VLOOKUP($B131,Я_р!$C$16:$K$60,9,FALSE)</f>
        <v>#N/A</v>
      </c>
      <c r="I133" s="475"/>
      <c r="J133" s="478"/>
      <c r="K133" s="475"/>
      <c r="L133" s="475"/>
      <c r="M133" s="475"/>
      <c r="N133" s="475"/>
      <c r="O133" s="475"/>
      <c r="P133" s="621"/>
      <c r="Q133" s="578"/>
      <c r="R133" s="621"/>
      <c r="S133" s="475">
        <f>B131</f>
        <v>25</v>
      </c>
      <c r="T133" s="281">
        <f>$A131</f>
        <v>0</v>
      </c>
      <c r="U133" s="281">
        <v>3</v>
      </c>
      <c r="V133" s="281">
        <f>$A131</f>
        <v>0</v>
      </c>
      <c r="W133" s="401"/>
      <c r="X133" s="298"/>
      <c r="Y133" s="298"/>
      <c r="Z133" s="298"/>
      <c r="AA133" s="298"/>
      <c r="AB133" s="298"/>
      <c r="AC133" s="298"/>
      <c r="AD133" s="402"/>
      <c r="AE133" s="402"/>
      <c r="AF133" s="402"/>
      <c r="AH133" s="231"/>
      <c r="AI133" s="231"/>
      <c r="AJ133" s="356">
        <v>315</v>
      </c>
      <c r="AK133" s="231"/>
    </row>
    <row r="134" spans="1:37" s="280" customFormat="1" x14ac:dyDescent="0.3">
      <c r="A134" s="612"/>
      <c r="B134" s="475"/>
      <c r="C134" s="614" t="e">
        <f>VLOOKUP(B131,Уч!$A$2:$L$34,11,FALSE)</f>
        <v>#N/A</v>
      </c>
      <c r="D134" s="480"/>
      <c r="E134" s="461" t="s">
        <v>276</v>
      </c>
      <c r="F134" s="475">
        <f>F133</f>
        <v>795</v>
      </c>
      <c r="G134" s="475" t="e">
        <f>F134+G133</f>
        <v>#N/A</v>
      </c>
      <c r="H134" s="475" t="e">
        <f>G134+H133</f>
        <v>#N/A</v>
      </c>
      <c r="I134" s="475"/>
      <c r="J134" s="478"/>
      <c r="K134" s="475"/>
      <c r="L134" s="475"/>
      <c r="M134" s="475"/>
      <c r="N134" s="475"/>
      <c r="O134" s="475"/>
      <c r="P134" s="621"/>
      <c r="Q134" s="578"/>
      <c r="R134" s="621"/>
      <c r="S134" s="475">
        <f>B131</f>
        <v>25</v>
      </c>
      <c r="T134" s="281">
        <f>$A131</f>
        <v>0</v>
      </c>
      <c r="U134" s="281">
        <v>4</v>
      </c>
      <c r="V134" s="281">
        <f>$A131</f>
        <v>0</v>
      </c>
      <c r="W134" s="336">
        <f t="shared" ref="W134:AF134" si="23">F134</f>
        <v>795</v>
      </c>
      <c r="X134" s="336" t="e">
        <f t="shared" si="23"/>
        <v>#N/A</v>
      </c>
      <c r="Y134" s="336" t="e">
        <f t="shared" si="23"/>
        <v>#N/A</v>
      </c>
      <c r="Z134" s="336">
        <f t="shared" si="23"/>
        <v>0</v>
      </c>
      <c r="AA134" s="336">
        <f t="shared" si="23"/>
        <v>0</v>
      </c>
      <c r="AB134" s="336">
        <f t="shared" si="23"/>
        <v>0</v>
      </c>
      <c r="AC134" s="336">
        <f t="shared" si="23"/>
        <v>0</v>
      </c>
      <c r="AD134" s="336">
        <f t="shared" si="23"/>
        <v>0</v>
      </c>
      <c r="AE134" s="336">
        <f t="shared" si="23"/>
        <v>0</v>
      </c>
      <c r="AF134" s="336">
        <f t="shared" si="23"/>
        <v>0</v>
      </c>
      <c r="AH134" s="231"/>
      <c r="AI134" s="231"/>
      <c r="AJ134" s="356">
        <v>315</v>
      </c>
      <c r="AK134" s="231"/>
    </row>
    <row r="135" spans="1:37" s="280" customFormat="1" x14ac:dyDescent="0.2">
      <c r="A135" s="568"/>
      <c r="B135" s="624"/>
      <c r="C135" s="617"/>
      <c r="D135" s="625"/>
      <c r="E135" s="618" t="s">
        <v>59</v>
      </c>
      <c r="F135" s="624" t="e">
        <f>RANK(F134,$W$19:$W$135,0)</f>
        <v>#N/A</v>
      </c>
      <c r="G135" s="624" t="e">
        <f>RANK(G134,$X$19:$X$135,0)</f>
        <v>#N/A</v>
      </c>
      <c r="H135" s="624" t="e">
        <f>RANK(H134,$Y$19:$Y$135,0)</f>
        <v>#N/A</v>
      </c>
      <c r="I135" s="624"/>
      <c r="J135" s="626"/>
      <c r="K135" s="624"/>
      <c r="L135" s="624"/>
      <c r="M135" s="624"/>
      <c r="N135" s="624"/>
      <c r="O135" s="624"/>
      <c r="P135" s="576"/>
      <c r="Q135" s="627"/>
      <c r="R135" s="622"/>
      <c r="S135" s="601">
        <f>B131</f>
        <v>25</v>
      </c>
      <c r="T135" s="281">
        <f>$A131</f>
        <v>0</v>
      </c>
      <c r="U135" s="281">
        <v>5</v>
      </c>
      <c r="V135" s="281">
        <f>$A131</f>
        <v>0</v>
      </c>
      <c r="W135" s="401"/>
      <c r="X135" s="298"/>
      <c r="Y135" s="298"/>
      <c r="Z135" s="298"/>
      <c r="AA135" s="298"/>
      <c r="AB135" s="298"/>
      <c r="AC135" s="298"/>
      <c r="AD135" s="402"/>
      <c r="AE135" s="402"/>
      <c r="AF135" s="402"/>
      <c r="AH135" s="231"/>
      <c r="AI135" s="231"/>
      <c r="AJ135" s="356">
        <v>315</v>
      </c>
      <c r="AK135" s="231"/>
    </row>
    <row r="136" spans="1:37" x14ac:dyDescent="0.2">
      <c r="A136" s="528"/>
      <c r="B136" s="591"/>
      <c r="C136" s="528"/>
      <c r="D136" s="610"/>
      <c r="E136" s="528"/>
      <c r="F136" s="528"/>
      <c r="G136" s="591"/>
      <c r="H136" s="591"/>
      <c r="I136" s="528"/>
      <c r="J136" s="528"/>
      <c r="K136" s="591"/>
      <c r="L136" s="591"/>
      <c r="M136" s="591"/>
      <c r="N136" s="591"/>
      <c r="O136" s="591"/>
      <c r="P136" s="592"/>
      <c r="Q136" s="592"/>
      <c r="R136" s="592"/>
      <c r="S136" s="592"/>
    </row>
    <row r="138" spans="1:37" x14ac:dyDescent="0.2">
      <c r="B138" s="250" t="s">
        <v>338</v>
      </c>
      <c r="C138" s="528"/>
      <c r="D138" s="528"/>
      <c r="E138" s="591"/>
      <c r="F138" s="528"/>
      <c r="G138" s="591"/>
      <c r="H138" s="591"/>
      <c r="I138" s="592"/>
      <c r="J138" s="592"/>
      <c r="K138" s="592"/>
      <c r="L138" s="592"/>
      <c r="M138" s="592"/>
      <c r="N138" s="592" t="s">
        <v>339</v>
      </c>
    </row>
    <row r="139" spans="1:37" x14ac:dyDescent="0.2">
      <c r="B139" s="250"/>
      <c r="D139" s="41"/>
      <c r="E139" s="589"/>
      <c r="G139" s="589"/>
      <c r="H139" s="589"/>
      <c r="I139" s="149"/>
      <c r="J139" s="149"/>
      <c r="K139" s="149"/>
      <c r="L139" s="149"/>
      <c r="M139" s="149"/>
      <c r="N139" s="149"/>
    </row>
    <row r="140" spans="1:37" x14ac:dyDescent="0.2">
      <c r="B140" s="250" t="s">
        <v>340</v>
      </c>
      <c r="D140" s="41"/>
      <c r="E140" s="589"/>
      <c r="G140" s="589"/>
      <c r="H140" s="589"/>
      <c r="I140" s="592"/>
      <c r="J140" s="592"/>
      <c r="K140" s="592"/>
      <c r="L140" s="149"/>
      <c r="M140" s="149"/>
      <c r="N140" s="592" t="s">
        <v>341</v>
      </c>
    </row>
    <row r="145" spans="3:10" ht="15.75" x14ac:dyDescent="0.2">
      <c r="C145" s="449"/>
      <c r="D145" s="450"/>
      <c r="E145" s="449"/>
      <c r="F145" s="451"/>
      <c r="G145" s="449"/>
      <c r="H145" s="449"/>
      <c r="I145" s="449"/>
      <c r="J145" s="450"/>
    </row>
    <row r="146" spans="3:10" x14ac:dyDescent="0.2">
      <c r="D146" s="41"/>
      <c r="G146" s="41"/>
      <c r="H146" s="41"/>
    </row>
    <row r="147" spans="3:10" ht="15.75" x14ac:dyDescent="0.2">
      <c r="C147" s="449"/>
      <c r="D147" s="450"/>
      <c r="E147" s="449"/>
      <c r="F147" s="451"/>
      <c r="G147" s="449"/>
      <c r="H147" s="449"/>
      <c r="I147" s="449"/>
      <c r="J147" s="451"/>
    </row>
    <row r="148" spans="3:10" ht="15.75" x14ac:dyDescent="0.2">
      <c r="C148" s="449"/>
      <c r="D148" s="450"/>
      <c r="E148" s="449"/>
      <c r="F148" s="451"/>
      <c r="G148" s="449"/>
      <c r="H148" s="449"/>
      <c r="I148" s="449"/>
      <c r="J148" s="450"/>
    </row>
  </sheetData>
  <sortState ref="A81:AY120">
    <sortCondition ref="T81:T120"/>
  </sortState>
  <mergeCells count="7">
    <mergeCell ref="A8:B8"/>
    <mergeCell ref="A1:R1"/>
    <mergeCell ref="A2:R2"/>
    <mergeCell ref="A3:R3"/>
    <mergeCell ref="A4:R4"/>
    <mergeCell ref="A5:R5"/>
    <mergeCell ref="A6:R6"/>
  </mergeCells>
  <pageMargins left="0.7" right="0.7" top="0.75" bottom="0.75" header="0.3" footer="0.3"/>
  <pageSetup paperSize="9" scale="81" orientation="landscape" r:id="rId1"/>
  <rowBreaks count="2" manualBreakCount="2">
    <brk id="50" max="17" man="1"/>
    <brk id="140" max="17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7"/>
  <sheetViews>
    <sheetView view="pageBreakPreview" zoomScale="70" zoomScaleNormal="80" zoomScaleSheetLayoutView="70" workbookViewId="0">
      <selection activeCell="X48" sqref="X48"/>
    </sheetView>
  </sheetViews>
  <sheetFormatPr defaultColWidth="9.140625" defaultRowHeight="12.75" outlineLevelCol="1" x14ac:dyDescent="0.2"/>
  <cols>
    <col min="1" max="1" width="7.85546875" style="41" customWidth="1"/>
    <col min="2" max="2" width="9.5703125" style="634" customWidth="1"/>
    <col min="3" max="3" width="46.7109375" style="41" customWidth="1"/>
    <col min="4" max="4" width="9.7109375" style="250" customWidth="1"/>
    <col min="5" max="5" width="7.28515625" style="41" customWidth="1"/>
    <col min="6" max="6" width="5.7109375" style="41" customWidth="1"/>
    <col min="7" max="7" width="6.140625" style="634" customWidth="1"/>
    <col min="8" max="8" width="6.28515625" style="634" customWidth="1"/>
    <col min="9" max="9" width="6.28515625" style="41" customWidth="1"/>
    <col min="10" max="10" width="6.7109375" style="41" customWidth="1"/>
    <col min="11" max="11" width="9.7109375" style="634" customWidth="1" outlineLevel="1"/>
    <col min="12" max="12" width="6.140625" style="634" customWidth="1" outlineLevel="1"/>
    <col min="13" max="13" width="6.7109375" style="634" customWidth="1" outlineLevel="1"/>
    <col min="14" max="14" width="6" style="634" customWidth="1" outlineLevel="1"/>
    <col min="15" max="15" width="6.28515625" style="634" customWidth="1" outlineLevel="1"/>
    <col min="16" max="16" width="5.7109375" style="149" customWidth="1"/>
    <col min="17" max="17" width="5.28515625" style="149" customWidth="1"/>
    <col min="18" max="18" width="9.42578125" style="149" customWidth="1"/>
    <col min="19" max="19" width="5.28515625" style="149" bestFit="1" customWidth="1"/>
    <col min="20" max="20" width="4.140625" style="149" customWidth="1"/>
    <col min="21" max="21" width="2.140625" style="149" bestFit="1" customWidth="1"/>
    <col min="22" max="22" width="5.42578125" style="149" bestFit="1" customWidth="1"/>
    <col min="23" max="23" width="8" style="41" customWidth="1" outlineLevel="1"/>
    <col min="24" max="24" width="8.42578125" style="41" customWidth="1" outlineLevel="1"/>
    <col min="25" max="25" width="5.7109375" style="41" customWidth="1" outlineLevel="1"/>
    <col min="26" max="26" width="8" style="41" customWidth="1" outlineLevel="1"/>
    <col min="27" max="27" width="5.7109375" style="41" customWidth="1" outlineLevel="1"/>
    <col min="28" max="28" width="6" style="41" customWidth="1" outlineLevel="1"/>
    <col min="29" max="29" width="5" style="41" customWidth="1" outlineLevel="1"/>
    <col min="30" max="30" width="6" style="41" customWidth="1" outlineLevel="1"/>
    <col min="31" max="31" width="6.85546875" style="41" customWidth="1" outlineLevel="1"/>
    <col min="32" max="32" width="5.140625" style="41" customWidth="1" outlineLevel="1"/>
    <col min="33" max="33" width="5.140625" style="41" bestFit="1" customWidth="1"/>
    <col min="34" max="34" width="10.28515625" style="634" bestFit="1" customWidth="1"/>
    <col min="35" max="35" width="6.5703125" style="634" bestFit="1" customWidth="1"/>
    <col min="36" max="36" width="4.7109375" style="41" bestFit="1" customWidth="1"/>
    <col min="37" max="37" width="4.85546875" style="634" bestFit="1" customWidth="1"/>
    <col min="38" max="38" width="5.140625" style="41" bestFit="1" customWidth="1"/>
    <col min="39" max="41" width="3.140625" style="41" bestFit="1" customWidth="1"/>
    <col min="42" max="16384" width="9.140625" style="41"/>
  </cols>
  <sheetData>
    <row r="1" spans="1:50" ht="13.15" customHeight="1" x14ac:dyDescent="0.2">
      <c r="A1" s="743" t="str">
        <f>Расп!$A$21</f>
        <v>МИНИСТЕРСТВО СПОРТА РОССИЙСКОЙ ФЕДЕРАЦИИ</v>
      </c>
      <c r="B1" s="743"/>
      <c r="C1" s="743"/>
      <c r="D1" s="743"/>
      <c r="E1" s="743"/>
      <c r="F1" s="743"/>
      <c r="G1" s="743"/>
      <c r="H1" s="743"/>
      <c r="I1" s="743"/>
      <c r="J1" s="743"/>
      <c r="K1" s="743"/>
      <c r="L1" s="743"/>
      <c r="M1" s="743"/>
      <c r="N1" s="743"/>
      <c r="O1" s="743"/>
      <c r="P1" s="743"/>
      <c r="Q1" s="743"/>
      <c r="R1" s="743"/>
      <c r="W1" s="145"/>
      <c r="X1" s="250" t="s">
        <v>29</v>
      </c>
      <c r="Y1" s="371">
        <v>0</v>
      </c>
      <c r="Z1" s="371"/>
      <c r="AA1" s="371"/>
      <c r="AB1" s="371"/>
      <c r="AC1" s="307">
        <v>3800</v>
      </c>
      <c r="AD1" s="307">
        <v>4600</v>
      </c>
      <c r="AE1" s="372">
        <v>5400</v>
      </c>
      <c r="AF1" s="372">
        <v>6200</v>
      </c>
      <c r="AG1" s="307">
        <v>7100</v>
      </c>
      <c r="AH1" s="307">
        <v>8150</v>
      </c>
      <c r="AI1" s="206"/>
      <c r="AJ1" s="373" t="s">
        <v>129</v>
      </c>
      <c r="AK1" s="374" t="s">
        <v>136</v>
      </c>
      <c r="AL1" s="373">
        <v>5500</v>
      </c>
      <c r="AM1" s="206"/>
      <c r="AN1" s="206"/>
    </row>
    <row r="2" spans="1:50" ht="13.15" customHeight="1" x14ac:dyDescent="0.2">
      <c r="A2" s="743" t="str">
        <f>Расп!$A$22</f>
        <v>ВСЕРОССИЙСКАЯ ФЕДЕРАЦИЯ ЛЕГКОЙ АТЛЕТИКИ</v>
      </c>
      <c r="B2" s="743"/>
      <c r="C2" s="743"/>
      <c r="D2" s="743"/>
      <c r="E2" s="743"/>
      <c r="F2" s="743"/>
      <c r="G2" s="743"/>
      <c r="H2" s="743"/>
      <c r="I2" s="743"/>
      <c r="J2" s="743"/>
      <c r="K2" s="743"/>
      <c r="L2" s="743"/>
      <c r="M2" s="743"/>
      <c r="N2" s="743"/>
      <c r="O2" s="743"/>
      <c r="P2" s="743"/>
      <c r="Q2" s="743"/>
      <c r="R2" s="743"/>
      <c r="W2" s="145"/>
      <c r="X2" s="250" t="s">
        <v>1</v>
      </c>
      <c r="Y2" s="375" t="s">
        <v>66</v>
      </c>
      <c r="Z2" s="206" t="s">
        <v>130</v>
      </c>
      <c r="AA2" s="206" t="s">
        <v>131</v>
      </c>
      <c r="AB2" s="206" t="s">
        <v>132</v>
      </c>
      <c r="AC2" s="376">
        <v>3</v>
      </c>
      <c r="AD2" s="371">
        <v>2</v>
      </c>
      <c r="AE2" s="371">
        <v>1</v>
      </c>
      <c r="AF2" s="377" t="s">
        <v>61</v>
      </c>
      <c r="AG2" s="206" t="s">
        <v>60</v>
      </c>
      <c r="AH2" s="206" t="s">
        <v>62</v>
      </c>
      <c r="AI2" s="206"/>
      <c r="AK2" s="41"/>
      <c r="AM2" s="206"/>
      <c r="AN2" s="206"/>
    </row>
    <row r="3" spans="1:50" ht="13.15" customHeight="1" x14ac:dyDescent="0.2">
      <c r="A3" s="743" t="str">
        <f>Расп!$A$25</f>
        <v>Командный чемпионат России</v>
      </c>
      <c r="B3" s="743"/>
      <c r="C3" s="743"/>
      <c r="D3" s="743"/>
      <c r="E3" s="743"/>
      <c r="F3" s="743"/>
      <c r="G3" s="743"/>
      <c r="H3" s="743"/>
      <c r="I3" s="743"/>
      <c r="J3" s="743"/>
      <c r="K3" s="743"/>
      <c r="L3" s="743"/>
      <c r="M3" s="743"/>
      <c r="N3" s="743"/>
      <c r="O3" s="743"/>
      <c r="P3" s="743"/>
      <c r="Q3" s="743"/>
      <c r="R3" s="743"/>
      <c r="W3" s="145"/>
      <c r="X3" s="250"/>
      <c r="Y3" s="206"/>
      <c r="Z3" s="206"/>
      <c r="AA3" s="206"/>
      <c r="AB3" s="206"/>
      <c r="AD3" s="206"/>
      <c r="AE3" s="206"/>
      <c r="AF3" s="378" t="s">
        <v>120</v>
      </c>
      <c r="AG3" s="206"/>
      <c r="AH3" s="206"/>
      <c r="AI3" s="206"/>
      <c r="AJ3" s="206"/>
      <c r="AK3" s="206"/>
      <c r="AL3" s="206"/>
      <c r="AM3" s="206"/>
      <c r="AN3" s="206"/>
    </row>
    <row r="4" spans="1:50" ht="13.15" customHeight="1" x14ac:dyDescent="0.2">
      <c r="A4" s="743" t="str">
        <f>Расп!$A$27</f>
        <v>по многоборью</v>
      </c>
      <c r="B4" s="743"/>
      <c r="C4" s="743"/>
      <c r="D4" s="743"/>
      <c r="E4" s="743"/>
      <c r="F4" s="743"/>
      <c r="G4" s="743"/>
      <c r="H4" s="743"/>
      <c r="I4" s="743"/>
      <c r="J4" s="743"/>
      <c r="K4" s="743"/>
      <c r="L4" s="743"/>
      <c r="M4" s="743"/>
      <c r="N4" s="743"/>
      <c r="O4" s="743"/>
      <c r="P4" s="743"/>
      <c r="Q4" s="743"/>
      <c r="R4" s="743"/>
      <c r="W4" s="145"/>
      <c r="X4" s="250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</row>
    <row r="5" spans="1:50" ht="13.15" customHeight="1" x14ac:dyDescent="0.25">
      <c r="A5" s="744" t="s">
        <v>263</v>
      </c>
      <c r="B5" s="744"/>
      <c r="C5" s="744"/>
      <c r="D5" s="744"/>
      <c r="E5" s="744"/>
      <c r="F5" s="744"/>
      <c r="G5" s="744"/>
      <c r="H5" s="744"/>
      <c r="I5" s="744"/>
      <c r="J5" s="744"/>
      <c r="K5" s="744"/>
      <c r="L5" s="744"/>
      <c r="M5" s="744"/>
      <c r="N5" s="744"/>
      <c r="O5" s="744"/>
      <c r="P5" s="744"/>
      <c r="Q5" s="744"/>
      <c r="R5" s="744"/>
      <c r="W5" s="145"/>
      <c r="X5" s="250" t="s">
        <v>59</v>
      </c>
      <c r="Y5" s="206">
        <v>1</v>
      </c>
      <c r="Z5" s="206">
        <v>2</v>
      </c>
      <c r="AA5" s="206">
        <v>3</v>
      </c>
      <c r="AB5" s="206">
        <v>4</v>
      </c>
      <c r="AC5" s="206">
        <v>5</v>
      </c>
      <c r="AD5" s="206">
        <v>6</v>
      </c>
      <c r="AE5" s="206">
        <v>7</v>
      </c>
      <c r="AF5" s="206">
        <v>8</v>
      </c>
      <c r="AG5" s="206">
        <v>9</v>
      </c>
      <c r="AH5" s="206">
        <v>10</v>
      </c>
      <c r="AI5" s="206">
        <v>11</v>
      </c>
      <c r="AJ5" s="206">
        <v>12</v>
      </c>
      <c r="AK5" s="206">
        <v>13</v>
      </c>
      <c r="AL5" s="206">
        <v>14</v>
      </c>
      <c r="AM5" s="206">
        <v>15</v>
      </c>
      <c r="AN5" s="206">
        <v>16</v>
      </c>
      <c r="AO5" s="41">
        <v>17</v>
      </c>
    </row>
    <row r="6" spans="1:50" ht="13.15" customHeight="1" x14ac:dyDescent="0.2">
      <c r="A6" s="741" t="s">
        <v>118</v>
      </c>
      <c r="B6" s="741"/>
      <c r="C6" s="741"/>
      <c r="D6" s="741"/>
      <c r="E6" s="741"/>
      <c r="F6" s="741"/>
      <c r="G6" s="741"/>
      <c r="H6" s="741"/>
      <c r="I6" s="741"/>
      <c r="J6" s="741"/>
      <c r="K6" s="741"/>
      <c r="L6" s="741"/>
      <c r="M6" s="741"/>
      <c r="N6" s="741"/>
      <c r="O6" s="741"/>
      <c r="P6" s="741"/>
      <c r="Q6" s="741"/>
      <c r="R6" s="741"/>
      <c r="W6" s="145"/>
      <c r="X6" s="250" t="s">
        <v>29</v>
      </c>
      <c r="Y6" s="206">
        <v>20</v>
      </c>
      <c r="Z6" s="206">
        <v>17</v>
      </c>
      <c r="AA6" s="206">
        <v>15</v>
      </c>
      <c r="AB6" s="206">
        <v>14</v>
      </c>
      <c r="AC6" s="206">
        <v>13</v>
      </c>
      <c r="AD6" s="206">
        <v>12</v>
      </c>
      <c r="AE6" s="206">
        <v>11</v>
      </c>
      <c r="AF6" s="206">
        <v>10</v>
      </c>
      <c r="AG6" s="206">
        <v>9</v>
      </c>
      <c r="AH6" s="206">
        <v>8</v>
      </c>
      <c r="AI6" s="206">
        <v>7</v>
      </c>
      <c r="AJ6" s="206">
        <v>6</v>
      </c>
      <c r="AK6" s="206">
        <v>5</v>
      </c>
      <c r="AL6" s="206">
        <v>4</v>
      </c>
      <c r="AM6" s="206">
        <v>3</v>
      </c>
      <c r="AN6" s="206">
        <v>2</v>
      </c>
      <c r="AO6" s="41">
        <v>0</v>
      </c>
    </row>
    <row r="7" spans="1:50" ht="13.15" customHeight="1" x14ac:dyDescent="0.2">
      <c r="C7" s="634"/>
      <c r="E7" s="147"/>
      <c r="G7" s="41"/>
      <c r="H7" s="593"/>
      <c r="I7" s="379"/>
      <c r="K7" s="455" t="str">
        <f>Расп!$A$1</f>
        <v>04.09.2019 г.</v>
      </c>
      <c r="L7" s="645" t="s">
        <v>342</v>
      </c>
      <c r="M7" s="456"/>
      <c r="N7" s="452"/>
      <c r="O7" s="453"/>
      <c r="P7" s="453"/>
      <c r="Q7" s="455" t="str">
        <f>Расп!$A$7</f>
        <v>05.09.2019 г.</v>
      </c>
      <c r="R7" s="456" t="s">
        <v>343</v>
      </c>
      <c r="S7" s="634"/>
      <c r="T7" s="634"/>
      <c r="W7" s="145"/>
      <c r="X7" s="250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50" ht="13.15" customHeight="1" x14ac:dyDescent="0.25">
      <c r="A8" s="742" t="s">
        <v>117</v>
      </c>
      <c r="B8" s="742"/>
      <c r="C8" s="457"/>
      <c r="E8" s="147"/>
      <c r="G8" s="41"/>
      <c r="H8" s="593"/>
      <c r="I8" s="204"/>
      <c r="J8" s="471"/>
      <c r="K8" s="206" t="str">
        <f>Расп!A2</f>
        <v>бег 100 м</v>
      </c>
      <c r="L8" s="472">
        <f>Расп!B2</f>
        <v>0.39583333333333331</v>
      </c>
      <c r="M8" s="454"/>
      <c r="N8" s="452"/>
      <c r="O8" s="453"/>
      <c r="P8" s="453"/>
      <c r="Q8" s="470" t="str">
        <f>Расп!A8</f>
        <v>бег с барьерами 110 м (1,067 м)</v>
      </c>
      <c r="R8" s="454">
        <f>Расп!B8</f>
        <v>0.41666666666666669</v>
      </c>
      <c r="S8" s="634"/>
      <c r="T8" s="634"/>
      <c r="W8" s="152" t="s">
        <v>22</v>
      </c>
      <c r="X8" s="250" t="s">
        <v>76</v>
      </c>
      <c r="Y8" s="380">
        <v>1</v>
      </c>
      <c r="Z8" s="380">
        <v>2</v>
      </c>
      <c r="AA8" s="206">
        <v>3</v>
      </c>
      <c r="AB8" s="380" t="s">
        <v>61</v>
      </c>
      <c r="AC8" s="380" t="s">
        <v>60</v>
      </c>
      <c r="AD8" s="380" t="s">
        <v>62</v>
      </c>
      <c r="AE8" s="206"/>
      <c r="AF8" s="206"/>
      <c r="AG8" s="206"/>
      <c r="AH8" s="206"/>
      <c r="AI8" s="206"/>
      <c r="AJ8" s="206"/>
      <c r="AK8" s="206"/>
      <c r="AL8" s="206"/>
      <c r="AM8" s="206"/>
      <c r="AN8" s="206"/>
    </row>
    <row r="9" spans="1:50" ht="13.15" customHeight="1" x14ac:dyDescent="0.2">
      <c r="A9" s="634" t="str">
        <f>Расп!$A$14</f>
        <v>РМ</v>
      </c>
      <c r="B9" s="634">
        <v>8617</v>
      </c>
      <c r="C9" s="634"/>
      <c r="G9" s="41"/>
      <c r="H9" s="593"/>
      <c r="I9" s="204"/>
      <c r="J9" s="204"/>
      <c r="K9" s="206" t="str">
        <f>Расп!A3</f>
        <v>прыжок в длину</v>
      </c>
      <c r="L9" s="472">
        <f>Расп!B3</f>
        <v>0.42708333333333331</v>
      </c>
      <c r="M9" s="454"/>
      <c r="N9" s="452"/>
      <c r="O9" s="453"/>
      <c r="P9" s="453"/>
      <c r="Q9" s="470" t="str">
        <f>Расп!A9</f>
        <v>метание диска (2,0 кг)</v>
      </c>
      <c r="R9" s="454">
        <f>Расп!B9</f>
        <v>0.43402777777777773</v>
      </c>
      <c r="S9" s="634"/>
      <c r="T9" s="634"/>
      <c r="W9" s="152" t="s">
        <v>23</v>
      </c>
      <c r="X9" s="250" t="s">
        <v>29</v>
      </c>
      <c r="Y9" s="206">
        <v>0</v>
      </c>
      <c r="Z9" s="206">
        <v>0</v>
      </c>
      <c r="AA9" s="206">
        <v>0</v>
      </c>
      <c r="AB9" s="206">
        <v>0</v>
      </c>
      <c r="AC9" s="206">
        <v>5</v>
      </c>
      <c r="AD9" s="206">
        <v>15</v>
      </c>
      <c r="AE9" s="206"/>
      <c r="AF9" s="206"/>
      <c r="AG9" s="206"/>
      <c r="AH9" s="206"/>
      <c r="AI9" s="206"/>
      <c r="AJ9" s="206"/>
      <c r="AK9" s="206"/>
      <c r="AL9" s="206"/>
      <c r="AM9" s="206"/>
      <c r="AN9" s="206"/>
    </row>
    <row r="10" spans="1:50" ht="13.15" customHeight="1" x14ac:dyDescent="0.25">
      <c r="A10" s="634" t="str">
        <f>Расп!$A$15</f>
        <v>РЕ</v>
      </c>
      <c r="B10" s="634">
        <v>8617</v>
      </c>
      <c r="C10" s="634"/>
      <c r="G10" s="41"/>
      <c r="H10" s="593"/>
      <c r="I10" s="204"/>
      <c r="J10" s="204"/>
      <c r="K10" s="206" t="str">
        <f>Расп!A4</f>
        <v>толкание ядра (7,26 кг)</v>
      </c>
      <c r="L10" s="472">
        <f>Расп!B4</f>
        <v>0.46875</v>
      </c>
      <c r="M10" s="454"/>
      <c r="N10" s="453"/>
      <c r="O10" s="257"/>
      <c r="P10" s="204"/>
      <c r="Q10" s="470" t="str">
        <f>Расп!A10</f>
        <v>прыжок с шестом</v>
      </c>
      <c r="R10" s="454">
        <f>Расп!B10</f>
        <v>0.48958333333333331</v>
      </c>
      <c r="W10" s="152" t="s">
        <v>24</v>
      </c>
      <c r="X10" s="307"/>
      <c r="Y10" s="307"/>
      <c r="Z10" s="307"/>
      <c r="AA10" s="307"/>
      <c r="AB10" s="307"/>
      <c r="AC10" s="307"/>
      <c r="AD10" s="382"/>
      <c r="AE10" s="382"/>
      <c r="AF10" s="382"/>
      <c r="AH10" s="307"/>
      <c r="AI10" s="383"/>
      <c r="AJ10" s="307"/>
      <c r="AK10" s="307"/>
      <c r="AL10" s="307"/>
      <c r="AM10" s="307"/>
      <c r="AN10" s="382"/>
      <c r="AR10" s="634"/>
      <c r="AS10" s="250"/>
      <c r="AT10" s="206"/>
      <c r="AU10" s="206"/>
      <c r="AV10" s="206"/>
      <c r="AW10" s="206"/>
      <c r="AX10" s="206"/>
    </row>
    <row r="11" spans="1:50" ht="13.15" customHeight="1" x14ac:dyDescent="0.25">
      <c r="A11" s="634" t="str">
        <f>Расп!$A$16</f>
        <v>РР</v>
      </c>
      <c r="B11" s="634">
        <v>8365</v>
      </c>
      <c r="C11" s="634"/>
      <c r="G11" s="41"/>
      <c r="H11" s="593"/>
      <c r="I11" s="204"/>
      <c r="J11" s="204"/>
      <c r="K11" s="206" t="str">
        <f>Расп!A5</f>
        <v>прыжок в высоту</v>
      </c>
      <c r="L11" s="472">
        <f>Расп!B5</f>
        <v>0.625</v>
      </c>
      <c r="M11" s="454"/>
      <c r="N11" s="453"/>
      <c r="O11" s="257"/>
      <c r="P11" s="204"/>
      <c r="Q11" s="470" t="str">
        <f>Расп!A11</f>
        <v>метание копья (800 г)</v>
      </c>
      <c r="R11" s="454">
        <v>0.66666666666666663</v>
      </c>
      <c r="W11" s="152"/>
      <c r="X11" s="384" t="s">
        <v>133</v>
      </c>
      <c r="Y11" s="385">
        <v>5</v>
      </c>
      <c r="Z11" s="307"/>
      <c r="AA11" s="307"/>
      <c r="AB11" s="307"/>
      <c r="AC11" s="307"/>
      <c r="AD11" s="382"/>
      <c r="AE11" s="382"/>
      <c r="AF11" s="382"/>
      <c r="AH11" s="41"/>
      <c r="AI11" s="41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</row>
    <row r="12" spans="1:50" ht="13.15" customHeight="1" x14ac:dyDescent="0.25">
      <c r="A12" s="41" t="str">
        <f>Расп!$A$26</f>
        <v>г.Сочи, Адлерский район, стадион "Юность"</v>
      </c>
      <c r="C12" s="153"/>
      <c r="H12" s="594"/>
      <c r="I12" s="204"/>
      <c r="J12" s="204"/>
      <c r="K12" s="206" t="str">
        <f>Расп!A6</f>
        <v>бег 400 м</v>
      </c>
      <c r="L12" s="472">
        <f>Расп!B6</f>
        <v>0.78125</v>
      </c>
      <c r="M12" s="454"/>
      <c r="N12" s="453"/>
      <c r="O12" s="453"/>
      <c r="P12" s="204"/>
      <c r="Q12" s="470" t="str">
        <f>Расп!A12</f>
        <v>бег 1500 м</v>
      </c>
      <c r="R12" s="454">
        <v>0.72222222222222221</v>
      </c>
      <c r="W12" s="386"/>
      <c r="X12" s="307"/>
      <c r="Y12" s="307"/>
      <c r="Z12" s="307"/>
      <c r="AA12" s="307"/>
      <c r="AB12" s="307"/>
      <c r="AC12" s="307"/>
      <c r="AD12" s="382"/>
      <c r="AE12" s="382"/>
      <c r="AF12" s="382"/>
      <c r="AH12" s="41"/>
      <c r="AI12" s="41"/>
      <c r="AK12" s="41"/>
    </row>
    <row r="13" spans="1:50" s="158" customFormat="1" ht="30.6" customHeight="1" x14ac:dyDescent="0.2">
      <c r="A13" s="458" t="s">
        <v>59</v>
      </c>
      <c r="B13" s="458" t="s">
        <v>272</v>
      </c>
      <c r="C13" s="458" t="s">
        <v>347</v>
      </c>
      <c r="D13" s="458" t="s">
        <v>274</v>
      </c>
      <c r="E13" s="387"/>
      <c r="F13" s="458" t="s">
        <v>277</v>
      </c>
      <c r="G13" s="458" t="s">
        <v>248</v>
      </c>
      <c r="H13" s="458" t="s">
        <v>269</v>
      </c>
      <c r="I13" s="458" t="s">
        <v>249</v>
      </c>
      <c r="J13" s="458" t="s">
        <v>278</v>
      </c>
      <c r="K13" s="458" t="s">
        <v>268</v>
      </c>
      <c r="L13" s="458" t="s">
        <v>270</v>
      </c>
      <c r="M13" s="458" t="s">
        <v>251</v>
      </c>
      <c r="N13" s="458" t="s">
        <v>271</v>
      </c>
      <c r="O13" s="458" t="s">
        <v>279</v>
      </c>
      <c r="P13" s="459" t="s">
        <v>29</v>
      </c>
      <c r="Q13" s="459" t="s">
        <v>1</v>
      </c>
      <c r="R13" s="460" t="s">
        <v>275</v>
      </c>
      <c r="S13" s="159" t="s">
        <v>20</v>
      </c>
      <c r="T13" s="159" t="s">
        <v>138</v>
      </c>
      <c r="U13" s="159" t="s">
        <v>139</v>
      </c>
      <c r="V13" s="159" t="s">
        <v>140</v>
      </c>
      <c r="W13" s="160">
        <v>100</v>
      </c>
      <c r="X13" s="160" t="s">
        <v>26</v>
      </c>
      <c r="Y13" s="160" t="s">
        <v>27</v>
      </c>
      <c r="Z13" s="160" t="s">
        <v>17</v>
      </c>
      <c r="AA13" s="160">
        <v>400</v>
      </c>
      <c r="AB13" s="160" t="s">
        <v>75</v>
      </c>
      <c r="AC13" s="160" t="s">
        <v>69</v>
      </c>
      <c r="AD13" s="388" t="s">
        <v>70</v>
      </c>
      <c r="AE13" s="388" t="s">
        <v>18</v>
      </c>
      <c r="AF13" s="388">
        <v>1500</v>
      </c>
      <c r="AH13" s="389" t="s">
        <v>134</v>
      </c>
      <c r="AI13" s="389" t="s">
        <v>135</v>
      </c>
      <c r="AJ13" s="158" t="s">
        <v>137</v>
      </c>
    </row>
    <row r="14" spans="1:50" s="280" customFormat="1" ht="13.15" customHeight="1" x14ac:dyDescent="0.3">
      <c r="A14" s="612">
        <v>1</v>
      </c>
      <c r="B14" s="475">
        <v>45</v>
      </c>
      <c r="C14" s="616" t="str">
        <f>VLOOKUP(B14,Уч!$A$2:$L$34,2,FALSE)</f>
        <v>Бочаринский Данила</v>
      </c>
      <c r="D14" s="480" t="str">
        <f>VLOOKUP(B14,Уч!$A$2:$L$34,3,FALSE)</f>
        <v>12.01.1999</v>
      </c>
      <c r="E14" s="461" t="s">
        <v>19</v>
      </c>
      <c r="F14" s="596">
        <f>VLOOKUP($B14,'1_р'!$C$18:$I$86,5,FALSE)</f>
        <v>11.53</v>
      </c>
      <c r="G14" s="596">
        <f>VLOOKUP($B14,Дл_р!$C$16:$O$54,11,FALSE)</f>
        <v>6.34</v>
      </c>
      <c r="H14" s="596">
        <f>VLOOKUP($B14,Я_р!$C$16:$K$60,8,FALSE)</f>
        <v>11.57</v>
      </c>
      <c r="I14" s="596">
        <f>VLOOKUP($B14,В_р!$C$16:$AF$57,29,FALSE)</f>
        <v>1.88</v>
      </c>
      <c r="J14" s="597">
        <f>VLOOKUP($B14,'4_р'!$C$17:$H$73,5,FALSE)</f>
        <v>50.47</v>
      </c>
      <c r="K14" s="596" t="e">
        <f>VLOOKUP($B14,#REF!,5,FALSE)</f>
        <v>#REF!</v>
      </c>
      <c r="L14" s="596" t="e">
        <f>VLOOKUP($B14,#REF!,8,FALSE)</f>
        <v>#REF!</v>
      </c>
      <c r="M14" s="596" t="e">
        <f>VLOOKUP($B14,#REF!,29,FALSE)</f>
        <v>#REF!</v>
      </c>
      <c r="N14" s="596">
        <f>VLOOKUP($B14,К_р!$C$15:$K$68,8,FALSE)</f>
        <v>46.9</v>
      </c>
      <c r="O14" s="475" t="str">
        <f>VLOOKUP($B14,'15_р'!$C$17:$H$86,5,FALSE)</f>
        <v>4:17.35</v>
      </c>
      <c r="P14" s="621" t="e">
        <f>SUM(F16:O16)</f>
        <v>#REF!</v>
      </c>
      <c r="Q14" s="474" t="e">
        <f>LOOKUP(P14,Y$1:AH$1,Y$2:AH$2)</f>
        <v>#REF!</v>
      </c>
      <c r="R14" s="620" t="e">
        <f>AH14+AI14+5</f>
        <v>#REF!</v>
      </c>
      <c r="S14" s="475">
        <f>B14</f>
        <v>45</v>
      </c>
      <c r="T14" s="281">
        <f>$A14</f>
        <v>1</v>
      </c>
      <c r="U14" s="281">
        <v>1</v>
      </c>
      <c r="V14" s="281">
        <f>$A14</f>
        <v>1</v>
      </c>
      <c r="W14" s="401"/>
      <c r="X14" s="298"/>
      <c r="Y14" s="298"/>
      <c r="Z14" s="298"/>
      <c r="AA14" s="298"/>
      <c r="AB14" s="298"/>
      <c r="AC14" s="298"/>
      <c r="AD14" s="402"/>
      <c r="AE14" s="402"/>
      <c r="AF14" s="402"/>
      <c r="AH14" s="280" t="e">
        <f>IF(AND(T14&gt;16,P14&gt;=6200),"1",LOOKUP(T14,Y$5:AO$5,Y$6:AO$6))</f>
        <v>#REF!</v>
      </c>
      <c r="AI14" s="280" t="e">
        <f>LOOKUP(Q14,Y$8:AD$8,Y$9:AD$9)</f>
        <v>#REF!</v>
      </c>
      <c r="AJ14" s="356">
        <v>54</v>
      </c>
      <c r="AK14" s="231"/>
    </row>
    <row r="15" spans="1:50" s="280" customFormat="1" ht="13.15" customHeight="1" x14ac:dyDescent="0.3">
      <c r="A15" s="612"/>
      <c r="B15" s="475"/>
      <c r="C15" s="648" t="str">
        <f>VLOOKUP(B14,Уч!$A$2:$L$34,5,FALSE)</f>
        <v xml:space="preserve">Кемеровская область  </v>
      </c>
      <c r="D15" s="480" t="str">
        <f>VLOOKUP(B14,Уч!$A$2:$L$34,4,FALSE)</f>
        <v>КМС</v>
      </c>
      <c r="E15" s="461" t="s">
        <v>25</v>
      </c>
      <c r="F15" s="598">
        <f>VLOOKUP($B14,'1_р'!$C$18:$I$86,6,FALSE)</f>
        <v>0.8</v>
      </c>
      <c r="G15" s="598">
        <f>VLOOKUP($B14,Дл_р!$C$16:$O$54,12,FALSE)</f>
        <v>-1.5</v>
      </c>
      <c r="H15" s="475"/>
      <c r="I15" s="598"/>
      <c r="J15" s="599"/>
      <c r="K15" s="598" t="e">
        <f>VLOOKUP($B14,#REF!,6,FALSE)</f>
        <v>#REF!</v>
      </c>
      <c r="L15" s="598"/>
      <c r="M15" s="598"/>
      <c r="N15" s="475"/>
      <c r="O15" s="475"/>
      <c r="P15" s="621"/>
      <c r="Q15" s="600"/>
      <c r="R15" s="620" t="e">
        <f>CONCATENATE(AH14,"+",AI14,"+",5)</f>
        <v>#REF!</v>
      </c>
      <c r="S15" s="475">
        <f>B14</f>
        <v>45</v>
      </c>
      <c r="T15" s="281">
        <f>$A14</f>
        <v>1</v>
      </c>
      <c r="U15" s="281">
        <v>2</v>
      </c>
      <c r="V15" s="281">
        <f>$A14</f>
        <v>1</v>
      </c>
      <c r="W15" s="401"/>
      <c r="X15" s="298"/>
      <c r="Y15" s="298"/>
      <c r="Z15" s="298"/>
      <c r="AA15" s="298"/>
      <c r="AB15" s="298"/>
      <c r="AC15" s="298"/>
      <c r="AD15" s="402"/>
      <c r="AE15" s="402"/>
      <c r="AF15" s="402"/>
      <c r="AH15" s="231"/>
      <c r="AI15" s="231"/>
      <c r="AJ15" s="356">
        <v>54</v>
      </c>
      <c r="AK15" s="231"/>
    </row>
    <row r="16" spans="1:50" s="280" customFormat="1" ht="13.15" customHeight="1" x14ac:dyDescent="0.3">
      <c r="A16" s="612"/>
      <c r="B16" s="475"/>
      <c r="C16" s="649" t="str">
        <f>VLOOKUP(B14,Уч!$A$2:$L$34,7,FALSE)</f>
        <v>МАФСУ "СШ №7"</v>
      </c>
      <c r="D16" s="480"/>
      <c r="E16" s="461" t="s">
        <v>29</v>
      </c>
      <c r="F16" s="475">
        <f>VLOOKUP($B14,'1_р'!$C$18:$I$86,7,FALSE)</f>
        <v>746</v>
      </c>
      <c r="G16" s="475">
        <f>VLOOKUP($B14,Дл_р!$C$16:$O$54,13,FALSE)</f>
        <v>661</v>
      </c>
      <c r="H16" s="475">
        <f>VLOOKUP($B14,Я_р!$C$16:$K$60,9,FALSE)</f>
        <v>580</v>
      </c>
      <c r="I16" s="475">
        <f>VLOOKUP($B14,В_р!$C$16:$AF$57,30,)</f>
        <v>696</v>
      </c>
      <c r="J16" s="478">
        <f>VLOOKUP($B14,'4_р'!$C$17:$H$73,6,FALSE)</f>
        <v>793</v>
      </c>
      <c r="K16" s="475" t="e">
        <f>VLOOKUP($B14,#REF!,7,FALSE)</f>
        <v>#REF!</v>
      </c>
      <c r="L16" s="475" t="e">
        <f>VLOOKUP($B14,#REF!,9,FALSE)</f>
        <v>#REF!</v>
      </c>
      <c r="M16" s="475" t="e">
        <f>VLOOKUP($B14,#REF!,30,FALSE)</f>
        <v>#REF!</v>
      </c>
      <c r="N16" s="475">
        <f>VLOOKUP($B14,К_р!$C$15:$K$68,9,FALSE)</f>
        <v>543</v>
      </c>
      <c r="O16" s="475">
        <f>VLOOKUP($B14,'15_р'!$C$17:$H$86,6,FALSE)</f>
        <v>830</v>
      </c>
      <c r="P16" s="621"/>
      <c r="Q16" s="578"/>
      <c r="R16" s="621"/>
      <c r="S16" s="475">
        <f>B14</f>
        <v>45</v>
      </c>
      <c r="T16" s="281">
        <f>$A14</f>
        <v>1</v>
      </c>
      <c r="U16" s="281">
        <v>3</v>
      </c>
      <c r="V16" s="281">
        <f>$A14</f>
        <v>1</v>
      </c>
      <c r="W16" s="401"/>
      <c r="X16" s="298"/>
      <c r="Y16" s="298"/>
      <c r="Z16" s="298"/>
      <c r="AA16" s="298"/>
      <c r="AB16" s="298"/>
      <c r="AC16" s="298"/>
      <c r="AD16" s="402"/>
      <c r="AE16" s="402"/>
      <c r="AF16" s="402"/>
      <c r="AH16" s="231"/>
      <c r="AI16" s="231"/>
      <c r="AJ16" s="356">
        <v>54</v>
      </c>
      <c r="AK16" s="231"/>
    </row>
    <row r="17" spans="1:37" s="280" customFormat="1" ht="13.15" customHeight="1" x14ac:dyDescent="0.3">
      <c r="A17" s="612"/>
      <c r="B17" s="475"/>
      <c r="C17" s="648" t="str">
        <f>VLOOKUP(B14,Уч!$A$2:$L$34,11,FALSE)</f>
        <v>Чернявская Ю.В., Быков И.С., Ляпин И.М.</v>
      </c>
      <c r="D17" s="480"/>
      <c r="E17" s="461" t="s">
        <v>276</v>
      </c>
      <c r="F17" s="475">
        <f>F16</f>
        <v>746</v>
      </c>
      <c r="G17" s="475">
        <f>F17+G16</f>
        <v>1407</v>
      </c>
      <c r="H17" s="475">
        <f>G17+H16</f>
        <v>1987</v>
      </c>
      <c r="I17" s="475">
        <f>H17+I16</f>
        <v>2683</v>
      </c>
      <c r="J17" s="478">
        <f>SUM($F16:J16)</f>
        <v>3476</v>
      </c>
      <c r="K17" s="475" t="e">
        <f>SUM($F16:$K16)</f>
        <v>#REF!</v>
      </c>
      <c r="L17" s="475" t="e">
        <f>K17+L16</f>
        <v>#REF!</v>
      </c>
      <c r="M17" s="475" t="e">
        <f>L17+M16</f>
        <v>#REF!</v>
      </c>
      <c r="N17" s="475" t="e">
        <f>SUM($F16:$N16)</f>
        <v>#REF!</v>
      </c>
      <c r="O17" s="475" t="e">
        <f>SUM($F16:$O16)</f>
        <v>#REF!</v>
      </c>
      <c r="P17" s="621"/>
      <c r="Q17" s="578"/>
      <c r="R17" s="621"/>
      <c r="S17" s="475">
        <f>B14</f>
        <v>45</v>
      </c>
      <c r="T17" s="281">
        <f>$A14</f>
        <v>1</v>
      </c>
      <c r="U17" s="281">
        <v>4</v>
      </c>
      <c r="V17" s="281">
        <f>$A14</f>
        <v>1</v>
      </c>
      <c r="W17" s="336">
        <f t="shared" ref="W17:AF17" si="0">F17</f>
        <v>746</v>
      </c>
      <c r="X17" s="336">
        <f t="shared" si="0"/>
        <v>1407</v>
      </c>
      <c r="Y17" s="336">
        <f t="shared" si="0"/>
        <v>1987</v>
      </c>
      <c r="Z17" s="336">
        <f t="shared" si="0"/>
        <v>2683</v>
      </c>
      <c r="AA17" s="336">
        <f t="shared" si="0"/>
        <v>3476</v>
      </c>
      <c r="AB17" s="336" t="e">
        <f t="shared" si="0"/>
        <v>#REF!</v>
      </c>
      <c r="AC17" s="336" t="e">
        <f t="shared" si="0"/>
        <v>#REF!</v>
      </c>
      <c r="AD17" s="336" t="e">
        <f t="shared" si="0"/>
        <v>#REF!</v>
      </c>
      <c r="AE17" s="336" t="e">
        <f t="shared" si="0"/>
        <v>#REF!</v>
      </c>
      <c r="AF17" s="336" t="e">
        <f t="shared" si="0"/>
        <v>#REF!</v>
      </c>
      <c r="AH17" s="231"/>
      <c r="AI17" s="231"/>
      <c r="AJ17" s="356">
        <v>54</v>
      </c>
      <c r="AK17" s="231"/>
    </row>
    <row r="18" spans="1:37" s="280" customFormat="1" ht="13.15" customHeight="1" x14ac:dyDescent="0.2">
      <c r="A18" s="568"/>
      <c r="B18" s="624"/>
      <c r="C18" s="617"/>
      <c r="D18" s="625"/>
      <c r="E18" s="618" t="s">
        <v>59</v>
      </c>
      <c r="F18" s="624" t="e">
        <f>RANK(F17,$W$14:$W$68,0)</f>
        <v>#N/A</v>
      </c>
      <c r="G18" s="624" t="e">
        <f>RANK(G17,$X$14:$X$68,0)</f>
        <v>#N/A</v>
      </c>
      <c r="H18" s="624" t="e">
        <f>RANK(H17,$Y$14:$Y$68,0)</f>
        <v>#N/A</v>
      </c>
      <c r="I18" s="624" t="e">
        <f>RANK(I17,$Z$14:$Z$68,0)</f>
        <v>#N/A</v>
      </c>
      <c r="J18" s="626" t="e">
        <f>RANK(J17,$AA$14:$AA$68,0)</f>
        <v>#N/A</v>
      </c>
      <c r="K18" s="624" t="e">
        <f>RANK(K17,$AB$14:$AB$68,0)</f>
        <v>#REF!</v>
      </c>
      <c r="L18" s="624" t="e">
        <f>RANK(L17,$AC$14:$AC$68,0)</f>
        <v>#REF!</v>
      </c>
      <c r="M18" s="624" t="e">
        <f>RANK(M17,$AD$14:$AD$68,0)</f>
        <v>#REF!</v>
      </c>
      <c r="N18" s="624" t="e">
        <f>RANK(N17,$AE$14:$AE$68,0)</f>
        <v>#REF!</v>
      </c>
      <c r="O18" s="624" t="e">
        <f>RANK(O17,$AF$14:$AF$68,0)</f>
        <v>#REF!</v>
      </c>
      <c r="P18" s="576"/>
      <c r="Q18" s="627"/>
      <c r="R18" s="622"/>
      <c r="S18" s="601">
        <f>B14</f>
        <v>45</v>
      </c>
      <c r="T18" s="281">
        <f>$A14</f>
        <v>1</v>
      </c>
      <c r="U18" s="281">
        <v>5</v>
      </c>
      <c r="V18" s="281">
        <f>$A14</f>
        <v>1</v>
      </c>
      <c r="W18" s="401"/>
      <c r="X18" s="298"/>
      <c r="Y18" s="298"/>
      <c r="Z18" s="298"/>
      <c r="AA18" s="298"/>
      <c r="AB18" s="298"/>
      <c r="AC18" s="298"/>
      <c r="AD18" s="402"/>
      <c r="AE18" s="402"/>
      <c r="AF18" s="402"/>
      <c r="AH18" s="231"/>
      <c r="AI18" s="231"/>
      <c r="AJ18" s="356">
        <v>54</v>
      </c>
      <c r="AK18" s="231"/>
    </row>
    <row r="19" spans="1:37" s="280" customFormat="1" ht="13.15" customHeight="1" x14ac:dyDescent="0.3">
      <c r="A19" s="612">
        <v>2</v>
      </c>
      <c r="B19" s="475">
        <v>80</v>
      </c>
      <c r="C19" s="616" t="e">
        <f>VLOOKUP(B19,Уч!$A$2:$L$34,2,FALSE)</f>
        <v>#N/A</v>
      </c>
      <c r="D19" s="480" t="e">
        <f>VLOOKUP(B19,Уч!$A$2:$L$34,3,FALSE)</f>
        <v>#N/A</v>
      </c>
      <c r="E19" s="461" t="s">
        <v>19</v>
      </c>
      <c r="F19" s="596" t="e">
        <f>VLOOKUP($B19,'1_р'!$C$18:$I$86,5,FALSE)</f>
        <v>#N/A</v>
      </c>
      <c r="G19" s="596" t="e">
        <f>VLOOKUP($B19,Дл_р!$C$16:$O$54,11,FALSE)</f>
        <v>#N/A</v>
      </c>
      <c r="H19" s="596" t="e">
        <f>VLOOKUP($B19,Я_р!$C$16:$K$60,8,FALSE)</f>
        <v>#N/A</v>
      </c>
      <c r="I19" s="596" t="e">
        <f>VLOOKUP($B19,В_р!$C$16:$AF$57,29,FALSE)</f>
        <v>#N/A</v>
      </c>
      <c r="J19" s="597" t="e">
        <f>VLOOKUP($B19,'4_р'!$C$17:$H$73,5,FALSE)</f>
        <v>#N/A</v>
      </c>
      <c r="K19" s="596" t="e">
        <f>VLOOKUP($B19,#REF!,5,FALSE)</f>
        <v>#REF!</v>
      </c>
      <c r="L19" s="596" t="e">
        <f>VLOOKUP($B19,#REF!,8,FALSE)</f>
        <v>#REF!</v>
      </c>
      <c r="M19" s="596" t="e">
        <f>VLOOKUP($B19,#REF!,29,FALSE)</f>
        <v>#REF!</v>
      </c>
      <c r="N19" s="596">
        <f>VLOOKUP($B19,К_р!$C$15:$K$68,8,FALSE)</f>
        <v>37.9</v>
      </c>
      <c r="O19" s="475" t="str">
        <f>VLOOKUP($B19,'15_р'!$C$17:$H$86,5,FALSE)</f>
        <v>4:15.84</v>
      </c>
      <c r="P19" s="621" t="e">
        <f>SUM(F21:O21)</f>
        <v>#N/A</v>
      </c>
      <c r="Q19" s="474" t="e">
        <f>LOOKUP(P19,Y$1:AH$1,Y$2:AH$2)</f>
        <v>#N/A</v>
      </c>
      <c r="R19" s="620" t="e">
        <f>AH19+AI19+5</f>
        <v>#N/A</v>
      </c>
      <c r="S19" s="475">
        <f>B19</f>
        <v>80</v>
      </c>
      <c r="T19" s="281">
        <f>$A19</f>
        <v>2</v>
      </c>
      <c r="U19" s="281">
        <v>1</v>
      </c>
      <c r="V19" s="281">
        <f>$A19</f>
        <v>2</v>
      </c>
      <c r="W19" s="401"/>
      <c r="X19" s="298"/>
      <c r="Y19" s="298"/>
      <c r="Z19" s="298"/>
      <c r="AA19" s="298"/>
      <c r="AB19" s="298"/>
      <c r="AC19" s="298"/>
      <c r="AD19" s="402"/>
      <c r="AE19" s="402"/>
      <c r="AF19" s="402"/>
      <c r="AH19" s="280" t="e">
        <f>IF(AND(T19&gt;16,P19&gt;=6200),"1",LOOKUP(T19,Y$5:AO$5,Y$6:AO$6))</f>
        <v>#N/A</v>
      </c>
      <c r="AI19" s="280" t="e">
        <f>LOOKUP(Q19,Y$8:AD$8,Y$9:AD$9)</f>
        <v>#N/A</v>
      </c>
      <c r="AJ19" s="356">
        <v>459</v>
      </c>
      <c r="AK19" s="231"/>
    </row>
    <row r="20" spans="1:37" s="280" customFormat="1" ht="13.15" customHeight="1" x14ac:dyDescent="0.3">
      <c r="A20" s="612"/>
      <c r="B20" s="475"/>
      <c r="C20" s="648" t="e">
        <f>VLOOKUP(B19,Уч!$A$2:$L$34,5,FALSE)</f>
        <v>#N/A</v>
      </c>
      <c r="D20" s="477" t="e">
        <f>VLOOKUP(B19,Уч!$A$2:$L$34,4,FALSE)</f>
        <v>#N/A</v>
      </c>
      <c r="E20" s="461" t="s">
        <v>25</v>
      </c>
      <c r="F20" s="598" t="e">
        <f>VLOOKUP($B19,'1_р'!$C$18:$I$86,6,FALSE)</f>
        <v>#N/A</v>
      </c>
      <c r="G20" s="598" t="e">
        <f>VLOOKUP($B19,Дл_р!$C$16:$O$54,12,FALSE)</f>
        <v>#N/A</v>
      </c>
      <c r="H20" s="475"/>
      <c r="I20" s="598"/>
      <c r="J20" s="599"/>
      <c r="K20" s="598" t="e">
        <f>VLOOKUP($B19,#REF!,6,FALSE)</f>
        <v>#REF!</v>
      </c>
      <c r="L20" s="598"/>
      <c r="M20" s="598"/>
      <c r="N20" s="475"/>
      <c r="O20" s="475"/>
      <c r="P20" s="621"/>
      <c r="Q20" s="600"/>
      <c r="R20" s="620" t="e">
        <f>CONCATENATE(AH19,"+",AI19,"+",5)</f>
        <v>#N/A</v>
      </c>
      <c r="S20" s="475">
        <f>B19</f>
        <v>80</v>
      </c>
      <c r="T20" s="281">
        <f>$A19</f>
        <v>2</v>
      </c>
      <c r="U20" s="281">
        <v>2</v>
      </c>
      <c r="V20" s="281">
        <f>$A19</f>
        <v>2</v>
      </c>
      <c r="W20" s="401"/>
      <c r="X20" s="298"/>
      <c r="Y20" s="298"/>
      <c r="Z20" s="298"/>
      <c r="AA20" s="298"/>
      <c r="AB20" s="298"/>
      <c r="AC20" s="298"/>
      <c r="AD20" s="402"/>
      <c r="AE20" s="402"/>
      <c r="AF20" s="402"/>
      <c r="AH20" s="231"/>
      <c r="AI20" s="231"/>
      <c r="AJ20" s="356">
        <v>459</v>
      </c>
      <c r="AK20" s="231"/>
    </row>
    <row r="21" spans="1:37" s="280" customFormat="1" ht="13.15" customHeight="1" x14ac:dyDescent="0.3">
      <c r="A21" s="612"/>
      <c r="B21" s="475"/>
      <c r="C21" s="649" t="e">
        <f>VLOOKUP(B19,Уч!$A$2:$L$34,7,FALSE)</f>
        <v>#N/A</v>
      </c>
      <c r="D21" s="477"/>
      <c r="E21" s="461" t="s">
        <v>29</v>
      </c>
      <c r="F21" s="475" t="e">
        <f>VLOOKUP($B19,'1_р'!$C$18:$I$86,7,FALSE)</f>
        <v>#N/A</v>
      </c>
      <c r="G21" s="475" t="e">
        <f>VLOOKUP($B19,Дл_р!$C$16:$O$54,13,FALSE)</f>
        <v>#N/A</v>
      </c>
      <c r="H21" s="475" t="e">
        <f>VLOOKUP($B19,Я_р!$C$16:$K$60,9,FALSE)</f>
        <v>#N/A</v>
      </c>
      <c r="I21" s="475" t="e">
        <f>VLOOKUP($B19,В_р!$C$16:$AF$57,30,)</f>
        <v>#N/A</v>
      </c>
      <c r="J21" s="478" t="e">
        <f>VLOOKUP($B19,'4_р'!$C$17:$H$73,6,FALSE)</f>
        <v>#N/A</v>
      </c>
      <c r="K21" s="475" t="e">
        <f>VLOOKUP($B19,#REF!,7,FALSE)</f>
        <v>#REF!</v>
      </c>
      <c r="L21" s="475" t="e">
        <f>VLOOKUP($B19,#REF!,9,FALSE)</f>
        <v>#REF!</v>
      </c>
      <c r="M21" s="475" t="e">
        <f>VLOOKUP($B19,#REF!,30,FALSE)</f>
        <v>#REF!</v>
      </c>
      <c r="N21" s="475">
        <f>VLOOKUP($B19,К_р!$C$15:$K$68,9,FALSE)</f>
        <v>412</v>
      </c>
      <c r="O21" s="475">
        <f>VLOOKUP($B19,'15_р'!$C$17:$H$86,6,FALSE)</f>
        <v>840</v>
      </c>
      <c r="P21" s="621"/>
      <c r="Q21" s="602"/>
      <c r="R21" s="621"/>
      <c r="S21" s="475">
        <f>B19</f>
        <v>80</v>
      </c>
      <c r="T21" s="281">
        <f>$A19</f>
        <v>2</v>
      </c>
      <c r="U21" s="281">
        <v>3</v>
      </c>
      <c r="V21" s="281">
        <f>$A19</f>
        <v>2</v>
      </c>
      <c r="W21" s="401"/>
      <c r="X21" s="298"/>
      <c r="Y21" s="298"/>
      <c r="Z21" s="298"/>
      <c r="AA21" s="298"/>
      <c r="AB21" s="298"/>
      <c r="AC21" s="298"/>
      <c r="AD21" s="402"/>
      <c r="AE21" s="402"/>
      <c r="AF21" s="402"/>
      <c r="AH21" s="231"/>
      <c r="AI21" s="231"/>
      <c r="AJ21" s="356">
        <v>459</v>
      </c>
      <c r="AK21" s="231"/>
    </row>
    <row r="22" spans="1:37" s="280" customFormat="1" ht="13.15" customHeight="1" x14ac:dyDescent="0.3">
      <c r="A22" s="612"/>
      <c r="B22" s="475"/>
      <c r="C22" s="648" t="e">
        <f>VLOOKUP(B19,Уч!$A$2:$L$34,11,FALSE)</f>
        <v>#N/A</v>
      </c>
      <c r="D22" s="477"/>
      <c r="E22" s="461" t="s">
        <v>276</v>
      </c>
      <c r="F22" s="475" t="e">
        <f>F21</f>
        <v>#N/A</v>
      </c>
      <c r="G22" s="475" t="e">
        <f>F22+G21</f>
        <v>#N/A</v>
      </c>
      <c r="H22" s="475" t="e">
        <f>G22+H21</f>
        <v>#N/A</v>
      </c>
      <c r="I22" s="475" t="e">
        <f>H22+I21</f>
        <v>#N/A</v>
      </c>
      <c r="J22" s="478" t="e">
        <f>SUM($F21:J21)</f>
        <v>#N/A</v>
      </c>
      <c r="K22" s="475" t="e">
        <f>SUM($F21:$K21)</f>
        <v>#N/A</v>
      </c>
      <c r="L22" s="475" t="e">
        <f>K22+L21</f>
        <v>#N/A</v>
      </c>
      <c r="M22" s="475" t="e">
        <f>L22+M21</f>
        <v>#N/A</v>
      </c>
      <c r="N22" s="475" t="e">
        <f>SUM($F21:$N21)</f>
        <v>#N/A</v>
      </c>
      <c r="O22" s="475" t="e">
        <f>SUM($F21:$O21)</f>
        <v>#N/A</v>
      </c>
      <c r="P22" s="621"/>
      <c r="Q22" s="600"/>
      <c r="R22" s="621"/>
      <c r="S22" s="475">
        <f>B19</f>
        <v>80</v>
      </c>
      <c r="T22" s="281">
        <f>$A19</f>
        <v>2</v>
      </c>
      <c r="U22" s="281">
        <v>4</v>
      </c>
      <c r="V22" s="281">
        <f>$A19</f>
        <v>2</v>
      </c>
      <c r="W22" s="336" t="e">
        <f t="shared" ref="W22:AF22" si="1">F22</f>
        <v>#N/A</v>
      </c>
      <c r="X22" s="336" t="e">
        <f t="shared" si="1"/>
        <v>#N/A</v>
      </c>
      <c r="Y22" s="336" t="e">
        <f t="shared" si="1"/>
        <v>#N/A</v>
      </c>
      <c r="Z22" s="336" t="e">
        <f t="shared" si="1"/>
        <v>#N/A</v>
      </c>
      <c r="AA22" s="336" t="e">
        <f t="shared" si="1"/>
        <v>#N/A</v>
      </c>
      <c r="AB22" s="336" t="e">
        <f t="shared" si="1"/>
        <v>#N/A</v>
      </c>
      <c r="AC22" s="336" t="e">
        <f t="shared" si="1"/>
        <v>#N/A</v>
      </c>
      <c r="AD22" s="336" t="e">
        <f t="shared" si="1"/>
        <v>#N/A</v>
      </c>
      <c r="AE22" s="336" t="e">
        <f t="shared" si="1"/>
        <v>#N/A</v>
      </c>
      <c r="AF22" s="336" t="e">
        <f t="shared" si="1"/>
        <v>#N/A</v>
      </c>
      <c r="AH22" s="231"/>
      <c r="AI22" s="231"/>
      <c r="AJ22" s="356">
        <v>459</v>
      </c>
      <c r="AK22" s="231"/>
    </row>
    <row r="23" spans="1:37" s="280" customFormat="1" ht="13.15" customHeight="1" x14ac:dyDescent="0.2">
      <c r="A23" s="568"/>
      <c r="B23" s="624"/>
      <c r="C23" s="617"/>
      <c r="D23" s="629"/>
      <c r="E23" s="618" t="s">
        <v>59</v>
      </c>
      <c r="F23" s="624" t="e">
        <f>RANK(F22,$W$14:$W$68,0)</f>
        <v>#N/A</v>
      </c>
      <c r="G23" s="624" t="e">
        <f>RANK(G22,$X$14:$X$68,0)</f>
        <v>#N/A</v>
      </c>
      <c r="H23" s="624" t="e">
        <f>RANK(H22,$Y$14:$Y$68,0)</f>
        <v>#N/A</v>
      </c>
      <c r="I23" s="624" t="e">
        <f>RANK(I22,$Z$14:$Z$68,0)</f>
        <v>#N/A</v>
      </c>
      <c r="J23" s="626" t="e">
        <f>RANK(J22,$AA$14:$AA$68,0)</f>
        <v>#N/A</v>
      </c>
      <c r="K23" s="624" t="e">
        <f>RANK(K22,$AB$14:$AB$68,0)</f>
        <v>#N/A</v>
      </c>
      <c r="L23" s="624" t="e">
        <f>RANK(L22,$AC$14:$AC$68,0)</f>
        <v>#N/A</v>
      </c>
      <c r="M23" s="624" t="e">
        <f>RANK(M22,$AD$14:$AD$68,0)</f>
        <v>#N/A</v>
      </c>
      <c r="N23" s="624" t="e">
        <f>RANK(N22,$AE$14:$AE$68,0)</f>
        <v>#N/A</v>
      </c>
      <c r="O23" s="624" t="e">
        <f>RANK(O22,$AF$14:$AF$68,0)</f>
        <v>#N/A</v>
      </c>
      <c r="P23" s="576"/>
      <c r="Q23" s="627"/>
      <c r="R23" s="622"/>
      <c r="S23" s="601">
        <f>B19</f>
        <v>80</v>
      </c>
      <c r="T23" s="281">
        <f>$A19</f>
        <v>2</v>
      </c>
      <c r="U23" s="281">
        <v>5</v>
      </c>
      <c r="V23" s="281">
        <f>$A19</f>
        <v>2</v>
      </c>
      <c r="W23" s="401"/>
      <c r="X23" s="298"/>
      <c r="Y23" s="298"/>
      <c r="Z23" s="298"/>
      <c r="AA23" s="298"/>
      <c r="AB23" s="298"/>
      <c r="AC23" s="298"/>
      <c r="AD23" s="402"/>
      <c r="AE23" s="402"/>
      <c r="AF23" s="402"/>
      <c r="AH23" s="231"/>
      <c r="AI23" s="231"/>
      <c r="AJ23" s="356">
        <v>459</v>
      </c>
      <c r="AK23" s="231"/>
    </row>
    <row r="24" spans="1:37" s="280" customFormat="1" ht="13.15" customHeight="1" x14ac:dyDescent="0.3">
      <c r="A24" s="612">
        <v>3</v>
      </c>
      <c r="B24" s="475">
        <v>41</v>
      </c>
      <c r="C24" s="616" t="str">
        <f>VLOOKUP(B24,Уч!$A$2:$L$34,2,FALSE)</f>
        <v>Фомичев Андрей</v>
      </c>
      <c r="D24" s="480" t="str">
        <f>VLOOKUP(B24,Уч!$A$2:$L$34,3,FALSE)</f>
        <v>15.12.1996</v>
      </c>
      <c r="E24" s="461" t="s">
        <v>19</v>
      </c>
      <c r="F24" s="596">
        <f>VLOOKUP($B24,'1_р'!$C$18:$I$86,5,FALSE)</f>
        <v>11.06</v>
      </c>
      <c r="G24" s="596">
        <f>VLOOKUP($B24,Дл_р!$C$16:$O$54,11,FALSE)</f>
        <v>0</v>
      </c>
      <c r="H24" s="596">
        <f>VLOOKUP($B24,Я_р!$C$16:$K$60,8,FALSE)</f>
        <v>0</v>
      </c>
      <c r="I24" s="596">
        <f>VLOOKUP($B24,В_р!$C$16:$AF$57,29,FALSE)</f>
        <v>2</v>
      </c>
      <c r="J24" s="597">
        <f>VLOOKUP($B24,'4_р'!$C$17:$H$73,5,FALSE)</f>
        <v>49.61</v>
      </c>
      <c r="K24" s="596" t="e">
        <f>VLOOKUP($B24,#REF!,5,FALSE)</f>
        <v>#REF!</v>
      </c>
      <c r="L24" s="596" t="e">
        <f>VLOOKUP($B24,#REF!,8,FALSE)</f>
        <v>#REF!</v>
      </c>
      <c r="M24" s="596" t="e">
        <f>VLOOKUP($B24,#REF!,29,FALSE)</f>
        <v>#REF!</v>
      </c>
      <c r="N24" s="596">
        <f>VLOOKUP($B24,К_р!$C$15:$K$68,8,FALSE)</f>
        <v>46.12</v>
      </c>
      <c r="O24" s="475" t="str">
        <f>VLOOKUP($B24,'15_р'!$C$17:$H$86,5,FALSE)</f>
        <v>4:52.72</v>
      </c>
      <c r="P24" s="621" t="e">
        <f>SUM(F26:O26)</f>
        <v>#REF!</v>
      </c>
      <c r="Q24" s="474" t="e">
        <f>LOOKUP(P24,Y$1:AH$1,Y$2:AH$2)</f>
        <v>#REF!</v>
      </c>
      <c r="R24" s="620" t="e">
        <f>AH24+AI24+5</f>
        <v>#REF!</v>
      </c>
      <c r="S24" s="475">
        <f>B24</f>
        <v>41</v>
      </c>
      <c r="T24" s="281">
        <f>$A24</f>
        <v>3</v>
      </c>
      <c r="U24" s="281">
        <v>1</v>
      </c>
      <c r="V24" s="281" t="s">
        <v>162</v>
      </c>
      <c r="W24" s="401"/>
      <c r="X24" s="298"/>
      <c r="Y24" s="298"/>
      <c r="Z24" s="298"/>
      <c r="AA24" s="298"/>
      <c r="AB24" s="298"/>
      <c r="AC24" s="298"/>
      <c r="AD24" s="402"/>
      <c r="AE24" s="402"/>
      <c r="AF24" s="402"/>
      <c r="AH24" s="280" t="e">
        <f>IF(AND(T24&gt;16,P24&gt;=6200),"1",LOOKUP(T24,Y$5:AO$5,Y$6:AO$6))</f>
        <v>#REF!</v>
      </c>
      <c r="AI24" s="280" t="e">
        <f>LOOKUP(Q24,Y$8:AD$8,Y$9:AD$9)</f>
        <v>#REF!</v>
      </c>
      <c r="AJ24" s="356">
        <v>506</v>
      </c>
      <c r="AK24" s="231"/>
    </row>
    <row r="25" spans="1:37" s="280" customFormat="1" ht="13.15" customHeight="1" x14ac:dyDescent="0.3">
      <c r="A25" s="612"/>
      <c r="B25" s="475"/>
      <c r="C25" s="648" t="str">
        <f>VLOOKUP(B24,Уч!$A$2:$L$34,5,FALSE)</f>
        <v xml:space="preserve">Кемеровская область  </v>
      </c>
      <c r="D25" s="480" t="str">
        <f>VLOOKUP(B24,Уч!$A$2:$L$34,4,FALSE)</f>
        <v>МС</v>
      </c>
      <c r="E25" s="461" t="s">
        <v>25</v>
      </c>
      <c r="F25" s="598">
        <f>VLOOKUP($B24,'1_р'!$C$18:$I$86,6,FALSE)</f>
        <v>-2.1</v>
      </c>
      <c r="G25" s="598">
        <f>VLOOKUP($B24,Дл_р!$C$16:$O$54,12,FALSE)</f>
        <v>0</v>
      </c>
      <c r="H25" s="475"/>
      <c r="I25" s="598"/>
      <c r="J25" s="599"/>
      <c r="K25" s="598" t="e">
        <f>VLOOKUP($B24,#REF!,6,FALSE)</f>
        <v>#REF!</v>
      </c>
      <c r="L25" s="598"/>
      <c r="M25" s="598"/>
      <c r="N25" s="475"/>
      <c r="O25" s="475"/>
      <c r="P25" s="621"/>
      <c r="Q25" s="600"/>
      <c r="R25" s="620" t="e">
        <f>CONCATENATE(AH24,"+",AI24,"+",5)</f>
        <v>#REF!</v>
      </c>
      <c r="S25" s="475">
        <f>B24</f>
        <v>41</v>
      </c>
      <c r="T25" s="281">
        <f>$A24</f>
        <v>3</v>
      </c>
      <c r="U25" s="281">
        <v>2</v>
      </c>
      <c r="V25" s="281" t="s">
        <v>162</v>
      </c>
      <c r="W25" s="401"/>
      <c r="X25" s="298"/>
      <c r="Y25" s="298"/>
      <c r="Z25" s="298"/>
      <c r="AA25" s="298"/>
      <c r="AB25" s="298"/>
      <c r="AC25" s="298"/>
      <c r="AD25" s="402"/>
      <c r="AE25" s="402"/>
      <c r="AF25" s="402"/>
      <c r="AH25" s="231"/>
      <c r="AI25" s="231"/>
      <c r="AJ25" s="356">
        <v>506</v>
      </c>
      <c r="AK25" s="231"/>
    </row>
    <row r="26" spans="1:37" s="280" customFormat="1" ht="13.15" customHeight="1" x14ac:dyDescent="0.3">
      <c r="A26" s="612"/>
      <c r="B26" s="475"/>
      <c r="C26" s="649" t="str">
        <f>VLOOKUP(B24,Уч!$A$2:$L$34,7,FALSE)</f>
        <v>ГБФСУ КО "СШОР по легкой атлетике им. В.А.Савенкова", ГАУ КО "ЦП ССК"</v>
      </c>
      <c r="D26" s="480"/>
      <c r="E26" s="461" t="s">
        <v>29</v>
      </c>
      <c r="F26" s="475">
        <f>VLOOKUP($B24,'1_р'!$C$18:$I$86,7,FALSE)</f>
        <v>847</v>
      </c>
      <c r="G26" s="475">
        <f>VLOOKUP($B24,Дл_р!$C$16:$O$54,13,FALSE)</f>
        <v>0</v>
      </c>
      <c r="H26" s="475">
        <f>VLOOKUP($B24,Я_р!$C$16:$K$60,9,FALSE)</f>
        <v>0</v>
      </c>
      <c r="I26" s="475">
        <f>VLOOKUP($B24,В_р!$C$16:$AF$57,30,)</f>
        <v>803</v>
      </c>
      <c r="J26" s="478">
        <f>VLOOKUP($B24,'4_р'!$C$17:$H$73,6,FALSE)</f>
        <v>833</v>
      </c>
      <c r="K26" s="475" t="e">
        <f>VLOOKUP($B24,#REF!,7,FALSE)</f>
        <v>#REF!</v>
      </c>
      <c r="L26" s="475" t="e">
        <f>VLOOKUP($B24,#REF!,9,FALSE)</f>
        <v>#REF!</v>
      </c>
      <c r="M26" s="475" t="e">
        <f>VLOOKUP($B24,#REF!,30,FALSE)</f>
        <v>#REF!</v>
      </c>
      <c r="N26" s="475">
        <f>VLOOKUP($B24,К_р!$C$15:$K$68,9,FALSE)</f>
        <v>531</v>
      </c>
      <c r="O26" s="475">
        <f>VLOOKUP($B24,'15_р'!$C$17:$H$86,6,FALSE)</f>
        <v>602</v>
      </c>
      <c r="P26" s="621"/>
      <c r="Q26" s="578"/>
      <c r="R26" s="621"/>
      <c r="S26" s="475">
        <f>B24</f>
        <v>41</v>
      </c>
      <c r="T26" s="281">
        <f>$A24</f>
        <v>3</v>
      </c>
      <c r="U26" s="281">
        <v>3</v>
      </c>
      <c r="V26" s="281" t="s">
        <v>162</v>
      </c>
      <c r="W26" s="401"/>
      <c r="X26" s="298"/>
      <c r="Y26" s="298"/>
      <c r="Z26" s="298"/>
      <c r="AA26" s="298"/>
      <c r="AB26" s="298"/>
      <c r="AC26" s="298"/>
      <c r="AD26" s="402"/>
      <c r="AE26" s="402"/>
      <c r="AF26" s="402"/>
      <c r="AH26" s="231"/>
      <c r="AI26" s="231"/>
      <c r="AJ26" s="356">
        <v>506</v>
      </c>
      <c r="AK26" s="231"/>
    </row>
    <row r="27" spans="1:37" s="280" customFormat="1" ht="13.15" customHeight="1" x14ac:dyDescent="0.3">
      <c r="A27" s="612"/>
      <c r="B27" s="475"/>
      <c r="C27" s="648" t="str">
        <f>VLOOKUP(B24,Уч!$A$2:$L$34,11,FALSE)</f>
        <v>Хайлов С.Н., Фомичев В.Н.</v>
      </c>
      <c r="D27" s="480"/>
      <c r="E27" s="461" t="s">
        <v>276</v>
      </c>
      <c r="F27" s="475">
        <f>F26</f>
        <v>847</v>
      </c>
      <c r="G27" s="475">
        <f>F27+G26</f>
        <v>847</v>
      </c>
      <c r="H27" s="475">
        <f>G27+H26</f>
        <v>847</v>
      </c>
      <c r="I27" s="475">
        <f>H27+I26</f>
        <v>1650</v>
      </c>
      <c r="J27" s="478">
        <f>SUM($F26:J26)</f>
        <v>2483</v>
      </c>
      <c r="K27" s="475" t="e">
        <f>SUM($F26:$K26)</f>
        <v>#REF!</v>
      </c>
      <c r="L27" s="475" t="e">
        <f>K27+L26</f>
        <v>#REF!</v>
      </c>
      <c r="M27" s="475" t="e">
        <f>L27+M26</f>
        <v>#REF!</v>
      </c>
      <c r="N27" s="475" t="e">
        <f>SUM($F26:$N26)</f>
        <v>#REF!</v>
      </c>
      <c r="O27" s="475" t="e">
        <f>SUM($F26:$O26)</f>
        <v>#REF!</v>
      </c>
      <c r="P27" s="621"/>
      <c r="Q27" s="578"/>
      <c r="R27" s="621"/>
      <c r="S27" s="475">
        <f>B24</f>
        <v>41</v>
      </c>
      <c r="T27" s="281">
        <f>$A24</f>
        <v>3</v>
      </c>
      <c r="U27" s="281">
        <v>4</v>
      </c>
      <c r="V27" s="281" t="s">
        <v>162</v>
      </c>
      <c r="W27" s="336">
        <f t="shared" ref="W27:AF27" si="2">F27</f>
        <v>847</v>
      </c>
      <c r="X27" s="336">
        <f t="shared" si="2"/>
        <v>847</v>
      </c>
      <c r="Y27" s="336">
        <f t="shared" si="2"/>
        <v>847</v>
      </c>
      <c r="Z27" s="336">
        <f t="shared" si="2"/>
        <v>1650</v>
      </c>
      <c r="AA27" s="336">
        <f t="shared" si="2"/>
        <v>2483</v>
      </c>
      <c r="AB27" s="336" t="e">
        <f t="shared" si="2"/>
        <v>#REF!</v>
      </c>
      <c r="AC27" s="336" t="e">
        <f t="shared" si="2"/>
        <v>#REF!</v>
      </c>
      <c r="AD27" s="336" t="e">
        <f t="shared" si="2"/>
        <v>#REF!</v>
      </c>
      <c r="AE27" s="336" t="e">
        <f t="shared" si="2"/>
        <v>#REF!</v>
      </c>
      <c r="AF27" s="336" t="e">
        <f t="shared" si="2"/>
        <v>#REF!</v>
      </c>
      <c r="AH27" s="231"/>
      <c r="AI27" s="231"/>
      <c r="AJ27" s="356">
        <v>506</v>
      </c>
      <c r="AK27" s="231"/>
    </row>
    <row r="28" spans="1:37" s="280" customFormat="1" ht="13.15" customHeight="1" x14ac:dyDescent="0.2">
      <c r="A28" s="568"/>
      <c r="B28" s="624"/>
      <c r="C28" s="617"/>
      <c r="D28" s="625"/>
      <c r="E28" s="618" t="s">
        <v>59</v>
      </c>
      <c r="F28" s="624" t="e">
        <f>RANK(F27,$W$14:$W$68,0)</f>
        <v>#N/A</v>
      </c>
      <c r="G28" s="624" t="e">
        <f>RANK(G27,$X$14:$X$68,0)</f>
        <v>#N/A</v>
      </c>
      <c r="H28" s="624" t="e">
        <f>RANK(H27,$Y$14:$Y$68,0)</f>
        <v>#N/A</v>
      </c>
      <c r="I28" s="624" t="e">
        <f>RANK(I27,$Z$14:$Z$68,0)</f>
        <v>#N/A</v>
      </c>
      <c r="J28" s="626" t="e">
        <f>RANK(J27,$AA$14:$AA$68,0)</f>
        <v>#N/A</v>
      </c>
      <c r="K28" s="624" t="e">
        <f>RANK(K27,$AB$14:$AB$68,0)</f>
        <v>#REF!</v>
      </c>
      <c r="L28" s="624" t="e">
        <f>RANK(L27,$AC$14:$AC$68,0)</f>
        <v>#REF!</v>
      </c>
      <c r="M28" s="624" t="e">
        <f>RANK(M27,$AD$14:$AD$68,0)</f>
        <v>#REF!</v>
      </c>
      <c r="N28" s="624" t="e">
        <f>RANK(N27,$AE$14:$AE$68,0)</f>
        <v>#REF!</v>
      </c>
      <c r="O28" s="624" t="e">
        <f>RANK(O27,$AF$14:$AF$68,0)</f>
        <v>#REF!</v>
      </c>
      <c r="P28" s="576"/>
      <c r="Q28" s="627"/>
      <c r="R28" s="622"/>
      <c r="S28" s="601">
        <f>B24</f>
        <v>41</v>
      </c>
      <c r="T28" s="281">
        <f>$A24</f>
        <v>3</v>
      </c>
      <c r="U28" s="281">
        <v>5</v>
      </c>
      <c r="V28" s="281" t="s">
        <v>162</v>
      </c>
      <c r="W28" s="401"/>
      <c r="X28" s="298"/>
      <c r="Y28" s="298"/>
      <c r="Z28" s="298"/>
      <c r="AA28" s="298"/>
      <c r="AB28" s="298"/>
      <c r="AC28" s="298"/>
      <c r="AD28" s="402"/>
      <c r="AE28" s="402"/>
      <c r="AF28" s="402"/>
      <c r="AJ28" s="356">
        <v>506</v>
      </c>
      <c r="AK28" s="231"/>
    </row>
    <row r="29" spans="1:37" s="280" customFormat="1" ht="13.15" customHeight="1" x14ac:dyDescent="0.3">
      <c r="A29" s="612">
        <v>4</v>
      </c>
      <c r="B29" s="475">
        <v>44</v>
      </c>
      <c r="C29" s="616" t="str">
        <f>VLOOKUP(B29,Уч!$A$2:$L$34,2,FALSE)</f>
        <v>Хамедов Игорь</v>
      </c>
      <c r="D29" s="480" t="str">
        <f>VLOOKUP(B29,Уч!$A$2:$L$34,3,FALSE)</f>
        <v>30.05.1998</v>
      </c>
      <c r="E29" s="461" t="s">
        <v>19</v>
      </c>
      <c r="F29" s="596">
        <f>VLOOKUP($B29,'1_р'!$C$18:$I$86,5,FALSE)</f>
        <v>11.78</v>
      </c>
      <c r="G29" s="596">
        <f>VLOOKUP($B29,Дл_р!$C$16:$O$54,11,FALSE)</f>
        <v>6.41</v>
      </c>
      <c r="H29" s="596">
        <f>VLOOKUP($B29,Я_р!$C$16:$K$60,8,FALSE)</f>
        <v>11.76</v>
      </c>
      <c r="I29" s="596">
        <f>VLOOKUP($B29,В_р!$C$16:$AF$57,29,FALSE)</f>
        <v>1.97</v>
      </c>
      <c r="J29" s="597">
        <f>VLOOKUP($B29,'4_р'!$C$17:$H$73,5,FALSE)</f>
        <v>50.41</v>
      </c>
      <c r="K29" s="596" t="e">
        <f>VLOOKUP($B29,#REF!,5,FALSE)</f>
        <v>#REF!</v>
      </c>
      <c r="L29" s="596" t="e">
        <f>VLOOKUP($B29,#REF!,8,FALSE)</f>
        <v>#REF!</v>
      </c>
      <c r="M29" s="596" t="e">
        <f>VLOOKUP($B29,#REF!,29,FALSE)</f>
        <v>#REF!</v>
      </c>
      <c r="N29" s="596">
        <f>VLOOKUP($B29,К_р!$C$15:$K$68,8,FALSE)</f>
        <v>47.52</v>
      </c>
      <c r="O29" s="475" t="str">
        <f>VLOOKUP($B29,'15_р'!$C$17:$H$86,5,FALSE)</f>
        <v>4:41.81</v>
      </c>
      <c r="P29" s="621" t="e">
        <f>SUM(F31:O31)</f>
        <v>#REF!</v>
      </c>
      <c r="Q29" s="474" t="e">
        <f>LOOKUP(P29,Y$1:AH$1,Y$2:AH$2)</f>
        <v>#REF!</v>
      </c>
      <c r="R29" s="620" t="e">
        <f>AH29+AI29+5</f>
        <v>#REF!</v>
      </c>
      <c r="S29" s="475">
        <f>B29</f>
        <v>44</v>
      </c>
      <c r="T29" s="281">
        <f>$A29</f>
        <v>4</v>
      </c>
      <c r="U29" s="281">
        <v>1</v>
      </c>
      <c r="V29" s="281" t="s">
        <v>162</v>
      </c>
      <c r="W29" s="298"/>
      <c r="X29" s="298"/>
      <c r="Y29" s="298"/>
      <c r="Z29" s="298"/>
      <c r="AA29" s="298"/>
      <c r="AB29" s="298"/>
      <c r="AC29" s="298"/>
      <c r="AD29" s="402"/>
      <c r="AE29" s="402"/>
      <c r="AF29" s="402"/>
      <c r="AH29" s="280" t="e">
        <f>IF(AND(T29&gt;16,P29&gt;=6200),"1",LOOKUP(T29,Y$5:AO$5,Y$6:AO$6))</f>
        <v>#REF!</v>
      </c>
      <c r="AI29" s="280" t="e">
        <f>LOOKUP(Q29,Y$8:AD$8,Y$9:AD$9)</f>
        <v>#REF!</v>
      </c>
      <c r="AJ29" s="356">
        <v>462</v>
      </c>
      <c r="AK29" s="231"/>
    </row>
    <row r="30" spans="1:37" s="280" customFormat="1" ht="13.15" customHeight="1" x14ac:dyDescent="0.3">
      <c r="A30" s="612"/>
      <c r="B30" s="475"/>
      <c r="C30" s="648" t="str">
        <f>VLOOKUP(B29,Уч!$A$2:$L$34,5,FALSE)</f>
        <v xml:space="preserve">Кемеровская область  </v>
      </c>
      <c r="D30" s="480" t="str">
        <f>VLOOKUP(B29,Уч!$A$2:$L$34,4,FALSE)</f>
        <v>КМС</v>
      </c>
      <c r="E30" s="461" t="s">
        <v>25</v>
      </c>
      <c r="F30" s="598">
        <f>VLOOKUP($B29,'1_р'!$C$18:$I$86,6,FALSE)</f>
        <v>0.8</v>
      </c>
      <c r="G30" s="598">
        <f>VLOOKUP($B29,Дл_р!$C$16:$O$54,12,FALSE)</f>
        <v>0.6</v>
      </c>
      <c r="H30" s="475"/>
      <c r="I30" s="598"/>
      <c r="J30" s="599"/>
      <c r="K30" s="598" t="e">
        <f>VLOOKUP($B29,#REF!,6,FALSE)</f>
        <v>#REF!</v>
      </c>
      <c r="L30" s="598"/>
      <c r="M30" s="598"/>
      <c r="N30" s="475"/>
      <c r="O30" s="475"/>
      <c r="P30" s="621"/>
      <c r="Q30" s="600"/>
      <c r="R30" s="620" t="e">
        <f>CONCATENATE(AH29,"+",AI29,"+",5)</f>
        <v>#REF!</v>
      </c>
      <c r="S30" s="475">
        <f>B29</f>
        <v>44</v>
      </c>
      <c r="T30" s="281">
        <f>$A29</f>
        <v>4</v>
      </c>
      <c r="U30" s="281">
        <v>2</v>
      </c>
      <c r="V30" s="281" t="s">
        <v>162</v>
      </c>
      <c r="W30" s="298"/>
      <c r="X30" s="298"/>
      <c r="Y30" s="298"/>
      <c r="Z30" s="298"/>
      <c r="AA30" s="298"/>
      <c r="AB30" s="298"/>
      <c r="AC30" s="298"/>
      <c r="AD30" s="402"/>
      <c r="AE30" s="402"/>
      <c r="AF30" s="402"/>
      <c r="AH30" s="231"/>
      <c r="AI30" s="231"/>
      <c r="AJ30" s="356">
        <v>462</v>
      </c>
      <c r="AK30" s="231"/>
    </row>
    <row r="31" spans="1:37" s="280" customFormat="1" ht="13.15" customHeight="1" x14ac:dyDescent="0.3">
      <c r="A31" s="612"/>
      <c r="B31" s="475"/>
      <c r="C31" s="649" t="str">
        <f>VLOOKUP(B29,Уч!$A$2:$L$34,7,FALSE)</f>
        <v>МАФСУ "СШ №7"</v>
      </c>
      <c r="D31" s="477"/>
      <c r="E31" s="461" t="s">
        <v>29</v>
      </c>
      <c r="F31" s="475">
        <f>VLOOKUP($B29,'1_р'!$C$18:$I$86,7,FALSE)</f>
        <v>695</v>
      </c>
      <c r="G31" s="475">
        <f>VLOOKUP($B29,Дл_р!$C$16:$O$54,13,FALSE)</f>
        <v>677</v>
      </c>
      <c r="H31" s="475">
        <f>VLOOKUP($B29,Я_р!$C$16:$K$60,9,FALSE)</f>
        <v>592</v>
      </c>
      <c r="I31" s="475">
        <f>VLOOKUP($B29,В_р!$C$16:$AF$57,30,)</f>
        <v>776</v>
      </c>
      <c r="J31" s="478">
        <f>VLOOKUP($B29,'4_р'!$C$17:$H$73,6,FALSE)</f>
        <v>796</v>
      </c>
      <c r="K31" s="475" t="e">
        <f>VLOOKUP($B29,#REF!,7,FALSE)</f>
        <v>#REF!</v>
      </c>
      <c r="L31" s="475" t="e">
        <f>VLOOKUP($B29,#REF!,9,FALSE)</f>
        <v>#REF!</v>
      </c>
      <c r="M31" s="475" t="e">
        <f>VLOOKUP($B29,#REF!,30,FALSE)</f>
        <v>#REF!</v>
      </c>
      <c r="N31" s="475">
        <f>VLOOKUP($B29,К_р!$C$15:$K$68,9,FALSE)</f>
        <v>552</v>
      </c>
      <c r="O31" s="475">
        <f>VLOOKUP($B29,'15_р'!$C$17:$H$86,6,FALSE)</f>
        <v>669</v>
      </c>
      <c r="P31" s="621"/>
      <c r="Q31" s="578"/>
      <c r="R31" s="621"/>
      <c r="S31" s="475">
        <f>B29</f>
        <v>44</v>
      </c>
      <c r="T31" s="281">
        <f>$A29</f>
        <v>4</v>
      </c>
      <c r="U31" s="281">
        <v>3</v>
      </c>
      <c r="V31" s="281" t="s">
        <v>162</v>
      </c>
      <c r="W31" s="298"/>
      <c r="X31" s="298"/>
      <c r="Y31" s="298"/>
      <c r="Z31" s="298"/>
      <c r="AA31" s="298"/>
      <c r="AB31" s="298"/>
      <c r="AC31" s="298"/>
      <c r="AD31" s="402"/>
      <c r="AE31" s="402"/>
      <c r="AF31" s="402"/>
      <c r="AH31" s="231"/>
      <c r="AI31" s="231"/>
      <c r="AJ31" s="356">
        <v>462</v>
      </c>
      <c r="AK31" s="231"/>
    </row>
    <row r="32" spans="1:37" s="280" customFormat="1" ht="13.15" customHeight="1" x14ac:dyDescent="0.3">
      <c r="A32" s="612"/>
      <c r="B32" s="475"/>
      <c r="C32" s="648" t="str">
        <f>VLOOKUP(B29,Уч!$A$2:$L$34,11,FALSE)</f>
        <v>Быков И.С., Чернявская Ю.В., Ляпин И.М.</v>
      </c>
      <c r="D32" s="477"/>
      <c r="E32" s="461" t="s">
        <v>276</v>
      </c>
      <c r="F32" s="475">
        <f>F31</f>
        <v>695</v>
      </c>
      <c r="G32" s="475">
        <f>F32+G31</f>
        <v>1372</v>
      </c>
      <c r="H32" s="475">
        <f>G32+H31</f>
        <v>1964</v>
      </c>
      <c r="I32" s="475">
        <f>H32+I31</f>
        <v>2740</v>
      </c>
      <c r="J32" s="478">
        <f>SUM($F31:J31)</f>
        <v>3536</v>
      </c>
      <c r="K32" s="475" t="e">
        <f>SUM($F31:$K31)</f>
        <v>#REF!</v>
      </c>
      <c r="L32" s="475" t="e">
        <f>K32+L31</f>
        <v>#REF!</v>
      </c>
      <c r="M32" s="475" t="e">
        <f>L32+M31</f>
        <v>#REF!</v>
      </c>
      <c r="N32" s="475" t="e">
        <f>SUM($F31:$N31)</f>
        <v>#REF!</v>
      </c>
      <c r="O32" s="475" t="e">
        <f>SUM($F31:$O31)</f>
        <v>#REF!</v>
      </c>
      <c r="P32" s="621"/>
      <c r="Q32" s="578"/>
      <c r="R32" s="621"/>
      <c r="S32" s="475">
        <f>B29</f>
        <v>44</v>
      </c>
      <c r="T32" s="281">
        <f>$A29</f>
        <v>4</v>
      </c>
      <c r="U32" s="281">
        <v>4</v>
      </c>
      <c r="V32" s="281" t="s">
        <v>162</v>
      </c>
      <c r="W32" s="336">
        <f t="shared" ref="W32:AF32" si="3">F32</f>
        <v>695</v>
      </c>
      <c r="X32" s="336">
        <f t="shared" si="3"/>
        <v>1372</v>
      </c>
      <c r="Y32" s="336">
        <f t="shared" si="3"/>
        <v>1964</v>
      </c>
      <c r="Z32" s="336">
        <f t="shared" si="3"/>
        <v>2740</v>
      </c>
      <c r="AA32" s="336">
        <f t="shared" si="3"/>
        <v>3536</v>
      </c>
      <c r="AB32" s="336" t="e">
        <f t="shared" si="3"/>
        <v>#REF!</v>
      </c>
      <c r="AC32" s="336" t="e">
        <f t="shared" si="3"/>
        <v>#REF!</v>
      </c>
      <c r="AD32" s="336" t="e">
        <f t="shared" si="3"/>
        <v>#REF!</v>
      </c>
      <c r="AE32" s="336" t="e">
        <f t="shared" si="3"/>
        <v>#REF!</v>
      </c>
      <c r="AF32" s="336" t="e">
        <f t="shared" si="3"/>
        <v>#REF!</v>
      </c>
      <c r="AH32" s="231"/>
      <c r="AI32" s="231"/>
      <c r="AJ32" s="356">
        <v>462</v>
      </c>
      <c r="AK32" s="281"/>
    </row>
    <row r="33" spans="1:37" s="280" customFormat="1" ht="13.15" customHeight="1" x14ac:dyDescent="0.2">
      <c r="A33" s="568"/>
      <c r="B33" s="624"/>
      <c r="C33" s="617"/>
      <c r="D33" s="629"/>
      <c r="E33" s="618" t="s">
        <v>59</v>
      </c>
      <c r="F33" s="624" t="e">
        <f>RANK(F32,$W$14:$W$68,0)</f>
        <v>#N/A</v>
      </c>
      <c r="G33" s="624" t="e">
        <f>RANK(G32,$X$14:$X$68,0)</f>
        <v>#N/A</v>
      </c>
      <c r="H33" s="624" t="e">
        <f>RANK(H32,$Y$14:$Y$68,0)</f>
        <v>#N/A</v>
      </c>
      <c r="I33" s="624" t="e">
        <f>RANK(I32,$Z$14:$Z$68,0)</f>
        <v>#N/A</v>
      </c>
      <c r="J33" s="626" t="e">
        <f>RANK(J32,$AA$14:$AA$68,0)</f>
        <v>#N/A</v>
      </c>
      <c r="K33" s="624" t="e">
        <f>RANK(K32,$AB$14:$AB$68,0)</f>
        <v>#REF!</v>
      </c>
      <c r="L33" s="624" t="e">
        <f>RANK(L32,$AC$14:$AC$68,0)</f>
        <v>#REF!</v>
      </c>
      <c r="M33" s="624" t="e">
        <f>RANK(M32,$AD$14:$AD$68,0)</f>
        <v>#REF!</v>
      </c>
      <c r="N33" s="624" t="e">
        <f>RANK(N32,$AE$14:$AE$68,0)</f>
        <v>#REF!</v>
      </c>
      <c r="O33" s="624" t="e">
        <f>RANK(O32,$AF$14:$AF$68,0)</f>
        <v>#REF!</v>
      </c>
      <c r="P33" s="576"/>
      <c r="Q33" s="627"/>
      <c r="R33" s="622"/>
      <c r="S33" s="601">
        <f>B29</f>
        <v>44</v>
      </c>
      <c r="T33" s="281">
        <f>$A29</f>
        <v>4</v>
      </c>
      <c r="U33" s="281">
        <v>5</v>
      </c>
      <c r="V33" s="281" t="s">
        <v>162</v>
      </c>
      <c r="W33" s="298"/>
      <c r="X33" s="298"/>
      <c r="Y33" s="298"/>
      <c r="Z33" s="298"/>
      <c r="AA33" s="298"/>
      <c r="AB33" s="298"/>
      <c r="AC33" s="298"/>
      <c r="AD33" s="402"/>
      <c r="AE33" s="402"/>
      <c r="AF33" s="402"/>
      <c r="AH33" s="231"/>
      <c r="AI33" s="231"/>
      <c r="AJ33" s="356">
        <v>462</v>
      </c>
      <c r="AK33" s="281"/>
    </row>
    <row r="34" spans="1:37" s="280" customFormat="1" ht="13.15" customHeight="1" x14ac:dyDescent="0.3">
      <c r="A34" s="612">
        <v>5</v>
      </c>
      <c r="B34" s="475">
        <v>50</v>
      </c>
      <c r="C34" s="616" t="e">
        <f>VLOOKUP(B34,Уч!$A$2:$L$34,2,FALSE)</f>
        <v>#N/A</v>
      </c>
      <c r="D34" s="480" t="e">
        <f>VLOOKUP(B34,Уч!$A$2:$L$34,3,FALSE)</f>
        <v>#N/A</v>
      </c>
      <c r="E34" s="461" t="s">
        <v>19</v>
      </c>
      <c r="F34" s="596" t="e">
        <f>VLOOKUP($B34,'1_р'!$C$18:$I$86,5,FALSE)</f>
        <v>#N/A</v>
      </c>
      <c r="G34" s="596" t="e">
        <f>VLOOKUP($B34,Дл_р!$C$16:$O$54,11,FALSE)</f>
        <v>#N/A</v>
      </c>
      <c r="H34" s="596" t="e">
        <f>VLOOKUP($B34,Я_р!$C$16:$K$60,8,FALSE)</f>
        <v>#N/A</v>
      </c>
      <c r="I34" s="596">
        <f>VLOOKUP($B34,В_р!$C$16:$AF$57,29,FALSE)</f>
        <v>1.88</v>
      </c>
      <c r="J34" s="597" t="e">
        <f>VLOOKUP($B34,'4_р'!$C$17:$H$73,5,FALSE)</f>
        <v>#N/A</v>
      </c>
      <c r="K34" s="596" t="e">
        <f>VLOOKUP($B34,#REF!,5,FALSE)</f>
        <v>#REF!</v>
      </c>
      <c r="L34" s="596" t="e">
        <f>VLOOKUP($B34,#REF!,8,FALSE)</f>
        <v>#REF!</v>
      </c>
      <c r="M34" s="596" t="e">
        <f>VLOOKUP($B34,#REF!,29,FALSE)</f>
        <v>#REF!</v>
      </c>
      <c r="N34" s="596">
        <f>VLOOKUP($B34,К_р!$C$15:$K$68,8,FALSE)</f>
        <v>45.25</v>
      </c>
      <c r="O34" s="475" t="str">
        <f>VLOOKUP($B34,'15_р'!$C$17:$H$86,5,FALSE)</f>
        <v>4:54.00</v>
      </c>
      <c r="P34" s="621" t="e">
        <f>SUM(F36:O36)</f>
        <v>#N/A</v>
      </c>
      <c r="Q34" s="474" t="e">
        <f>LOOKUP(P34,Y$1:AH$1,Y$2:AH$2)</f>
        <v>#N/A</v>
      </c>
      <c r="R34" s="620" t="e">
        <f>AH34+AI34+5</f>
        <v>#N/A</v>
      </c>
      <c r="S34" s="475">
        <f>B34</f>
        <v>50</v>
      </c>
      <c r="T34" s="281">
        <f>$A34</f>
        <v>5</v>
      </c>
      <c r="U34" s="281">
        <v>1</v>
      </c>
      <c r="V34" s="281" t="s">
        <v>162</v>
      </c>
      <c r="W34" s="401"/>
      <c r="X34" s="298"/>
      <c r="Y34" s="298"/>
      <c r="Z34" s="298"/>
      <c r="AA34" s="298"/>
      <c r="AB34" s="298"/>
      <c r="AC34" s="298"/>
      <c r="AD34" s="402"/>
      <c r="AE34" s="402"/>
      <c r="AF34" s="402"/>
      <c r="AH34" s="280" t="e">
        <f>IF(AND(T34&gt;16,P34&gt;=6200),"1",LOOKUP(T34,Y$5:AO$5,Y$6:AO$6))</f>
        <v>#N/A</v>
      </c>
      <c r="AI34" s="280" t="e">
        <f>LOOKUP(Q34,Y$8:AD$8,Y$9:AD$9)</f>
        <v>#N/A</v>
      </c>
      <c r="AJ34" s="356">
        <v>455</v>
      </c>
      <c r="AK34" s="231"/>
    </row>
    <row r="35" spans="1:37" s="280" customFormat="1" ht="13.15" customHeight="1" x14ac:dyDescent="0.3">
      <c r="A35" s="612"/>
      <c r="B35" s="475"/>
      <c r="C35" s="648" t="e">
        <f>VLOOKUP(B34,Уч!$A$2:$L$34,5,FALSE)</f>
        <v>#N/A</v>
      </c>
      <c r="D35" s="480" t="e">
        <f>VLOOKUP(B34,Уч!$A$2:$L$34,4,FALSE)</f>
        <v>#N/A</v>
      </c>
      <c r="E35" s="461" t="s">
        <v>25</v>
      </c>
      <c r="F35" s="598" t="e">
        <f>VLOOKUP($B34,'1_р'!$C$18:$I$86,6,FALSE)</f>
        <v>#N/A</v>
      </c>
      <c r="G35" s="598" t="e">
        <f>VLOOKUP($B34,Дл_р!$C$16:$O$54,12,FALSE)</f>
        <v>#N/A</v>
      </c>
      <c r="H35" s="475"/>
      <c r="I35" s="598"/>
      <c r="J35" s="599"/>
      <c r="K35" s="598" t="e">
        <f>VLOOKUP($B34,#REF!,6,FALSE)</f>
        <v>#REF!</v>
      </c>
      <c r="L35" s="598"/>
      <c r="M35" s="598"/>
      <c r="N35" s="475"/>
      <c r="O35" s="475"/>
      <c r="P35" s="621"/>
      <c r="Q35" s="600"/>
      <c r="R35" s="620" t="e">
        <f>CONCATENATE(AH34,"+",AI34,"+",5)</f>
        <v>#N/A</v>
      </c>
      <c r="S35" s="475">
        <f>B34</f>
        <v>50</v>
      </c>
      <c r="T35" s="281">
        <f>$A34</f>
        <v>5</v>
      </c>
      <c r="U35" s="281">
        <v>2</v>
      </c>
      <c r="V35" s="281" t="s">
        <v>162</v>
      </c>
      <c r="W35" s="401"/>
      <c r="X35" s="298"/>
      <c r="Y35" s="298"/>
      <c r="Z35" s="298"/>
      <c r="AA35" s="298"/>
      <c r="AB35" s="298"/>
      <c r="AC35" s="298"/>
      <c r="AD35" s="402"/>
      <c r="AE35" s="402"/>
      <c r="AF35" s="402"/>
      <c r="AH35" s="231"/>
      <c r="AI35" s="231"/>
      <c r="AJ35" s="356">
        <v>455</v>
      </c>
      <c r="AK35" s="231"/>
    </row>
    <row r="36" spans="1:37" s="280" customFormat="1" ht="13.15" customHeight="1" x14ac:dyDescent="0.3">
      <c r="A36" s="612"/>
      <c r="B36" s="475"/>
      <c r="C36" s="649" t="e">
        <f>VLOOKUP(B34,Уч!$A$2:$L$34,7,FALSE)</f>
        <v>#N/A</v>
      </c>
      <c r="D36" s="480"/>
      <c r="E36" s="461" t="s">
        <v>29</v>
      </c>
      <c r="F36" s="475" t="e">
        <f>VLOOKUP($B34,'1_р'!$C$18:$I$86,7,FALSE)</f>
        <v>#N/A</v>
      </c>
      <c r="G36" s="475" t="e">
        <f>VLOOKUP($B34,Дл_р!$C$16:$O$54,13,FALSE)</f>
        <v>#N/A</v>
      </c>
      <c r="H36" s="475" t="e">
        <f>VLOOKUP($B34,Я_р!$C$16:$K$60,9,FALSE)</f>
        <v>#N/A</v>
      </c>
      <c r="I36" s="475">
        <f>VLOOKUP($B34,В_р!$C$16:$AF$57,30,)</f>
        <v>696</v>
      </c>
      <c r="J36" s="478" t="e">
        <f>VLOOKUP($B34,'4_р'!$C$17:$H$73,6,FALSE)</f>
        <v>#N/A</v>
      </c>
      <c r="K36" s="475" t="e">
        <f>VLOOKUP($B34,#REF!,7,FALSE)</f>
        <v>#REF!</v>
      </c>
      <c r="L36" s="475" t="e">
        <f>VLOOKUP($B34,#REF!,9,FALSE)</f>
        <v>#REF!</v>
      </c>
      <c r="M36" s="475" t="e">
        <f>VLOOKUP($B34,#REF!,30,FALSE)</f>
        <v>#REF!</v>
      </c>
      <c r="N36" s="475">
        <f>VLOOKUP($B34,К_р!$C$15:$K$68,9,FALSE)</f>
        <v>519</v>
      </c>
      <c r="O36" s="475">
        <f>VLOOKUP($B34,'15_р'!$C$17:$H$86,6,FALSE)</f>
        <v>595</v>
      </c>
      <c r="P36" s="621"/>
      <c r="Q36" s="602"/>
      <c r="R36" s="621"/>
      <c r="S36" s="475">
        <f>B34</f>
        <v>50</v>
      </c>
      <c r="T36" s="281">
        <f>$A34</f>
        <v>5</v>
      </c>
      <c r="U36" s="281">
        <v>3</v>
      </c>
      <c r="V36" s="281" t="s">
        <v>162</v>
      </c>
      <c r="W36" s="401"/>
      <c r="X36" s="298"/>
      <c r="Y36" s="298"/>
      <c r="Z36" s="298"/>
      <c r="AA36" s="298"/>
      <c r="AB36" s="298"/>
      <c r="AC36" s="298"/>
      <c r="AD36" s="402"/>
      <c r="AE36" s="402"/>
      <c r="AF36" s="402"/>
      <c r="AH36" s="231"/>
      <c r="AI36" s="231"/>
      <c r="AJ36" s="356">
        <v>455</v>
      </c>
      <c r="AK36" s="231"/>
    </row>
    <row r="37" spans="1:37" s="280" customFormat="1" ht="13.15" customHeight="1" x14ac:dyDescent="0.3">
      <c r="A37" s="612"/>
      <c r="B37" s="475"/>
      <c r="C37" s="648" t="e">
        <f>VLOOKUP(B34,Уч!$A$2:$L$34,11,FALSE)</f>
        <v>#N/A</v>
      </c>
      <c r="D37" s="480"/>
      <c r="E37" s="461" t="s">
        <v>276</v>
      </c>
      <c r="F37" s="475" t="e">
        <f>F36</f>
        <v>#N/A</v>
      </c>
      <c r="G37" s="475" t="e">
        <f>F37+G36</f>
        <v>#N/A</v>
      </c>
      <c r="H37" s="475" t="e">
        <f>G37+H36</f>
        <v>#N/A</v>
      </c>
      <c r="I37" s="475" t="e">
        <f>H37+I36</f>
        <v>#N/A</v>
      </c>
      <c r="J37" s="478" t="e">
        <f>SUM($F36:J36)</f>
        <v>#N/A</v>
      </c>
      <c r="K37" s="475" t="e">
        <f>SUM($F36:$K36)</f>
        <v>#N/A</v>
      </c>
      <c r="L37" s="475" t="e">
        <f>K37+L36</f>
        <v>#N/A</v>
      </c>
      <c r="M37" s="475" t="e">
        <f>L37+M36</f>
        <v>#N/A</v>
      </c>
      <c r="N37" s="475" t="e">
        <f>SUM($F36:$N36)</f>
        <v>#N/A</v>
      </c>
      <c r="O37" s="475" t="e">
        <f>SUM($F36:$O36)</f>
        <v>#N/A</v>
      </c>
      <c r="P37" s="621"/>
      <c r="Q37" s="600"/>
      <c r="R37" s="621"/>
      <c r="S37" s="475">
        <f>B34</f>
        <v>50</v>
      </c>
      <c r="T37" s="281">
        <f>$A34</f>
        <v>5</v>
      </c>
      <c r="U37" s="281">
        <v>4</v>
      </c>
      <c r="V37" s="281" t="s">
        <v>162</v>
      </c>
      <c r="W37" s="336" t="e">
        <f t="shared" ref="W37:AF37" si="4">F37</f>
        <v>#N/A</v>
      </c>
      <c r="X37" s="336" t="e">
        <f t="shared" si="4"/>
        <v>#N/A</v>
      </c>
      <c r="Y37" s="336" t="e">
        <f t="shared" si="4"/>
        <v>#N/A</v>
      </c>
      <c r="Z37" s="336" t="e">
        <f t="shared" si="4"/>
        <v>#N/A</v>
      </c>
      <c r="AA37" s="336" t="e">
        <f t="shared" si="4"/>
        <v>#N/A</v>
      </c>
      <c r="AB37" s="336" t="e">
        <f t="shared" si="4"/>
        <v>#N/A</v>
      </c>
      <c r="AC37" s="336" t="e">
        <f t="shared" si="4"/>
        <v>#N/A</v>
      </c>
      <c r="AD37" s="336" t="e">
        <f t="shared" si="4"/>
        <v>#N/A</v>
      </c>
      <c r="AE37" s="336" t="e">
        <f t="shared" si="4"/>
        <v>#N/A</v>
      </c>
      <c r="AF37" s="336" t="e">
        <f t="shared" si="4"/>
        <v>#N/A</v>
      </c>
      <c r="AH37" s="231"/>
      <c r="AI37" s="231"/>
      <c r="AJ37" s="356">
        <v>455</v>
      </c>
      <c r="AK37" s="231"/>
    </row>
    <row r="38" spans="1:37" s="280" customFormat="1" ht="13.15" customHeight="1" x14ac:dyDescent="0.2">
      <c r="A38" s="568"/>
      <c r="B38" s="624"/>
      <c r="C38" s="617"/>
      <c r="D38" s="625"/>
      <c r="E38" s="618" t="s">
        <v>59</v>
      </c>
      <c r="F38" s="624" t="e">
        <f>RANK(F37,$W$14:$W$68,0)</f>
        <v>#N/A</v>
      </c>
      <c r="G38" s="624" t="e">
        <f>RANK(G37,$X$14:$X$68,0)</f>
        <v>#N/A</v>
      </c>
      <c r="H38" s="624" t="e">
        <f>RANK(H37,$Y$14:$Y$68,0)</f>
        <v>#N/A</v>
      </c>
      <c r="I38" s="624" t="e">
        <f>RANK(I37,$Z$14:$Z$68,0)</f>
        <v>#N/A</v>
      </c>
      <c r="J38" s="626" t="e">
        <f>RANK(J37,$AA$14:$AA$68,0)</f>
        <v>#N/A</v>
      </c>
      <c r="K38" s="624" t="e">
        <f>RANK(K37,$AB$14:$AB$68,0)</f>
        <v>#N/A</v>
      </c>
      <c r="L38" s="624" t="e">
        <f>RANK(L37,$AC$14:$AC$68,0)</f>
        <v>#N/A</v>
      </c>
      <c r="M38" s="624" t="e">
        <f>RANK(M37,$AD$14:$AD$68,0)</f>
        <v>#N/A</v>
      </c>
      <c r="N38" s="624" t="e">
        <f>RANK(N37,$AE$14:$AE$68,0)</f>
        <v>#N/A</v>
      </c>
      <c r="O38" s="624" t="e">
        <f>RANK(O37,$AF$14:$AF$68,0)</f>
        <v>#N/A</v>
      </c>
      <c r="P38" s="576"/>
      <c r="Q38" s="627"/>
      <c r="R38" s="622"/>
      <c r="S38" s="601">
        <f>B34</f>
        <v>50</v>
      </c>
      <c r="T38" s="281">
        <f>$A34</f>
        <v>5</v>
      </c>
      <c r="U38" s="281">
        <v>5</v>
      </c>
      <c r="V38" s="281" t="s">
        <v>162</v>
      </c>
      <c r="W38" s="401"/>
      <c r="X38" s="298"/>
      <c r="Y38" s="298"/>
      <c r="Z38" s="298"/>
      <c r="AA38" s="298"/>
      <c r="AB38" s="298"/>
      <c r="AC38" s="298"/>
      <c r="AD38" s="402"/>
      <c r="AE38" s="402"/>
      <c r="AF38" s="402"/>
      <c r="AH38" s="231"/>
      <c r="AI38" s="231"/>
      <c r="AJ38" s="356">
        <v>455</v>
      </c>
      <c r="AK38" s="231"/>
    </row>
    <row r="39" spans="1:37" s="280" customFormat="1" ht="13.15" customHeight="1" x14ac:dyDescent="0.3">
      <c r="A39" s="612">
        <v>6</v>
      </c>
      <c r="B39" s="475">
        <v>81</v>
      </c>
      <c r="C39" s="616" t="str">
        <f>VLOOKUP(B39,Уч!$A$2:$L$34,2,FALSE)</f>
        <v>Исаев Максим</v>
      </c>
      <c r="D39" s="480" t="str">
        <f>VLOOKUP(B39,Уч!$A$2:$L$34,3,FALSE)</f>
        <v>10.07.1997</v>
      </c>
      <c r="E39" s="461" t="s">
        <v>19</v>
      </c>
      <c r="F39" s="596">
        <f>VLOOKUP($B39,'1_р'!$C$18:$I$86,5,FALSE)</f>
        <v>11.74</v>
      </c>
      <c r="G39" s="596" t="e">
        <f>VLOOKUP($B39,Дл_р!$C$16:$O$54,11,FALSE)</f>
        <v>#N/A</v>
      </c>
      <c r="H39" s="596" t="e">
        <f>VLOOKUP($B39,Я_р!$C$16:$K$60,8,FALSE)</f>
        <v>#N/A</v>
      </c>
      <c r="I39" s="596" t="e">
        <f>VLOOKUP($B39,В_р!$C$16:$AF$57,29,FALSE)</f>
        <v>#N/A</v>
      </c>
      <c r="J39" s="597">
        <f>VLOOKUP($B39,'4_р'!$C$17:$H$73,5,FALSE)</f>
        <v>51.93</v>
      </c>
      <c r="K39" s="596" t="e">
        <f>VLOOKUP($B39,#REF!,5,FALSE)</f>
        <v>#REF!</v>
      </c>
      <c r="L39" s="596" t="e">
        <f>VLOOKUP($B39,#REF!,8,FALSE)</f>
        <v>#REF!</v>
      </c>
      <c r="M39" s="596" t="e">
        <f>VLOOKUP($B39,#REF!,29,FALSE)</f>
        <v>#REF!</v>
      </c>
      <c r="N39" s="596">
        <f>VLOOKUP($B39,К_р!$C$15:$K$68,8,FALSE)</f>
        <v>47.22</v>
      </c>
      <c r="O39" s="475" t="str">
        <f>VLOOKUP($B39,'15_р'!$C$17:$H$86,5,FALSE)</f>
        <v>4:36.63</v>
      </c>
      <c r="P39" s="621" t="e">
        <f>SUM(F41:O41)</f>
        <v>#N/A</v>
      </c>
      <c r="Q39" s="474" t="e">
        <f>LOOKUP(P39,Y$1:AH$1,Y$2:AH$2)</f>
        <v>#N/A</v>
      </c>
      <c r="R39" s="620" t="e">
        <f>AH39+AI39+5</f>
        <v>#N/A</v>
      </c>
      <c r="S39" s="475">
        <f>B39</f>
        <v>81</v>
      </c>
      <c r="T39" s="281">
        <f>$A39</f>
        <v>6</v>
      </c>
      <c r="U39" s="281">
        <v>1</v>
      </c>
      <c r="V39" s="281">
        <f>$A39</f>
        <v>6</v>
      </c>
      <c r="W39" s="401"/>
      <c r="X39" s="298"/>
      <c r="Y39" s="298"/>
      <c r="Z39" s="298"/>
      <c r="AA39" s="298"/>
      <c r="AB39" s="298"/>
      <c r="AC39" s="298"/>
      <c r="AD39" s="402"/>
      <c r="AE39" s="402"/>
      <c r="AF39" s="402"/>
      <c r="AH39" s="280" t="e">
        <f>IF(AND(T39&gt;16,P39&gt;=6200),"1",LOOKUP(T39,Y$5:AO$5,Y$6:AO$6))</f>
        <v>#N/A</v>
      </c>
      <c r="AI39" s="280" t="e">
        <f>LOOKUP(Q39,Y$8:AD$8,Y$9:AD$9)</f>
        <v>#N/A</v>
      </c>
      <c r="AJ39" s="356">
        <v>505</v>
      </c>
      <c r="AK39" s="231"/>
    </row>
    <row r="40" spans="1:37" s="280" customFormat="1" ht="13.15" customHeight="1" x14ac:dyDescent="0.3">
      <c r="A40" s="612"/>
      <c r="B40" s="475"/>
      <c r="C40" s="648" t="str">
        <f>VLOOKUP(B39,Уч!$A$2:$L$34,5,FALSE)</f>
        <v xml:space="preserve">Челябинская область  </v>
      </c>
      <c r="D40" s="480" t="str">
        <f>VLOOKUP(B39,Уч!$A$2:$L$34,4,FALSE)</f>
        <v>КМС</v>
      </c>
      <c r="E40" s="461" t="s">
        <v>25</v>
      </c>
      <c r="F40" s="598">
        <f>VLOOKUP($B39,'1_р'!$C$18:$I$86,6,FALSE)</f>
        <v>-2.1</v>
      </c>
      <c r="G40" s="598" t="e">
        <f>VLOOKUP($B39,Дл_р!$C$16:$O$54,12,FALSE)</f>
        <v>#N/A</v>
      </c>
      <c r="H40" s="475"/>
      <c r="I40" s="598"/>
      <c r="J40" s="599"/>
      <c r="K40" s="598" t="e">
        <f>VLOOKUP($B39,#REF!,6,FALSE)</f>
        <v>#REF!</v>
      </c>
      <c r="L40" s="598"/>
      <c r="M40" s="598"/>
      <c r="N40" s="475"/>
      <c r="O40" s="475"/>
      <c r="P40" s="621"/>
      <c r="Q40" s="600"/>
      <c r="R40" s="620" t="e">
        <f>CONCATENATE(AH39,"+",AI39,"+",5)</f>
        <v>#N/A</v>
      </c>
      <c r="S40" s="475">
        <f>B39</f>
        <v>81</v>
      </c>
      <c r="T40" s="281">
        <f>$A39</f>
        <v>6</v>
      </c>
      <c r="U40" s="281">
        <v>2</v>
      </c>
      <c r="V40" s="281">
        <f>$A39</f>
        <v>6</v>
      </c>
      <c r="W40" s="401"/>
      <c r="X40" s="298"/>
      <c r="Y40" s="298"/>
      <c r="Z40" s="298"/>
      <c r="AA40" s="298"/>
      <c r="AB40" s="298"/>
      <c r="AC40" s="298"/>
      <c r="AD40" s="402"/>
      <c r="AE40" s="402"/>
      <c r="AF40" s="402"/>
      <c r="AH40" s="231"/>
      <c r="AI40" s="231"/>
      <c r="AJ40" s="356">
        <v>505</v>
      </c>
      <c r="AK40" s="231"/>
    </row>
    <row r="41" spans="1:37" s="280" customFormat="1" ht="13.15" customHeight="1" x14ac:dyDescent="0.3">
      <c r="A41" s="612"/>
      <c r="B41" s="475"/>
      <c r="C41" s="649" t="str">
        <f>VLOOKUP(B39,Уч!$A$2:$L$34,7,FALSE)</f>
        <v>МБУ СШОР № 2 по легкой атлетике имени Л.Н.Мосеева г.Челябинск, УралГУФК</v>
      </c>
      <c r="D41" s="480"/>
      <c r="E41" s="461" t="s">
        <v>29</v>
      </c>
      <c r="F41" s="475">
        <f>VLOOKUP($B39,'1_р'!$C$18:$I$86,7,FALSE)</f>
        <v>703</v>
      </c>
      <c r="G41" s="475" t="e">
        <f>VLOOKUP($B39,Дл_р!$C$16:$O$54,13,FALSE)</f>
        <v>#N/A</v>
      </c>
      <c r="H41" s="475" t="e">
        <f>VLOOKUP($B39,Я_р!$C$16:$K$60,9,FALSE)</f>
        <v>#N/A</v>
      </c>
      <c r="I41" s="475" t="e">
        <f>VLOOKUP($B39,В_р!$C$16:$AF$57,30,)</f>
        <v>#N/A</v>
      </c>
      <c r="J41" s="478">
        <f>VLOOKUP($B39,'4_р'!$C$17:$H$73,6,FALSE)</f>
        <v>728</v>
      </c>
      <c r="K41" s="475" t="e">
        <f>VLOOKUP($B39,#REF!,7,FALSE)</f>
        <v>#REF!</v>
      </c>
      <c r="L41" s="475" t="e">
        <f>VLOOKUP($B39,#REF!,9,FALSE)</f>
        <v>#REF!</v>
      </c>
      <c r="M41" s="475" t="e">
        <f>VLOOKUP($B39,#REF!,30,FALSE)</f>
        <v>#REF!</v>
      </c>
      <c r="N41" s="475">
        <f>VLOOKUP($B39,К_р!$C$15:$K$68,9,FALSE)</f>
        <v>548</v>
      </c>
      <c r="O41" s="475">
        <f>VLOOKUP($B39,'15_р'!$C$17:$H$86,6,FALSE)</f>
        <v>702</v>
      </c>
      <c r="P41" s="621"/>
      <c r="Q41" s="578"/>
      <c r="R41" s="621"/>
      <c r="S41" s="475">
        <f>B39</f>
        <v>81</v>
      </c>
      <c r="T41" s="281">
        <f>$A39</f>
        <v>6</v>
      </c>
      <c r="U41" s="281">
        <v>3</v>
      </c>
      <c r="V41" s="281">
        <f>$A39</f>
        <v>6</v>
      </c>
      <c r="W41" s="401"/>
      <c r="X41" s="298"/>
      <c r="Y41" s="298"/>
      <c r="Z41" s="298"/>
      <c r="AA41" s="298"/>
      <c r="AB41" s="298"/>
      <c r="AC41" s="298"/>
      <c r="AD41" s="402"/>
      <c r="AE41" s="402"/>
      <c r="AF41" s="402"/>
      <c r="AH41" s="231"/>
      <c r="AI41" s="231"/>
      <c r="AJ41" s="356">
        <v>505</v>
      </c>
      <c r="AK41" s="231"/>
    </row>
    <row r="42" spans="1:37" s="280" customFormat="1" ht="13.15" customHeight="1" x14ac:dyDescent="0.3">
      <c r="A42" s="612"/>
      <c r="B42" s="475"/>
      <c r="C42" s="648" t="str">
        <f>VLOOKUP(B39,Уч!$A$2:$L$34,11,FALSE)</f>
        <v>Пугач С.В.</v>
      </c>
      <c r="D42" s="480"/>
      <c r="E42" s="461" t="s">
        <v>276</v>
      </c>
      <c r="F42" s="475">
        <f>F41</f>
        <v>703</v>
      </c>
      <c r="G42" s="475" t="e">
        <f>F42+G41</f>
        <v>#N/A</v>
      </c>
      <c r="H42" s="475" t="e">
        <f>G42+H41</f>
        <v>#N/A</v>
      </c>
      <c r="I42" s="475" t="e">
        <f>H42+I41</f>
        <v>#N/A</v>
      </c>
      <c r="J42" s="478" t="e">
        <f>SUM($F41:J41)</f>
        <v>#N/A</v>
      </c>
      <c r="K42" s="475" t="e">
        <f>SUM($F41:$K41)</f>
        <v>#N/A</v>
      </c>
      <c r="L42" s="475" t="e">
        <f>K42+L41</f>
        <v>#N/A</v>
      </c>
      <c r="M42" s="475" t="e">
        <f>L42+M41</f>
        <v>#N/A</v>
      </c>
      <c r="N42" s="475" t="e">
        <f>SUM($F41:$N41)</f>
        <v>#N/A</v>
      </c>
      <c r="O42" s="475" t="e">
        <f>SUM($F41:$O41)</f>
        <v>#N/A</v>
      </c>
      <c r="P42" s="621"/>
      <c r="Q42" s="578"/>
      <c r="R42" s="621"/>
      <c r="S42" s="475">
        <f>B39</f>
        <v>81</v>
      </c>
      <c r="T42" s="281">
        <f>$A39</f>
        <v>6</v>
      </c>
      <c r="U42" s="281">
        <v>4</v>
      </c>
      <c r="V42" s="281">
        <f>$A39</f>
        <v>6</v>
      </c>
      <c r="W42" s="336">
        <f t="shared" ref="W42:AF42" si="5">F42</f>
        <v>703</v>
      </c>
      <c r="X42" s="336" t="e">
        <f t="shared" si="5"/>
        <v>#N/A</v>
      </c>
      <c r="Y42" s="336" t="e">
        <f t="shared" si="5"/>
        <v>#N/A</v>
      </c>
      <c r="Z42" s="336" t="e">
        <f t="shared" si="5"/>
        <v>#N/A</v>
      </c>
      <c r="AA42" s="336" t="e">
        <f t="shared" si="5"/>
        <v>#N/A</v>
      </c>
      <c r="AB42" s="336" t="e">
        <f t="shared" si="5"/>
        <v>#N/A</v>
      </c>
      <c r="AC42" s="336" t="e">
        <f t="shared" si="5"/>
        <v>#N/A</v>
      </c>
      <c r="AD42" s="336" t="e">
        <f t="shared" si="5"/>
        <v>#N/A</v>
      </c>
      <c r="AE42" s="336" t="e">
        <f t="shared" si="5"/>
        <v>#N/A</v>
      </c>
      <c r="AF42" s="336" t="e">
        <f t="shared" si="5"/>
        <v>#N/A</v>
      </c>
      <c r="AH42" s="231"/>
      <c r="AI42" s="231"/>
      <c r="AJ42" s="356">
        <v>505</v>
      </c>
      <c r="AK42" s="231"/>
    </row>
    <row r="43" spans="1:37" s="280" customFormat="1" ht="13.15" customHeight="1" x14ac:dyDescent="0.2">
      <c r="A43" s="568"/>
      <c r="B43" s="624"/>
      <c r="C43" s="617"/>
      <c r="D43" s="625"/>
      <c r="E43" s="618" t="s">
        <v>59</v>
      </c>
      <c r="F43" s="624" t="e">
        <f>RANK(F42,$W$14:$W$68,0)</f>
        <v>#N/A</v>
      </c>
      <c r="G43" s="624" t="e">
        <f>RANK(G42,$X$14:$X$68,0)</f>
        <v>#N/A</v>
      </c>
      <c r="H43" s="624" t="e">
        <f>RANK(H42,$Y$14:$Y$68,0)</f>
        <v>#N/A</v>
      </c>
      <c r="I43" s="624" t="e">
        <f>RANK(I42,$Z$14:$Z$68,0)</f>
        <v>#N/A</v>
      </c>
      <c r="J43" s="626" t="e">
        <f>RANK(J42,$AA$14:$AA$68,0)</f>
        <v>#N/A</v>
      </c>
      <c r="K43" s="624" t="e">
        <f>RANK(K42,$AB$14:$AB$68,0)</f>
        <v>#N/A</v>
      </c>
      <c r="L43" s="624" t="e">
        <f>RANK(L42,$AC$14:$AC$68,0)</f>
        <v>#N/A</v>
      </c>
      <c r="M43" s="624" t="e">
        <f>RANK(M42,$AD$14:$AD$68,0)</f>
        <v>#N/A</v>
      </c>
      <c r="N43" s="624" t="e">
        <f>RANK(N42,$AE$14:$AE$68,0)</f>
        <v>#N/A</v>
      </c>
      <c r="O43" s="624" t="e">
        <f>RANK(O42,$AF$14:$AF$68,0)</f>
        <v>#N/A</v>
      </c>
      <c r="P43" s="576"/>
      <c r="Q43" s="627"/>
      <c r="R43" s="622"/>
      <c r="S43" s="601">
        <f>B39</f>
        <v>81</v>
      </c>
      <c r="T43" s="281">
        <f>$A39</f>
        <v>6</v>
      </c>
      <c r="U43" s="281">
        <v>5</v>
      </c>
      <c r="V43" s="281">
        <f>$A39</f>
        <v>6</v>
      </c>
      <c r="W43" s="401"/>
      <c r="X43" s="298"/>
      <c r="Y43" s="298"/>
      <c r="Z43" s="298"/>
      <c r="AA43" s="298"/>
      <c r="AB43" s="298"/>
      <c r="AC43" s="298"/>
      <c r="AD43" s="402"/>
      <c r="AE43" s="402"/>
      <c r="AF43" s="402"/>
      <c r="AH43" s="231"/>
      <c r="AI43" s="231"/>
      <c r="AJ43" s="356">
        <v>505</v>
      </c>
      <c r="AK43" s="231"/>
    </row>
    <row r="44" spans="1:37" s="280" customFormat="1" ht="13.15" customHeight="1" x14ac:dyDescent="0.3">
      <c r="A44" s="612">
        <v>7</v>
      </c>
      <c r="B44" s="475">
        <v>69</v>
      </c>
      <c r="C44" s="616" t="e">
        <f>VLOOKUP(B44,Уч!$A$2:$L$34,2,FALSE)</f>
        <v>#N/A</v>
      </c>
      <c r="D44" s="480" t="e">
        <f>VLOOKUP(B44,Уч!$A$2:$L$34,3,FALSE)</f>
        <v>#N/A</v>
      </c>
      <c r="E44" s="461" t="s">
        <v>19</v>
      </c>
      <c r="F44" s="596" t="e">
        <f>VLOOKUP($B44,'1_р'!$C$18:$I$86,5,FALSE)</f>
        <v>#N/A</v>
      </c>
      <c r="G44" s="596" t="e">
        <f>VLOOKUP($B44,Дл_р!$C$16:$O$54,11,FALSE)</f>
        <v>#N/A</v>
      </c>
      <c r="H44" s="596" t="e">
        <f>VLOOKUP($B44,Я_р!$C$16:$K$60,8,FALSE)</f>
        <v>#N/A</v>
      </c>
      <c r="I44" s="596">
        <f>VLOOKUP($B44,В_р!$C$16:$AF$57,29,FALSE)</f>
        <v>1.85</v>
      </c>
      <c r="J44" s="597" t="e">
        <f>VLOOKUP($B44,'4_р'!$C$17:$H$73,5,FALSE)</f>
        <v>#N/A</v>
      </c>
      <c r="K44" s="596" t="e">
        <f>VLOOKUP($B44,#REF!,5,FALSE)</f>
        <v>#REF!</v>
      </c>
      <c r="L44" s="596" t="e">
        <f>VLOOKUP($B44,#REF!,8,FALSE)</f>
        <v>#REF!</v>
      </c>
      <c r="M44" s="596" t="e">
        <f>VLOOKUP($B44,#REF!,29,FALSE)</f>
        <v>#REF!</v>
      </c>
      <c r="N44" s="596">
        <f>VLOOKUP($B44,К_р!$C$15:$K$68,8,FALSE)</f>
        <v>42.56</v>
      </c>
      <c r="O44" s="475" t="str">
        <f>VLOOKUP($B44,'15_р'!$C$17:$H$86,5,FALSE)</f>
        <v>4:13.03</v>
      </c>
      <c r="P44" s="621" t="e">
        <f>SUM(F46:O46)</f>
        <v>#N/A</v>
      </c>
      <c r="Q44" s="474" t="e">
        <f>LOOKUP(P44,Y$1:AH$1,Y$2:AH$2)</f>
        <v>#N/A</v>
      </c>
      <c r="R44" s="620" t="e">
        <f>AH44+AI44+5</f>
        <v>#N/A</v>
      </c>
      <c r="S44" s="475">
        <f>B44</f>
        <v>69</v>
      </c>
      <c r="T44" s="281">
        <f>$A44</f>
        <v>7</v>
      </c>
      <c r="U44" s="281">
        <v>1</v>
      </c>
      <c r="V44" s="281">
        <f>$A44</f>
        <v>7</v>
      </c>
      <c r="W44" s="401"/>
      <c r="X44" s="298"/>
      <c r="Y44" s="298"/>
      <c r="Z44" s="298"/>
      <c r="AA44" s="298"/>
      <c r="AB44" s="298"/>
      <c r="AC44" s="298"/>
      <c r="AD44" s="402"/>
      <c r="AE44" s="402"/>
      <c r="AF44" s="402"/>
      <c r="AH44" s="280" t="e">
        <f>IF(AND(T44&gt;16,P44&gt;=6200),"1",LOOKUP(T44,Y$5:AO$5,Y$6:AO$6))</f>
        <v>#N/A</v>
      </c>
      <c r="AI44" s="280" t="e">
        <f>LOOKUP(Q44,Y$8:AD$8,Y$9:AD$9)</f>
        <v>#N/A</v>
      </c>
      <c r="AJ44" s="356">
        <v>449</v>
      </c>
      <c r="AK44" s="231"/>
    </row>
    <row r="45" spans="1:37" s="280" customFormat="1" ht="13.15" customHeight="1" x14ac:dyDescent="0.3">
      <c r="A45" s="612"/>
      <c r="B45" s="475"/>
      <c r="C45" s="648" t="e">
        <f>VLOOKUP(B44,Уч!$A$2:$L$34,5,FALSE)</f>
        <v>#N/A</v>
      </c>
      <c r="D45" s="477" t="e">
        <f>VLOOKUP(B44,Уч!$A$2:$L$34,4,FALSE)</f>
        <v>#N/A</v>
      </c>
      <c r="E45" s="461" t="s">
        <v>25</v>
      </c>
      <c r="F45" s="598" t="e">
        <f>VLOOKUP($B44,'1_р'!$C$18:$I$86,6,FALSE)</f>
        <v>#N/A</v>
      </c>
      <c r="G45" s="598" t="e">
        <f>VLOOKUP($B44,Дл_р!$C$16:$O$54,12,FALSE)</f>
        <v>#N/A</v>
      </c>
      <c r="H45" s="475"/>
      <c r="I45" s="598"/>
      <c r="J45" s="599"/>
      <c r="K45" s="598" t="e">
        <f>VLOOKUP($B44,#REF!,6,FALSE)</f>
        <v>#REF!</v>
      </c>
      <c r="L45" s="598"/>
      <c r="M45" s="598"/>
      <c r="N45" s="475"/>
      <c r="O45" s="475"/>
      <c r="P45" s="621"/>
      <c r="Q45" s="600"/>
      <c r="R45" s="620" t="e">
        <f>CONCATENATE(AH44,"+",AI44,"+",5)</f>
        <v>#N/A</v>
      </c>
      <c r="S45" s="475">
        <f>B44</f>
        <v>69</v>
      </c>
      <c r="T45" s="281">
        <f>$A44</f>
        <v>7</v>
      </c>
      <c r="U45" s="281">
        <v>2</v>
      </c>
      <c r="V45" s="281">
        <f>$A44</f>
        <v>7</v>
      </c>
      <c r="W45" s="401"/>
      <c r="X45" s="298"/>
      <c r="Y45" s="298"/>
      <c r="Z45" s="298"/>
      <c r="AA45" s="298"/>
      <c r="AB45" s="298"/>
      <c r="AC45" s="298"/>
      <c r="AD45" s="402"/>
      <c r="AE45" s="402"/>
      <c r="AF45" s="402"/>
      <c r="AH45" s="231"/>
      <c r="AI45" s="231"/>
      <c r="AJ45" s="356">
        <v>449</v>
      </c>
      <c r="AK45" s="231"/>
    </row>
    <row r="46" spans="1:37" s="280" customFormat="1" ht="13.15" customHeight="1" x14ac:dyDescent="0.3">
      <c r="A46" s="612"/>
      <c r="B46" s="475"/>
      <c r="C46" s="649" t="e">
        <f>VLOOKUP(B44,Уч!$A$2:$L$34,7,FALSE)</f>
        <v>#N/A</v>
      </c>
      <c r="D46" s="477"/>
      <c r="E46" s="461" t="s">
        <v>29</v>
      </c>
      <c r="F46" s="475" t="e">
        <f>VLOOKUP($B44,'1_р'!$C$18:$I$86,7,FALSE)</f>
        <v>#N/A</v>
      </c>
      <c r="G46" s="475" t="e">
        <f>VLOOKUP($B44,Дл_р!$C$16:$O$54,13,FALSE)</f>
        <v>#N/A</v>
      </c>
      <c r="H46" s="475" t="e">
        <f>VLOOKUP($B44,Я_р!$C$16:$K$60,9,FALSE)</f>
        <v>#N/A</v>
      </c>
      <c r="I46" s="475">
        <f>VLOOKUP($B44,В_р!$C$16:$AF$57,30,)</f>
        <v>670</v>
      </c>
      <c r="J46" s="478" t="e">
        <f>VLOOKUP($B44,'4_р'!$C$17:$H$73,6,FALSE)</f>
        <v>#N/A</v>
      </c>
      <c r="K46" s="475" t="e">
        <f>VLOOKUP($B44,#REF!,7,FALSE)</f>
        <v>#REF!</v>
      </c>
      <c r="L46" s="475" t="e">
        <f>VLOOKUP($B44,#REF!,9,FALSE)</f>
        <v>#REF!</v>
      </c>
      <c r="M46" s="475" t="e">
        <f>VLOOKUP($B44,#REF!,30,FALSE)</f>
        <v>#REF!</v>
      </c>
      <c r="N46" s="475">
        <f>VLOOKUP($B44,К_р!$C$15:$K$68,9,FALSE)</f>
        <v>479</v>
      </c>
      <c r="O46" s="475">
        <f>VLOOKUP($B44,'15_р'!$C$17:$H$86,6,FALSE)</f>
        <v>860</v>
      </c>
      <c r="P46" s="621"/>
      <c r="Q46" s="602"/>
      <c r="R46" s="621"/>
      <c r="S46" s="475">
        <f>B44</f>
        <v>69</v>
      </c>
      <c r="T46" s="281">
        <f>$A44</f>
        <v>7</v>
      </c>
      <c r="U46" s="281">
        <v>3</v>
      </c>
      <c r="V46" s="281">
        <f>$A44</f>
        <v>7</v>
      </c>
      <c r="W46" s="401"/>
      <c r="X46" s="298"/>
      <c r="Y46" s="298"/>
      <c r="Z46" s="298"/>
      <c r="AA46" s="298"/>
      <c r="AB46" s="298"/>
      <c r="AC46" s="298"/>
      <c r="AD46" s="402"/>
      <c r="AE46" s="402"/>
      <c r="AF46" s="402"/>
      <c r="AH46" s="231"/>
      <c r="AI46" s="231"/>
      <c r="AJ46" s="356">
        <v>449</v>
      </c>
      <c r="AK46" s="231"/>
    </row>
    <row r="47" spans="1:37" s="280" customFormat="1" ht="13.15" customHeight="1" x14ac:dyDescent="0.3">
      <c r="A47" s="612"/>
      <c r="B47" s="475"/>
      <c r="C47" s="648" t="e">
        <f>VLOOKUP(B44,Уч!$A$2:$L$34,11,FALSE)</f>
        <v>#N/A</v>
      </c>
      <c r="D47" s="477"/>
      <c r="E47" s="461" t="s">
        <v>276</v>
      </c>
      <c r="F47" s="475" t="e">
        <f>F46</f>
        <v>#N/A</v>
      </c>
      <c r="G47" s="475" t="e">
        <f>F47+G46</f>
        <v>#N/A</v>
      </c>
      <c r="H47" s="475" t="e">
        <f>G47+H46</f>
        <v>#N/A</v>
      </c>
      <c r="I47" s="475" t="e">
        <f>H47+I46</f>
        <v>#N/A</v>
      </c>
      <c r="J47" s="478" t="e">
        <f>SUM($F46:J46)</f>
        <v>#N/A</v>
      </c>
      <c r="K47" s="475" t="e">
        <f>SUM($F46:$K46)</f>
        <v>#N/A</v>
      </c>
      <c r="L47" s="475" t="e">
        <f>K47+L46</f>
        <v>#N/A</v>
      </c>
      <c r="M47" s="475" t="e">
        <f>L47+M46</f>
        <v>#N/A</v>
      </c>
      <c r="N47" s="475" t="e">
        <f>SUM($F46:$N46)</f>
        <v>#N/A</v>
      </c>
      <c r="O47" s="475" t="e">
        <f>SUM($F46:$O46)</f>
        <v>#N/A</v>
      </c>
      <c r="P47" s="621"/>
      <c r="Q47" s="600"/>
      <c r="R47" s="621"/>
      <c r="S47" s="475">
        <f>B44</f>
        <v>69</v>
      </c>
      <c r="T47" s="281">
        <f>$A44</f>
        <v>7</v>
      </c>
      <c r="U47" s="281">
        <v>4</v>
      </c>
      <c r="V47" s="281">
        <f>$A44</f>
        <v>7</v>
      </c>
      <c r="W47" s="336" t="e">
        <f t="shared" ref="W47:AF47" si="6">F47</f>
        <v>#N/A</v>
      </c>
      <c r="X47" s="336" t="e">
        <f t="shared" si="6"/>
        <v>#N/A</v>
      </c>
      <c r="Y47" s="336" t="e">
        <f t="shared" si="6"/>
        <v>#N/A</v>
      </c>
      <c r="Z47" s="336" t="e">
        <f t="shared" si="6"/>
        <v>#N/A</v>
      </c>
      <c r="AA47" s="336" t="e">
        <f t="shared" si="6"/>
        <v>#N/A</v>
      </c>
      <c r="AB47" s="336" t="e">
        <f t="shared" si="6"/>
        <v>#N/A</v>
      </c>
      <c r="AC47" s="336" t="e">
        <f t="shared" si="6"/>
        <v>#N/A</v>
      </c>
      <c r="AD47" s="336" t="e">
        <f t="shared" si="6"/>
        <v>#N/A</v>
      </c>
      <c r="AE47" s="336" t="e">
        <f t="shared" si="6"/>
        <v>#N/A</v>
      </c>
      <c r="AF47" s="336" t="e">
        <f t="shared" si="6"/>
        <v>#N/A</v>
      </c>
      <c r="AH47" s="231"/>
      <c r="AI47" s="231"/>
      <c r="AJ47" s="356">
        <v>449</v>
      </c>
      <c r="AK47" s="231"/>
    </row>
    <row r="48" spans="1:37" s="280" customFormat="1" ht="13.15" customHeight="1" x14ac:dyDescent="0.2">
      <c r="A48" s="568"/>
      <c r="B48" s="624"/>
      <c r="C48" s="617"/>
      <c r="D48" s="629"/>
      <c r="E48" s="618" t="s">
        <v>59</v>
      </c>
      <c r="F48" s="624" t="e">
        <f>RANK(F47,$W$14:$W$68,0)</f>
        <v>#N/A</v>
      </c>
      <c r="G48" s="624" t="e">
        <f>RANK(G47,$X$14:$X$68,0)</f>
        <v>#N/A</v>
      </c>
      <c r="H48" s="624" t="e">
        <f>RANK(H47,$Y$14:$Y$68,0)</f>
        <v>#N/A</v>
      </c>
      <c r="I48" s="624" t="e">
        <f>RANK(I47,$Z$14:$Z$68,0)</f>
        <v>#N/A</v>
      </c>
      <c r="J48" s="626" t="e">
        <f>RANK(J47,$AA$14:$AA$68,0)</f>
        <v>#N/A</v>
      </c>
      <c r="K48" s="624" t="e">
        <f>RANK(K47,$AB$14:$AB$68,0)</f>
        <v>#N/A</v>
      </c>
      <c r="L48" s="624" t="e">
        <f>RANK(L47,$AC$14:$AC$68,0)</f>
        <v>#N/A</v>
      </c>
      <c r="M48" s="624" t="e">
        <f>RANK(M47,$AD$14:$AD$68,0)</f>
        <v>#N/A</v>
      </c>
      <c r="N48" s="624" t="e">
        <f>RANK(N47,$AE$14:$AE$68,0)</f>
        <v>#N/A</v>
      </c>
      <c r="O48" s="624" t="e">
        <f>RANK(O47,$AF$14:$AF$68,0)</f>
        <v>#N/A</v>
      </c>
      <c r="P48" s="576"/>
      <c r="Q48" s="627"/>
      <c r="R48" s="622"/>
      <c r="S48" s="601">
        <f>B44</f>
        <v>69</v>
      </c>
      <c r="T48" s="281">
        <f>$A44</f>
        <v>7</v>
      </c>
      <c r="U48" s="281">
        <v>5</v>
      </c>
      <c r="V48" s="281">
        <f>$A44</f>
        <v>7</v>
      </c>
      <c r="W48" s="401"/>
      <c r="X48" s="298"/>
      <c r="Y48" s="298"/>
      <c r="Z48" s="298"/>
      <c r="AA48" s="298"/>
      <c r="AB48" s="298"/>
      <c r="AC48" s="298"/>
      <c r="AD48" s="402"/>
      <c r="AE48" s="402"/>
      <c r="AF48" s="402"/>
      <c r="AH48" s="231"/>
      <c r="AI48" s="231"/>
      <c r="AJ48" s="356">
        <v>449</v>
      </c>
      <c r="AK48" s="231"/>
    </row>
    <row r="49" spans="1:51" s="280" customFormat="1" ht="13.15" customHeight="1" x14ac:dyDescent="0.3">
      <c r="A49" s="612">
        <v>8</v>
      </c>
      <c r="B49" s="475">
        <v>78</v>
      </c>
      <c r="C49" s="616" t="str">
        <f>VLOOKUP(B49,Уч!$A$2:$L$34,2,FALSE)</f>
        <v>Слаква Максим</v>
      </c>
      <c r="D49" s="480" t="str">
        <f>VLOOKUP(B49,Уч!$A$2:$L$34,3,FALSE)</f>
        <v>10.05.1998</v>
      </c>
      <c r="E49" s="461" t="s">
        <v>19</v>
      </c>
      <c r="F49" s="596">
        <f>VLOOKUP($B49,'1_р'!$C$18:$I$86,5,FALSE)</f>
        <v>11.6</v>
      </c>
      <c r="G49" s="596">
        <f>VLOOKUP($B49,Дл_р!$C$16:$O$54,11,FALSE)</f>
        <v>6.84</v>
      </c>
      <c r="H49" s="596">
        <f>VLOOKUP($B49,Я_р!$C$16:$K$60,8,FALSE)</f>
        <v>10.36</v>
      </c>
      <c r="I49" s="596">
        <f>VLOOKUP($B49,В_р!$C$16:$AF$57,29,FALSE)</f>
        <v>1.67</v>
      </c>
      <c r="J49" s="597">
        <f>VLOOKUP($B49,'4_р'!$C$17:$H$73,5,FALSE)</f>
        <v>49.37</v>
      </c>
      <c r="K49" s="596" t="e">
        <f>VLOOKUP($B49,#REF!,5,FALSE)</f>
        <v>#REF!</v>
      </c>
      <c r="L49" s="596" t="e">
        <f>VLOOKUP($B49,#REF!,8,FALSE)</f>
        <v>#REF!</v>
      </c>
      <c r="M49" s="596" t="e">
        <f>VLOOKUP($B49,#REF!,29,FALSE)</f>
        <v>#REF!</v>
      </c>
      <c r="N49" s="596">
        <f>VLOOKUP($B49,К_р!$C$15:$K$68,8,FALSE)</f>
        <v>30.29</v>
      </c>
      <c r="O49" s="475" t="str">
        <f>VLOOKUP($B49,'15_р'!$C$17:$H$86,5,FALSE)</f>
        <v>4:51.28</v>
      </c>
      <c r="P49" s="621" t="e">
        <f>SUM(F51:O51)</f>
        <v>#REF!</v>
      </c>
      <c r="Q49" s="474" t="e">
        <f>LOOKUP(P49,Y$1:AH$1,Y$2:AH$2)</f>
        <v>#REF!</v>
      </c>
      <c r="R49" s="620" t="e">
        <f>AH49+AI49+5</f>
        <v>#REF!</v>
      </c>
      <c r="S49" s="475">
        <f>B49</f>
        <v>78</v>
      </c>
      <c r="T49" s="281">
        <f>$A49</f>
        <v>8</v>
      </c>
      <c r="U49" s="281">
        <v>1</v>
      </c>
      <c r="V49" s="281" t="s">
        <v>162</v>
      </c>
      <c r="W49" s="444"/>
      <c r="X49" s="444"/>
      <c r="Y49" s="444"/>
      <c r="Z49" s="444"/>
      <c r="AA49" s="444"/>
      <c r="AB49" s="444"/>
      <c r="AC49" s="444"/>
      <c r="AD49" s="444"/>
      <c r="AE49" s="444"/>
      <c r="AF49" s="444"/>
      <c r="AG49" s="281"/>
      <c r="AH49" s="280" t="e">
        <f>IF(AND(T49&gt;16,P49&gt;=6200),"1",LOOKUP(T49,Y$5:AO$5,Y$6:AO$6))</f>
        <v>#REF!</v>
      </c>
      <c r="AI49" s="280" t="e">
        <f>LOOKUP(Q49,Y$8:AD$8,Y$9:AD$9)</f>
        <v>#REF!</v>
      </c>
      <c r="AJ49" s="356">
        <v>319</v>
      </c>
      <c r="AK49" s="231"/>
      <c r="AL49" s="281"/>
      <c r="AM49" s="281"/>
      <c r="AN49" s="281"/>
      <c r="AO49" s="281"/>
    </row>
    <row r="50" spans="1:51" s="280" customFormat="1" ht="13.15" customHeight="1" x14ac:dyDescent="0.3">
      <c r="A50" s="612"/>
      <c r="B50" s="475"/>
      <c r="C50" s="648" t="str">
        <f>VLOOKUP(B49,Уч!$A$2:$L$34,5,FALSE)</f>
        <v xml:space="preserve">Ставропольский край  </v>
      </c>
      <c r="D50" s="480" t="str">
        <f>VLOOKUP(B49,Уч!$A$2:$L$34,4,FALSE)</f>
        <v>КМС</v>
      </c>
      <c r="E50" s="461" t="s">
        <v>25</v>
      </c>
      <c r="F50" s="598">
        <f>VLOOKUP($B49,'1_р'!$C$18:$I$86,6,FALSE)</f>
        <v>0.8</v>
      </c>
      <c r="G50" s="598">
        <f>VLOOKUP($B49,Дл_р!$C$16:$O$54,12,FALSE)</f>
        <v>-0.6</v>
      </c>
      <c r="H50" s="475"/>
      <c r="I50" s="598"/>
      <c r="J50" s="599"/>
      <c r="K50" s="598" t="e">
        <f>VLOOKUP($B49,#REF!,6,FALSE)</f>
        <v>#REF!</v>
      </c>
      <c r="L50" s="598"/>
      <c r="M50" s="598"/>
      <c r="N50" s="475"/>
      <c r="O50" s="475"/>
      <c r="P50" s="623"/>
      <c r="Q50" s="603"/>
      <c r="R50" s="620" t="e">
        <f>CONCATENATE(AH49,"+",AI49,"+",5)</f>
        <v>#REF!</v>
      </c>
      <c r="S50" s="475">
        <f>B49</f>
        <v>78</v>
      </c>
      <c r="T50" s="281">
        <f>$A49</f>
        <v>8</v>
      </c>
      <c r="U50" s="281">
        <v>2</v>
      </c>
      <c r="V50" s="281" t="s">
        <v>162</v>
      </c>
      <c r="W50" s="444"/>
      <c r="X50" s="444"/>
      <c r="Y50" s="444"/>
      <c r="Z50" s="444"/>
      <c r="AA50" s="444"/>
      <c r="AB50" s="444"/>
      <c r="AC50" s="444"/>
      <c r="AD50" s="444"/>
      <c r="AE50" s="444"/>
      <c r="AF50" s="444"/>
      <c r="AG50" s="281"/>
      <c r="AH50" s="231"/>
      <c r="AI50" s="231"/>
      <c r="AJ50" s="356">
        <v>319</v>
      </c>
      <c r="AK50" s="231"/>
      <c r="AL50" s="281"/>
      <c r="AM50" s="281"/>
      <c r="AN50" s="281"/>
      <c r="AO50" s="281"/>
    </row>
    <row r="51" spans="1:51" s="280" customFormat="1" ht="13.15" customHeight="1" x14ac:dyDescent="0.3">
      <c r="A51" s="612"/>
      <c r="B51" s="475"/>
      <c r="C51" s="649" t="str">
        <f>VLOOKUP(B49,Уч!$A$2:$L$34,7,FALSE)</f>
        <v>ГБУ "СШОР по легкой атлетике"</v>
      </c>
      <c r="D51" s="480"/>
      <c r="E51" s="461" t="s">
        <v>29</v>
      </c>
      <c r="F51" s="475">
        <f>VLOOKUP($B49,'1_р'!$C$18:$I$86,7,FALSE)</f>
        <v>732</v>
      </c>
      <c r="G51" s="475">
        <f>VLOOKUP($B49,Дл_р!$C$16:$O$54,13,FALSE)</f>
        <v>776</v>
      </c>
      <c r="H51" s="475">
        <f>VLOOKUP($B49,Я_р!$C$16:$K$60,9,FALSE)</f>
        <v>507</v>
      </c>
      <c r="I51" s="475">
        <f>VLOOKUP($B49,В_р!$C$16:$AF$57,30,)</f>
        <v>520</v>
      </c>
      <c r="J51" s="478">
        <f>VLOOKUP($B49,'4_р'!$C$17:$H$73,6,FALSE)</f>
        <v>844</v>
      </c>
      <c r="K51" s="475" t="e">
        <f>VLOOKUP($B49,#REF!,7,FALSE)</f>
        <v>#REF!</v>
      </c>
      <c r="L51" s="475" t="e">
        <f>VLOOKUP($B49,#REF!,9,FALSE)</f>
        <v>#REF!</v>
      </c>
      <c r="M51" s="475" t="e">
        <f>VLOOKUP($B49,#REF!,30,FALSE)</f>
        <v>#REF!</v>
      </c>
      <c r="N51" s="475">
        <f>VLOOKUP($B49,К_р!$C$15:$K$68,9,FALSE)</f>
        <v>303</v>
      </c>
      <c r="O51" s="475">
        <f>VLOOKUP($B49,'15_р'!$C$17:$H$86,6,FALSE)</f>
        <v>611</v>
      </c>
      <c r="P51" s="623"/>
      <c r="Q51" s="604"/>
      <c r="R51" s="621"/>
      <c r="S51" s="475">
        <f>B49</f>
        <v>78</v>
      </c>
      <c r="T51" s="281">
        <f>$A49</f>
        <v>8</v>
      </c>
      <c r="U51" s="281">
        <v>3</v>
      </c>
      <c r="V51" s="281" t="s">
        <v>162</v>
      </c>
      <c r="W51" s="444"/>
      <c r="X51" s="444"/>
      <c r="Y51" s="444"/>
      <c r="Z51" s="444"/>
      <c r="AA51" s="444"/>
      <c r="AB51" s="444"/>
      <c r="AC51" s="444"/>
      <c r="AD51" s="444"/>
      <c r="AE51" s="444"/>
      <c r="AF51" s="444"/>
      <c r="AG51" s="281"/>
      <c r="AH51" s="231"/>
      <c r="AI51" s="231"/>
      <c r="AJ51" s="356">
        <v>319</v>
      </c>
      <c r="AK51" s="231"/>
      <c r="AL51" s="281"/>
      <c r="AM51" s="281"/>
      <c r="AN51" s="281"/>
      <c r="AO51" s="281"/>
    </row>
    <row r="52" spans="1:51" s="280" customFormat="1" ht="13.15" customHeight="1" x14ac:dyDescent="0.3">
      <c r="A52" s="612"/>
      <c r="B52" s="475"/>
      <c r="C52" s="648" t="str">
        <f>VLOOKUP(B49,Уч!$A$2:$L$34,11,FALSE)</f>
        <v>Мирошниченко В.И., Журавлева Т.В.</v>
      </c>
      <c r="D52" s="480"/>
      <c r="E52" s="461" t="s">
        <v>276</v>
      </c>
      <c r="F52" s="475">
        <f>F51</f>
        <v>732</v>
      </c>
      <c r="G52" s="475">
        <f>F52+G51</f>
        <v>1508</v>
      </c>
      <c r="H52" s="475">
        <f>G52+H51</f>
        <v>2015</v>
      </c>
      <c r="I52" s="475">
        <f>H52+I51</f>
        <v>2535</v>
      </c>
      <c r="J52" s="478">
        <f>SUM($F51:J51)</f>
        <v>3379</v>
      </c>
      <c r="K52" s="475" t="e">
        <f>SUM($F51:$K51)</f>
        <v>#REF!</v>
      </c>
      <c r="L52" s="475" t="e">
        <f>K52+L51</f>
        <v>#REF!</v>
      </c>
      <c r="M52" s="475" t="e">
        <f>L52+M51</f>
        <v>#REF!</v>
      </c>
      <c r="N52" s="475" t="e">
        <f>SUM($F51:$N51)</f>
        <v>#REF!</v>
      </c>
      <c r="O52" s="475" t="e">
        <f>SUM($F51:$O51)</f>
        <v>#REF!</v>
      </c>
      <c r="P52" s="623"/>
      <c r="Q52" s="603"/>
      <c r="R52" s="621"/>
      <c r="S52" s="475">
        <f>B49</f>
        <v>78</v>
      </c>
      <c r="T52" s="281">
        <f>$A49</f>
        <v>8</v>
      </c>
      <c r="U52" s="281">
        <v>4</v>
      </c>
      <c r="V52" s="281" t="s">
        <v>162</v>
      </c>
      <c r="W52" s="336">
        <f t="shared" ref="W52:AF52" si="7">F52</f>
        <v>732</v>
      </c>
      <c r="X52" s="336">
        <f t="shared" si="7"/>
        <v>1508</v>
      </c>
      <c r="Y52" s="336">
        <f t="shared" si="7"/>
        <v>2015</v>
      </c>
      <c r="Z52" s="336">
        <f t="shared" si="7"/>
        <v>2535</v>
      </c>
      <c r="AA52" s="336">
        <f t="shared" si="7"/>
        <v>3379</v>
      </c>
      <c r="AB52" s="336" t="e">
        <f t="shared" si="7"/>
        <v>#REF!</v>
      </c>
      <c r="AC52" s="336" t="e">
        <f t="shared" si="7"/>
        <v>#REF!</v>
      </c>
      <c r="AD52" s="336" t="e">
        <f t="shared" si="7"/>
        <v>#REF!</v>
      </c>
      <c r="AE52" s="336" t="e">
        <f t="shared" si="7"/>
        <v>#REF!</v>
      </c>
      <c r="AF52" s="336" t="e">
        <f t="shared" si="7"/>
        <v>#REF!</v>
      </c>
      <c r="AG52" s="281"/>
      <c r="AH52" s="231"/>
      <c r="AI52" s="231"/>
      <c r="AJ52" s="356">
        <v>319</v>
      </c>
      <c r="AK52" s="231"/>
      <c r="AL52" s="281"/>
      <c r="AM52" s="281"/>
      <c r="AN52" s="281"/>
      <c r="AO52" s="281"/>
    </row>
    <row r="53" spans="1:51" s="280" customFormat="1" ht="13.15" customHeight="1" x14ac:dyDescent="0.2">
      <c r="A53" s="568"/>
      <c r="B53" s="624"/>
      <c r="C53" s="617"/>
      <c r="D53" s="625"/>
      <c r="E53" s="618" t="s">
        <v>59</v>
      </c>
      <c r="F53" s="624" t="e">
        <f>RANK(F52,$W$14:$W$68,0)</f>
        <v>#N/A</v>
      </c>
      <c r="G53" s="624" t="e">
        <f>RANK(G52,$X$14:$X$68,0)</f>
        <v>#N/A</v>
      </c>
      <c r="H53" s="624" t="e">
        <f>RANK(H52,$Y$14:$Y$68,0)</f>
        <v>#N/A</v>
      </c>
      <c r="I53" s="624" t="e">
        <f>RANK(I52,$Z$14:$Z$68,0)</f>
        <v>#N/A</v>
      </c>
      <c r="J53" s="626" t="e">
        <f>RANK(J52,$AA$14:$AA$68,0)</f>
        <v>#N/A</v>
      </c>
      <c r="K53" s="624" t="e">
        <f>RANK(K52,$AB$14:$AB$68,0)</f>
        <v>#REF!</v>
      </c>
      <c r="L53" s="624" t="e">
        <f>RANK(L52,$AC$14:$AC$68,0)</f>
        <v>#REF!</v>
      </c>
      <c r="M53" s="624" t="e">
        <f>RANK(M52,$AD$14:$AD$68,0)</f>
        <v>#REF!</v>
      </c>
      <c r="N53" s="624" t="e">
        <f>RANK(N52,$AE$14:$AE$68,0)</f>
        <v>#REF!</v>
      </c>
      <c r="O53" s="624" t="e">
        <f>RANK(O52,$AF$14:$AF$68,0)</f>
        <v>#REF!</v>
      </c>
      <c r="P53" s="631"/>
      <c r="Q53" s="632"/>
      <c r="R53" s="622"/>
      <c r="S53" s="601">
        <f>B49</f>
        <v>78</v>
      </c>
      <c r="T53" s="281">
        <f>$A49</f>
        <v>8</v>
      </c>
      <c r="U53" s="281">
        <v>5</v>
      </c>
      <c r="V53" s="281" t="s">
        <v>162</v>
      </c>
      <c r="W53" s="444"/>
      <c r="X53" s="444"/>
      <c r="Y53" s="444"/>
      <c r="Z53" s="444"/>
      <c r="AA53" s="444"/>
      <c r="AB53" s="444"/>
      <c r="AC53" s="444"/>
      <c r="AD53" s="444"/>
      <c r="AE53" s="444"/>
      <c r="AF53" s="444"/>
      <c r="AG53" s="281"/>
      <c r="AH53" s="231"/>
      <c r="AI53" s="231"/>
      <c r="AJ53" s="356">
        <v>319</v>
      </c>
      <c r="AK53" s="231"/>
      <c r="AL53" s="281"/>
      <c r="AM53" s="281"/>
      <c r="AN53" s="281"/>
      <c r="AO53" s="281"/>
    </row>
    <row r="54" spans="1:51" s="281" customFormat="1" ht="13.15" customHeight="1" x14ac:dyDescent="0.3">
      <c r="A54" s="612">
        <v>9</v>
      </c>
      <c r="B54" s="475">
        <v>40</v>
      </c>
      <c r="C54" s="616" t="str">
        <f>VLOOKUP(B54,Уч!$A$2:$L$34,2,FALSE)</f>
        <v>Черкасов Алексей</v>
      </c>
      <c r="D54" s="480" t="str">
        <f>VLOOKUP(B54,Уч!$A$2:$L$34,3,FALSE)</f>
        <v>22.10.1994</v>
      </c>
      <c r="E54" s="461" t="s">
        <v>19</v>
      </c>
      <c r="F54" s="596">
        <f>VLOOKUP($B54,'1_р'!$C$18:$I$86,5,FALSE)</f>
        <v>11.53</v>
      </c>
      <c r="G54" s="596">
        <f>VLOOKUP($B54,Дл_р!$C$16:$O$54,11,FALSE)</f>
        <v>6.9</v>
      </c>
      <c r="H54" s="596">
        <f>VLOOKUP($B54,Я_р!$C$16:$K$60,8,FALSE)</f>
        <v>14.03</v>
      </c>
      <c r="I54" s="596">
        <f>VLOOKUP($B54,В_р!$C$16:$AF$57,29,FALSE)</f>
        <v>1.97</v>
      </c>
      <c r="J54" s="597">
        <f>VLOOKUP($B54,'4_р'!$C$17:$H$73,5,FALSE)</f>
        <v>50.84</v>
      </c>
      <c r="K54" s="596" t="e">
        <f>VLOOKUP($B54,#REF!,5,FALSE)</f>
        <v>#REF!</v>
      </c>
      <c r="L54" s="596" t="e">
        <f>VLOOKUP($B54,#REF!,8,FALSE)</f>
        <v>#REF!</v>
      </c>
      <c r="M54" s="596" t="s">
        <v>346</v>
      </c>
      <c r="N54" s="596">
        <f>VLOOKUP($B54,К_р!$C$15:$K$68,8,FALSE)</f>
        <v>53.68</v>
      </c>
      <c r="O54" s="475" t="str">
        <f>VLOOKUP($B54,'15_р'!$C$17:$H$86,5,FALSE)</f>
        <v>4:56.96</v>
      </c>
      <c r="P54" s="621" t="e">
        <f>SUM(F56:O56)</f>
        <v>#REF!</v>
      </c>
      <c r="Q54" s="474" t="e">
        <f>LOOKUP(P54,Y$1:AH$1,Y$2:AH$2)</f>
        <v>#REF!</v>
      </c>
      <c r="R54" s="620" t="e">
        <f>AH54+AI54+5</f>
        <v>#REF!</v>
      </c>
      <c r="S54" s="475">
        <f>B54</f>
        <v>40</v>
      </c>
      <c r="T54" s="281">
        <f>$A54</f>
        <v>9</v>
      </c>
      <c r="U54" s="281">
        <v>1</v>
      </c>
      <c r="V54" s="281">
        <f>$A54</f>
        <v>9</v>
      </c>
      <c r="W54" s="401"/>
      <c r="X54" s="298"/>
      <c r="Y54" s="298"/>
      <c r="Z54" s="298"/>
      <c r="AA54" s="298"/>
      <c r="AB54" s="298"/>
      <c r="AC54" s="298"/>
      <c r="AD54" s="402"/>
      <c r="AE54" s="402"/>
      <c r="AF54" s="402"/>
      <c r="AG54" s="280"/>
      <c r="AH54" s="280" t="e">
        <f>IF(AND(T54&gt;16,P54&gt;=6200),"1",LOOKUP(T54,Y$5:AO$5,Y$6:AO$6))</f>
        <v>#REF!</v>
      </c>
      <c r="AI54" s="280" t="e">
        <f>LOOKUP(Q54,Y$8:AD$8,Y$9:AD$9)</f>
        <v>#REF!</v>
      </c>
      <c r="AJ54" s="356">
        <v>96</v>
      </c>
      <c r="AK54" s="280"/>
      <c r="AL54" s="280"/>
      <c r="AM54" s="280"/>
      <c r="AN54" s="280"/>
      <c r="AO54" s="280"/>
      <c r="AP54" s="280"/>
      <c r="AQ54" s="280"/>
      <c r="AR54" s="280"/>
      <c r="AS54" s="280"/>
      <c r="AT54" s="280"/>
      <c r="AU54" s="280"/>
      <c r="AV54" s="280"/>
      <c r="AW54" s="280"/>
      <c r="AX54" s="280"/>
      <c r="AY54" s="280"/>
    </row>
    <row r="55" spans="1:51" s="281" customFormat="1" ht="13.15" customHeight="1" x14ac:dyDescent="0.3">
      <c r="A55" s="612"/>
      <c r="B55" s="475"/>
      <c r="C55" s="648" t="str">
        <f>VLOOKUP(B54,Уч!$A$2:$L$34,5,FALSE)</f>
        <v xml:space="preserve">Кемеровская область Санкт-Петербург </v>
      </c>
      <c r="D55" s="480" t="str">
        <f>VLOOKUP(B54,Уч!$A$2:$L$34,4,FALSE)</f>
        <v>МС</v>
      </c>
      <c r="E55" s="461" t="s">
        <v>25</v>
      </c>
      <c r="F55" s="598">
        <f>VLOOKUP($B54,'1_р'!$C$18:$I$86,6,FALSE)</f>
        <v>0.8</v>
      </c>
      <c r="G55" s="598">
        <f>VLOOKUP($B54,Дл_р!$C$16:$O$54,12,FALSE)</f>
        <v>-0.9</v>
      </c>
      <c r="H55" s="475"/>
      <c r="I55" s="598"/>
      <c r="J55" s="599"/>
      <c r="K55" s="598" t="e">
        <f>VLOOKUP($B54,#REF!,6,FALSE)</f>
        <v>#REF!</v>
      </c>
      <c r="L55" s="598"/>
      <c r="M55" s="598"/>
      <c r="N55" s="475"/>
      <c r="O55" s="475"/>
      <c r="P55" s="621"/>
      <c r="Q55" s="600"/>
      <c r="R55" s="620" t="e">
        <f>CONCATENATE(AH54,"+",AI54,"+",5)</f>
        <v>#REF!</v>
      </c>
      <c r="S55" s="475">
        <f>B54</f>
        <v>40</v>
      </c>
      <c r="T55" s="281">
        <f>$A54</f>
        <v>9</v>
      </c>
      <c r="U55" s="281">
        <v>2</v>
      </c>
      <c r="V55" s="281">
        <f>$A54</f>
        <v>9</v>
      </c>
      <c r="W55" s="401"/>
      <c r="X55" s="298"/>
      <c r="Y55" s="298"/>
      <c r="Z55" s="298"/>
      <c r="AA55" s="298"/>
      <c r="AB55" s="298"/>
      <c r="AC55" s="298"/>
      <c r="AD55" s="402"/>
      <c r="AE55" s="402"/>
      <c r="AF55" s="402"/>
      <c r="AG55" s="280"/>
      <c r="AH55" s="231"/>
      <c r="AI55" s="231"/>
      <c r="AJ55" s="356">
        <v>96</v>
      </c>
      <c r="AK55" s="231"/>
      <c r="AL55" s="280"/>
      <c r="AM55" s="280"/>
      <c r="AN55" s="280"/>
      <c r="AO55" s="280"/>
      <c r="AP55" s="280"/>
      <c r="AQ55" s="280"/>
      <c r="AR55" s="280"/>
      <c r="AS55" s="280"/>
      <c r="AT55" s="280"/>
      <c r="AU55" s="280"/>
      <c r="AV55" s="280"/>
      <c r="AW55" s="280"/>
      <c r="AX55" s="280"/>
      <c r="AY55" s="280"/>
    </row>
    <row r="56" spans="1:51" s="281" customFormat="1" ht="13.15" customHeight="1" x14ac:dyDescent="0.3">
      <c r="A56" s="612"/>
      <c r="B56" s="475"/>
      <c r="C56" s="649" t="str">
        <f>VLOOKUP(B54,Уч!$A$2:$L$34,7,FALSE)</f>
        <v>МА ФСУ «СШОР по легкой атлетике», ГАУ КО "ЦП ССК", СПб ГБУ ЦОП "ШВСМ по легкой атлетике"</v>
      </c>
      <c r="D56" s="480"/>
      <c r="E56" s="461" t="s">
        <v>29</v>
      </c>
      <c r="F56" s="475">
        <f>VLOOKUP($B54,'1_р'!$C$18:$I$86,7,FALSE)</f>
        <v>746</v>
      </c>
      <c r="G56" s="475">
        <f>VLOOKUP($B54,Дл_р!$C$16:$O$54,13,FALSE)</f>
        <v>790</v>
      </c>
      <c r="H56" s="475">
        <f>VLOOKUP($B54,Я_р!$C$16:$K$60,9,FALSE)</f>
        <v>730</v>
      </c>
      <c r="I56" s="475">
        <f>VLOOKUP($B54,В_р!$C$16:$AF$57,30,)</f>
        <v>776</v>
      </c>
      <c r="J56" s="478">
        <f>VLOOKUP($B54,'4_р'!$C$17:$H$73,6,FALSE)</f>
        <v>776</v>
      </c>
      <c r="K56" s="475" t="e">
        <f>VLOOKUP($B54,#REF!,7,FALSE)</f>
        <v>#REF!</v>
      </c>
      <c r="L56" s="475" t="e">
        <f>VLOOKUP($B54,#REF!,9,FALSE)</f>
        <v>#REF!</v>
      </c>
      <c r="M56" s="475" t="e">
        <f>VLOOKUP($B54,#REF!,30,FALSE)</f>
        <v>#REF!</v>
      </c>
      <c r="N56" s="475">
        <f>VLOOKUP($B54,К_р!$C$15:$K$68,9,FALSE)</f>
        <v>643</v>
      </c>
      <c r="O56" s="475">
        <f>VLOOKUP($B54,'15_р'!$C$17:$H$86,6,FALSE)</f>
        <v>577</v>
      </c>
      <c r="P56" s="621"/>
      <c r="Q56" s="600"/>
      <c r="R56" s="621"/>
      <c r="S56" s="475">
        <f>B54</f>
        <v>40</v>
      </c>
      <c r="T56" s="281">
        <f>$A54</f>
        <v>9</v>
      </c>
      <c r="U56" s="281">
        <v>3</v>
      </c>
      <c r="V56" s="281">
        <f>$A54</f>
        <v>9</v>
      </c>
      <c r="W56" s="401"/>
      <c r="X56" s="298"/>
      <c r="Y56" s="298"/>
      <c r="Z56" s="298"/>
      <c r="AA56" s="298"/>
      <c r="AB56" s="298"/>
      <c r="AC56" s="298"/>
      <c r="AD56" s="402"/>
      <c r="AE56" s="402"/>
      <c r="AF56" s="402"/>
      <c r="AG56" s="280"/>
      <c r="AH56" s="231"/>
      <c r="AI56" s="231"/>
      <c r="AJ56" s="356">
        <v>96</v>
      </c>
      <c r="AK56" s="231"/>
      <c r="AL56" s="280"/>
      <c r="AM56" s="280"/>
      <c r="AN56" s="280"/>
      <c r="AO56" s="280"/>
      <c r="AP56" s="280"/>
      <c r="AQ56" s="280"/>
      <c r="AR56" s="280"/>
      <c r="AS56" s="280"/>
      <c r="AT56" s="280"/>
      <c r="AU56" s="280"/>
      <c r="AV56" s="280"/>
      <c r="AW56" s="280"/>
      <c r="AX56" s="280"/>
      <c r="AY56" s="280"/>
    </row>
    <row r="57" spans="1:51" s="281" customFormat="1" ht="13.15" customHeight="1" x14ac:dyDescent="0.3">
      <c r="A57" s="612"/>
      <c r="B57" s="475"/>
      <c r="C57" s="648" t="str">
        <f>VLOOKUP(B54,Уч!$A$2:$L$34,11,FALSE)</f>
        <v>Залевская И.И., Овчинников Ю.В., Полосухин К.А.</v>
      </c>
      <c r="D57" s="480"/>
      <c r="E57" s="461" t="s">
        <v>276</v>
      </c>
      <c r="F57" s="475">
        <f>F56</f>
        <v>746</v>
      </c>
      <c r="G57" s="475">
        <f>F57+G56</f>
        <v>1536</v>
      </c>
      <c r="H57" s="475">
        <f>G57+H56</f>
        <v>2266</v>
      </c>
      <c r="I57" s="475">
        <f>H57+I56</f>
        <v>3042</v>
      </c>
      <c r="J57" s="478">
        <f>SUM($F56:J56)</f>
        <v>3818</v>
      </c>
      <c r="K57" s="475" t="e">
        <f>SUM($F56:$K56)</f>
        <v>#REF!</v>
      </c>
      <c r="L57" s="475" t="e">
        <f>K57+L56</f>
        <v>#REF!</v>
      </c>
      <c r="M57" s="475" t="e">
        <f>L57+M56</f>
        <v>#REF!</v>
      </c>
      <c r="N57" s="475" t="e">
        <f>SUM($F56:$N56)</f>
        <v>#REF!</v>
      </c>
      <c r="O57" s="475" t="e">
        <f>SUM($F56:$O56)</f>
        <v>#REF!</v>
      </c>
      <c r="P57" s="621"/>
      <c r="Q57" s="600"/>
      <c r="R57" s="621"/>
      <c r="S57" s="475">
        <f>B54</f>
        <v>40</v>
      </c>
      <c r="T57" s="281">
        <f>$A54</f>
        <v>9</v>
      </c>
      <c r="U57" s="281">
        <v>4</v>
      </c>
      <c r="V57" s="281">
        <f>$A54</f>
        <v>9</v>
      </c>
      <c r="W57" s="336">
        <f t="shared" ref="W57:AF57" si="8">F57</f>
        <v>746</v>
      </c>
      <c r="X57" s="336">
        <f t="shared" si="8"/>
        <v>1536</v>
      </c>
      <c r="Y57" s="336">
        <f t="shared" si="8"/>
        <v>2266</v>
      </c>
      <c r="Z57" s="336">
        <f t="shared" si="8"/>
        <v>3042</v>
      </c>
      <c r="AA57" s="336">
        <f t="shared" si="8"/>
        <v>3818</v>
      </c>
      <c r="AB57" s="336" t="e">
        <f t="shared" si="8"/>
        <v>#REF!</v>
      </c>
      <c r="AC57" s="336" t="e">
        <f t="shared" si="8"/>
        <v>#REF!</v>
      </c>
      <c r="AD57" s="336" t="e">
        <f t="shared" si="8"/>
        <v>#REF!</v>
      </c>
      <c r="AE57" s="336" t="e">
        <f t="shared" si="8"/>
        <v>#REF!</v>
      </c>
      <c r="AF57" s="336" t="e">
        <f t="shared" si="8"/>
        <v>#REF!</v>
      </c>
      <c r="AG57" s="280"/>
      <c r="AH57" s="231"/>
      <c r="AI57" s="231"/>
      <c r="AJ57" s="356">
        <v>96</v>
      </c>
      <c r="AK57" s="231"/>
      <c r="AL57" s="280"/>
      <c r="AM57" s="280"/>
      <c r="AN57" s="280"/>
      <c r="AO57" s="280"/>
      <c r="AP57" s="280"/>
      <c r="AQ57" s="280"/>
      <c r="AR57" s="280"/>
      <c r="AS57" s="280"/>
      <c r="AT57" s="280"/>
      <c r="AU57" s="280"/>
      <c r="AV57" s="280"/>
      <c r="AW57" s="280"/>
      <c r="AX57" s="280"/>
      <c r="AY57" s="280"/>
    </row>
    <row r="58" spans="1:51" s="281" customFormat="1" ht="13.15" customHeight="1" x14ac:dyDescent="0.2">
      <c r="A58" s="568"/>
      <c r="B58" s="624"/>
      <c r="C58" s="617"/>
      <c r="D58" s="625"/>
      <c r="E58" s="618" t="s">
        <v>59</v>
      </c>
      <c r="F58" s="624" t="e">
        <f>RANK(F57,$W$14:$W$68,0)</f>
        <v>#N/A</v>
      </c>
      <c r="G58" s="624" t="e">
        <f>RANK(G57,$X$14:$X$68,0)</f>
        <v>#N/A</v>
      </c>
      <c r="H58" s="624" t="e">
        <f>RANK(H57,$Y$14:$Y$68,0)</f>
        <v>#N/A</v>
      </c>
      <c r="I58" s="624" t="e">
        <f>RANK(I57,$Z$14:$Z$68,0)</f>
        <v>#N/A</v>
      </c>
      <c r="J58" s="626" t="e">
        <f>RANK(J57,$AA$14:$AA$68,0)</f>
        <v>#N/A</v>
      </c>
      <c r="K58" s="624" t="e">
        <f>RANK(K57,$AB$14:$AB$68,0)</f>
        <v>#REF!</v>
      </c>
      <c r="L58" s="624" t="e">
        <f>RANK(L57,$AC$14:$AC$68,0)</f>
        <v>#REF!</v>
      </c>
      <c r="M58" s="624" t="e">
        <f>RANK(M57,$AD$14:$AD$68,0)</f>
        <v>#REF!</v>
      </c>
      <c r="N58" s="624" t="e">
        <f>RANK(N57,$AE$14:$AE$68,0)</f>
        <v>#REF!</v>
      </c>
      <c r="O58" s="624" t="e">
        <f>RANK(O57,$AF$14:$AF$68,0)</f>
        <v>#REF!</v>
      </c>
      <c r="P58" s="576"/>
      <c r="Q58" s="627"/>
      <c r="R58" s="622"/>
      <c r="S58" s="601">
        <f>B54</f>
        <v>40</v>
      </c>
      <c r="T58" s="281">
        <f>$A54</f>
        <v>9</v>
      </c>
      <c r="U58" s="281">
        <v>5</v>
      </c>
      <c r="V58" s="281">
        <f>$A54</f>
        <v>9</v>
      </c>
      <c r="W58" s="401"/>
      <c r="X58" s="298"/>
      <c r="Y58" s="298"/>
      <c r="Z58" s="298"/>
      <c r="AA58" s="298"/>
      <c r="AB58" s="298"/>
      <c r="AC58" s="298"/>
      <c r="AD58" s="402"/>
      <c r="AE58" s="402"/>
      <c r="AF58" s="402"/>
      <c r="AG58" s="280"/>
      <c r="AH58" s="231"/>
      <c r="AI58" s="231"/>
      <c r="AJ58" s="356">
        <v>96</v>
      </c>
      <c r="AK58" s="231"/>
      <c r="AL58" s="280"/>
      <c r="AM58" s="280"/>
      <c r="AN58" s="280"/>
      <c r="AO58" s="280"/>
      <c r="AP58" s="280"/>
      <c r="AQ58" s="280"/>
      <c r="AR58" s="280"/>
      <c r="AS58" s="280"/>
      <c r="AT58" s="280"/>
      <c r="AU58" s="280"/>
      <c r="AV58" s="280"/>
      <c r="AW58" s="280"/>
      <c r="AX58" s="280"/>
      <c r="AY58" s="280"/>
    </row>
    <row r="59" spans="1:51" s="280" customFormat="1" ht="13.15" customHeight="1" x14ac:dyDescent="0.3">
      <c r="A59" s="612">
        <v>10</v>
      </c>
      <c r="B59" s="475">
        <v>70</v>
      </c>
      <c r="C59" s="616" t="e">
        <f>VLOOKUP(B59,Уч!$A$2:$L$34,2,FALSE)</f>
        <v>#N/A</v>
      </c>
      <c r="D59" s="480" t="e">
        <f>VLOOKUP(B59,Уч!$A$2:$L$34,3,FALSE)</f>
        <v>#N/A</v>
      </c>
      <c r="E59" s="461" t="s">
        <v>19</v>
      </c>
      <c r="F59" s="596" t="e">
        <f>VLOOKUP($B59,'1_р'!$C$18:$I$86,5,FALSE)</f>
        <v>#N/A</v>
      </c>
      <c r="G59" s="596" t="e">
        <f>VLOOKUP($B59,Дл_р!$C$16:$O$54,11,FALSE)</f>
        <v>#N/A</v>
      </c>
      <c r="H59" s="596" t="e">
        <f>VLOOKUP($B59,Я_р!$C$16:$K$60,8,FALSE)</f>
        <v>#N/A</v>
      </c>
      <c r="I59" s="596" t="e">
        <f>VLOOKUP($B59,В_р!$C$16:$AF$57,29,FALSE)</f>
        <v>#N/A</v>
      </c>
      <c r="J59" s="597" t="e">
        <f>VLOOKUP($B59,'4_р'!$C$17:$H$73,5,FALSE)</f>
        <v>#N/A</v>
      </c>
      <c r="K59" s="596" t="e">
        <f>VLOOKUP($B59,#REF!,5,FALSE)</f>
        <v>#REF!</v>
      </c>
      <c r="L59" s="596" t="e">
        <f>VLOOKUP($B59,#REF!,8,FALSE)</f>
        <v>#REF!</v>
      </c>
      <c r="M59" s="596" t="s">
        <v>346</v>
      </c>
      <c r="N59" s="596">
        <f>VLOOKUP($B59,К_р!$C$15:$K$68,8,FALSE)</f>
        <v>36.11</v>
      </c>
      <c r="O59" s="475" t="str">
        <f>VLOOKUP($B59,'15_р'!$C$17:$H$86,5,FALSE)</f>
        <v>4:33.36</v>
      </c>
      <c r="P59" s="621" t="e">
        <f>SUM(F61:O61)</f>
        <v>#N/A</v>
      </c>
      <c r="Q59" s="474" t="e">
        <f>LOOKUP(P59,Y$1:AH$1,Y$2:AH$2)</f>
        <v>#N/A</v>
      </c>
      <c r="R59" s="620" t="e">
        <f>AH59+AI59+5</f>
        <v>#N/A</v>
      </c>
      <c r="S59" s="475">
        <f>B59</f>
        <v>70</v>
      </c>
      <c r="T59" s="281">
        <f>$A59</f>
        <v>10</v>
      </c>
      <c r="U59" s="281">
        <v>1</v>
      </c>
      <c r="V59" s="281">
        <f>$A59</f>
        <v>10</v>
      </c>
      <c r="W59" s="401"/>
      <c r="X59" s="298"/>
      <c r="Y59" s="298"/>
      <c r="Z59" s="298"/>
      <c r="AA59" s="298"/>
      <c r="AB59" s="298"/>
      <c r="AC59" s="298"/>
      <c r="AD59" s="402"/>
      <c r="AE59" s="402"/>
      <c r="AF59" s="402"/>
      <c r="AH59" s="280" t="e">
        <f>IF(AND(T59&gt;16,P59&gt;=6200),"1",LOOKUP(T59,Y$5:AO$5,Y$6:AO$6))</f>
        <v>#N/A</v>
      </c>
      <c r="AI59" s="280" t="e">
        <f>LOOKUP(Q59,Y$8:AD$8,Y$9:AD$9)</f>
        <v>#N/A</v>
      </c>
      <c r="AJ59" s="356">
        <v>505</v>
      </c>
      <c r="AK59" s="231"/>
    </row>
    <row r="60" spans="1:51" s="280" customFormat="1" ht="13.15" customHeight="1" x14ac:dyDescent="0.3">
      <c r="A60" s="612"/>
      <c r="B60" s="475"/>
      <c r="C60" s="648" t="e">
        <f>VLOOKUP(B59,Уч!$A$2:$L$34,5,FALSE)</f>
        <v>#N/A</v>
      </c>
      <c r="D60" s="480" t="e">
        <f>VLOOKUP(B59,Уч!$A$2:$L$34,4,FALSE)</f>
        <v>#N/A</v>
      </c>
      <c r="E60" s="461" t="s">
        <v>25</v>
      </c>
      <c r="F60" s="598" t="e">
        <f>VLOOKUP($B59,'1_р'!$C$18:$I$86,6,FALSE)</f>
        <v>#N/A</v>
      </c>
      <c r="G60" s="598" t="e">
        <f>VLOOKUP($B59,Дл_р!$C$16:$O$54,12,FALSE)</f>
        <v>#N/A</v>
      </c>
      <c r="H60" s="475"/>
      <c r="I60" s="598"/>
      <c r="J60" s="599"/>
      <c r="K60" s="598" t="e">
        <f>VLOOKUP($B59,#REF!,6,FALSE)</f>
        <v>#REF!</v>
      </c>
      <c r="L60" s="598"/>
      <c r="M60" s="598"/>
      <c r="N60" s="475"/>
      <c r="O60" s="475"/>
      <c r="P60" s="621"/>
      <c r="Q60" s="600"/>
      <c r="R60" s="620" t="e">
        <f>CONCATENATE(AH59,"+",AI59,"+",5)</f>
        <v>#N/A</v>
      </c>
      <c r="S60" s="475">
        <f>B59</f>
        <v>70</v>
      </c>
      <c r="T60" s="281">
        <f>$A59</f>
        <v>10</v>
      </c>
      <c r="U60" s="281">
        <v>2</v>
      </c>
      <c r="V60" s="281">
        <f>$A59</f>
        <v>10</v>
      </c>
      <c r="W60" s="401"/>
      <c r="X60" s="298"/>
      <c r="Y60" s="298"/>
      <c r="Z60" s="298"/>
      <c r="AA60" s="298"/>
      <c r="AB60" s="298"/>
      <c r="AC60" s="298"/>
      <c r="AD60" s="402"/>
      <c r="AE60" s="402"/>
      <c r="AF60" s="402"/>
      <c r="AH60" s="231"/>
      <c r="AI60" s="231"/>
      <c r="AJ60" s="356">
        <v>505</v>
      </c>
      <c r="AK60" s="231"/>
    </row>
    <row r="61" spans="1:51" s="280" customFormat="1" ht="13.15" customHeight="1" x14ac:dyDescent="0.3">
      <c r="A61" s="612"/>
      <c r="B61" s="475"/>
      <c r="C61" s="649" t="e">
        <f>VLOOKUP(B59,Уч!$A$2:$L$34,7,FALSE)</f>
        <v>#N/A</v>
      </c>
      <c r="D61" s="480"/>
      <c r="E61" s="461" t="s">
        <v>29</v>
      </c>
      <c r="F61" s="475" t="e">
        <f>VLOOKUP($B59,'1_р'!$C$18:$I$86,7,FALSE)</f>
        <v>#N/A</v>
      </c>
      <c r="G61" s="475" t="e">
        <f>VLOOKUP($B59,Дл_р!$C$16:$O$54,13,FALSE)</f>
        <v>#N/A</v>
      </c>
      <c r="H61" s="475" t="e">
        <f>VLOOKUP($B59,Я_р!$C$16:$K$60,9,FALSE)</f>
        <v>#N/A</v>
      </c>
      <c r="I61" s="475" t="e">
        <f>VLOOKUP($B59,В_р!$C$16:$AF$57,30,)</f>
        <v>#N/A</v>
      </c>
      <c r="J61" s="478" t="e">
        <f>VLOOKUP($B59,'4_р'!$C$17:$H$73,6,FALSE)</f>
        <v>#N/A</v>
      </c>
      <c r="K61" s="475" t="e">
        <f>VLOOKUP($B59,#REF!,7,FALSE)</f>
        <v>#REF!</v>
      </c>
      <c r="L61" s="475" t="e">
        <f>VLOOKUP($B59,#REF!,9,FALSE)</f>
        <v>#REF!</v>
      </c>
      <c r="M61" s="475" t="e">
        <f>VLOOKUP($B59,#REF!,30,FALSE)</f>
        <v>#REF!</v>
      </c>
      <c r="N61" s="475">
        <f>VLOOKUP($B59,К_р!$C$15:$K$68,9,FALSE)</f>
        <v>386</v>
      </c>
      <c r="O61" s="475">
        <f>VLOOKUP($B59,'15_р'!$C$17:$H$86,6,FALSE)</f>
        <v>723</v>
      </c>
      <c r="P61" s="621"/>
      <c r="Q61" s="578"/>
      <c r="R61" s="621"/>
      <c r="S61" s="475">
        <f>B59</f>
        <v>70</v>
      </c>
      <c r="T61" s="281">
        <f>$A59</f>
        <v>10</v>
      </c>
      <c r="U61" s="281">
        <v>3</v>
      </c>
      <c r="V61" s="281">
        <f>$A59</f>
        <v>10</v>
      </c>
      <c r="W61" s="401"/>
      <c r="X61" s="298"/>
      <c r="Y61" s="298"/>
      <c r="Z61" s="298"/>
      <c r="AA61" s="298"/>
      <c r="AB61" s="298"/>
      <c r="AC61" s="298"/>
      <c r="AD61" s="402"/>
      <c r="AE61" s="402"/>
      <c r="AF61" s="402"/>
      <c r="AH61" s="231"/>
      <c r="AI61" s="231"/>
      <c r="AJ61" s="356">
        <v>505</v>
      </c>
      <c r="AK61" s="231"/>
    </row>
    <row r="62" spans="1:51" s="280" customFormat="1" ht="13.15" customHeight="1" x14ac:dyDescent="0.3">
      <c r="A62" s="612"/>
      <c r="B62" s="475"/>
      <c r="C62" s="648" t="e">
        <f>VLOOKUP(B59,Уч!$A$2:$L$34,11,FALSE)</f>
        <v>#N/A</v>
      </c>
      <c r="D62" s="480"/>
      <c r="E62" s="461" t="s">
        <v>276</v>
      </c>
      <c r="F62" s="475" t="e">
        <f>F61</f>
        <v>#N/A</v>
      </c>
      <c r="G62" s="475" t="e">
        <f>F62+G61</f>
        <v>#N/A</v>
      </c>
      <c r="H62" s="475" t="e">
        <f>G62+H61</f>
        <v>#N/A</v>
      </c>
      <c r="I62" s="475" t="e">
        <f>H62+I61</f>
        <v>#N/A</v>
      </c>
      <c r="J62" s="478" t="e">
        <f>SUM($F61:J61)</f>
        <v>#N/A</v>
      </c>
      <c r="K62" s="475" t="e">
        <f>SUM($F61:$K61)</f>
        <v>#N/A</v>
      </c>
      <c r="L62" s="475" t="e">
        <f>K62+L61</f>
        <v>#N/A</v>
      </c>
      <c r="M62" s="475" t="e">
        <f>L62+M61</f>
        <v>#N/A</v>
      </c>
      <c r="N62" s="475" t="e">
        <f>SUM($F61:$N61)</f>
        <v>#N/A</v>
      </c>
      <c r="O62" s="475" t="e">
        <f>SUM($F61:$O61)</f>
        <v>#N/A</v>
      </c>
      <c r="P62" s="621"/>
      <c r="Q62" s="578"/>
      <c r="R62" s="621"/>
      <c r="S62" s="475">
        <f>B59</f>
        <v>70</v>
      </c>
      <c r="T62" s="281">
        <f>$A59</f>
        <v>10</v>
      </c>
      <c r="U62" s="281">
        <v>4</v>
      </c>
      <c r="V62" s="281">
        <f>$A59</f>
        <v>10</v>
      </c>
      <c r="W62" s="336" t="e">
        <f t="shared" ref="W62:AF62" si="9">F62</f>
        <v>#N/A</v>
      </c>
      <c r="X62" s="336" t="e">
        <f t="shared" si="9"/>
        <v>#N/A</v>
      </c>
      <c r="Y62" s="336" t="e">
        <f t="shared" si="9"/>
        <v>#N/A</v>
      </c>
      <c r="Z62" s="336" t="e">
        <f t="shared" si="9"/>
        <v>#N/A</v>
      </c>
      <c r="AA62" s="336" t="e">
        <f t="shared" si="9"/>
        <v>#N/A</v>
      </c>
      <c r="AB62" s="336" t="e">
        <f t="shared" si="9"/>
        <v>#N/A</v>
      </c>
      <c r="AC62" s="336" t="e">
        <f t="shared" si="9"/>
        <v>#N/A</v>
      </c>
      <c r="AD62" s="336" t="e">
        <f t="shared" si="9"/>
        <v>#N/A</v>
      </c>
      <c r="AE62" s="336" t="e">
        <f t="shared" si="9"/>
        <v>#N/A</v>
      </c>
      <c r="AF62" s="336" t="e">
        <f t="shared" si="9"/>
        <v>#N/A</v>
      </c>
      <c r="AH62" s="231"/>
      <c r="AI62" s="231"/>
      <c r="AJ62" s="356">
        <v>505</v>
      </c>
      <c r="AK62" s="231"/>
    </row>
    <row r="63" spans="1:51" s="280" customFormat="1" ht="13.15" customHeight="1" x14ac:dyDescent="0.2">
      <c r="A63" s="568"/>
      <c r="B63" s="624"/>
      <c r="C63" s="617"/>
      <c r="D63" s="625"/>
      <c r="E63" s="618" t="s">
        <v>59</v>
      </c>
      <c r="F63" s="624" t="e">
        <f>RANK(F62,$W$14:$W$68,0)</f>
        <v>#N/A</v>
      </c>
      <c r="G63" s="624" t="e">
        <f>RANK(G62,$X$14:$X$68,0)</f>
        <v>#N/A</v>
      </c>
      <c r="H63" s="624" t="e">
        <f>RANK(H62,$Y$14:$Y$68,0)</f>
        <v>#N/A</v>
      </c>
      <c r="I63" s="624" t="e">
        <f>RANK(I62,$Z$14:$Z$68,0)</f>
        <v>#N/A</v>
      </c>
      <c r="J63" s="626" t="e">
        <f>RANK(J62,$AA$14:$AA$68,0)</f>
        <v>#N/A</v>
      </c>
      <c r="K63" s="624" t="e">
        <f>RANK(K62,$AB$14:$AB$68,0)</f>
        <v>#N/A</v>
      </c>
      <c r="L63" s="624" t="e">
        <f>RANK(L62,$AC$14:$AC$68,0)</f>
        <v>#N/A</v>
      </c>
      <c r="M63" s="624" t="e">
        <f>RANK(M62,$AD$14:$AD$68,0)</f>
        <v>#N/A</v>
      </c>
      <c r="N63" s="624" t="e">
        <f>RANK(N62,$AE$14:$AE$68,0)</f>
        <v>#N/A</v>
      </c>
      <c r="O63" s="624" t="e">
        <f>RANK(O62,$AF$14:$AF$68,0)</f>
        <v>#N/A</v>
      </c>
      <c r="P63" s="576"/>
      <c r="Q63" s="627"/>
      <c r="R63" s="622"/>
      <c r="S63" s="601">
        <f>B59</f>
        <v>70</v>
      </c>
      <c r="T63" s="281">
        <f>$A59</f>
        <v>10</v>
      </c>
      <c r="U63" s="281">
        <v>5</v>
      </c>
      <c r="V63" s="281">
        <f>$A59</f>
        <v>10</v>
      </c>
      <c r="W63" s="401"/>
      <c r="X63" s="298"/>
      <c r="Y63" s="298"/>
      <c r="Z63" s="298"/>
      <c r="AA63" s="298"/>
      <c r="AB63" s="298"/>
      <c r="AC63" s="298"/>
      <c r="AD63" s="402"/>
      <c r="AE63" s="402"/>
      <c r="AF63" s="402"/>
      <c r="AH63" s="231"/>
      <c r="AI63" s="231"/>
      <c r="AJ63" s="356">
        <v>505</v>
      </c>
      <c r="AK63" s="231"/>
    </row>
    <row r="64" spans="1:51" s="280" customFormat="1" ht="13.15" customHeight="1" x14ac:dyDescent="0.3">
      <c r="A64" s="612">
        <v>11</v>
      </c>
      <c r="B64" s="475">
        <v>24</v>
      </c>
      <c r="C64" s="616" t="e">
        <f>VLOOKUP(B64,Уч!$A$2:$L$34,2,FALSE)</f>
        <v>#N/A</v>
      </c>
      <c r="D64" s="480" t="e">
        <f>VLOOKUP(B64,Уч!$A$2:$L$34,3,FALSE)</f>
        <v>#N/A</v>
      </c>
      <c r="E64" s="461" t="s">
        <v>19</v>
      </c>
      <c r="F64" s="596">
        <f>VLOOKUP($B64,'1_р'!$C$18:$I$86,5,FALSE)</f>
        <v>11.15</v>
      </c>
      <c r="G64" s="596" t="e">
        <f>VLOOKUP($B64,Дл_р!$C$16:$O$54,11,FALSE)</f>
        <v>#N/A</v>
      </c>
      <c r="H64" s="596" t="e">
        <f>VLOOKUP($B64,Я_р!$C$16:$K$60,8,FALSE)</f>
        <v>#N/A</v>
      </c>
      <c r="I64" s="596" t="e">
        <f>VLOOKUP($B64,В_р!$C$16:$AF$57,29,FALSE)</f>
        <v>#N/A</v>
      </c>
      <c r="J64" s="597" t="e">
        <f>VLOOKUP($B64,'4_р'!$C$17:$H$73,5,FALSE)</f>
        <v>#N/A</v>
      </c>
      <c r="K64" s="596" t="e">
        <f>VLOOKUP($B64,#REF!,5,FALSE)</f>
        <v>#REF!</v>
      </c>
      <c r="L64" s="596" t="e">
        <f>VLOOKUP($B64,#REF!,8,FALSE)</f>
        <v>#REF!</v>
      </c>
      <c r="M64" s="596" t="s">
        <v>346</v>
      </c>
      <c r="N64" s="596">
        <f>VLOOKUP($B64,К_р!$C$15:$K$68,8,FALSE)</f>
        <v>45.16</v>
      </c>
      <c r="O64" s="475" t="str">
        <f>VLOOKUP($B64,'15_р'!$C$17:$H$86,5,FALSE)</f>
        <v>4:51.71</v>
      </c>
      <c r="P64" s="621" t="e">
        <f>SUM(F66:O66)</f>
        <v>#N/A</v>
      </c>
      <c r="Q64" s="474" t="e">
        <f>LOOKUP(P64,Y$1:AH$1,Y$2:AH$2)</f>
        <v>#N/A</v>
      </c>
      <c r="R64" s="620" t="e">
        <f>AH64+AI64+5</f>
        <v>#N/A</v>
      </c>
      <c r="S64" s="475">
        <f>B64</f>
        <v>24</v>
      </c>
      <c r="T64" s="281">
        <f>$A64</f>
        <v>11</v>
      </c>
      <c r="U64" s="281">
        <v>1</v>
      </c>
      <c r="V64" s="281">
        <f>$A64</f>
        <v>11</v>
      </c>
      <c r="W64" s="401"/>
      <c r="X64" s="298"/>
      <c r="Y64" s="298"/>
      <c r="Z64" s="298"/>
      <c r="AA64" s="298"/>
      <c r="AB64" s="298"/>
      <c r="AC64" s="298"/>
      <c r="AD64" s="402"/>
      <c r="AE64" s="402"/>
      <c r="AF64" s="402"/>
      <c r="AH64" s="280" t="e">
        <f>IF(AND(T64&gt;16,P64&gt;=6200),"1",LOOKUP(T64,Y$5:AO$5,Y$6:AO$6))</f>
        <v>#N/A</v>
      </c>
      <c r="AI64" s="280" t="e">
        <f>LOOKUP(Q64,Y$8:AD$8,Y$9:AD$9)</f>
        <v>#N/A</v>
      </c>
      <c r="AJ64" s="356">
        <v>316</v>
      </c>
      <c r="AK64" s="231"/>
    </row>
    <row r="65" spans="1:37" s="280" customFormat="1" ht="13.15" customHeight="1" x14ac:dyDescent="0.3">
      <c r="A65" s="612"/>
      <c r="B65" s="475"/>
      <c r="C65" s="648" t="e">
        <f>VLOOKUP(B64,Уч!$A$2:$L$34,5,FALSE)</f>
        <v>#N/A</v>
      </c>
      <c r="D65" s="477" t="e">
        <f>VLOOKUP(B64,Уч!$A$2:$L$34,4,FALSE)</f>
        <v>#N/A</v>
      </c>
      <c r="E65" s="461" t="s">
        <v>25</v>
      </c>
      <c r="F65" s="598">
        <f>VLOOKUP($B64,'1_р'!$C$18:$I$86,6,FALSE)</f>
        <v>1</v>
      </c>
      <c r="G65" s="598" t="e">
        <f>VLOOKUP($B64,Дл_р!$C$16:$O$54,12,FALSE)</f>
        <v>#N/A</v>
      </c>
      <c r="H65" s="475"/>
      <c r="I65" s="598"/>
      <c r="J65" s="599"/>
      <c r="K65" s="598" t="e">
        <f>VLOOKUP($B64,#REF!,6,FALSE)</f>
        <v>#REF!</v>
      </c>
      <c r="L65" s="598"/>
      <c r="M65" s="598"/>
      <c r="N65" s="475"/>
      <c r="O65" s="475"/>
      <c r="P65" s="621"/>
      <c r="Q65" s="600"/>
      <c r="R65" s="620" t="e">
        <f>CONCATENATE(AH64,"+",AI64,"+",5)</f>
        <v>#N/A</v>
      </c>
      <c r="S65" s="475">
        <f>B64</f>
        <v>24</v>
      </c>
      <c r="T65" s="281">
        <f>$A64</f>
        <v>11</v>
      </c>
      <c r="U65" s="281">
        <v>2</v>
      </c>
      <c r="V65" s="281">
        <f>$A64</f>
        <v>11</v>
      </c>
      <c r="W65" s="401"/>
      <c r="X65" s="298"/>
      <c r="Y65" s="298"/>
      <c r="Z65" s="298"/>
      <c r="AA65" s="298"/>
      <c r="AB65" s="298"/>
      <c r="AC65" s="298"/>
      <c r="AD65" s="402"/>
      <c r="AE65" s="402"/>
      <c r="AF65" s="402"/>
      <c r="AH65" s="231"/>
      <c r="AI65" s="231"/>
      <c r="AJ65" s="356">
        <v>316</v>
      </c>
      <c r="AK65" s="231"/>
    </row>
    <row r="66" spans="1:37" s="280" customFormat="1" ht="13.15" customHeight="1" x14ac:dyDescent="0.3">
      <c r="A66" s="612"/>
      <c r="B66" s="475"/>
      <c r="C66" s="649" t="e">
        <f>VLOOKUP(B64,Уч!$A$2:$L$34,7,FALSE)</f>
        <v>#N/A</v>
      </c>
      <c r="D66" s="477"/>
      <c r="E66" s="461" t="s">
        <v>29</v>
      </c>
      <c r="F66" s="475">
        <f>VLOOKUP($B64,'1_р'!$C$18:$I$86,7,FALSE)</f>
        <v>827</v>
      </c>
      <c r="G66" s="475" t="e">
        <f>VLOOKUP($B64,Дл_р!$C$16:$O$54,13,FALSE)</f>
        <v>#N/A</v>
      </c>
      <c r="H66" s="475" t="e">
        <f>VLOOKUP($B64,Я_р!$C$16:$K$60,9,FALSE)</f>
        <v>#N/A</v>
      </c>
      <c r="I66" s="475" t="e">
        <f>VLOOKUP($B64,В_р!$C$16:$AF$57,30,)</f>
        <v>#N/A</v>
      </c>
      <c r="J66" s="478" t="e">
        <f>VLOOKUP($B64,'4_р'!$C$17:$H$73,6,FALSE)</f>
        <v>#N/A</v>
      </c>
      <c r="K66" s="475" t="e">
        <f>VLOOKUP($B64,#REF!,7,FALSE)</f>
        <v>#REF!</v>
      </c>
      <c r="L66" s="475" t="e">
        <f>VLOOKUP($B64,#REF!,9,FALSE)</f>
        <v>#REF!</v>
      </c>
      <c r="M66" s="475" t="e">
        <f>VLOOKUP($B64,#REF!,30,FALSE)</f>
        <v>#REF!</v>
      </c>
      <c r="N66" s="475">
        <f>VLOOKUP($B64,К_р!$C$15:$K$68,9,FALSE)</f>
        <v>517</v>
      </c>
      <c r="O66" s="475">
        <f>VLOOKUP($B64,'15_р'!$C$17:$H$86,6,FALSE)</f>
        <v>608</v>
      </c>
      <c r="P66" s="621"/>
      <c r="Q66" s="602"/>
      <c r="R66" s="621"/>
      <c r="S66" s="475">
        <f>B64</f>
        <v>24</v>
      </c>
      <c r="T66" s="281">
        <f>$A64</f>
        <v>11</v>
      </c>
      <c r="U66" s="281">
        <v>3</v>
      </c>
      <c r="V66" s="281">
        <f>$A64</f>
        <v>11</v>
      </c>
      <c r="W66" s="401"/>
      <c r="X66" s="298"/>
      <c r="Y66" s="298"/>
      <c r="Z66" s="298"/>
      <c r="AA66" s="298"/>
      <c r="AB66" s="298"/>
      <c r="AC66" s="298"/>
      <c r="AD66" s="402"/>
      <c r="AE66" s="402"/>
      <c r="AF66" s="402"/>
      <c r="AH66" s="231"/>
      <c r="AI66" s="231"/>
      <c r="AJ66" s="356">
        <v>316</v>
      </c>
      <c r="AK66" s="231"/>
    </row>
    <row r="67" spans="1:37" s="280" customFormat="1" ht="13.15" customHeight="1" x14ac:dyDescent="0.3">
      <c r="A67" s="612"/>
      <c r="B67" s="475"/>
      <c r="C67" s="648" t="e">
        <f>VLOOKUP(B64,Уч!$A$2:$L$34,11,FALSE)</f>
        <v>#N/A</v>
      </c>
      <c r="D67" s="477"/>
      <c r="E67" s="461" t="s">
        <v>276</v>
      </c>
      <c r="F67" s="475">
        <f>F66</f>
        <v>827</v>
      </c>
      <c r="G67" s="475" t="e">
        <f>F67+G66</f>
        <v>#N/A</v>
      </c>
      <c r="H67" s="475" t="e">
        <f>G67+H66</f>
        <v>#N/A</v>
      </c>
      <c r="I67" s="475" t="e">
        <f>H67+I66</f>
        <v>#N/A</v>
      </c>
      <c r="J67" s="478" t="e">
        <f>SUM($F66:J66)</f>
        <v>#N/A</v>
      </c>
      <c r="K67" s="475" t="e">
        <f>SUM($F66:$K66)</f>
        <v>#N/A</v>
      </c>
      <c r="L67" s="475" t="e">
        <f>K67+L66</f>
        <v>#N/A</v>
      </c>
      <c r="M67" s="475" t="e">
        <f>L67+M66</f>
        <v>#N/A</v>
      </c>
      <c r="N67" s="475" t="e">
        <f>SUM($F66:$N66)</f>
        <v>#N/A</v>
      </c>
      <c r="O67" s="475" t="e">
        <f>SUM($F66:$O66)</f>
        <v>#N/A</v>
      </c>
      <c r="P67" s="621"/>
      <c r="Q67" s="600"/>
      <c r="R67" s="621"/>
      <c r="S67" s="475">
        <f>B64</f>
        <v>24</v>
      </c>
      <c r="T67" s="281">
        <f>$A64</f>
        <v>11</v>
      </c>
      <c r="U67" s="281">
        <v>4</v>
      </c>
      <c r="V67" s="281">
        <f>$A64</f>
        <v>11</v>
      </c>
      <c r="W67" s="336">
        <f t="shared" ref="W67:AF67" si="10">F67</f>
        <v>827</v>
      </c>
      <c r="X67" s="336" t="e">
        <f t="shared" si="10"/>
        <v>#N/A</v>
      </c>
      <c r="Y67" s="336" t="e">
        <f t="shared" si="10"/>
        <v>#N/A</v>
      </c>
      <c r="Z67" s="336" t="e">
        <f t="shared" si="10"/>
        <v>#N/A</v>
      </c>
      <c r="AA67" s="336" t="e">
        <f t="shared" si="10"/>
        <v>#N/A</v>
      </c>
      <c r="AB67" s="336" t="e">
        <f t="shared" si="10"/>
        <v>#N/A</v>
      </c>
      <c r="AC67" s="336" t="e">
        <f t="shared" si="10"/>
        <v>#N/A</v>
      </c>
      <c r="AD67" s="336" t="e">
        <f t="shared" si="10"/>
        <v>#N/A</v>
      </c>
      <c r="AE67" s="336" t="e">
        <f t="shared" si="10"/>
        <v>#N/A</v>
      </c>
      <c r="AF67" s="336" t="e">
        <f t="shared" si="10"/>
        <v>#N/A</v>
      </c>
      <c r="AH67" s="231"/>
      <c r="AI67" s="231"/>
      <c r="AJ67" s="356">
        <v>316</v>
      </c>
      <c r="AK67" s="231"/>
    </row>
    <row r="68" spans="1:37" s="280" customFormat="1" ht="13.15" customHeight="1" x14ac:dyDescent="0.2">
      <c r="A68" s="568"/>
      <c r="B68" s="624"/>
      <c r="C68" s="617"/>
      <c r="D68" s="629"/>
      <c r="E68" s="618" t="s">
        <v>59</v>
      </c>
      <c r="F68" s="624" t="e">
        <f>RANK(F67,$W$14:$W$68,0)</f>
        <v>#N/A</v>
      </c>
      <c r="G68" s="624" t="e">
        <f>RANK(G67,$X$14:$X$68,0)</f>
        <v>#N/A</v>
      </c>
      <c r="H68" s="624" t="e">
        <f>RANK(H67,$Y$14:$Y$68,0)</f>
        <v>#N/A</v>
      </c>
      <c r="I68" s="624" t="e">
        <f>RANK(I67,$Z$14:$Z$68,0)</f>
        <v>#N/A</v>
      </c>
      <c r="J68" s="626" t="e">
        <f>RANK(J67,$AA$14:$AA$68,0)</f>
        <v>#N/A</v>
      </c>
      <c r="K68" s="624" t="e">
        <f>RANK(K67,$AB$14:$AB$68,0)</f>
        <v>#N/A</v>
      </c>
      <c r="L68" s="624" t="e">
        <f>RANK(L67,$AC$14:$AC$68,0)</f>
        <v>#N/A</v>
      </c>
      <c r="M68" s="624" t="e">
        <f>RANK(M67,$AD$14:$AD$68,0)</f>
        <v>#N/A</v>
      </c>
      <c r="N68" s="624" t="e">
        <f>RANK(N67,$AE$14:$AE$68,0)</f>
        <v>#N/A</v>
      </c>
      <c r="O68" s="624" t="e">
        <f>RANK(O67,$AF$14:$AF$68,0)</f>
        <v>#N/A</v>
      </c>
      <c r="P68" s="576"/>
      <c r="Q68" s="627"/>
      <c r="R68" s="622"/>
      <c r="S68" s="601">
        <f>B64</f>
        <v>24</v>
      </c>
      <c r="T68" s="281">
        <f>$A64</f>
        <v>11</v>
      </c>
      <c r="U68" s="281">
        <v>5</v>
      </c>
      <c r="V68" s="281">
        <f>$A64</f>
        <v>11</v>
      </c>
      <c r="W68" s="401"/>
      <c r="X68" s="298"/>
      <c r="Y68" s="298"/>
      <c r="Z68" s="298"/>
      <c r="AA68" s="298"/>
      <c r="AB68" s="298"/>
      <c r="AC68" s="298"/>
      <c r="AD68" s="402"/>
      <c r="AE68" s="402"/>
      <c r="AF68" s="402"/>
      <c r="AH68" s="231"/>
      <c r="AI68" s="231"/>
      <c r="AJ68" s="356">
        <v>316</v>
      </c>
      <c r="AK68" s="231"/>
    </row>
    <row r="69" spans="1:37" s="280" customFormat="1" ht="13.15" customHeight="1" x14ac:dyDescent="0.3">
      <c r="A69" s="612"/>
      <c r="B69" s="475">
        <v>56</v>
      </c>
      <c r="C69" s="616" t="e">
        <f>VLOOKUP(B69,Уч!$A$2:$L$34,2,FALSE)</f>
        <v>#N/A</v>
      </c>
      <c r="D69" s="480" t="e">
        <f>VLOOKUP(B69,Уч!$A$2:$L$34,3,FALSE)</f>
        <v>#N/A</v>
      </c>
      <c r="E69" s="461" t="s">
        <v>19</v>
      </c>
      <c r="F69" s="596" t="e">
        <f>VLOOKUP($B69,'1_р'!$C$18:$I$86,5,FALSE)</f>
        <v>#N/A</v>
      </c>
      <c r="G69" s="596" t="e">
        <f>VLOOKUP($B69,Дл_р!$C$16:$O$54,11,FALSE)</f>
        <v>#N/A</v>
      </c>
      <c r="H69" s="596">
        <f>VLOOKUP($B69,Я_р!$C$16:$K$60,8,FALSE)</f>
        <v>13.38</v>
      </c>
      <c r="I69" s="596" t="e">
        <f>VLOOKUP($B69,В_р!$C$16:$AF$57,29,FALSE)</f>
        <v>#N/A</v>
      </c>
      <c r="J69" s="597" t="e">
        <f>VLOOKUP($B69,'4_р'!$C$17:$H$73,5,FALSE)</f>
        <v>#N/A</v>
      </c>
      <c r="K69" s="596" t="e">
        <f>VLOOKUP($B69,#REF!,5,FALSE)</f>
        <v>#REF!</v>
      </c>
      <c r="L69" s="596" t="e">
        <f>VLOOKUP($B69,#REF!,8,FALSE)</f>
        <v>#REF!</v>
      </c>
      <c r="M69" s="596" t="s">
        <v>346</v>
      </c>
      <c r="N69" s="596">
        <f>VLOOKUP($B69,К_р!$C$15:$K$68,8,FALSE)</f>
        <v>46.68</v>
      </c>
      <c r="O69" s="475" t="s">
        <v>345</v>
      </c>
      <c r="P69" s="621" t="e">
        <f>SUM(F71:O71)</f>
        <v>#N/A</v>
      </c>
      <c r="Q69" s="474"/>
      <c r="R69" s="620"/>
      <c r="S69" s="475">
        <f>B69</f>
        <v>56</v>
      </c>
      <c r="T69" s="281">
        <f>$A69</f>
        <v>0</v>
      </c>
      <c r="U69" s="281">
        <v>1</v>
      </c>
      <c r="V69" s="281">
        <f>$A69</f>
        <v>0</v>
      </c>
      <c r="W69" s="401"/>
      <c r="X69" s="298"/>
      <c r="Y69" s="298"/>
      <c r="Z69" s="298"/>
      <c r="AA69" s="298"/>
      <c r="AB69" s="298"/>
      <c r="AC69" s="298"/>
      <c r="AD69" s="402"/>
      <c r="AE69" s="402"/>
      <c r="AF69" s="402"/>
      <c r="AH69" s="280" t="e">
        <f>IF(AND(T69&gt;16,P69&gt;=6200),"1",LOOKUP(T69,Y$5:AO$5,Y$6:AO$6))</f>
        <v>#N/A</v>
      </c>
      <c r="AI69" s="280" t="e">
        <f>LOOKUP(Q69,Y$8:AD$8,Y$9:AD$9)</f>
        <v>#N/A</v>
      </c>
      <c r="AJ69" s="356">
        <v>316</v>
      </c>
      <c r="AK69" s="231"/>
    </row>
    <row r="70" spans="1:37" s="280" customFormat="1" ht="13.15" customHeight="1" x14ac:dyDescent="0.3">
      <c r="A70" s="612"/>
      <c r="B70" s="475"/>
      <c r="C70" s="648" t="e">
        <f>VLOOKUP(B69,Уч!$A$2:$L$34,5,FALSE)</f>
        <v>#N/A</v>
      </c>
      <c r="D70" s="477" t="e">
        <f>VLOOKUP(B69,Уч!$A$2:$L$34,4,FALSE)</f>
        <v>#N/A</v>
      </c>
      <c r="E70" s="461" t="s">
        <v>25</v>
      </c>
      <c r="F70" s="598" t="e">
        <f>VLOOKUP($B69,'1_р'!$C$18:$I$86,6,FALSE)</f>
        <v>#N/A</v>
      </c>
      <c r="G70" s="598" t="e">
        <f>VLOOKUP($B69,Дл_р!$C$16:$O$54,12,FALSE)</f>
        <v>#N/A</v>
      </c>
      <c r="H70" s="475"/>
      <c r="I70" s="598"/>
      <c r="J70" s="599"/>
      <c r="K70" s="598" t="e">
        <f>VLOOKUP($B69,#REF!,6,FALSE)</f>
        <v>#REF!</v>
      </c>
      <c r="L70" s="598"/>
      <c r="M70" s="598"/>
      <c r="N70" s="475"/>
      <c r="O70" s="475"/>
      <c r="P70" s="621"/>
      <c r="Q70" s="600"/>
      <c r="R70" s="620"/>
      <c r="S70" s="475">
        <f>B69</f>
        <v>56</v>
      </c>
      <c r="T70" s="281">
        <f>$A69</f>
        <v>0</v>
      </c>
      <c r="U70" s="281">
        <v>2</v>
      </c>
      <c r="V70" s="281">
        <f>$A69</f>
        <v>0</v>
      </c>
      <c r="W70" s="401"/>
      <c r="X70" s="298"/>
      <c r="Y70" s="298"/>
      <c r="Z70" s="298"/>
      <c r="AA70" s="298"/>
      <c r="AB70" s="298"/>
      <c r="AC70" s="298"/>
      <c r="AD70" s="402"/>
      <c r="AE70" s="402"/>
      <c r="AF70" s="402"/>
      <c r="AH70" s="231"/>
      <c r="AI70" s="231"/>
      <c r="AJ70" s="356">
        <v>316</v>
      </c>
      <c r="AK70" s="231"/>
    </row>
    <row r="71" spans="1:37" s="280" customFormat="1" ht="13.15" customHeight="1" x14ac:dyDescent="0.3">
      <c r="A71" s="612"/>
      <c r="B71" s="475"/>
      <c r="C71" s="649" t="e">
        <f>VLOOKUP(B69,Уч!$A$2:$L$34,7,FALSE)</f>
        <v>#N/A</v>
      </c>
      <c r="D71" s="477"/>
      <c r="E71" s="461" t="s">
        <v>29</v>
      </c>
      <c r="F71" s="475" t="e">
        <f>VLOOKUP($B69,'1_р'!$C$18:$I$86,7,FALSE)</f>
        <v>#N/A</v>
      </c>
      <c r="G71" s="475" t="e">
        <f>VLOOKUP($B69,Дл_р!$C$16:$O$54,13,FALSE)</f>
        <v>#N/A</v>
      </c>
      <c r="H71" s="475">
        <f>VLOOKUP($B69,Я_р!$C$16:$K$60,9,FALSE)</f>
        <v>690</v>
      </c>
      <c r="I71" s="475" t="e">
        <f>VLOOKUP($B69,В_р!$C$16:$AF$57,30,)</f>
        <v>#N/A</v>
      </c>
      <c r="J71" s="478" t="e">
        <f>VLOOKUP($B69,'4_р'!$C$17:$H$73,6,FALSE)</f>
        <v>#N/A</v>
      </c>
      <c r="K71" s="475" t="e">
        <f>VLOOKUP($B69,#REF!,7,FALSE)</f>
        <v>#REF!</v>
      </c>
      <c r="L71" s="475" t="e">
        <f>VLOOKUP($B69,#REF!,9,FALSE)</f>
        <v>#REF!</v>
      </c>
      <c r="M71" s="475" t="e">
        <f>VLOOKUP($B69,#REF!,30,FALSE)</f>
        <v>#REF!</v>
      </c>
      <c r="N71" s="475">
        <f>VLOOKUP($B69,К_р!$C$15:$K$68,9,FALSE)</f>
        <v>540</v>
      </c>
      <c r="O71" s="475"/>
      <c r="P71" s="621"/>
      <c r="Q71" s="602"/>
      <c r="R71" s="621"/>
      <c r="S71" s="475">
        <f>B69</f>
        <v>56</v>
      </c>
      <c r="T71" s="281">
        <f>$A69</f>
        <v>0</v>
      </c>
      <c r="U71" s="281">
        <v>3</v>
      </c>
      <c r="V71" s="281">
        <f>$A69</f>
        <v>0</v>
      </c>
      <c r="W71" s="401"/>
      <c r="X71" s="298"/>
      <c r="Y71" s="298"/>
      <c r="Z71" s="298"/>
      <c r="AA71" s="298"/>
      <c r="AB71" s="298"/>
      <c r="AC71" s="298"/>
      <c r="AD71" s="402"/>
      <c r="AE71" s="402"/>
      <c r="AF71" s="402"/>
      <c r="AH71" s="231"/>
      <c r="AI71" s="231"/>
      <c r="AJ71" s="356">
        <v>316</v>
      </c>
      <c r="AK71" s="231"/>
    </row>
    <row r="72" spans="1:37" s="280" customFormat="1" ht="13.15" customHeight="1" x14ac:dyDescent="0.3">
      <c r="A72" s="612"/>
      <c r="B72" s="475"/>
      <c r="C72" s="648" t="e">
        <f>VLOOKUP(B69,Уч!$A$2:$L$34,11,FALSE)</f>
        <v>#N/A</v>
      </c>
      <c r="D72" s="477"/>
      <c r="E72" s="461" t="s">
        <v>276</v>
      </c>
      <c r="F72" s="475" t="e">
        <f>F71</f>
        <v>#N/A</v>
      </c>
      <c r="G72" s="475" t="e">
        <f>F72+G71</f>
        <v>#N/A</v>
      </c>
      <c r="H72" s="475" t="e">
        <f>G72+H71</f>
        <v>#N/A</v>
      </c>
      <c r="I72" s="475" t="e">
        <f>H72+I71</f>
        <v>#N/A</v>
      </c>
      <c r="J72" s="478" t="e">
        <f>SUM($F71:J71)</f>
        <v>#N/A</v>
      </c>
      <c r="K72" s="475" t="e">
        <f>SUM($F71:$K71)</f>
        <v>#N/A</v>
      </c>
      <c r="L72" s="475" t="e">
        <f>K72+L71</f>
        <v>#N/A</v>
      </c>
      <c r="M72" s="475" t="e">
        <f>L72+M71</f>
        <v>#N/A</v>
      </c>
      <c r="N72" s="475" t="e">
        <f>SUM($F71:$N71)</f>
        <v>#N/A</v>
      </c>
      <c r="O72" s="475"/>
      <c r="P72" s="621"/>
      <c r="Q72" s="600"/>
      <c r="R72" s="621"/>
      <c r="S72" s="475">
        <f>B69</f>
        <v>56</v>
      </c>
      <c r="T72" s="281">
        <f>$A69</f>
        <v>0</v>
      </c>
      <c r="U72" s="281">
        <v>4</v>
      </c>
      <c r="V72" s="281">
        <f>$A69</f>
        <v>0</v>
      </c>
      <c r="W72" s="336" t="e">
        <f t="shared" ref="W72" si="11">F72</f>
        <v>#N/A</v>
      </c>
      <c r="X72" s="336" t="e">
        <f t="shared" ref="X72" si="12">G72</f>
        <v>#N/A</v>
      </c>
      <c r="Y72" s="336" t="e">
        <f t="shared" ref="Y72" si="13">H72</f>
        <v>#N/A</v>
      </c>
      <c r="Z72" s="336" t="e">
        <f t="shared" ref="Z72" si="14">I72</f>
        <v>#N/A</v>
      </c>
      <c r="AA72" s="336" t="e">
        <f t="shared" ref="AA72" si="15">J72</f>
        <v>#N/A</v>
      </c>
      <c r="AB72" s="336" t="e">
        <f t="shared" ref="AB72" si="16">K72</f>
        <v>#N/A</v>
      </c>
      <c r="AC72" s="336" t="e">
        <f t="shared" ref="AC72" si="17">L72</f>
        <v>#N/A</v>
      </c>
      <c r="AD72" s="336" t="e">
        <f t="shared" ref="AD72" si="18">M72</f>
        <v>#N/A</v>
      </c>
      <c r="AE72" s="336" t="e">
        <f t="shared" ref="AE72" si="19">N72</f>
        <v>#N/A</v>
      </c>
      <c r="AF72" s="336">
        <f t="shared" ref="AF72" si="20">O72</f>
        <v>0</v>
      </c>
      <c r="AH72" s="231"/>
      <c r="AI72" s="231"/>
      <c r="AJ72" s="356">
        <v>316</v>
      </c>
      <c r="AK72" s="231"/>
    </row>
    <row r="73" spans="1:37" s="280" customFormat="1" ht="13.15" customHeight="1" x14ac:dyDescent="0.2">
      <c r="A73" s="568"/>
      <c r="B73" s="624"/>
      <c r="C73" s="617"/>
      <c r="D73" s="629"/>
      <c r="E73" s="618" t="s">
        <v>59</v>
      </c>
      <c r="F73" s="624" t="e">
        <f>RANK(F72,$W$14:$W$73,0)</f>
        <v>#N/A</v>
      </c>
      <c r="G73" s="624" t="e">
        <f>RANK(G72,$X$14:$X$73,0)</f>
        <v>#N/A</v>
      </c>
      <c r="H73" s="624" t="e">
        <f>RANK(H72,$Y$14:$Y$73,0)</f>
        <v>#N/A</v>
      </c>
      <c r="I73" s="624" t="e">
        <f>RANK(I72,$Z$14:$Z$72,0)</f>
        <v>#N/A</v>
      </c>
      <c r="J73" s="626" t="e">
        <f>RANK(J72,$AA$14:$AA$73,0)</f>
        <v>#N/A</v>
      </c>
      <c r="K73" s="624" t="e">
        <f>RANK(K72,$AB$14:$AB$72,0)</f>
        <v>#N/A</v>
      </c>
      <c r="L73" s="624" t="e">
        <f>RANK(L72,$AC$14:$AC$73,0)</f>
        <v>#N/A</v>
      </c>
      <c r="M73" s="624" t="e">
        <f>RANK(M72,$AD$14:$AD$73,0)</f>
        <v>#N/A</v>
      </c>
      <c r="N73" s="624" t="e">
        <f>RANK(N72,$AE$14:$AE$73,0)</f>
        <v>#N/A</v>
      </c>
      <c r="O73" s="624"/>
      <c r="P73" s="576"/>
      <c r="Q73" s="627"/>
      <c r="R73" s="622"/>
      <c r="S73" s="601">
        <f>B69</f>
        <v>56</v>
      </c>
      <c r="T73" s="281">
        <f>$A69</f>
        <v>0</v>
      </c>
      <c r="U73" s="281">
        <v>5</v>
      </c>
      <c r="V73" s="281">
        <f>$A69</f>
        <v>0</v>
      </c>
      <c r="W73" s="401"/>
      <c r="X73" s="298"/>
      <c r="Y73" s="298"/>
      <c r="Z73" s="298"/>
      <c r="AA73" s="298"/>
      <c r="AB73" s="298"/>
      <c r="AC73" s="298"/>
      <c r="AD73" s="402"/>
      <c r="AE73" s="402"/>
      <c r="AF73" s="402"/>
      <c r="AH73" s="231"/>
      <c r="AI73" s="231"/>
      <c r="AJ73" s="356">
        <v>316</v>
      </c>
      <c r="AK73" s="231"/>
    </row>
    <row r="74" spans="1:37" s="280" customFormat="1" x14ac:dyDescent="0.2">
      <c r="A74" s="474"/>
      <c r="B74" s="475"/>
      <c r="C74" s="476"/>
      <c r="D74" s="477"/>
      <c r="E74" s="647"/>
      <c r="F74" s="475"/>
      <c r="G74" s="475"/>
      <c r="H74" s="475"/>
      <c r="I74" s="475"/>
      <c r="J74" s="478"/>
      <c r="K74" s="475"/>
      <c r="L74" s="475"/>
      <c r="M74" s="475"/>
      <c r="N74" s="475"/>
      <c r="O74" s="475"/>
      <c r="P74" s="578"/>
      <c r="Q74" s="479"/>
      <c r="R74" s="479"/>
      <c r="S74" s="601"/>
      <c r="T74" s="281"/>
      <c r="U74" s="281"/>
      <c r="V74" s="281"/>
      <c r="W74" s="401"/>
      <c r="X74" s="298"/>
      <c r="Y74" s="298"/>
      <c r="Z74" s="298"/>
      <c r="AA74" s="298"/>
      <c r="AB74" s="298"/>
      <c r="AC74" s="298"/>
      <c r="AD74" s="402"/>
      <c r="AE74" s="402"/>
      <c r="AF74" s="402"/>
      <c r="AH74" s="231"/>
      <c r="AI74" s="231"/>
      <c r="AJ74" s="356"/>
      <c r="AK74" s="231"/>
    </row>
    <row r="75" spans="1:37" x14ac:dyDescent="0.2">
      <c r="A75" s="528"/>
      <c r="B75" s="636"/>
      <c r="C75" s="528"/>
      <c r="D75" s="610"/>
      <c r="E75" s="528"/>
      <c r="F75" s="528"/>
      <c r="G75" s="636"/>
      <c r="H75" s="636"/>
      <c r="I75" s="528"/>
      <c r="J75" s="528"/>
      <c r="K75" s="636"/>
      <c r="L75" s="636"/>
      <c r="M75" s="636"/>
      <c r="N75" s="636"/>
      <c r="O75" s="636"/>
      <c r="P75" s="592"/>
      <c r="Q75" s="592"/>
      <c r="R75" s="592"/>
      <c r="S75" s="592"/>
    </row>
    <row r="77" spans="1:37" x14ac:dyDescent="0.2">
      <c r="B77" s="250" t="s">
        <v>338</v>
      </c>
      <c r="C77" s="528"/>
      <c r="D77" s="528"/>
      <c r="E77" s="636"/>
      <c r="F77" s="528"/>
      <c r="G77" s="636"/>
      <c r="H77" s="636"/>
      <c r="I77" s="592"/>
      <c r="J77" s="592"/>
      <c r="K77" s="592"/>
      <c r="L77" s="592"/>
      <c r="M77" s="592"/>
      <c r="N77" s="592" t="s">
        <v>339</v>
      </c>
    </row>
    <row r="78" spans="1:37" x14ac:dyDescent="0.2">
      <c r="B78" s="250"/>
      <c r="D78" s="41"/>
      <c r="E78" s="634"/>
      <c r="I78" s="149"/>
      <c r="J78" s="149"/>
      <c r="K78" s="149"/>
      <c r="L78" s="149"/>
      <c r="M78" s="149"/>
      <c r="N78" s="149"/>
    </row>
    <row r="79" spans="1:37" x14ac:dyDescent="0.2">
      <c r="B79" s="250" t="s">
        <v>340</v>
      </c>
      <c r="D79" s="41"/>
      <c r="E79" s="634"/>
      <c r="I79" s="592"/>
      <c r="J79" s="592"/>
      <c r="K79" s="592"/>
      <c r="L79" s="149"/>
      <c r="M79" s="149"/>
      <c r="N79" s="592" t="s">
        <v>341</v>
      </c>
    </row>
    <row r="84" spans="3:10" ht="15.75" x14ac:dyDescent="0.2">
      <c r="C84" s="449"/>
      <c r="D84" s="450"/>
      <c r="E84" s="449"/>
      <c r="F84" s="451"/>
      <c r="G84" s="449"/>
      <c r="H84" s="449"/>
      <c r="I84" s="449"/>
      <c r="J84" s="450"/>
    </row>
    <row r="85" spans="3:10" x14ac:dyDescent="0.2">
      <c r="D85" s="41"/>
      <c r="G85" s="41"/>
      <c r="H85" s="41"/>
    </row>
    <row r="86" spans="3:10" ht="15.75" x14ac:dyDescent="0.2">
      <c r="C86" s="449"/>
      <c r="D86" s="450"/>
      <c r="E86" s="449"/>
      <c r="F86" s="451"/>
      <c r="G86" s="449"/>
      <c r="H86" s="449"/>
      <c r="I86" s="449"/>
      <c r="J86" s="451"/>
    </row>
    <row r="87" spans="3:10" ht="15.75" x14ac:dyDescent="0.2">
      <c r="C87" s="449"/>
      <c r="D87" s="450"/>
      <c r="E87" s="449"/>
      <c r="F87" s="451"/>
      <c r="G87" s="449"/>
      <c r="H87" s="449"/>
      <c r="I87" s="449"/>
      <c r="J87" s="450"/>
    </row>
  </sheetData>
  <sortState ref="A14:AY68">
    <sortCondition ref="T14:T68"/>
  </sortState>
  <mergeCells count="7">
    <mergeCell ref="A8:B8"/>
    <mergeCell ref="A1:R1"/>
    <mergeCell ref="A2:R2"/>
    <mergeCell ref="A3:R3"/>
    <mergeCell ref="A4:R4"/>
    <mergeCell ref="A5:R5"/>
    <mergeCell ref="A6:R6"/>
  </mergeCells>
  <pageMargins left="0.7" right="0.7" top="0.75" bottom="0.75" header="0.3" footer="0.3"/>
  <pageSetup paperSize="9" scale="74" orientation="landscape" r:id="rId1"/>
  <rowBreaks count="1" manualBreakCount="1">
    <brk id="48" max="17" man="1"/>
  </rowBreaks>
  <colBreaks count="1" manualBreakCount="1">
    <brk id="18" max="1048575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94"/>
  <sheetViews>
    <sheetView tabSelected="1" view="pageBreakPreview" topLeftCell="A172" zoomScale="130" zoomScaleSheetLayoutView="130" workbookViewId="0">
      <selection activeCell="C185" sqref="C185"/>
    </sheetView>
  </sheetViews>
  <sheetFormatPr defaultColWidth="9.140625" defaultRowHeight="12.75" outlineLevelCol="1" x14ac:dyDescent="0.2"/>
  <cols>
    <col min="1" max="1" width="4.85546875" style="41" customWidth="1"/>
    <col min="2" max="2" width="8.42578125" style="634" customWidth="1"/>
    <col min="3" max="3" width="46.7109375" style="41" customWidth="1"/>
    <col min="4" max="4" width="10.28515625" style="250" customWidth="1"/>
    <col min="5" max="5" width="7.28515625" style="41" customWidth="1"/>
    <col min="6" max="6" width="5.7109375" style="41" customWidth="1"/>
    <col min="7" max="7" width="6.140625" style="634" customWidth="1"/>
    <col min="8" max="8" width="6.28515625" style="634" customWidth="1"/>
    <col min="9" max="9" width="6.28515625" style="41" customWidth="1"/>
    <col min="10" max="10" width="10.28515625" style="41" customWidth="1"/>
    <col min="11" max="11" width="9.7109375" style="634" hidden="1" customWidth="1" outlineLevel="1"/>
    <col min="12" max="12" width="6.140625" style="634" hidden="1" customWidth="1" outlineLevel="1"/>
    <col min="13" max="13" width="6.7109375" style="634" hidden="1" customWidth="1" outlineLevel="1"/>
    <col min="14" max="14" width="6" style="634" hidden="1" customWidth="1" outlineLevel="1"/>
    <col min="15" max="15" width="6.28515625" style="634" hidden="1" customWidth="1" outlineLevel="1"/>
    <col min="16" max="16" width="5.7109375" style="149" hidden="1" customWidth="1"/>
    <col min="17" max="17" width="5.28515625" style="149" hidden="1" customWidth="1"/>
    <col min="18" max="18" width="9.42578125" style="149" hidden="1" customWidth="1"/>
    <col min="19" max="19" width="5.28515625" style="149" hidden="1" customWidth="1"/>
    <col min="20" max="20" width="4.140625" style="149" hidden="1" customWidth="1"/>
    <col min="21" max="21" width="2.140625" style="149" hidden="1" customWidth="1"/>
    <col min="22" max="22" width="5.42578125" style="149" hidden="1" customWidth="1"/>
    <col min="23" max="23" width="8" style="41" hidden="1" customWidth="1" outlineLevel="1"/>
    <col min="24" max="24" width="8.42578125" style="41" hidden="1" customWidth="1" outlineLevel="1"/>
    <col min="25" max="25" width="5.7109375" style="41" hidden="1" customWidth="1" outlineLevel="1"/>
    <col min="26" max="26" width="8" style="41" hidden="1" customWidth="1" outlineLevel="1"/>
    <col min="27" max="27" width="5.7109375" style="41" hidden="1" customWidth="1" outlineLevel="1"/>
    <col min="28" max="28" width="6" style="41" hidden="1" customWidth="1" outlineLevel="1"/>
    <col min="29" max="29" width="5" style="41" hidden="1" customWidth="1" outlineLevel="1"/>
    <col min="30" max="30" width="6" style="41" hidden="1" customWidth="1" outlineLevel="1"/>
    <col min="31" max="31" width="6.85546875" style="41" hidden="1" customWidth="1" outlineLevel="1"/>
    <col min="32" max="32" width="5.140625" style="41" hidden="1" customWidth="1" outlineLevel="1"/>
    <col min="33" max="33" width="5.140625" style="41" hidden="1" customWidth="1"/>
    <col min="34" max="34" width="10.28515625" style="634" hidden="1" customWidth="1"/>
    <col min="35" max="35" width="6.5703125" style="634" hidden="1" customWidth="1"/>
    <col min="36" max="36" width="4.7109375" style="41" hidden="1" customWidth="1"/>
    <col min="37" max="37" width="4.85546875" style="634" hidden="1" customWidth="1"/>
    <col min="38" max="38" width="5.140625" style="41" hidden="1" customWidth="1"/>
    <col min="39" max="41" width="3.140625" style="41" hidden="1" customWidth="1"/>
    <col min="42" max="43" width="0" style="41" hidden="1" customWidth="1"/>
    <col min="44" max="16384" width="9.140625" style="41"/>
  </cols>
  <sheetData>
    <row r="1" spans="1:51" ht="13.15" customHeight="1" x14ac:dyDescent="0.2">
      <c r="A1" s="743" t="str">
        <f>Расп!$A$21</f>
        <v>МИНИСТЕРСТВО СПОРТА РОССИЙСКОЙ ФЕДЕРАЦИИ</v>
      </c>
      <c r="B1" s="743"/>
      <c r="C1" s="743"/>
      <c r="D1" s="743"/>
      <c r="E1" s="743"/>
      <c r="F1" s="743"/>
      <c r="G1" s="743"/>
      <c r="H1" s="743"/>
      <c r="I1" s="743"/>
      <c r="J1" s="743"/>
      <c r="K1" s="743"/>
      <c r="L1" s="743"/>
      <c r="M1" s="743"/>
      <c r="N1" s="743"/>
      <c r="O1" s="743"/>
      <c r="P1" s="743"/>
      <c r="Q1" s="743"/>
      <c r="R1" s="743"/>
      <c r="W1" s="145"/>
      <c r="X1" s="250" t="s">
        <v>29</v>
      </c>
      <c r="Y1" s="371">
        <v>0</v>
      </c>
      <c r="Z1" s="371"/>
      <c r="AA1" s="371"/>
      <c r="AB1" s="371"/>
      <c r="AC1" s="307">
        <v>3800</v>
      </c>
      <c r="AD1" s="307">
        <v>4600</v>
      </c>
      <c r="AE1" s="372">
        <v>5400</v>
      </c>
      <c r="AF1" s="372">
        <v>6200</v>
      </c>
      <c r="AG1" s="307">
        <v>7100</v>
      </c>
      <c r="AH1" s="307">
        <v>8150</v>
      </c>
      <c r="AI1" s="206"/>
      <c r="AJ1" s="373" t="s">
        <v>129</v>
      </c>
      <c r="AK1" s="374" t="s">
        <v>136</v>
      </c>
      <c r="AL1" s="373">
        <v>5500</v>
      </c>
      <c r="AM1" s="206"/>
      <c r="AN1" s="206"/>
    </row>
    <row r="2" spans="1:51" ht="13.15" customHeight="1" x14ac:dyDescent="0.2">
      <c r="A2" s="743" t="str">
        <f>Расп!$A$22</f>
        <v>ВСЕРОССИЙСКАЯ ФЕДЕРАЦИЯ ЛЕГКОЙ АТЛЕТИКИ</v>
      </c>
      <c r="B2" s="743"/>
      <c r="C2" s="743"/>
      <c r="D2" s="743"/>
      <c r="E2" s="743"/>
      <c r="F2" s="743"/>
      <c r="G2" s="743"/>
      <c r="H2" s="743"/>
      <c r="I2" s="743"/>
      <c r="J2" s="743"/>
      <c r="K2" s="743"/>
      <c r="L2" s="743"/>
      <c r="M2" s="743"/>
      <c r="N2" s="743"/>
      <c r="O2" s="743"/>
      <c r="P2" s="743"/>
      <c r="Q2" s="743"/>
      <c r="R2" s="743"/>
      <c r="W2" s="145"/>
      <c r="X2" s="250" t="s">
        <v>1</v>
      </c>
      <c r="Y2" s="375" t="s">
        <v>66</v>
      </c>
      <c r="Z2" s="206" t="s">
        <v>130</v>
      </c>
      <c r="AA2" s="206" t="s">
        <v>131</v>
      </c>
      <c r="AB2" s="206" t="s">
        <v>132</v>
      </c>
      <c r="AC2" s="376">
        <v>3</v>
      </c>
      <c r="AD2" s="371">
        <v>2</v>
      </c>
      <c r="AE2" s="371">
        <v>1</v>
      </c>
      <c r="AF2" s="377" t="s">
        <v>61</v>
      </c>
      <c r="AG2" s="206" t="s">
        <v>60</v>
      </c>
      <c r="AH2" s="206" t="s">
        <v>62</v>
      </c>
      <c r="AI2" s="206"/>
      <c r="AK2" s="41"/>
      <c r="AM2" s="206"/>
      <c r="AN2" s="206"/>
    </row>
    <row r="3" spans="1:51" ht="13.15" customHeight="1" x14ac:dyDescent="0.2">
      <c r="A3" s="743" t="str">
        <f>Расп!$A$25</f>
        <v>Командный чемпионат России</v>
      </c>
      <c r="B3" s="743"/>
      <c r="C3" s="743"/>
      <c r="D3" s="743"/>
      <c r="E3" s="743"/>
      <c r="F3" s="743"/>
      <c r="G3" s="743"/>
      <c r="H3" s="743"/>
      <c r="I3" s="743"/>
      <c r="J3" s="743"/>
      <c r="K3" s="743"/>
      <c r="L3" s="743"/>
      <c r="M3" s="743"/>
      <c r="N3" s="743"/>
      <c r="O3" s="743"/>
      <c r="P3" s="743"/>
      <c r="Q3" s="743"/>
      <c r="R3" s="743"/>
      <c r="W3" s="145"/>
      <c r="X3" s="250"/>
      <c r="Y3" s="206"/>
      <c r="Z3" s="206"/>
      <c r="AA3" s="206"/>
      <c r="AB3" s="206"/>
      <c r="AD3" s="206"/>
      <c r="AE3" s="206"/>
      <c r="AF3" s="378" t="s">
        <v>120</v>
      </c>
      <c r="AG3" s="206"/>
      <c r="AH3" s="206"/>
      <c r="AI3" s="206"/>
      <c r="AJ3" s="206"/>
      <c r="AK3" s="206"/>
      <c r="AL3" s="206"/>
      <c r="AM3" s="206"/>
      <c r="AN3" s="206"/>
    </row>
    <row r="4" spans="1:51" ht="13.15" customHeight="1" x14ac:dyDescent="0.2">
      <c r="A4" s="743" t="str">
        <f>Расп!$A$27</f>
        <v>по многоборью</v>
      </c>
      <c r="B4" s="743"/>
      <c r="C4" s="743"/>
      <c r="D4" s="743"/>
      <c r="E4" s="743"/>
      <c r="F4" s="743"/>
      <c r="G4" s="743"/>
      <c r="H4" s="743"/>
      <c r="I4" s="743"/>
      <c r="J4" s="743"/>
      <c r="K4" s="743"/>
      <c r="L4" s="743"/>
      <c r="M4" s="743"/>
      <c r="N4" s="743"/>
      <c r="O4" s="743"/>
      <c r="P4" s="743"/>
      <c r="Q4" s="743"/>
      <c r="R4" s="743"/>
      <c r="W4" s="145"/>
      <c r="X4" s="250"/>
      <c r="Y4" s="206"/>
      <c r="Z4" s="206"/>
      <c r="AA4" s="206"/>
      <c r="AB4" s="206"/>
      <c r="AC4" s="206"/>
      <c r="AD4" s="206"/>
      <c r="AE4" s="206"/>
      <c r="AF4" s="206"/>
      <c r="AG4" s="206"/>
      <c r="AH4" s="206"/>
      <c r="AI4" s="206"/>
      <c r="AJ4" s="206"/>
      <c r="AK4" s="206"/>
      <c r="AL4" s="206"/>
      <c r="AM4" s="206"/>
      <c r="AN4" s="206"/>
    </row>
    <row r="5" spans="1:51" ht="13.15" customHeight="1" x14ac:dyDescent="0.25">
      <c r="A5" s="744" t="s">
        <v>262</v>
      </c>
      <c r="B5" s="744"/>
      <c r="C5" s="744"/>
      <c r="D5" s="744"/>
      <c r="E5" s="744"/>
      <c r="F5" s="744"/>
      <c r="G5" s="744"/>
      <c r="H5" s="744"/>
      <c r="I5" s="744"/>
      <c r="J5" s="744"/>
      <c r="K5" s="744"/>
      <c r="L5" s="744"/>
      <c r="M5" s="744"/>
      <c r="N5" s="744"/>
      <c r="O5" s="744"/>
      <c r="P5" s="744"/>
      <c r="Q5" s="744"/>
      <c r="R5" s="744"/>
      <c r="W5" s="145"/>
      <c r="X5" s="250" t="s">
        <v>59</v>
      </c>
      <c r="Y5" s="206">
        <v>1</v>
      </c>
      <c r="Z5" s="206">
        <v>2</v>
      </c>
      <c r="AA5" s="206">
        <v>3</v>
      </c>
      <c r="AB5" s="206">
        <v>4</v>
      </c>
      <c r="AC5" s="206">
        <v>5</v>
      </c>
      <c r="AD5" s="206">
        <v>6</v>
      </c>
      <c r="AE5" s="206">
        <v>7</v>
      </c>
      <c r="AF5" s="206">
        <v>8</v>
      </c>
      <c r="AG5" s="206">
        <v>9</v>
      </c>
      <c r="AH5" s="206">
        <v>10</v>
      </c>
      <c r="AI5" s="206">
        <v>11</v>
      </c>
      <c r="AJ5" s="206">
        <v>12</v>
      </c>
      <c r="AK5" s="206">
        <v>13</v>
      </c>
      <c r="AL5" s="206">
        <v>14</v>
      </c>
      <c r="AM5" s="206">
        <v>15</v>
      </c>
      <c r="AN5" s="206">
        <v>16</v>
      </c>
      <c r="AO5" s="41">
        <v>17</v>
      </c>
    </row>
    <row r="6" spans="1:51" ht="13.15" customHeight="1" x14ac:dyDescent="0.2">
      <c r="A6" s="741" t="s">
        <v>118</v>
      </c>
      <c r="B6" s="741"/>
      <c r="C6" s="741"/>
      <c r="D6" s="741"/>
      <c r="E6" s="741"/>
      <c r="F6" s="741"/>
      <c r="G6" s="741"/>
      <c r="H6" s="741"/>
      <c r="I6" s="741"/>
      <c r="J6" s="741"/>
      <c r="K6" s="741"/>
      <c r="L6" s="741"/>
      <c r="M6" s="741"/>
      <c r="N6" s="741"/>
      <c r="O6" s="741"/>
      <c r="P6" s="741"/>
      <c r="Q6" s="741"/>
      <c r="R6" s="741"/>
      <c r="W6" s="145"/>
      <c r="X6" s="250" t="s">
        <v>29</v>
      </c>
      <c r="Y6" s="206">
        <v>20</v>
      </c>
      <c r="Z6" s="206">
        <v>17</v>
      </c>
      <c r="AA6" s="206">
        <v>15</v>
      </c>
      <c r="AB6" s="206">
        <v>14</v>
      </c>
      <c r="AC6" s="206">
        <v>13</v>
      </c>
      <c r="AD6" s="206">
        <v>12</v>
      </c>
      <c r="AE6" s="206">
        <v>11</v>
      </c>
      <c r="AF6" s="206">
        <v>10</v>
      </c>
      <c r="AG6" s="206">
        <v>9</v>
      </c>
      <c r="AH6" s="206">
        <v>8</v>
      </c>
      <c r="AI6" s="206">
        <v>7</v>
      </c>
      <c r="AJ6" s="206">
        <v>6</v>
      </c>
      <c r="AK6" s="206">
        <v>5</v>
      </c>
      <c r="AL6" s="206">
        <v>4</v>
      </c>
      <c r="AM6" s="206">
        <v>3</v>
      </c>
      <c r="AN6" s="206">
        <v>2</v>
      </c>
      <c r="AO6" s="41">
        <v>0</v>
      </c>
    </row>
    <row r="7" spans="1:51" ht="13.15" customHeight="1" x14ac:dyDescent="0.2">
      <c r="C7" s="634"/>
      <c r="E7" s="147"/>
      <c r="G7" s="41"/>
      <c r="H7" s="593"/>
      <c r="I7" s="379"/>
      <c r="K7" s="455" t="str">
        <f>Расп!$A$1</f>
        <v>04.09.2019 г.</v>
      </c>
      <c r="L7" s="645" t="s">
        <v>342</v>
      </c>
      <c r="M7" s="456"/>
      <c r="N7" s="452"/>
      <c r="O7" s="453"/>
      <c r="P7" s="453"/>
      <c r="Q7" s="455" t="str">
        <f>Расп!$A$7</f>
        <v>05.09.2019 г.</v>
      </c>
      <c r="R7" s="456" t="s">
        <v>343</v>
      </c>
      <c r="S7" s="634"/>
      <c r="T7" s="634"/>
      <c r="W7" s="145"/>
      <c r="X7" s="250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</row>
    <row r="8" spans="1:51" ht="13.15" customHeight="1" x14ac:dyDescent="0.25">
      <c r="A8" s="742" t="str">
        <f>Расп!A28</f>
        <v>Мужчины</v>
      </c>
      <c r="B8" s="742"/>
      <c r="C8" s="457" t="s">
        <v>117</v>
      </c>
      <c r="E8" s="147"/>
      <c r="G8" s="41"/>
      <c r="H8" s="593"/>
      <c r="I8" s="204"/>
      <c r="J8" s="471"/>
      <c r="K8" s="593" t="str">
        <f>Расп!A2</f>
        <v>бег 100 м</v>
      </c>
      <c r="L8" s="734">
        <f>Расп!B2</f>
        <v>0.39583333333333331</v>
      </c>
      <c r="M8" s="735"/>
      <c r="N8" s="736"/>
      <c r="O8" s="737"/>
      <c r="P8" s="737"/>
      <c r="Q8" s="738" t="str">
        <f>Расп!A8</f>
        <v>бег с барьерами 110 м (1,067 м)</v>
      </c>
      <c r="R8" s="735">
        <f>Расп!B8</f>
        <v>0.41666666666666669</v>
      </c>
      <c r="S8" s="634"/>
      <c r="T8" s="634"/>
      <c r="W8" s="152" t="s">
        <v>22</v>
      </c>
      <c r="X8" s="250" t="s">
        <v>76</v>
      </c>
      <c r="Y8" s="380">
        <v>1</v>
      </c>
      <c r="Z8" s="380">
        <v>2</v>
      </c>
      <c r="AA8" s="206">
        <v>3</v>
      </c>
      <c r="AB8" s="380" t="s">
        <v>61</v>
      </c>
      <c r="AC8" s="380" t="s">
        <v>60</v>
      </c>
      <c r="AD8" s="380" t="s">
        <v>62</v>
      </c>
      <c r="AE8" s="206"/>
      <c r="AF8" s="206"/>
      <c r="AG8" s="206"/>
      <c r="AH8" s="206"/>
      <c r="AI8" s="206"/>
      <c r="AJ8" s="206"/>
      <c r="AK8" s="206"/>
      <c r="AL8" s="206"/>
      <c r="AM8" s="206"/>
      <c r="AN8" s="206"/>
    </row>
    <row r="9" spans="1:51" ht="13.15" customHeight="1" x14ac:dyDescent="0.2">
      <c r="A9" s="206" t="str">
        <f>Расп!$A$14</f>
        <v>РМ</v>
      </c>
      <c r="B9" s="634">
        <f>Расп!B14</f>
        <v>9039</v>
      </c>
      <c r="C9" s="634" t="s">
        <v>264</v>
      </c>
      <c r="G9" s="41"/>
      <c r="H9" s="593"/>
      <c r="I9" s="204"/>
      <c r="J9" s="204"/>
      <c r="K9" s="593" t="str">
        <f>Расп!A3</f>
        <v>прыжок в длину</v>
      </c>
      <c r="L9" s="734">
        <f>Расп!B3</f>
        <v>0.42708333333333331</v>
      </c>
      <c r="M9" s="735"/>
      <c r="N9" s="736"/>
      <c r="O9" s="737"/>
      <c r="P9" s="737"/>
      <c r="Q9" s="738" t="str">
        <f>Расп!A9</f>
        <v>метание диска (2,0 кг)</v>
      </c>
      <c r="R9" s="735">
        <f>Расп!B9</f>
        <v>0.43402777777777773</v>
      </c>
      <c r="S9" s="634"/>
      <c r="T9" s="634"/>
      <c r="W9" s="152" t="s">
        <v>23</v>
      </c>
      <c r="X9" s="250" t="s">
        <v>29</v>
      </c>
      <c r="Y9" s="206">
        <v>0</v>
      </c>
      <c r="Z9" s="206">
        <v>0</v>
      </c>
      <c r="AA9" s="206">
        <v>0</v>
      </c>
      <c r="AB9" s="206">
        <v>0</v>
      </c>
      <c r="AC9" s="206">
        <v>5</v>
      </c>
      <c r="AD9" s="206">
        <v>15</v>
      </c>
      <c r="AE9" s="206"/>
      <c r="AF9" s="206"/>
      <c r="AG9" s="206"/>
      <c r="AH9" s="206"/>
      <c r="AI9" s="206"/>
      <c r="AJ9" s="206"/>
      <c r="AK9" s="206"/>
      <c r="AL9" s="206"/>
      <c r="AM9" s="206"/>
      <c r="AN9" s="206"/>
    </row>
    <row r="10" spans="1:51" ht="13.15" customHeight="1" x14ac:dyDescent="0.25">
      <c r="A10" s="206" t="str">
        <f>Расп!$A$15</f>
        <v>РЕ</v>
      </c>
      <c r="B10" s="634">
        <f>Расп!B15</f>
        <v>9026</v>
      </c>
      <c r="C10" s="634" t="s">
        <v>265</v>
      </c>
      <c r="G10" s="41"/>
      <c r="H10" s="593"/>
      <c r="I10" s="204"/>
      <c r="J10" s="204"/>
      <c r="K10" s="593" t="str">
        <f>Расп!A4</f>
        <v>толкание ядра (7,26 кг)</v>
      </c>
      <c r="L10" s="734">
        <f>Расп!B4</f>
        <v>0.46875</v>
      </c>
      <c r="M10" s="735"/>
      <c r="N10" s="737"/>
      <c r="O10" s="739"/>
      <c r="P10" s="740"/>
      <c r="Q10" s="738" t="str">
        <f>Расп!A10</f>
        <v>прыжок с шестом</v>
      </c>
      <c r="R10" s="735">
        <f>Расп!B10</f>
        <v>0.48958333333333331</v>
      </c>
      <c r="W10" s="152" t="s">
        <v>24</v>
      </c>
      <c r="X10" s="307"/>
      <c r="Y10" s="307"/>
      <c r="Z10" s="307"/>
      <c r="AA10" s="307"/>
      <c r="AB10" s="307"/>
      <c r="AC10" s="307"/>
      <c r="AD10" s="382"/>
      <c r="AE10" s="382"/>
      <c r="AF10" s="382"/>
      <c r="AH10" s="307"/>
      <c r="AI10" s="383"/>
      <c r="AJ10" s="307"/>
      <c r="AK10" s="307"/>
      <c r="AL10" s="307"/>
      <c r="AM10" s="307"/>
      <c r="AN10" s="382"/>
      <c r="AR10" s="634"/>
      <c r="AS10" s="250"/>
      <c r="AT10" s="206"/>
      <c r="AU10" s="206"/>
      <c r="AV10" s="206"/>
      <c r="AW10" s="206"/>
      <c r="AX10" s="206"/>
    </row>
    <row r="11" spans="1:51" ht="13.15" customHeight="1" x14ac:dyDescent="0.25">
      <c r="A11" s="206" t="str">
        <f>Расп!$A$16</f>
        <v>РР</v>
      </c>
      <c r="B11" s="634">
        <f>Расп!B16</f>
        <v>8698</v>
      </c>
      <c r="C11" s="634" t="s">
        <v>266</v>
      </c>
      <c r="G11" s="41"/>
      <c r="H11" s="593"/>
      <c r="I11" s="204"/>
      <c r="J11" s="204"/>
      <c r="K11" s="593" t="str">
        <f>Расп!A5</f>
        <v>прыжок в высоту</v>
      </c>
      <c r="L11" s="734">
        <f>Расп!B5</f>
        <v>0.625</v>
      </c>
      <c r="M11" s="735"/>
      <c r="N11" s="737"/>
      <c r="O11" s="739"/>
      <c r="P11" s="740"/>
      <c r="Q11" s="738" t="str">
        <f>Расп!A11</f>
        <v>метание копья (800 г)</v>
      </c>
      <c r="R11" s="735">
        <v>0.66666666666666663</v>
      </c>
      <c r="W11" s="152"/>
      <c r="X11" s="384" t="s">
        <v>133</v>
      </c>
      <c r="Y11" s="385">
        <v>5</v>
      </c>
      <c r="Z11" s="307"/>
      <c r="AA11" s="307"/>
      <c r="AB11" s="307"/>
      <c r="AC11" s="307"/>
      <c r="AD11" s="382"/>
      <c r="AE11" s="382"/>
      <c r="AF11" s="382"/>
      <c r="AH11" s="41"/>
      <c r="AI11" s="41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</row>
    <row r="12" spans="1:51" ht="13.15" customHeight="1" x14ac:dyDescent="0.25">
      <c r="A12" s="41" t="str">
        <f>Расп!$A$26</f>
        <v>г.Сочи, Адлерский район, стадион "Юность"</v>
      </c>
      <c r="C12" s="153"/>
      <c r="H12" s="594"/>
      <c r="I12" s="204"/>
      <c r="J12" s="204"/>
      <c r="K12" s="593" t="str">
        <f>Расп!A6</f>
        <v>бег 400 м</v>
      </c>
      <c r="L12" s="734">
        <f>Расп!B6</f>
        <v>0.78125</v>
      </c>
      <c r="M12" s="735"/>
      <c r="N12" s="737"/>
      <c r="O12" s="737"/>
      <c r="P12" s="740"/>
      <c r="Q12" s="738" t="str">
        <f>Расп!A12</f>
        <v>бег 1500 м</v>
      </c>
      <c r="R12" s="735">
        <v>0.72222222222222221</v>
      </c>
      <c r="W12" s="386"/>
      <c r="X12" s="307"/>
      <c r="Y12" s="307"/>
      <c r="Z12" s="307"/>
      <c r="AA12" s="307"/>
      <c r="AB12" s="307"/>
      <c r="AC12" s="307"/>
      <c r="AD12" s="382"/>
      <c r="AE12" s="382"/>
      <c r="AF12" s="382"/>
      <c r="AH12" s="41"/>
      <c r="AI12" s="41"/>
      <c r="AK12" s="41"/>
    </row>
    <row r="13" spans="1:51" s="158" customFormat="1" ht="30.6" customHeight="1" x14ac:dyDescent="0.2">
      <c r="A13" s="458" t="s">
        <v>59</v>
      </c>
      <c r="B13" s="458" t="s">
        <v>272</v>
      </c>
      <c r="C13" s="458" t="s">
        <v>347</v>
      </c>
      <c r="D13" s="458" t="s">
        <v>274</v>
      </c>
      <c r="E13" s="387"/>
      <c r="F13" s="458" t="s">
        <v>277</v>
      </c>
      <c r="G13" s="458" t="s">
        <v>248</v>
      </c>
      <c r="H13" s="458" t="s">
        <v>269</v>
      </c>
      <c r="I13" s="458" t="s">
        <v>249</v>
      </c>
      <c r="J13" s="458" t="s">
        <v>465</v>
      </c>
      <c r="K13" s="458" t="s">
        <v>268</v>
      </c>
      <c r="L13" s="458" t="s">
        <v>270</v>
      </c>
      <c r="M13" s="458" t="s">
        <v>251</v>
      </c>
      <c r="N13" s="458" t="s">
        <v>271</v>
      </c>
      <c r="O13" s="458" t="s">
        <v>279</v>
      </c>
      <c r="P13" s="459" t="s">
        <v>29</v>
      </c>
      <c r="Q13" s="459" t="s">
        <v>1</v>
      </c>
      <c r="R13" s="460" t="s">
        <v>275</v>
      </c>
      <c r="S13" s="159" t="s">
        <v>20</v>
      </c>
      <c r="T13" s="159" t="s">
        <v>138</v>
      </c>
      <c r="U13" s="159" t="s">
        <v>139</v>
      </c>
      <c r="V13" s="159" t="s">
        <v>140</v>
      </c>
      <c r="W13" s="160">
        <v>100</v>
      </c>
      <c r="X13" s="160" t="s">
        <v>26</v>
      </c>
      <c r="Y13" s="160" t="s">
        <v>27</v>
      </c>
      <c r="Z13" s="160" t="s">
        <v>17</v>
      </c>
      <c r="AA13" s="160">
        <v>400</v>
      </c>
      <c r="AB13" s="160" t="s">
        <v>75</v>
      </c>
      <c r="AC13" s="160" t="s">
        <v>69</v>
      </c>
      <c r="AD13" s="388" t="s">
        <v>70</v>
      </c>
      <c r="AE13" s="388" t="s">
        <v>18</v>
      </c>
      <c r="AF13" s="388">
        <v>1500</v>
      </c>
      <c r="AH13" s="389" t="s">
        <v>134</v>
      </c>
      <c r="AI13" s="389" t="s">
        <v>135</v>
      </c>
      <c r="AJ13" s="158" t="s">
        <v>137</v>
      </c>
    </row>
    <row r="14" spans="1:51" s="633" customFormat="1" ht="13.15" hidden="1" customHeight="1" x14ac:dyDescent="0.2">
      <c r="D14" s="381"/>
      <c r="P14" s="157"/>
      <c r="Q14" s="157"/>
      <c r="R14" s="157"/>
      <c r="S14" s="157"/>
      <c r="T14" s="157"/>
      <c r="U14" s="157"/>
      <c r="V14" s="157"/>
      <c r="W14" s="390"/>
      <c r="X14" s="351"/>
      <c r="Y14" s="351"/>
      <c r="Z14" s="351"/>
      <c r="AA14" s="351"/>
      <c r="AB14" s="351"/>
      <c r="AC14" s="351"/>
      <c r="AD14" s="391"/>
      <c r="AE14" s="391"/>
      <c r="AF14" s="391"/>
    </row>
    <row r="15" spans="1:51" s="633" customFormat="1" ht="13.15" hidden="1" customHeight="1" x14ac:dyDescent="0.2">
      <c r="A15" s="635"/>
      <c r="B15" s="635"/>
      <c r="C15" s="635"/>
      <c r="D15" s="595"/>
      <c r="E15" s="635"/>
      <c r="F15" s="635"/>
      <c r="G15" s="635"/>
      <c r="H15" s="635"/>
      <c r="I15" s="635"/>
      <c r="J15" s="635"/>
      <c r="K15" s="635"/>
      <c r="L15" s="635"/>
      <c r="M15" s="635"/>
      <c r="N15" s="635"/>
      <c r="O15" s="635"/>
      <c r="P15" s="479"/>
      <c r="Q15" s="479"/>
      <c r="R15" s="479"/>
      <c r="S15" s="157"/>
      <c r="T15" s="157"/>
      <c r="U15" s="157"/>
      <c r="V15" s="157"/>
      <c r="W15" s="152"/>
      <c r="X15" s="351"/>
      <c r="Y15" s="351"/>
      <c r="Z15" s="351"/>
      <c r="AA15" s="351"/>
      <c r="AB15" s="351"/>
      <c r="AC15" s="351"/>
      <c r="AD15" s="391"/>
      <c r="AE15" s="391"/>
      <c r="AF15" s="391"/>
    </row>
    <row r="16" spans="1:51" s="281" customFormat="1" ht="13.15" customHeight="1" x14ac:dyDescent="0.3">
      <c r="A16" s="611">
        <v>1</v>
      </c>
      <c r="B16" s="475">
        <v>41</v>
      </c>
      <c r="C16" s="613" t="str">
        <f>VLOOKUP(B16,Уч!$A$2:$L$34,2,FALSE)</f>
        <v>Фомичев Андрей</v>
      </c>
      <c r="D16" s="480" t="str">
        <f>VLOOKUP(B16,Уч!$A$2:$L$34,3,FALSE)</f>
        <v>15.12.1996</v>
      </c>
      <c r="E16" s="488" t="s">
        <v>19</v>
      </c>
      <c r="F16" s="596">
        <f>VLOOKUP($B16,'1_р'!$C$18:$I$86,5,FALSE)</f>
        <v>11.06</v>
      </c>
      <c r="G16" s="596">
        <f>VLOOKUP($B16,Дл_р2!$C$16:$O$54,11,FALSE)</f>
        <v>6.98</v>
      </c>
      <c r="H16" s="596">
        <f>VLOOKUP($B16,Я_р2!$C$16:$K$60,8,FALSE)</f>
        <v>15.04</v>
      </c>
      <c r="I16" s="596">
        <f>VLOOKUP($B16,В_р2!$C$16:$AF$57,29,FALSE)</f>
        <v>2</v>
      </c>
      <c r="J16" s="597">
        <f>VLOOKUP($B16,'4_р'!$C$17:$H$73,5,FALSE)</f>
        <v>49.61</v>
      </c>
      <c r="K16" s="596" t="e">
        <f>VLOOKUP($B16,#REF!,5,FALSE)</f>
        <v>#REF!</v>
      </c>
      <c r="L16" s="596" t="e">
        <f>VLOOKUP($B16,#REF!,8,FALSE)</f>
        <v>#REF!</v>
      </c>
      <c r="M16" s="596" t="s">
        <v>346</v>
      </c>
      <c r="N16" s="596" t="s">
        <v>345</v>
      </c>
      <c r="O16" s="475"/>
      <c r="P16" s="571"/>
      <c r="Q16" s="474"/>
      <c r="R16" s="619"/>
      <c r="S16" s="475">
        <f>B16</f>
        <v>41</v>
      </c>
      <c r="T16" s="281">
        <f>$A16</f>
        <v>1</v>
      </c>
      <c r="U16" s="281">
        <v>1</v>
      </c>
      <c r="V16" s="281" t="s">
        <v>162</v>
      </c>
      <c r="W16" s="298"/>
      <c r="X16" s="298"/>
      <c r="Y16" s="298"/>
      <c r="Z16" s="298"/>
      <c r="AA16" s="298"/>
      <c r="AB16" s="298"/>
      <c r="AC16" s="298"/>
      <c r="AD16" s="402"/>
      <c r="AE16" s="402"/>
      <c r="AF16" s="402"/>
      <c r="AG16" s="280"/>
      <c r="AH16" s="280">
        <f>IF(AND(T16&gt;16,P16&gt;=6200),"1",LOOKUP(T16,Y$5:AO$5,Y$6:AO$6))</f>
        <v>20</v>
      </c>
      <c r="AI16" s="280" t="e">
        <f>LOOKUP(Q16,Y$8:AD$8,Y$9:AD$9)</f>
        <v>#N/A</v>
      </c>
      <c r="AJ16" s="356">
        <v>103</v>
      </c>
      <c r="AK16" s="231"/>
      <c r="AL16" s="280"/>
      <c r="AM16" s="280"/>
      <c r="AN16" s="280"/>
      <c r="AO16" s="280"/>
      <c r="AP16" s="280"/>
      <c r="AQ16" s="280"/>
      <c r="AR16" s="280"/>
      <c r="AS16" s="280"/>
      <c r="AT16" s="280"/>
      <c r="AU16" s="280"/>
      <c r="AV16" s="280"/>
      <c r="AW16" s="280"/>
      <c r="AX16" s="280"/>
      <c r="AY16" s="280"/>
    </row>
    <row r="17" spans="1:51" s="281" customFormat="1" x14ac:dyDescent="0.3">
      <c r="A17" s="612"/>
      <c r="B17" s="475"/>
      <c r="C17" s="648" t="str">
        <f>VLOOKUP(B16,Уч!$A$2:$L$34,5,FALSE)</f>
        <v xml:space="preserve">Кемеровская область  </v>
      </c>
      <c r="D17" s="477" t="str">
        <f>VLOOKUP(B16,Уч!$A$2:$L$34,4,FALSE)</f>
        <v>МС</v>
      </c>
      <c r="E17" s="461" t="s">
        <v>25</v>
      </c>
      <c r="F17" s="598">
        <f>VLOOKUP($B16,'1_р'!$C$18:$I$86,6,FALSE)</f>
        <v>-2.1</v>
      </c>
      <c r="G17" s="598">
        <f>VLOOKUP($B16,Дл_р2!$C$16:$O$54,12,FALSE)</f>
        <v>1</v>
      </c>
      <c r="H17" s="475"/>
      <c r="I17" s="598"/>
      <c r="J17" s="599"/>
      <c r="K17" s="598" t="e">
        <f>VLOOKUP($B16,#REF!,6,FALSE)</f>
        <v>#REF!</v>
      </c>
      <c r="L17" s="598"/>
      <c r="M17" s="598"/>
      <c r="N17" s="475"/>
      <c r="O17" s="475"/>
      <c r="P17" s="621"/>
      <c r="Q17" s="600"/>
      <c r="R17" s="620"/>
      <c r="S17" s="475">
        <f>B16</f>
        <v>41</v>
      </c>
      <c r="T17" s="281">
        <f>$A16</f>
        <v>1</v>
      </c>
      <c r="U17" s="281">
        <v>2</v>
      </c>
      <c r="V17" s="281" t="s">
        <v>162</v>
      </c>
      <c r="W17" s="298"/>
      <c r="X17" s="298"/>
      <c r="Y17" s="298"/>
      <c r="Z17" s="298"/>
      <c r="AA17" s="298"/>
      <c r="AB17" s="298"/>
      <c r="AC17" s="298"/>
      <c r="AD17" s="402"/>
      <c r="AE17" s="402"/>
      <c r="AF17" s="402"/>
      <c r="AG17" s="280"/>
      <c r="AH17" s="231"/>
      <c r="AI17" s="231"/>
      <c r="AJ17" s="356">
        <v>103</v>
      </c>
      <c r="AK17" s="231"/>
      <c r="AL17" s="280"/>
      <c r="AM17" s="280"/>
      <c r="AN17" s="280"/>
      <c r="AO17" s="280"/>
      <c r="AP17" s="280"/>
      <c r="AQ17" s="280"/>
      <c r="AR17" s="280"/>
      <c r="AS17" s="280"/>
      <c r="AT17" s="280"/>
      <c r="AU17" s="280"/>
      <c r="AV17" s="280"/>
      <c r="AW17" s="280"/>
      <c r="AX17" s="280"/>
      <c r="AY17" s="280"/>
    </row>
    <row r="18" spans="1:51" s="281" customFormat="1" x14ac:dyDescent="0.3">
      <c r="A18" s="612"/>
      <c r="B18" s="475"/>
      <c r="C18" s="731" t="str">
        <f>VLOOKUP(B16,Уч!$A$2:$L$34,7,FALSE)</f>
        <v>ГБФСУ КО "СШОР по легкой атлетике им. В.А.Савенкова", ГАУ КО "ЦП ССК"</v>
      </c>
      <c r="D18" s="477"/>
      <c r="E18" s="461" t="s">
        <v>29</v>
      </c>
      <c r="F18" s="475">
        <f>VLOOKUP($B16,'1_р'!$C$18:$I$86,7,FALSE)</f>
        <v>847</v>
      </c>
      <c r="G18" s="475">
        <f>VLOOKUP($B16,Дл_р2!$C$16:$O$54,13,FALSE)</f>
        <v>809</v>
      </c>
      <c r="H18" s="475">
        <f>VLOOKUP($B16,Я_р2!$C$16:$K$60,9,FALSE)</f>
        <v>792</v>
      </c>
      <c r="I18" s="475">
        <f>VLOOKUP($B16,В_р2!$C$16:$AF$57,30,)</f>
        <v>803</v>
      </c>
      <c r="J18" s="478">
        <f>VLOOKUP($B16,'4_р'!$C$17:$H$73,6,FALSE)</f>
        <v>833</v>
      </c>
      <c r="K18" s="475" t="e">
        <f>VLOOKUP($B16,#REF!,7,FALSE)</f>
        <v>#REF!</v>
      </c>
      <c r="L18" s="475" t="e">
        <f>VLOOKUP($B16,#REF!,9,FALSE)</f>
        <v>#REF!</v>
      </c>
      <c r="M18" s="475"/>
      <c r="N18" s="475"/>
      <c r="O18" s="475"/>
      <c r="P18" s="621"/>
      <c r="Q18" s="509"/>
      <c r="R18" s="621"/>
      <c r="S18" s="475">
        <f>B16</f>
        <v>41</v>
      </c>
      <c r="T18" s="281">
        <f>$A16</f>
        <v>1</v>
      </c>
      <c r="U18" s="281">
        <v>3</v>
      </c>
      <c r="V18" s="281" t="s">
        <v>162</v>
      </c>
      <c r="W18" s="298"/>
      <c r="X18" s="298"/>
      <c r="Y18" s="298"/>
      <c r="Z18" s="298"/>
      <c r="AA18" s="298"/>
      <c r="AB18" s="298"/>
      <c r="AC18" s="298"/>
      <c r="AD18" s="402"/>
      <c r="AE18" s="402"/>
      <c r="AF18" s="402"/>
      <c r="AG18" s="280"/>
      <c r="AH18" s="231"/>
      <c r="AI18" s="231"/>
      <c r="AJ18" s="356">
        <v>103</v>
      </c>
      <c r="AK18" s="231"/>
      <c r="AL18" s="280"/>
      <c r="AM18" s="280"/>
      <c r="AN18" s="280"/>
      <c r="AO18" s="280"/>
      <c r="AP18" s="280"/>
      <c r="AQ18" s="280"/>
      <c r="AR18" s="280"/>
      <c r="AS18" s="280"/>
      <c r="AT18" s="280"/>
      <c r="AU18" s="280"/>
      <c r="AV18" s="280"/>
      <c r="AW18" s="280"/>
      <c r="AX18" s="280"/>
      <c r="AY18" s="280"/>
    </row>
    <row r="19" spans="1:51" s="281" customFormat="1" x14ac:dyDescent="0.3">
      <c r="A19" s="612"/>
      <c r="B19" s="475"/>
      <c r="C19" s="730"/>
      <c r="D19" s="477"/>
      <c r="E19" s="461" t="s">
        <v>276</v>
      </c>
      <c r="F19" s="475">
        <f>F18</f>
        <v>847</v>
      </c>
      <c r="G19" s="475">
        <f>F19+G18</f>
        <v>1656</v>
      </c>
      <c r="H19" s="475">
        <f>G19+H18</f>
        <v>2448</v>
      </c>
      <c r="I19" s="475">
        <f>H19+I18</f>
        <v>3251</v>
      </c>
      <c r="J19" s="478">
        <f>SUM($F18:J18)</f>
        <v>4084</v>
      </c>
      <c r="K19" s="475" t="e">
        <f>SUM($F18:$K18)</f>
        <v>#REF!</v>
      </c>
      <c r="L19" s="475" t="e">
        <f>K19+L18</f>
        <v>#REF!</v>
      </c>
      <c r="M19" s="475"/>
      <c r="N19" s="475"/>
      <c r="O19" s="475"/>
      <c r="P19" s="621"/>
      <c r="Q19" s="509"/>
      <c r="R19" s="621"/>
      <c r="S19" s="475">
        <f>B16</f>
        <v>41</v>
      </c>
      <c r="T19" s="281">
        <f>$A16</f>
        <v>1</v>
      </c>
      <c r="U19" s="281">
        <v>4</v>
      </c>
      <c r="V19" s="281" t="s">
        <v>162</v>
      </c>
      <c r="W19" s="336">
        <f t="shared" ref="W19:AF19" si="0">F19</f>
        <v>847</v>
      </c>
      <c r="X19" s="336">
        <f t="shared" si="0"/>
        <v>1656</v>
      </c>
      <c r="Y19" s="336">
        <f t="shared" si="0"/>
        <v>2448</v>
      </c>
      <c r="Z19" s="336">
        <f t="shared" si="0"/>
        <v>3251</v>
      </c>
      <c r="AA19" s="336">
        <f t="shared" si="0"/>
        <v>4084</v>
      </c>
      <c r="AB19" s="336" t="e">
        <f t="shared" si="0"/>
        <v>#REF!</v>
      </c>
      <c r="AC19" s="336" t="e">
        <f t="shared" si="0"/>
        <v>#REF!</v>
      </c>
      <c r="AD19" s="336">
        <f t="shared" si="0"/>
        <v>0</v>
      </c>
      <c r="AE19" s="336">
        <f t="shared" si="0"/>
        <v>0</v>
      </c>
      <c r="AF19" s="336">
        <f t="shared" si="0"/>
        <v>0</v>
      </c>
      <c r="AG19" s="280"/>
      <c r="AH19" s="231"/>
      <c r="AI19" s="231"/>
      <c r="AJ19" s="356">
        <v>103</v>
      </c>
      <c r="AK19" s="231"/>
      <c r="AL19" s="280"/>
      <c r="AM19" s="280"/>
      <c r="AN19" s="280"/>
      <c r="AO19" s="280"/>
      <c r="AP19" s="280"/>
      <c r="AQ19" s="280"/>
      <c r="AR19" s="280"/>
      <c r="AS19" s="280"/>
      <c r="AT19" s="280"/>
      <c r="AU19" s="280"/>
      <c r="AV19" s="280"/>
      <c r="AW19" s="280"/>
      <c r="AX19" s="280"/>
      <c r="AY19" s="280"/>
    </row>
    <row r="20" spans="1:51" s="281" customFormat="1" x14ac:dyDescent="0.2">
      <c r="A20" s="568"/>
      <c r="B20" s="624"/>
      <c r="C20" s="562" t="str">
        <f>VLOOKUP(B16,Уч!$A$2:$L$34,11,FALSE)</f>
        <v>Хайлов С.Н., Фомичев В.Н.</v>
      </c>
      <c r="D20" s="629"/>
      <c r="E20" s="618" t="s">
        <v>59</v>
      </c>
      <c r="F20" s="624">
        <f>RANK(F19,$W$19:$W$180,0)</f>
        <v>1</v>
      </c>
      <c r="G20" s="624">
        <f>RANK(G19,$X$19:$X$180,0)</f>
        <v>1</v>
      </c>
      <c r="H20" s="624">
        <f>RANK(H19,$Y$19:$Y$179,0)</f>
        <v>1</v>
      </c>
      <c r="I20" s="624">
        <f>RANK(I19,$Z$19:$Z$160,0)</f>
        <v>1</v>
      </c>
      <c r="J20" s="626">
        <f>RANK(J19,$AA$19:$AA$143,0)</f>
        <v>1</v>
      </c>
      <c r="K20" s="624" t="e">
        <f>RANK(K19,$AB$19:$AB$120,0)</f>
        <v>#REF!</v>
      </c>
      <c r="L20" s="624" t="e">
        <f>RANK(L19,$AC$19:$AC$115,0)</f>
        <v>#REF!</v>
      </c>
      <c r="M20" s="624"/>
      <c r="N20" s="624"/>
      <c r="O20" s="624"/>
      <c r="P20" s="576"/>
      <c r="Q20" s="627"/>
      <c r="R20" s="622"/>
      <c r="S20" s="601">
        <f>B16</f>
        <v>41</v>
      </c>
      <c r="T20" s="281">
        <f>$A16</f>
        <v>1</v>
      </c>
      <c r="U20" s="281">
        <v>5</v>
      </c>
      <c r="V20" s="281" t="s">
        <v>162</v>
      </c>
      <c r="W20" s="401"/>
      <c r="X20" s="298"/>
      <c r="Y20" s="298"/>
      <c r="Z20" s="298"/>
      <c r="AA20" s="298"/>
      <c r="AB20" s="298"/>
      <c r="AC20" s="298"/>
      <c r="AD20" s="402"/>
      <c r="AE20" s="402"/>
      <c r="AF20" s="402"/>
      <c r="AG20" s="280"/>
      <c r="AH20" s="231"/>
      <c r="AI20" s="231"/>
      <c r="AJ20" s="356">
        <v>103</v>
      </c>
      <c r="AK20" s="231"/>
      <c r="AL20" s="280"/>
      <c r="AM20" s="280"/>
      <c r="AN20" s="280"/>
      <c r="AO20" s="280"/>
      <c r="AP20" s="280"/>
      <c r="AQ20" s="280"/>
      <c r="AR20" s="280"/>
      <c r="AS20" s="280"/>
      <c r="AT20" s="280"/>
      <c r="AU20" s="280"/>
      <c r="AV20" s="280"/>
      <c r="AW20" s="280"/>
      <c r="AX20" s="280"/>
      <c r="AY20" s="280"/>
    </row>
    <row r="21" spans="1:51" s="280" customFormat="1" x14ac:dyDescent="0.3">
      <c r="A21" s="612">
        <v>2</v>
      </c>
      <c r="B21" s="608">
        <v>100</v>
      </c>
      <c r="C21" s="616" t="str">
        <f>VLOOKUP(B21,Уч!$A$2:$L$34,2,FALSE)</f>
        <v>Саранцев Евгений</v>
      </c>
      <c r="D21" s="480" t="str">
        <f>VLOOKUP(B21,Уч!$A$2:$L$34,3,FALSE)</f>
        <v>05.02.1988</v>
      </c>
      <c r="E21" s="461" t="s">
        <v>19</v>
      </c>
      <c r="F21" s="596">
        <f>VLOOKUP($B21,'1_р'!$C$18:$I$86,5,FALSE)</f>
        <v>11.58</v>
      </c>
      <c r="G21" s="596">
        <f>VLOOKUP($B21,Дл_р2!$C$16:$O$54,11,FALSE)</f>
        <v>6.99</v>
      </c>
      <c r="H21" s="596">
        <f>VLOOKUP($B21,Я_р2!$C$16:$K$60,8,FALSE)</f>
        <v>15.09</v>
      </c>
      <c r="I21" s="596">
        <f>VLOOKUP($B21,В_р2!$C$16:$AF$57,29,FALSE)</f>
        <v>2</v>
      </c>
      <c r="J21" s="597">
        <f>VLOOKUP($B21,'4_р'!$C$17:$H$73,5,FALSE)</f>
        <v>50.79</v>
      </c>
      <c r="K21" s="596"/>
      <c r="L21" s="596"/>
      <c r="M21" s="596"/>
      <c r="N21" s="596"/>
      <c r="O21" s="475"/>
      <c r="P21" s="621"/>
      <c r="Q21" s="474"/>
      <c r="R21" s="620"/>
      <c r="S21" s="475">
        <f>B21</f>
        <v>100</v>
      </c>
      <c r="T21" s="281">
        <f>$A21</f>
        <v>2</v>
      </c>
      <c r="U21" s="281">
        <v>1</v>
      </c>
      <c r="V21" s="281">
        <f>$A21</f>
        <v>2</v>
      </c>
      <c r="W21" s="401"/>
      <c r="X21" s="298"/>
      <c r="Y21" s="298"/>
      <c r="Z21" s="298"/>
      <c r="AA21" s="298"/>
      <c r="AB21" s="298"/>
      <c r="AC21" s="298"/>
      <c r="AD21" s="402"/>
      <c r="AE21" s="402"/>
      <c r="AF21" s="402"/>
      <c r="AH21" s="280">
        <f>IF(AND(T21&gt;16,P21&gt;=6200),"1",LOOKUP(T21,Y$5:AO$5,Y$6:AO$6))</f>
        <v>17</v>
      </c>
      <c r="AI21" s="280" t="e">
        <f>LOOKUP(Q21,Y$8:AD$8,Y$9:AD$9)</f>
        <v>#N/A</v>
      </c>
      <c r="AJ21" s="356">
        <v>315</v>
      </c>
      <c r="AK21" s="231"/>
    </row>
    <row r="22" spans="1:51" s="280" customFormat="1" x14ac:dyDescent="0.3">
      <c r="A22" s="612"/>
      <c r="B22" s="475"/>
      <c r="C22" s="648" t="str">
        <f>VLOOKUP(B21,Уч!$A$2:$L$34,5,FALSE)</f>
        <v xml:space="preserve">Волгоградская область Санкт-Петербург </v>
      </c>
      <c r="D22" s="609" t="str">
        <f>VLOOKUP(B21,Уч!$A$2:$L$34,4,FALSE)</f>
        <v>МСМК</v>
      </c>
      <c r="E22" s="461" t="s">
        <v>25</v>
      </c>
      <c r="F22" s="598">
        <f>VLOOKUP($B21,'1_р'!$C$18:$I$86,6,FALSE)</f>
        <v>-2.1</v>
      </c>
      <c r="G22" s="598">
        <f>VLOOKUP($B21,Дл_р2!$C$16:$O$54,12,FALSE)</f>
        <v>0.1</v>
      </c>
      <c r="H22" s="475"/>
      <c r="I22" s="598"/>
      <c r="J22" s="599"/>
      <c r="K22" s="598"/>
      <c r="L22" s="598"/>
      <c r="M22" s="598"/>
      <c r="N22" s="475"/>
      <c r="O22" s="475"/>
      <c r="P22" s="621"/>
      <c r="Q22" s="600"/>
      <c r="R22" s="620"/>
      <c r="S22" s="475">
        <f>B21</f>
        <v>100</v>
      </c>
      <c r="T22" s="281">
        <f>$A21</f>
        <v>2</v>
      </c>
      <c r="U22" s="281">
        <v>2</v>
      </c>
      <c r="V22" s="281">
        <f>$A21</f>
        <v>2</v>
      </c>
      <c r="W22" s="401"/>
      <c r="X22" s="298"/>
      <c r="Y22" s="298"/>
      <c r="Z22" s="298"/>
      <c r="AA22" s="298"/>
      <c r="AB22" s="298"/>
      <c r="AC22" s="298"/>
      <c r="AD22" s="402"/>
      <c r="AE22" s="402"/>
      <c r="AF22" s="402"/>
      <c r="AH22" s="231"/>
      <c r="AI22" s="231"/>
      <c r="AJ22" s="356">
        <v>315</v>
      </c>
      <c r="AK22" s="231"/>
    </row>
    <row r="23" spans="1:51" s="280" customFormat="1" x14ac:dyDescent="0.3">
      <c r="A23" s="612"/>
      <c r="B23" s="475"/>
      <c r="C23" s="649" t="str">
        <f>VLOOKUP(B21,Уч!$A$2:$L$34,7,FALSE)</f>
        <v>ГБУ ВО "СШОР по легкой атлетике"</v>
      </c>
      <c r="D23" s="480"/>
      <c r="E23" s="461" t="s">
        <v>29</v>
      </c>
      <c r="F23" s="475">
        <f>VLOOKUP($B21,'1_р'!$C$18:$I$86,7,FALSE)</f>
        <v>736</v>
      </c>
      <c r="G23" s="475">
        <f>VLOOKUP($B21,Дл_р2!$C$16:$O$54,13,FALSE)</f>
        <v>811</v>
      </c>
      <c r="H23" s="475">
        <f>VLOOKUP($B21,Я_р2!$C$16:$K$60,9,FALSE)</f>
        <v>795</v>
      </c>
      <c r="I23" s="475">
        <f>VLOOKUP($B21,В_р2!$C$16:$AF$57,30,)</f>
        <v>803</v>
      </c>
      <c r="J23" s="478">
        <f>VLOOKUP($B21,'4_р'!$C$17:$H$73,6,FALSE)</f>
        <v>779</v>
      </c>
      <c r="K23" s="475"/>
      <c r="L23" s="475"/>
      <c r="M23" s="475"/>
      <c r="N23" s="475"/>
      <c r="O23" s="475"/>
      <c r="P23" s="621"/>
      <c r="Q23" s="578"/>
      <c r="R23" s="621"/>
      <c r="S23" s="475">
        <f>B21</f>
        <v>100</v>
      </c>
      <c r="T23" s="281">
        <f>$A21</f>
        <v>2</v>
      </c>
      <c r="U23" s="281">
        <v>3</v>
      </c>
      <c r="V23" s="281">
        <f>$A21</f>
        <v>2</v>
      </c>
      <c r="W23" s="401"/>
      <c r="X23" s="298"/>
      <c r="Y23" s="298"/>
      <c r="Z23" s="298"/>
      <c r="AA23" s="298"/>
      <c r="AB23" s="298"/>
      <c r="AC23" s="298"/>
      <c r="AD23" s="402"/>
      <c r="AE23" s="402"/>
      <c r="AF23" s="402"/>
      <c r="AH23" s="231"/>
      <c r="AI23" s="231"/>
      <c r="AJ23" s="356">
        <v>315</v>
      </c>
      <c r="AK23" s="231"/>
    </row>
    <row r="24" spans="1:51" s="280" customFormat="1" x14ac:dyDescent="0.3">
      <c r="A24" s="612"/>
      <c r="B24" s="475"/>
      <c r="C24" s="648" t="str">
        <f>VLOOKUP(B21,Уч!$A$2:$L$34,11,FALSE)</f>
        <v>Зацеляпин М.И., Трофимов Е.В.</v>
      </c>
      <c r="D24" s="480"/>
      <c r="E24" s="461" t="s">
        <v>276</v>
      </c>
      <c r="F24" s="475">
        <f>F23</f>
        <v>736</v>
      </c>
      <c r="G24" s="475">
        <f>F24+G23</f>
        <v>1547</v>
      </c>
      <c r="H24" s="475">
        <f>G24+H23</f>
        <v>2342</v>
      </c>
      <c r="I24" s="475">
        <f>H24+I23</f>
        <v>3145</v>
      </c>
      <c r="J24" s="478">
        <f>SUM($F23:J23)</f>
        <v>3924</v>
      </c>
      <c r="K24" s="475"/>
      <c r="L24" s="475"/>
      <c r="M24" s="475"/>
      <c r="N24" s="475"/>
      <c r="O24" s="475"/>
      <c r="P24" s="621"/>
      <c r="Q24" s="578"/>
      <c r="R24" s="621"/>
      <c r="S24" s="475">
        <f>B21</f>
        <v>100</v>
      </c>
      <c r="T24" s="281">
        <f>$A21</f>
        <v>2</v>
      </c>
      <c r="U24" s="281">
        <v>4</v>
      </c>
      <c r="V24" s="281">
        <f>$A21</f>
        <v>2</v>
      </c>
      <c r="W24" s="336">
        <f t="shared" ref="W24:AF24" si="1">F24</f>
        <v>736</v>
      </c>
      <c r="X24" s="336">
        <f t="shared" si="1"/>
        <v>1547</v>
      </c>
      <c r="Y24" s="336">
        <f t="shared" si="1"/>
        <v>2342</v>
      </c>
      <c r="Z24" s="336">
        <f t="shared" si="1"/>
        <v>3145</v>
      </c>
      <c r="AA24" s="336">
        <f t="shared" si="1"/>
        <v>3924</v>
      </c>
      <c r="AB24" s="336">
        <f t="shared" si="1"/>
        <v>0</v>
      </c>
      <c r="AC24" s="336">
        <f t="shared" si="1"/>
        <v>0</v>
      </c>
      <c r="AD24" s="336">
        <f t="shared" si="1"/>
        <v>0</v>
      </c>
      <c r="AE24" s="336">
        <f t="shared" si="1"/>
        <v>0</v>
      </c>
      <c r="AF24" s="336">
        <f t="shared" si="1"/>
        <v>0</v>
      </c>
      <c r="AH24" s="231"/>
      <c r="AI24" s="231"/>
      <c r="AJ24" s="356">
        <v>315</v>
      </c>
      <c r="AK24" s="231"/>
    </row>
    <row r="25" spans="1:51" s="280" customFormat="1" x14ac:dyDescent="0.2">
      <c r="A25" s="568"/>
      <c r="B25" s="624"/>
      <c r="C25" s="617"/>
      <c r="D25" s="625"/>
      <c r="E25" s="618" t="s">
        <v>59</v>
      </c>
      <c r="F25" s="624">
        <f>RANK(F24,$W$19:$W$180,0)</f>
        <v>11</v>
      </c>
      <c r="G25" s="624">
        <f>RANK(G24,$X$19:$X$180,0)</f>
        <v>6</v>
      </c>
      <c r="H25" s="624">
        <f>RANK(H24,$Y$19:$Y$179,0)</f>
        <v>2</v>
      </c>
      <c r="I25" s="624">
        <f>RANK(I24,$Z$19:$Z$160,0)</f>
        <v>3</v>
      </c>
      <c r="J25" s="626">
        <f>RANK(J24,$AA$19:$AA$155,0)</f>
        <v>2</v>
      </c>
      <c r="K25" s="624"/>
      <c r="L25" s="624"/>
      <c r="M25" s="624"/>
      <c r="N25" s="624"/>
      <c r="O25" s="624"/>
      <c r="P25" s="576"/>
      <c r="Q25" s="627"/>
      <c r="R25" s="622"/>
      <c r="S25" s="601">
        <f>B21</f>
        <v>100</v>
      </c>
      <c r="T25" s="281">
        <f>$A21</f>
        <v>2</v>
      </c>
      <c r="U25" s="281">
        <v>5</v>
      </c>
      <c r="V25" s="281">
        <f>$A21</f>
        <v>2</v>
      </c>
      <c r="W25" s="401"/>
      <c r="X25" s="298"/>
      <c r="Y25" s="298"/>
      <c r="Z25" s="298"/>
      <c r="AA25" s="298"/>
      <c r="AB25" s="298"/>
      <c r="AC25" s="298"/>
      <c r="AD25" s="402"/>
      <c r="AE25" s="402"/>
      <c r="AF25" s="402"/>
      <c r="AH25" s="231"/>
      <c r="AI25" s="231"/>
      <c r="AJ25" s="356">
        <v>315</v>
      </c>
      <c r="AK25" s="231"/>
    </row>
    <row r="26" spans="1:51" s="280" customFormat="1" x14ac:dyDescent="0.3">
      <c r="A26" s="612">
        <v>3</v>
      </c>
      <c r="B26" s="475">
        <v>22</v>
      </c>
      <c r="C26" s="616" t="str">
        <f>VLOOKUP(B26,Уч!$A$2:$L$34,2,FALSE)</f>
        <v>Чернов Евгений</v>
      </c>
      <c r="D26" s="480" t="str">
        <f>VLOOKUP(B26,Уч!$A$2:$L$34,3,FALSE)</f>
        <v>09.11.1991</v>
      </c>
      <c r="E26" s="461" t="s">
        <v>19</v>
      </c>
      <c r="F26" s="596">
        <f>VLOOKUP($B26,'1_р'!$C$18:$I$86,5,FALSE)</f>
        <v>11.3</v>
      </c>
      <c r="G26" s="596">
        <f>VLOOKUP($B26,Дл_р2!$C$16:$O$54,11,FALSE)</f>
        <v>7.13</v>
      </c>
      <c r="H26" s="596">
        <f>VLOOKUP($B26,Я_р2!$C$16:$K$60,8,FALSE)</f>
        <v>13.43</v>
      </c>
      <c r="I26" s="596">
        <f>VLOOKUP($B26,В_р2!$C$16:$AF$57,29,FALSE)</f>
        <v>1.91</v>
      </c>
      <c r="J26" s="597">
        <f>VLOOKUP($B26,'4_р'!$C$17:$H$73,5,FALSE)</f>
        <v>49.91</v>
      </c>
      <c r="K26" s="596" t="s">
        <v>344</v>
      </c>
      <c r="L26" s="596" t="e">
        <f>VLOOKUP($B26,#REF!,8,FALSE)</f>
        <v>#REF!</v>
      </c>
      <c r="M26" s="596" t="s">
        <v>346</v>
      </c>
      <c r="N26" s="596" t="s">
        <v>336</v>
      </c>
      <c r="O26" s="475"/>
      <c r="P26" s="621"/>
      <c r="Q26" s="474"/>
      <c r="R26" s="620"/>
      <c r="S26" s="475">
        <f>B26</f>
        <v>22</v>
      </c>
      <c r="T26" s="281">
        <f>$A26</f>
        <v>3</v>
      </c>
      <c r="U26" s="281">
        <v>1</v>
      </c>
      <c r="V26" s="281">
        <f>$A26</f>
        <v>3</v>
      </c>
      <c r="W26" s="401"/>
      <c r="X26" s="298"/>
      <c r="Y26" s="298"/>
      <c r="Z26" s="298"/>
      <c r="AA26" s="298"/>
      <c r="AB26" s="298"/>
      <c r="AC26" s="298"/>
      <c r="AD26" s="402"/>
      <c r="AE26" s="402"/>
      <c r="AF26" s="402"/>
      <c r="AH26" s="280">
        <f>IF(AND(T26&gt;16,P26&gt;=6200),"1",LOOKUP(T26,Y$5:AO$5,Y$6:AO$6))</f>
        <v>15</v>
      </c>
      <c r="AI26" s="280" t="e">
        <f>LOOKUP(Q26,Y$8:AD$8,Y$9:AD$9)</f>
        <v>#N/A</v>
      </c>
      <c r="AJ26" s="356">
        <v>334</v>
      </c>
      <c r="AK26" s="231"/>
      <c r="AP26" s="281"/>
      <c r="AQ26" s="281"/>
      <c r="AR26" s="281"/>
      <c r="AS26" s="281"/>
      <c r="AT26" s="281"/>
      <c r="AU26" s="281"/>
      <c r="AV26" s="281"/>
      <c r="AW26" s="281"/>
      <c r="AX26" s="281"/>
      <c r="AY26" s="281"/>
    </row>
    <row r="27" spans="1:51" s="280" customFormat="1" x14ac:dyDescent="0.3">
      <c r="A27" s="612"/>
      <c r="B27" s="475"/>
      <c r="C27" s="648" t="str">
        <f>VLOOKUP(B26,Уч!$A$2:$L$34,5,FALSE)</f>
        <v xml:space="preserve">Краснодарский край  </v>
      </c>
      <c r="D27" s="480" t="str">
        <f>VLOOKUP(B26,Уч!$A$2:$L$34,4,FALSE)</f>
        <v>МС</v>
      </c>
      <c r="E27" s="461" t="s">
        <v>25</v>
      </c>
      <c r="F27" s="598">
        <f>VLOOKUP($B26,'1_р'!$C$18:$I$86,6,FALSE)</f>
        <v>-0.9</v>
      </c>
      <c r="G27" s="598">
        <f>VLOOKUP($B26,Дл_р2!$C$16:$O$54,12,FALSE)</f>
        <v>0</v>
      </c>
      <c r="H27" s="475"/>
      <c r="I27" s="598"/>
      <c r="J27" s="599"/>
      <c r="K27" s="598"/>
      <c r="L27" s="598"/>
      <c r="M27" s="598"/>
      <c r="N27" s="475"/>
      <c r="O27" s="475"/>
      <c r="P27" s="621"/>
      <c r="Q27" s="600"/>
      <c r="R27" s="620"/>
      <c r="S27" s="475">
        <f>B26</f>
        <v>22</v>
      </c>
      <c r="T27" s="281">
        <f>$A26</f>
        <v>3</v>
      </c>
      <c r="U27" s="281">
        <v>2</v>
      </c>
      <c r="V27" s="281">
        <f>$A26</f>
        <v>3</v>
      </c>
      <c r="W27" s="401"/>
      <c r="X27" s="298"/>
      <c r="Y27" s="298"/>
      <c r="Z27" s="298"/>
      <c r="AA27" s="298"/>
      <c r="AB27" s="298"/>
      <c r="AC27" s="298"/>
      <c r="AD27" s="402"/>
      <c r="AE27" s="402"/>
      <c r="AF27" s="402"/>
      <c r="AH27" s="231"/>
      <c r="AI27" s="231"/>
      <c r="AJ27" s="356">
        <v>334</v>
      </c>
      <c r="AK27" s="231"/>
      <c r="AP27" s="281"/>
      <c r="AQ27" s="281"/>
      <c r="AR27" s="281"/>
      <c r="AS27" s="281"/>
      <c r="AT27" s="281"/>
      <c r="AU27" s="281"/>
      <c r="AV27" s="281"/>
      <c r="AW27" s="281"/>
      <c r="AX27" s="281"/>
      <c r="AY27" s="281"/>
    </row>
    <row r="28" spans="1:51" s="280" customFormat="1" x14ac:dyDescent="0.3">
      <c r="A28" s="612"/>
      <c r="B28" s="475"/>
      <c r="C28" s="731" t="str">
        <f>VLOOKUP(B26,Уч!$A$2:$L$34,7,FALSE)</f>
        <v>ГБУ КК "ЦОП по легкой атлетике", ГБУ КК  "РЦСП по легкой атлетике"</v>
      </c>
      <c r="D28" s="480"/>
      <c r="E28" s="461" t="s">
        <v>29</v>
      </c>
      <c r="F28" s="475">
        <f>VLOOKUP($B26,'1_р'!$C$18:$I$86,7,FALSE)</f>
        <v>795</v>
      </c>
      <c r="G28" s="475">
        <f>VLOOKUP($B26,Дл_р2!$C$16:$O$54,13,FALSE)</f>
        <v>845</v>
      </c>
      <c r="H28" s="475">
        <f>VLOOKUP($B26,Я_р2!$C$16:$K$60,9,FALSE)</f>
        <v>693</v>
      </c>
      <c r="I28" s="475">
        <f>VLOOKUP($B26,В_р2!$C$16:$AF$57,30,)</f>
        <v>723</v>
      </c>
      <c r="J28" s="478">
        <f>VLOOKUP($B26,'4_р'!$C$17:$H$73,6,FALSE)</f>
        <v>819</v>
      </c>
      <c r="K28" s="475"/>
      <c r="L28" s="475" t="e">
        <f>VLOOKUP($B26,#REF!,9,FALSE)</f>
        <v>#REF!</v>
      </c>
      <c r="M28" s="475" t="e">
        <f>VLOOKUP($B26,#REF!,30,FALSE)</f>
        <v>#REF!</v>
      </c>
      <c r="N28" s="475"/>
      <c r="O28" s="475"/>
      <c r="P28" s="621"/>
      <c r="Q28" s="602"/>
      <c r="R28" s="621"/>
      <c r="S28" s="475">
        <f>B26</f>
        <v>22</v>
      </c>
      <c r="T28" s="281">
        <f>$A26</f>
        <v>3</v>
      </c>
      <c r="U28" s="281">
        <v>3</v>
      </c>
      <c r="V28" s="281">
        <f>$A26</f>
        <v>3</v>
      </c>
      <c r="W28" s="401"/>
      <c r="X28" s="298"/>
      <c r="Y28" s="298"/>
      <c r="Z28" s="298"/>
      <c r="AA28" s="298"/>
      <c r="AB28" s="298"/>
      <c r="AC28" s="298"/>
      <c r="AD28" s="402"/>
      <c r="AE28" s="402"/>
      <c r="AF28" s="402"/>
      <c r="AH28" s="231"/>
      <c r="AI28" s="231"/>
      <c r="AJ28" s="356">
        <v>334</v>
      </c>
      <c r="AK28" s="231"/>
      <c r="AP28" s="281"/>
      <c r="AQ28" s="281"/>
      <c r="AR28" s="281"/>
      <c r="AS28" s="281"/>
      <c r="AT28" s="281"/>
      <c r="AU28" s="281"/>
      <c r="AV28" s="281"/>
      <c r="AW28" s="281"/>
      <c r="AX28" s="281"/>
      <c r="AY28" s="281"/>
    </row>
    <row r="29" spans="1:51" s="280" customFormat="1" x14ac:dyDescent="0.3">
      <c r="A29" s="612"/>
      <c r="B29" s="475"/>
      <c r="C29" s="730"/>
      <c r="D29" s="480"/>
      <c r="E29" s="461" t="s">
        <v>276</v>
      </c>
      <c r="F29" s="475">
        <f>F28</f>
        <v>795</v>
      </c>
      <c r="G29" s="475">
        <f>F29+G28</f>
        <v>1640</v>
      </c>
      <c r="H29" s="475">
        <f>G29+H28</f>
        <v>2333</v>
      </c>
      <c r="I29" s="475">
        <f>H29+I28</f>
        <v>3056</v>
      </c>
      <c r="J29" s="478">
        <f>SUM($F28:J28)</f>
        <v>3875</v>
      </c>
      <c r="K29" s="475"/>
      <c r="L29" s="475" t="e">
        <f>K29+L28</f>
        <v>#REF!</v>
      </c>
      <c r="M29" s="475" t="e">
        <f>L29+M28</f>
        <v>#REF!</v>
      </c>
      <c r="N29" s="475"/>
      <c r="O29" s="475"/>
      <c r="P29" s="621"/>
      <c r="Q29" s="600"/>
      <c r="R29" s="621"/>
      <c r="S29" s="475">
        <f>B26</f>
        <v>22</v>
      </c>
      <c r="T29" s="281">
        <f>$A26</f>
        <v>3</v>
      </c>
      <c r="U29" s="281">
        <v>4</v>
      </c>
      <c r="V29" s="281">
        <f>$A26</f>
        <v>3</v>
      </c>
      <c r="W29" s="336">
        <f t="shared" ref="W29:AF29" si="2">F29</f>
        <v>795</v>
      </c>
      <c r="X29" s="336">
        <f t="shared" si="2"/>
        <v>1640</v>
      </c>
      <c r="Y29" s="336">
        <f t="shared" si="2"/>
        <v>2333</v>
      </c>
      <c r="Z29" s="336">
        <f t="shared" si="2"/>
        <v>3056</v>
      </c>
      <c r="AA29" s="336">
        <f t="shared" si="2"/>
        <v>3875</v>
      </c>
      <c r="AB29" s="336">
        <f t="shared" si="2"/>
        <v>0</v>
      </c>
      <c r="AC29" s="336" t="e">
        <f t="shared" si="2"/>
        <v>#REF!</v>
      </c>
      <c r="AD29" s="336" t="e">
        <f t="shared" si="2"/>
        <v>#REF!</v>
      </c>
      <c r="AE29" s="336">
        <f t="shared" si="2"/>
        <v>0</v>
      </c>
      <c r="AF29" s="336">
        <f t="shared" si="2"/>
        <v>0</v>
      </c>
      <c r="AH29" s="231"/>
      <c r="AI29" s="231"/>
      <c r="AJ29" s="356">
        <v>334</v>
      </c>
      <c r="AK29" s="231"/>
      <c r="AP29" s="281"/>
      <c r="AQ29" s="281"/>
      <c r="AR29" s="281"/>
      <c r="AS29" s="281"/>
      <c r="AT29" s="281"/>
      <c r="AU29" s="281"/>
      <c r="AV29" s="281"/>
      <c r="AW29" s="281"/>
      <c r="AX29" s="281"/>
      <c r="AY29" s="281"/>
    </row>
    <row r="30" spans="1:51" s="280" customFormat="1" x14ac:dyDescent="0.2">
      <c r="A30" s="568"/>
      <c r="B30" s="624"/>
      <c r="C30" s="562" t="str">
        <f>VLOOKUP(B26,Уч!$A$2:$L$34,11,FALSE)</f>
        <v>Чернов С.А., Мирошниченко В.И., Чернова Т.С.</v>
      </c>
      <c r="D30" s="625"/>
      <c r="E30" s="618" t="s">
        <v>59</v>
      </c>
      <c r="F30" s="624">
        <f>RANK(F29,$W$19:$W$180,0)</f>
        <v>2</v>
      </c>
      <c r="G30" s="624">
        <f>RANK(G29,$X$19:$X$180,0)</f>
        <v>2</v>
      </c>
      <c r="H30" s="624">
        <f>RANK(H29,$Y$19:$Y$179,0)</f>
        <v>4</v>
      </c>
      <c r="I30" s="624">
        <f>RANK(I29,$Z$19:$Z$160,0)</f>
        <v>5</v>
      </c>
      <c r="J30" s="626">
        <f>RANK(J29,$AA$19:$AA$155,0)</f>
        <v>3</v>
      </c>
      <c r="K30" s="624"/>
      <c r="L30" s="624" t="e">
        <f>RANK(L29,$AC$19:$AC$120,0)</f>
        <v>#REF!</v>
      </c>
      <c r="M30" s="624" t="e">
        <f>RANK(M29,$AD$19:$AD$135,0)</f>
        <v>#REF!</v>
      </c>
      <c r="N30" s="624"/>
      <c r="O30" s="624"/>
      <c r="P30" s="576"/>
      <c r="Q30" s="627"/>
      <c r="R30" s="622"/>
      <c r="S30" s="601">
        <f>B26</f>
        <v>22</v>
      </c>
      <c r="T30" s="281">
        <f>$A26</f>
        <v>3</v>
      </c>
      <c r="U30" s="281">
        <v>5</v>
      </c>
      <c r="V30" s="281">
        <f>$A26</f>
        <v>3</v>
      </c>
      <c r="W30" s="401"/>
      <c r="X30" s="298"/>
      <c r="Y30" s="298"/>
      <c r="Z30" s="298"/>
      <c r="AA30" s="298"/>
      <c r="AB30" s="298"/>
      <c r="AC30" s="298"/>
      <c r="AD30" s="402"/>
      <c r="AE30" s="402"/>
      <c r="AF30" s="402"/>
      <c r="AJ30" s="356">
        <v>334</v>
      </c>
      <c r="AK30" s="231"/>
      <c r="AP30" s="281"/>
      <c r="AQ30" s="281"/>
      <c r="AR30" s="281"/>
      <c r="AS30" s="281"/>
      <c r="AT30" s="281"/>
      <c r="AU30" s="281"/>
      <c r="AV30" s="281"/>
      <c r="AW30" s="281"/>
      <c r="AX30" s="281"/>
      <c r="AY30" s="281"/>
    </row>
    <row r="31" spans="1:51" s="280" customFormat="1" x14ac:dyDescent="0.3">
      <c r="A31" s="612">
        <v>4</v>
      </c>
      <c r="B31" s="475">
        <v>40</v>
      </c>
      <c r="C31" s="616" t="str">
        <f>VLOOKUP(B31,Уч!$A$2:$L$34,2,FALSE)</f>
        <v>Черкасов Алексей</v>
      </c>
      <c r="D31" s="480" t="str">
        <f>VLOOKUP(B31,Уч!$A$2:$L$34,3,FALSE)</f>
        <v>22.10.1994</v>
      </c>
      <c r="E31" s="461" t="s">
        <v>19</v>
      </c>
      <c r="F31" s="596">
        <f>VLOOKUP($B31,'1_р1'!$C$18:$I$86,5,FALSE)</f>
        <v>11.4</v>
      </c>
      <c r="G31" s="596">
        <f>VLOOKUP($B31,Дл_р!$C$16:$O$54,11,FALSE)</f>
        <v>6.9</v>
      </c>
      <c r="H31" s="596">
        <f>VLOOKUP($B31,Я_р!$C$16:$K$60,8,FALSE)</f>
        <v>14.03</v>
      </c>
      <c r="I31" s="596">
        <f>VLOOKUP($B31,В_р!$C$16:$AF$57,29,FALSE)</f>
        <v>1.97</v>
      </c>
      <c r="J31" s="597">
        <f>VLOOKUP($B31,'4_р'!$C$17:$H$73,5,FALSE)</f>
        <v>50.84</v>
      </c>
      <c r="K31" s="596" t="s">
        <v>344</v>
      </c>
      <c r="L31" s="596" t="e">
        <f>VLOOKUP($B31,#REF!,8,FALSE)</f>
        <v>#REF!</v>
      </c>
      <c r="M31" s="596" t="e">
        <f>VLOOKUP($B31,#REF!,29,FALSE)</f>
        <v>#REF!</v>
      </c>
      <c r="N31" s="596">
        <f>VLOOKUP($B31,К_р!$C$15:$K$68,8,FALSE)</f>
        <v>53.68</v>
      </c>
      <c r="O31" s="475" t="str">
        <f>VLOOKUP($B31,'15_р'!$C$17:$H$86,5,FALSE)</f>
        <v>4:56.96</v>
      </c>
      <c r="P31" s="621" t="e">
        <f>SUM(F33:O33)</f>
        <v>#REF!</v>
      </c>
      <c r="Q31" s="474" t="e">
        <f>LOOKUP(P31,Y$1:AH$1,Y$2:AH$2)</f>
        <v>#REF!</v>
      </c>
      <c r="R31" s="620" t="e">
        <f>AH31+AI31+5</f>
        <v>#REF!</v>
      </c>
      <c r="S31" s="475">
        <f>B31</f>
        <v>40</v>
      </c>
      <c r="T31" s="281">
        <f>$A31</f>
        <v>4</v>
      </c>
      <c r="U31" s="281">
        <v>1</v>
      </c>
      <c r="V31" s="281" t="s">
        <v>162</v>
      </c>
      <c r="W31" s="444"/>
      <c r="X31" s="444"/>
      <c r="Y31" s="444"/>
      <c r="Z31" s="444"/>
      <c r="AA31" s="444"/>
      <c r="AB31" s="444"/>
      <c r="AC31" s="444"/>
      <c r="AD31" s="444"/>
      <c r="AE31" s="444"/>
      <c r="AF31" s="444"/>
      <c r="AG31" s="281"/>
      <c r="AH31" s="280">
        <v>11</v>
      </c>
      <c r="AI31" s="280" t="e">
        <f>LOOKUP(Q31,Y$8:AD$8,Y$9:AD$9)</f>
        <v>#REF!</v>
      </c>
      <c r="AJ31" s="356">
        <v>319</v>
      </c>
      <c r="AK31" s="231"/>
    </row>
    <row r="32" spans="1:51" s="280" customFormat="1" x14ac:dyDescent="0.3">
      <c r="A32" s="612"/>
      <c r="B32" s="475"/>
      <c r="C32" s="648" t="str">
        <f>VLOOKUP(B31,Уч!$A$2:$L$34,5,FALSE)</f>
        <v xml:space="preserve">Кемеровская область Санкт-Петербург </v>
      </c>
      <c r="D32" s="477" t="str">
        <f>VLOOKUP(B31,Уч!$A$2:$L$34,4,FALSE)</f>
        <v>МС</v>
      </c>
      <c r="E32" s="461" t="s">
        <v>25</v>
      </c>
      <c r="F32" s="598">
        <f>VLOOKUP($B31,'1_р1'!$C$18:$I$86,6,FALSE)</f>
        <v>0</v>
      </c>
      <c r="G32" s="598">
        <f>VLOOKUP($B31,Дл_р!$C$16:$O$54,12,FALSE)</f>
        <v>-0.9</v>
      </c>
      <c r="H32" s="475"/>
      <c r="I32" s="598"/>
      <c r="J32" s="599"/>
      <c r="K32" s="598"/>
      <c r="L32" s="598"/>
      <c r="M32" s="598"/>
      <c r="N32" s="475"/>
      <c r="O32" s="475"/>
      <c r="P32" s="623"/>
      <c r="Q32" s="603"/>
      <c r="R32" s="620" t="e">
        <f>CONCATENATE(AH31,"+",AI31,"+",5)</f>
        <v>#REF!</v>
      </c>
      <c r="S32" s="475">
        <f>B31</f>
        <v>40</v>
      </c>
      <c r="T32" s="281">
        <f>$A31</f>
        <v>4</v>
      </c>
      <c r="U32" s="281">
        <v>2</v>
      </c>
      <c r="V32" s="281" t="s">
        <v>162</v>
      </c>
      <c r="W32" s="444"/>
      <c r="X32" s="444"/>
      <c r="Y32" s="444"/>
      <c r="Z32" s="444"/>
      <c r="AA32" s="444"/>
      <c r="AB32" s="444"/>
      <c r="AC32" s="444"/>
      <c r="AD32" s="444"/>
      <c r="AE32" s="444"/>
      <c r="AF32" s="444"/>
      <c r="AG32" s="281"/>
      <c r="AH32" s="231"/>
      <c r="AI32" s="231"/>
      <c r="AJ32" s="356">
        <v>319</v>
      </c>
      <c r="AK32" s="231"/>
    </row>
    <row r="33" spans="1:37" s="280" customFormat="1" x14ac:dyDescent="0.3">
      <c r="A33" s="612"/>
      <c r="B33" s="475"/>
      <c r="C33" s="616" t="str">
        <f>VLOOKUP(B31,Уч!$A$2:$L$34,7,FALSE)</f>
        <v>МА ФСУ «СШОР по легкой атлетике», ГАУ КО "ЦП ССК", СПб ГБУ ЦОП "ШВСМ по легкой атлетике"</v>
      </c>
      <c r="D33" s="477"/>
      <c r="E33" s="461" t="s">
        <v>29</v>
      </c>
      <c r="F33" s="475">
        <f>VLOOKUP($B31,'1_р1'!$C$18:$I$86,7,FALSE)</f>
        <v>774</v>
      </c>
      <c r="G33" s="475">
        <f>VLOOKUP($B31,Дл_р!$C$16:$O$54,13,FALSE)</f>
        <v>790</v>
      </c>
      <c r="H33" s="475">
        <f>VLOOKUP($B31,Я_р!$C$16:$K$60,9,FALSE)</f>
        <v>730</v>
      </c>
      <c r="I33" s="475">
        <f>VLOOKUP($B31,В_р!$C$16:$AF$57,30,)</f>
        <v>776</v>
      </c>
      <c r="J33" s="478">
        <f>VLOOKUP($B31,'4_р'!$C$17:$H$73,6,FALSE)</f>
        <v>776</v>
      </c>
      <c r="K33" s="475"/>
      <c r="L33" s="475" t="e">
        <f>VLOOKUP($B31,#REF!,9,FALSE)</f>
        <v>#REF!</v>
      </c>
      <c r="M33" s="475" t="e">
        <f>VLOOKUP($B31,#REF!,30,FALSE)</f>
        <v>#REF!</v>
      </c>
      <c r="N33" s="475">
        <f>VLOOKUP($B31,К_р!$C$15:$K$68,9,FALSE)</f>
        <v>643</v>
      </c>
      <c r="O33" s="475">
        <f>VLOOKUP($B31,'15_р'!$C$17:$H$86,6,FALSE)</f>
        <v>577</v>
      </c>
      <c r="P33" s="623"/>
      <c r="Q33" s="604"/>
      <c r="R33" s="621"/>
      <c r="S33" s="475">
        <f>B31</f>
        <v>40</v>
      </c>
      <c r="T33" s="281">
        <f>$A31</f>
        <v>4</v>
      </c>
      <c r="U33" s="281">
        <v>3</v>
      </c>
      <c r="V33" s="281" t="s">
        <v>162</v>
      </c>
      <c r="W33" s="444"/>
      <c r="X33" s="444"/>
      <c r="Y33" s="444"/>
      <c r="Z33" s="444"/>
      <c r="AA33" s="444"/>
      <c r="AB33" s="444"/>
      <c r="AC33" s="444"/>
      <c r="AD33" s="444"/>
      <c r="AE33" s="444"/>
      <c r="AF33" s="444"/>
      <c r="AG33" s="281"/>
      <c r="AH33" s="231"/>
      <c r="AI33" s="231"/>
      <c r="AJ33" s="356">
        <v>319</v>
      </c>
      <c r="AK33" s="231"/>
    </row>
    <row r="34" spans="1:37" s="280" customFormat="1" x14ac:dyDescent="0.3">
      <c r="A34" s="612"/>
      <c r="B34" s="475"/>
      <c r="C34" s="730"/>
      <c r="D34" s="477"/>
      <c r="E34" s="461" t="s">
        <v>276</v>
      </c>
      <c r="F34" s="475">
        <f>F33</f>
        <v>774</v>
      </c>
      <c r="G34" s="475">
        <f>F34+G33</f>
        <v>1564</v>
      </c>
      <c r="H34" s="475">
        <f>G34+H33</f>
        <v>2294</v>
      </c>
      <c r="I34" s="475">
        <f>H34+I33</f>
        <v>3070</v>
      </c>
      <c r="J34" s="478">
        <f>SUM($F33:J33)</f>
        <v>3846</v>
      </c>
      <c r="K34" s="475"/>
      <c r="L34" s="475" t="e">
        <f>K34+L33</f>
        <v>#REF!</v>
      </c>
      <c r="M34" s="475" t="e">
        <f>L34+M33</f>
        <v>#REF!</v>
      </c>
      <c r="N34" s="475" t="e">
        <f>SUM($F33:$N33)</f>
        <v>#REF!</v>
      </c>
      <c r="O34" s="475" t="e">
        <f>SUM($F33:$O33)</f>
        <v>#REF!</v>
      </c>
      <c r="P34" s="623"/>
      <c r="Q34" s="603"/>
      <c r="R34" s="621"/>
      <c r="S34" s="475">
        <f>B31</f>
        <v>40</v>
      </c>
      <c r="T34" s="281">
        <f>$A31</f>
        <v>4</v>
      </c>
      <c r="U34" s="281">
        <v>4</v>
      </c>
      <c r="V34" s="281" t="s">
        <v>162</v>
      </c>
      <c r="W34" s="336">
        <f t="shared" ref="W34:AF34" si="3">F34</f>
        <v>774</v>
      </c>
      <c r="X34" s="336">
        <f t="shared" si="3"/>
        <v>1564</v>
      </c>
      <c r="Y34" s="336">
        <f t="shared" si="3"/>
        <v>2294</v>
      </c>
      <c r="Z34" s="336">
        <f t="shared" si="3"/>
        <v>3070</v>
      </c>
      <c r="AA34" s="336">
        <f t="shared" si="3"/>
        <v>3846</v>
      </c>
      <c r="AB34" s="336">
        <f t="shared" si="3"/>
        <v>0</v>
      </c>
      <c r="AC34" s="336" t="e">
        <f t="shared" si="3"/>
        <v>#REF!</v>
      </c>
      <c r="AD34" s="336" t="e">
        <f t="shared" si="3"/>
        <v>#REF!</v>
      </c>
      <c r="AE34" s="336" t="e">
        <f t="shared" si="3"/>
        <v>#REF!</v>
      </c>
      <c r="AF34" s="336" t="e">
        <f t="shared" si="3"/>
        <v>#REF!</v>
      </c>
      <c r="AG34" s="281"/>
      <c r="AH34" s="231"/>
      <c r="AI34" s="231"/>
      <c r="AJ34" s="356">
        <v>319</v>
      </c>
      <c r="AK34" s="231"/>
    </row>
    <row r="35" spans="1:37" s="280" customFormat="1" x14ac:dyDescent="0.2">
      <c r="A35" s="568"/>
      <c r="B35" s="624"/>
      <c r="C35" s="562" t="str">
        <f>VLOOKUP(B31,Уч!$A$2:$L$34,11,FALSE)</f>
        <v>Залевская И.И., Овчинников Ю.В., Полосухин К.А.</v>
      </c>
      <c r="D35" s="629"/>
      <c r="E35" s="618" t="s">
        <v>59</v>
      </c>
      <c r="F35" s="624">
        <f>RANK(F34,$W$19:$W$180,0)</f>
        <v>6</v>
      </c>
      <c r="G35" s="624">
        <f>RANK(G34,$X$19:$X$180,0)</f>
        <v>5</v>
      </c>
      <c r="H35" s="624">
        <f>RANK(H34,$Y$19:$Y$135,0)</f>
        <v>4</v>
      </c>
      <c r="I35" s="624">
        <f>RANK(I34,$Z$19:$Z$160,0)</f>
        <v>4</v>
      </c>
      <c r="J35" s="626">
        <f>RANK(J34,$AA$19:$AA$155,0)</f>
        <v>4</v>
      </c>
      <c r="K35" s="624"/>
      <c r="L35" s="624" t="e">
        <f>RANK(L34,$AC$19:$AC$120,0)</f>
        <v>#REF!</v>
      </c>
      <c r="M35" s="624" t="e">
        <f>RANK(M34,$AD$19:$AD$135,0)</f>
        <v>#REF!</v>
      </c>
      <c r="N35" s="624" t="e">
        <f>RANK(N34,$AE$19:$AE$135,0)</f>
        <v>#REF!</v>
      </c>
      <c r="O35" s="624" t="e">
        <f>RANK(O34,$AF$19:$AF$109,0)</f>
        <v>#REF!</v>
      </c>
      <c r="P35" s="631"/>
      <c r="Q35" s="632"/>
      <c r="R35" s="622"/>
      <c r="S35" s="601">
        <f>B31</f>
        <v>40</v>
      </c>
      <c r="T35" s="281">
        <f>$A31</f>
        <v>4</v>
      </c>
      <c r="U35" s="281">
        <v>5</v>
      </c>
      <c r="V35" s="281" t="s">
        <v>162</v>
      </c>
      <c r="W35" s="444"/>
      <c r="X35" s="444"/>
      <c r="Y35" s="444"/>
      <c r="Z35" s="444"/>
      <c r="AA35" s="444"/>
      <c r="AB35" s="444"/>
      <c r="AC35" s="444"/>
      <c r="AD35" s="444"/>
      <c r="AE35" s="444"/>
      <c r="AF35" s="444"/>
      <c r="AG35" s="281"/>
      <c r="AH35" s="231"/>
      <c r="AI35" s="231"/>
      <c r="AJ35" s="356">
        <v>319</v>
      </c>
      <c r="AK35" s="231"/>
    </row>
    <row r="36" spans="1:37" s="280" customFormat="1" x14ac:dyDescent="0.3">
      <c r="A36" s="612">
        <v>5</v>
      </c>
      <c r="B36" s="475">
        <v>39</v>
      </c>
      <c r="C36" s="616" t="str">
        <f>VLOOKUP(B36,Уч!$A$2:$L$34,2,FALSE)</f>
        <v>Левковский Андрей</v>
      </c>
      <c r="D36" s="480" t="str">
        <f>VLOOKUP(B36,Уч!$A$2:$L$34,3,FALSE)</f>
        <v>17.08.1997</v>
      </c>
      <c r="E36" s="461" t="s">
        <v>19</v>
      </c>
      <c r="F36" s="596">
        <f>VLOOKUP($B36,'1_р'!$C$18:$I$86,5,FALSE)</f>
        <v>11.59</v>
      </c>
      <c r="G36" s="596">
        <f>VLOOKUP($B36,Дл_р2!$C$16:$O$54,11,FALSE)</f>
        <v>7.16</v>
      </c>
      <c r="H36" s="596">
        <f>VLOOKUP($B36,Я_р2!$C$16:$K$60,8,FALSE)</f>
        <v>12.92</v>
      </c>
      <c r="I36" s="596">
        <f>VLOOKUP($B36,В_р2!$C$16:$AF$57,29,FALSE)</f>
        <v>2</v>
      </c>
      <c r="J36" s="597">
        <f>VLOOKUP($B36,'4_р'!$C$17:$H$73,5,FALSE)</f>
        <v>51.21</v>
      </c>
      <c r="K36" s="596" t="s">
        <v>344</v>
      </c>
      <c r="L36" s="596" t="e">
        <f>VLOOKUP($B36,#REF!,8,FALSE)</f>
        <v>#REF!</v>
      </c>
      <c r="M36" s="596" t="s">
        <v>346</v>
      </c>
      <c r="N36" s="596" t="s">
        <v>336</v>
      </c>
      <c r="O36" s="475"/>
      <c r="P36" s="621"/>
      <c r="Q36" s="474"/>
      <c r="R36" s="620"/>
      <c r="S36" s="475">
        <f>B36</f>
        <v>39</v>
      </c>
      <c r="T36" s="281">
        <f>$A36</f>
        <v>5</v>
      </c>
      <c r="U36" s="281">
        <v>1</v>
      </c>
      <c r="V36" s="281">
        <f>$A36</f>
        <v>5</v>
      </c>
      <c r="W36" s="401"/>
      <c r="X36" s="298"/>
      <c r="Y36" s="298"/>
      <c r="Z36" s="298"/>
      <c r="AA36" s="298"/>
      <c r="AB36" s="298"/>
      <c r="AC36" s="298"/>
      <c r="AD36" s="402"/>
      <c r="AE36" s="402"/>
      <c r="AF36" s="402"/>
      <c r="AH36" s="280">
        <f>IF(AND(T36&gt;16,P36&gt;=6200),"1",LOOKUP(T36,Y$5:AO$5,Y$6:AO$6))</f>
        <v>13</v>
      </c>
      <c r="AI36" s="280" t="e">
        <f>LOOKUP(Q36,Y$8:AD$8,Y$9:AD$9)</f>
        <v>#N/A</v>
      </c>
      <c r="AJ36" s="356">
        <v>334</v>
      </c>
      <c r="AK36" s="231"/>
    </row>
    <row r="37" spans="1:37" s="280" customFormat="1" x14ac:dyDescent="0.3">
      <c r="A37" s="612"/>
      <c r="B37" s="475"/>
      <c r="C37" s="648" t="str">
        <f>VLOOKUP(B36,Уч!$A$2:$L$34,5,FALSE)</f>
        <v xml:space="preserve">Кемеровская область  </v>
      </c>
      <c r="D37" s="480" t="str">
        <f>VLOOKUP(B36,Уч!$A$2:$L$34,4,FALSE)</f>
        <v>МС</v>
      </c>
      <c r="E37" s="461" t="s">
        <v>25</v>
      </c>
      <c r="F37" s="598">
        <f>VLOOKUP($B36,'1_р'!$C$18:$I$86,6,FALSE)</f>
        <v>-2.1</v>
      </c>
      <c r="G37" s="598">
        <f>VLOOKUP($B36,Дл_р2!$C$16:$O$54,12,FALSE)</f>
        <v>0.3</v>
      </c>
      <c r="H37" s="475"/>
      <c r="I37" s="598"/>
      <c r="J37" s="599"/>
      <c r="K37" s="598"/>
      <c r="L37" s="598"/>
      <c r="M37" s="598"/>
      <c r="N37" s="475"/>
      <c r="O37" s="475"/>
      <c r="P37" s="621"/>
      <c r="Q37" s="600"/>
      <c r="R37" s="620"/>
      <c r="S37" s="475">
        <f>B36</f>
        <v>39</v>
      </c>
      <c r="T37" s="281">
        <f>$A36</f>
        <v>5</v>
      </c>
      <c r="U37" s="281">
        <v>2</v>
      </c>
      <c r="V37" s="281">
        <f>$A36</f>
        <v>5</v>
      </c>
      <c r="W37" s="401"/>
      <c r="X37" s="298"/>
      <c r="Y37" s="298"/>
      <c r="Z37" s="298"/>
      <c r="AA37" s="298"/>
      <c r="AB37" s="298"/>
      <c r="AC37" s="298"/>
      <c r="AD37" s="402"/>
      <c r="AE37" s="402"/>
      <c r="AF37" s="402"/>
      <c r="AH37" s="231"/>
      <c r="AI37" s="231"/>
      <c r="AJ37" s="356">
        <v>334</v>
      </c>
      <c r="AK37" s="231"/>
    </row>
    <row r="38" spans="1:37" s="280" customFormat="1" x14ac:dyDescent="0.3">
      <c r="A38" s="612"/>
      <c r="B38" s="475"/>
      <c r="C38" s="616" t="str">
        <f>VLOOKUP(B36,Уч!$A$2:$L$34,7,FALSE)</f>
        <v>ГБФСУ КО "СШОР по легкой атлетике им. В.А.Савенкова"</v>
      </c>
      <c r="D38" s="480"/>
      <c r="E38" s="461" t="s">
        <v>29</v>
      </c>
      <c r="F38" s="475">
        <f>VLOOKUP($B36,'1_р'!$C$18:$I$86,7,FALSE)</f>
        <v>734</v>
      </c>
      <c r="G38" s="475">
        <f>VLOOKUP($B36,Дл_р2!$C$16:$O$54,13,FALSE)</f>
        <v>852</v>
      </c>
      <c r="H38" s="475">
        <f>VLOOKUP($B36,Я_р2!$C$16:$K$60,9,FALSE)</f>
        <v>662</v>
      </c>
      <c r="I38" s="475">
        <f>VLOOKUP($B36,В_р2!$C$16:$AF$57,30,)</f>
        <v>803</v>
      </c>
      <c r="J38" s="478">
        <f>VLOOKUP($B36,'4_р'!$C$17:$H$73,6,FALSE)</f>
        <v>760</v>
      </c>
      <c r="K38" s="475"/>
      <c r="L38" s="475" t="e">
        <f>VLOOKUP($B36,#REF!,9,FALSE)</f>
        <v>#REF!</v>
      </c>
      <c r="M38" s="475" t="e">
        <f>VLOOKUP($B36,#REF!,30,FALSE)</f>
        <v>#REF!</v>
      </c>
      <c r="N38" s="475"/>
      <c r="O38" s="475"/>
      <c r="P38" s="621"/>
      <c r="Q38" s="602"/>
      <c r="R38" s="621"/>
      <c r="S38" s="475">
        <f>B36</f>
        <v>39</v>
      </c>
      <c r="T38" s="281">
        <f>$A36</f>
        <v>5</v>
      </c>
      <c r="U38" s="281">
        <v>3</v>
      </c>
      <c r="V38" s="281">
        <f>$A36</f>
        <v>5</v>
      </c>
      <c r="W38" s="401"/>
      <c r="X38" s="298"/>
      <c r="Y38" s="298"/>
      <c r="Z38" s="298"/>
      <c r="AA38" s="298"/>
      <c r="AB38" s="298"/>
      <c r="AC38" s="298"/>
      <c r="AD38" s="402"/>
      <c r="AE38" s="402"/>
      <c r="AF38" s="402"/>
      <c r="AH38" s="231"/>
      <c r="AI38" s="231"/>
      <c r="AJ38" s="356">
        <v>334</v>
      </c>
      <c r="AK38" s="231"/>
    </row>
    <row r="39" spans="1:37" s="280" customFormat="1" x14ac:dyDescent="0.3">
      <c r="A39" s="612"/>
      <c r="B39" s="475"/>
      <c r="C39" s="730"/>
      <c r="D39" s="480"/>
      <c r="E39" s="461" t="s">
        <v>276</v>
      </c>
      <c r="F39" s="475">
        <f>F38</f>
        <v>734</v>
      </c>
      <c r="G39" s="475">
        <f>F39+G38</f>
        <v>1586</v>
      </c>
      <c r="H39" s="475">
        <f>G39+H38</f>
        <v>2248</v>
      </c>
      <c r="I39" s="475">
        <f>H39+I38</f>
        <v>3051</v>
      </c>
      <c r="J39" s="478">
        <f>SUM($F38:J38)</f>
        <v>3811</v>
      </c>
      <c r="K39" s="475"/>
      <c r="L39" s="475" t="e">
        <f>K39+L38</f>
        <v>#REF!</v>
      </c>
      <c r="M39" s="475" t="e">
        <f>L39+M38</f>
        <v>#REF!</v>
      </c>
      <c r="N39" s="475"/>
      <c r="O39" s="475"/>
      <c r="P39" s="621"/>
      <c r="Q39" s="600"/>
      <c r="R39" s="621"/>
      <c r="S39" s="475">
        <f>B36</f>
        <v>39</v>
      </c>
      <c r="T39" s="281">
        <f>$A36</f>
        <v>5</v>
      </c>
      <c r="U39" s="281">
        <v>4</v>
      </c>
      <c r="V39" s="281">
        <f>$A36</f>
        <v>5</v>
      </c>
      <c r="W39" s="336">
        <f t="shared" ref="W39:AF39" si="4">F39</f>
        <v>734</v>
      </c>
      <c r="X39" s="336">
        <f t="shared" si="4"/>
        <v>1586</v>
      </c>
      <c r="Y39" s="336">
        <f t="shared" si="4"/>
        <v>2248</v>
      </c>
      <c r="Z39" s="336">
        <f t="shared" si="4"/>
        <v>3051</v>
      </c>
      <c r="AA39" s="336">
        <f t="shared" si="4"/>
        <v>3811</v>
      </c>
      <c r="AB39" s="336">
        <f t="shared" si="4"/>
        <v>0</v>
      </c>
      <c r="AC39" s="336" t="e">
        <f t="shared" si="4"/>
        <v>#REF!</v>
      </c>
      <c r="AD39" s="336" t="e">
        <f t="shared" si="4"/>
        <v>#REF!</v>
      </c>
      <c r="AE39" s="336">
        <f t="shared" si="4"/>
        <v>0</v>
      </c>
      <c r="AF39" s="336">
        <f t="shared" si="4"/>
        <v>0</v>
      </c>
      <c r="AH39" s="231"/>
      <c r="AI39" s="231"/>
      <c r="AJ39" s="356">
        <v>334</v>
      </c>
      <c r="AK39" s="231"/>
    </row>
    <row r="40" spans="1:37" s="280" customFormat="1" x14ac:dyDescent="0.2">
      <c r="A40" s="568"/>
      <c r="B40" s="624"/>
      <c r="C40" s="562" t="str">
        <f>VLOOKUP(B36,Уч!$A$2:$L$34,11,FALSE)</f>
        <v>Канашевич А.М., Ермишина Л.И., Ермишин Г.Н.</v>
      </c>
      <c r="D40" s="625"/>
      <c r="E40" s="618" t="s">
        <v>59</v>
      </c>
      <c r="F40" s="624">
        <f>RANK(F39,$W$19:$W$180,0)</f>
        <v>12</v>
      </c>
      <c r="G40" s="624">
        <f>RANK(G39,$X$19:$X$180,0)</f>
        <v>4</v>
      </c>
      <c r="H40" s="624">
        <f>RANK(H39,$Y$19:$Y$179,0)</f>
        <v>7</v>
      </c>
      <c r="I40" s="624">
        <f>RANK(I39,$Z$19:$Z$160,0)</f>
        <v>6</v>
      </c>
      <c r="J40" s="626">
        <f>RANK(J39,$AA$19:$AA$155,0)</f>
        <v>5</v>
      </c>
      <c r="K40" s="624"/>
      <c r="L40" s="624" t="e">
        <f>RANK(L39,$AC$19:$AC$120,0)</f>
        <v>#REF!</v>
      </c>
      <c r="M40" s="624" t="e">
        <f>RANK(M39,$AD$19:$AD$135,0)</f>
        <v>#REF!</v>
      </c>
      <c r="N40" s="624"/>
      <c r="O40" s="624"/>
      <c r="P40" s="576"/>
      <c r="Q40" s="627"/>
      <c r="R40" s="622"/>
      <c r="S40" s="601">
        <f>B36</f>
        <v>39</v>
      </c>
      <c r="T40" s="281">
        <f>$A36</f>
        <v>5</v>
      </c>
      <c r="U40" s="281">
        <v>5</v>
      </c>
      <c r="V40" s="281">
        <f>$A36</f>
        <v>5</v>
      </c>
      <c r="W40" s="401"/>
      <c r="X40" s="298"/>
      <c r="Y40" s="298"/>
      <c r="Z40" s="298"/>
      <c r="AA40" s="298"/>
      <c r="AB40" s="298"/>
      <c r="AC40" s="298"/>
      <c r="AD40" s="402"/>
      <c r="AE40" s="402"/>
      <c r="AF40" s="402"/>
      <c r="AJ40" s="356">
        <v>334</v>
      </c>
      <c r="AK40" s="231"/>
    </row>
    <row r="41" spans="1:37" s="280" customFormat="1" x14ac:dyDescent="0.3">
      <c r="A41" s="612">
        <v>6</v>
      </c>
      <c r="B41" s="475">
        <v>76</v>
      </c>
      <c r="C41" s="616" t="str">
        <f>VLOOKUP(B41,Уч!$A$2:$L$34,2,FALSE)</f>
        <v>Елфимов Арсений</v>
      </c>
      <c r="D41" s="480" t="str">
        <f>VLOOKUP(B41,Уч!$A$2:$L$34,3,FALSE)</f>
        <v>17.09.2001</v>
      </c>
      <c r="E41" s="461" t="s">
        <v>19</v>
      </c>
      <c r="F41" s="596">
        <f>VLOOKUP($B41,'1_р'!$C$18:$I$86,5,FALSE)</f>
        <v>11.41</v>
      </c>
      <c r="G41" s="596">
        <f>VLOOKUP($B41,Дл_р2!$C$16:$O$54,11,FALSE)</f>
        <v>6.83</v>
      </c>
      <c r="H41" s="596">
        <f>VLOOKUP($B41,Я_р2!$C$16:$K$60,8,FALSE)</f>
        <v>14.13</v>
      </c>
      <c r="I41" s="596">
        <f>VLOOKUP($B41,В_р2!$C$16:$AF$57,29,FALSE)</f>
        <v>1.88</v>
      </c>
      <c r="J41" s="597">
        <f>VLOOKUP($B41,'4_р'!$C$17:$H$73,5,FALSE)</f>
        <v>52.12</v>
      </c>
      <c r="K41" s="596"/>
      <c r="L41" s="596"/>
      <c r="M41" s="596"/>
      <c r="N41" s="596"/>
      <c r="O41" s="475"/>
      <c r="P41" s="621"/>
      <c r="Q41" s="474"/>
      <c r="R41" s="620"/>
      <c r="S41" s="475">
        <f>B41</f>
        <v>76</v>
      </c>
      <c r="T41" s="281">
        <f>$A41</f>
        <v>6</v>
      </c>
      <c r="U41" s="281">
        <v>1</v>
      </c>
      <c r="V41" s="281">
        <f>$A41</f>
        <v>6</v>
      </c>
      <c r="W41" s="401"/>
      <c r="X41" s="298"/>
      <c r="Y41" s="298"/>
      <c r="Z41" s="298"/>
      <c r="AA41" s="298"/>
      <c r="AB41" s="298"/>
      <c r="AC41" s="298"/>
      <c r="AD41" s="402"/>
      <c r="AE41" s="402"/>
      <c r="AF41" s="402"/>
      <c r="AH41" s="280">
        <f>IF(AND(T41&gt;16,P41&gt;=6200),"1",LOOKUP(T41,Y$5:AO$5,Y$6:AO$6))</f>
        <v>12</v>
      </c>
      <c r="AI41" s="280" t="e">
        <f>LOOKUP(Q41,Y$8:AD$8,Y$9:AD$9)</f>
        <v>#N/A</v>
      </c>
      <c r="AJ41" s="356">
        <v>180</v>
      </c>
      <c r="AK41" s="231"/>
    </row>
    <row r="42" spans="1:37" s="280" customFormat="1" x14ac:dyDescent="0.3">
      <c r="A42" s="612"/>
      <c r="B42" s="475"/>
      <c r="C42" s="648" t="str">
        <f>VLOOKUP(B41,Уч!$A$2:$L$34,5,FALSE)</f>
        <v xml:space="preserve">Московская область Ярославская область </v>
      </c>
      <c r="D42" s="480" t="str">
        <f>VLOOKUP(B41,Уч!$A$2:$L$34,4,FALSE)</f>
        <v>КМС</v>
      </c>
      <c r="E42" s="461" t="s">
        <v>25</v>
      </c>
      <c r="F42" s="598">
        <f>VLOOKUP($B41,'1_р'!$C$18:$I$86,6,FALSE)</f>
        <v>-0.9</v>
      </c>
      <c r="G42" s="598">
        <f>VLOOKUP($B41,Дл_р2!$C$16:$O$54,12,FALSE)</f>
        <v>1.6</v>
      </c>
      <c r="H42" s="475"/>
      <c r="I42" s="598"/>
      <c r="J42" s="599"/>
      <c r="K42" s="598"/>
      <c r="L42" s="598"/>
      <c r="M42" s="598"/>
      <c r="N42" s="475"/>
      <c r="O42" s="475"/>
      <c r="P42" s="621"/>
      <c r="Q42" s="600"/>
      <c r="R42" s="620"/>
      <c r="S42" s="475">
        <f>B41</f>
        <v>76</v>
      </c>
      <c r="T42" s="281">
        <f>$A41</f>
        <v>6</v>
      </c>
      <c r="U42" s="281">
        <v>2</v>
      </c>
      <c r="V42" s="281">
        <f>$A41</f>
        <v>6</v>
      </c>
      <c r="W42" s="401"/>
      <c r="X42" s="298"/>
      <c r="Y42" s="298"/>
      <c r="Z42" s="298"/>
      <c r="AA42" s="298"/>
      <c r="AB42" s="298"/>
      <c r="AC42" s="298"/>
      <c r="AD42" s="402"/>
      <c r="AE42" s="402"/>
      <c r="AF42" s="402"/>
      <c r="AH42" s="231"/>
      <c r="AI42" s="231"/>
      <c r="AJ42" s="356">
        <v>180</v>
      </c>
      <c r="AK42" s="231"/>
    </row>
    <row r="43" spans="1:37" s="280" customFormat="1" x14ac:dyDescent="0.3">
      <c r="A43" s="612"/>
      <c r="B43" s="475"/>
      <c r="C43" s="649" t="str">
        <f>VLOOKUP(B41,Уч!$A$2:$L$34,7,FALSE)</f>
        <v>ГБУ МО "ЦСП ОВС", ГУ ЯО РЦСП, МУ СШОР №2</v>
      </c>
      <c r="D43" s="480"/>
      <c r="E43" s="461" t="s">
        <v>29</v>
      </c>
      <c r="F43" s="475">
        <f>VLOOKUP($B41,'1_р'!$C$18:$I$86,7,FALSE)</f>
        <v>771</v>
      </c>
      <c r="G43" s="475">
        <f>VLOOKUP($B41,Дл_р2!$C$16:$O$54,13,FALSE)</f>
        <v>774</v>
      </c>
      <c r="H43" s="475">
        <f>VLOOKUP($B41,Я_р2!$C$16:$K$60,9,FALSE)</f>
        <v>736</v>
      </c>
      <c r="I43" s="475">
        <f>VLOOKUP($B41,В_р2!$C$16:$AF$57,30,)</f>
        <v>696</v>
      </c>
      <c r="J43" s="478">
        <f>VLOOKUP($B41,'4_р'!$C$17:$H$73,6,FALSE)</f>
        <v>719</v>
      </c>
      <c r="K43" s="475"/>
      <c r="L43" s="475"/>
      <c r="M43" s="475"/>
      <c r="N43" s="475"/>
      <c r="O43" s="475"/>
      <c r="P43" s="621"/>
      <c r="Q43" s="602"/>
      <c r="R43" s="621"/>
      <c r="S43" s="475">
        <f>B41</f>
        <v>76</v>
      </c>
      <c r="T43" s="281">
        <f>$A41</f>
        <v>6</v>
      </c>
      <c r="U43" s="281">
        <v>3</v>
      </c>
      <c r="V43" s="281">
        <f>$A41</f>
        <v>6</v>
      </c>
      <c r="W43" s="401"/>
      <c r="X43" s="298"/>
      <c r="Y43" s="298"/>
      <c r="Z43" s="298"/>
      <c r="AA43" s="298"/>
      <c r="AB43" s="298"/>
      <c r="AC43" s="298"/>
      <c r="AD43" s="402"/>
      <c r="AE43" s="402"/>
      <c r="AF43" s="402"/>
      <c r="AH43" s="231"/>
      <c r="AI43" s="231"/>
      <c r="AJ43" s="356">
        <v>180</v>
      </c>
      <c r="AK43" s="231"/>
    </row>
    <row r="44" spans="1:37" s="280" customFormat="1" x14ac:dyDescent="0.3">
      <c r="A44" s="612"/>
      <c r="B44" s="475"/>
      <c r="C44" s="648" t="str">
        <f>VLOOKUP(B41,Уч!$A$2:$L$34,11,FALSE)</f>
        <v>Лободин Л.А., Пивентьев С.А., Скулябин А.Б.</v>
      </c>
      <c r="D44" s="480"/>
      <c r="E44" s="461" t="s">
        <v>276</v>
      </c>
      <c r="F44" s="475">
        <f>F43</f>
        <v>771</v>
      </c>
      <c r="G44" s="475">
        <f>F44+G43</f>
        <v>1545</v>
      </c>
      <c r="H44" s="475">
        <f>G44+H43</f>
        <v>2281</v>
      </c>
      <c r="I44" s="475">
        <f>H44+I43</f>
        <v>2977</v>
      </c>
      <c r="J44" s="478">
        <f>SUM($F43:J43)</f>
        <v>3696</v>
      </c>
      <c r="K44" s="475"/>
      <c r="L44" s="475"/>
      <c r="M44" s="475"/>
      <c r="N44" s="475"/>
      <c r="O44" s="475"/>
      <c r="P44" s="621"/>
      <c r="Q44" s="600"/>
      <c r="R44" s="621"/>
      <c r="S44" s="475">
        <f>B41</f>
        <v>76</v>
      </c>
      <c r="T44" s="281">
        <f>$A41</f>
        <v>6</v>
      </c>
      <c r="U44" s="281">
        <v>4</v>
      </c>
      <c r="V44" s="281">
        <f>$A41</f>
        <v>6</v>
      </c>
      <c r="W44" s="336">
        <f t="shared" ref="W44:AF44" si="5">F44</f>
        <v>771</v>
      </c>
      <c r="X44" s="336">
        <f t="shared" si="5"/>
        <v>1545</v>
      </c>
      <c r="Y44" s="336">
        <f t="shared" si="5"/>
        <v>2281</v>
      </c>
      <c r="Z44" s="336">
        <f t="shared" si="5"/>
        <v>2977</v>
      </c>
      <c r="AA44" s="336">
        <f t="shared" si="5"/>
        <v>3696</v>
      </c>
      <c r="AB44" s="336">
        <f t="shared" si="5"/>
        <v>0</v>
      </c>
      <c r="AC44" s="336">
        <f t="shared" si="5"/>
        <v>0</v>
      </c>
      <c r="AD44" s="336">
        <f t="shared" si="5"/>
        <v>0</v>
      </c>
      <c r="AE44" s="336">
        <f t="shared" si="5"/>
        <v>0</v>
      </c>
      <c r="AF44" s="336">
        <f t="shared" si="5"/>
        <v>0</v>
      </c>
      <c r="AH44" s="231"/>
      <c r="AI44" s="231"/>
      <c r="AJ44" s="356">
        <v>180</v>
      </c>
      <c r="AK44" s="231"/>
    </row>
    <row r="45" spans="1:37" s="280" customFormat="1" x14ac:dyDescent="0.2">
      <c r="A45" s="568"/>
      <c r="B45" s="624"/>
      <c r="C45" s="562"/>
      <c r="D45" s="625"/>
      <c r="E45" s="618" t="s">
        <v>59</v>
      </c>
      <c r="F45" s="624">
        <f>RANK(F44,$W$19:$W$180,0)</f>
        <v>7</v>
      </c>
      <c r="G45" s="624">
        <f>RANK(G44,$X$19:$X$180,0)</f>
        <v>7</v>
      </c>
      <c r="H45" s="624">
        <f>RANK(H44,$Y$19:$Y$179,0)</f>
        <v>6</v>
      </c>
      <c r="I45" s="624">
        <f>RANK(I44,$Z$19:$Z$160,0)</f>
        <v>7</v>
      </c>
      <c r="J45" s="626">
        <f>RANK(J44,$AA$19:$AA$155,0)</f>
        <v>6</v>
      </c>
      <c r="K45" s="624"/>
      <c r="L45" s="624"/>
      <c r="M45" s="624"/>
      <c r="N45" s="624"/>
      <c r="O45" s="624"/>
      <c r="P45" s="576"/>
      <c r="Q45" s="627"/>
      <c r="R45" s="622"/>
      <c r="S45" s="601">
        <f>B41</f>
        <v>76</v>
      </c>
      <c r="T45" s="281">
        <f>$A41</f>
        <v>6</v>
      </c>
      <c r="U45" s="281">
        <v>5</v>
      </c>
      <c r="V45" s="281">
        <f>$A41</f>
        <v>6</v>
      </c>
      <c r="W45" s="401"/>
      <c r="X45" s="298"/>
      <c r="Y45" s="298"/>
      <c r="Z45" s="298"/>
      <c r="AA45" s="298"/>
      <c r="AB45" s="298"/>
      <c r="AC45" s="298"/>
      <c r="AD45" s="402"/>
      <c r="AE45" s="402"/>
      <c r="AF45" s="402"/>
      <c r="AJ45" s="356">
        <v>180</v>
      </c>
      <c r="AK45" s="231"/>
    </row>
    <row r="46" spans="1:37" s="280" customFormat="1" x14ac:dyDescent="0.3">
      <c r="A46" s="612">
        <v>7</v>
      </c>
      <c r="B46" s="475">
        <v>37</v>
      </c>
      <c r="C46" s="616" t="str">
        <f>VLOOKUP(B46,Уч!$A$2:$L$34,2,FALSE)</f>
        <v>Гончарук Артём</v>
      </c>
      <c r="D46" s="480" t="str">
        <f>VLOOKUP(B46,Уч!$A$2:$L$34,3,FALSE)</f>
        <v>07.01.1992</v>
      </c>
      <c r="E46" s="461" t="s">
        <v>19</v>
      </c>
      <c r="F46" s="596">
        <f>VLOOKUP($B46,'1_р'!$C$18:$I$86,5,FALSE)</f>
        <v>11.71</v>
      </c>
      <c r="G46" s="596">
        <f>VLOOKUP($B46,Дл_р2!$C$16:$O$54,11,FALSE)</f>
        <v>6.72</v>
      </c>
      <c r="H46" s="596">
        <f>VLOOKUP($B46,Я_р2!$C$16:$K$60,8,FALSE)</f>
        <v>11.63</v>
      </c>
      <c r="I46" s="596">
        <f>VLOOKUP($B46,В_р2!$C$16:$AF$57,29,FALSE)</f>
        <v>2.0299999999999998</v>
      </c>
      <c r="J46" s="597">
        <f>VLOOKUP($B46,'4_р'!$C$17:$H$73,5,FALSE)</f>
        <v>49.97</v>
      </c>
      <c r="K46" s="596" t="s">
        <v>344</v>
      </c>
      <c r="L46" s="596" t="e">
        <f>VLOOKUP($B46,#REF!,8,FALSE)</f>
        <v>#REF!</v>
      </c>
      <c r="M46" s="596" t="s">
        <v>346</v>
      </c>
      <c r="N46" s="596" t="e">
        <f>VLOOKUP($B46,К_р!$C$15:$K$68,8,FALSE)</f>
        <v>#N/A</v>
      </c>
      <c r="O46" s="475" t="s">
        <v>345</v>
      </c>
      <c r="P46" s="621"/>
      <c r="Q46" s="474"/>
      <c r="R46" s="620"/>
      <c r="S46" s="475">
        <f>B46</f>
        <v>37</v>
      </c>
      <c r="T46" s="281">
        <f>$A46</f>
        <v>7</v>
      </c>
      <c r="U46" s="281">
        <v>1</v>
      </c>
      <c r="V46" s="281">
        <f>$A46</f>
        <v>7</v>
      </c>
      <c r="W46" s="401"/>
      <c r="X46" s="298"/>
      <c r="Y46" s="298"/>
      <c r="Z46" s="298"/>
      <c r="AA46" s="298"/>
      <c r="AB46" s="298"/>
      <c r="AC46" s="298"/>
      <c r="AD46" s="402"/>
      <c r="AE46" s="402"/>
      <c r="AF46" s="402"/>
      <c r="AH46" s="280">
        <f>IF(AND(T46&gt;16,P46&gt;=6200),"1",LOOKUP(T46,Y$5:AO$5,Y$6:AO$6))</f>
        <v>11</v>
      </c>
      <c r="AI46" s="280" t="e">
        <f>LOOKUP(Q46,Y$8:AD$8,Y$9:AD$9)</f>
        <v>#N/A</v>
      </c>
      <c r="AJ46" s="356">
        <v>101</v>
      </c>
      <c r="AK46" s="231"/>
    </row>
    <row r="47" spans="1:37" s="280" customFormat="1" x14ac:dyDescent="0.3">
      <c r="A47" s="612"/>
      <c r="B47" s="475"/>
      <c r="C47" s="648" t="str">
        <f>VLOOKUP(B46,Уч!$A$2:$L$34,5,FALSE)</f>
        <v xml:space="preserve">Ульяновская область  </v>
      </c>
      <c r="D47" s="477" t="str">
        <f>VLOOKUP(B46,Уч!$A$2:$L$34,4,FALSE)</f>
        <v>МС</v>
      </c>
      <c r="E47" s="461" t="s">
        <v>25</v>
      </c>
      <c r="F47" s="598">
        <f>VLOOKUP($B46,'1_р'!$C$18:$I$86,6,FALSE)</f>
        <v>-0.9</v>
      </c>
      <c r="G47" s="598">
        <f>VLOOKUP($B46,Дл_р2!$C$16:$O$54,12,FALSE)</f>
        <v>0.1</v>
      </c>
      <c r="H47" s="475"/>
      <c r="I47" s="598"/>
      <c r="J47" s="599"/>
      <c r="K47" s="598"/>
      <c r="L47" s="598"/>
      <c r="M47" s="598"/>
      <c r="N47" s="475"/>
      <c r="O47" s="475"/>
      <c r="P47" s="621"/>
      <c r="Q47" s="600"/>
      <c r="R47" s="620"/>
      <c r="S47" s="475">
        <f>B46</f>
        <v>37</v>
      </c>
      <c r="T47" s="281">
        <f>$A46</f>
        <v>7</v>
      </c>
      <c r="U47" s="281">
        <v>2</v>
      </c>
      <c r="V47" s="281">
        <f>$A46</f>
        <v>7</v>
      </c>
      <c r="W47" s="401"/>
      <c r="X47" s="298"/>
      <c r="Y47" s="298"/>
      <c r="Z47" s="298"/>
      <c r="AA47" s="298"/>
      <c r="AB47" s="298"/>
      <c r="AC47" s="298"/>
      <c r="AD47" s="402"/>
      <c r="AE47" s="402"/>
      <c r="AF47" s="402"/>
      <c r="AH47" s="231"/>
      <c r="AI47" s="231"/>
      <c r="AJ47" s="356">
        <v>101</v>
      </c>
      <c r="AK47" s="231"/>
    </row>
    <row r="48" spans="1:37" s="280" customFormat="1" x14ac:dyDescent="0.3">
      <c r="A48" s="612"/>
      <c r="B48" s="475"/>
      <c r="C48" s="649" t="str">
        <f>VLOOKUP(B46,Уч!$A$2:$L$34,7,FALSE)</f>
        <v>МБУ ДО ДЮСШ №6</v>
      </c>
      <c r="D48" s="477"/>
      <c r="E48" s="461" t="s">
        <v>29</v>
      </c>
      <c r="F48" s="475">
        <f>VLOOKUP($B46,'1_р'!$C$18:$I$86,7,FALSE)</f>
        <v>709</v>
      </c>
      <c r="G48" s="475">
        <f>VLOOKUP($B46,Дл_р2!$C$16:$O$54,13,FALSE)</f>
        <v>748</v>
      </c>
      <c r="H48" s="475">
        <f>VLOOKUP($B46,Я_р2!$C$16:$K$60,9,FALSE)</f>
        <v>584</v>
      </c>
      <c r="I48" s="475">
        <f>VLOOKUP($B46,В_р2!$C$16:$AF$57,30,)</f>
        <v>831</v>
      </c>
      <c r="J48" s="478">
        <f>VLOOKUP($B46,'4_р'!$C$17:$H$73,6,FALSE)</f>
        <v>816</v>
      </c>
      <c r="K48" s="475"/>
      <c r="L48" s="475" t="e">
        <f>VLOOKUP($B46,#REF!,9,FALSE)</f>
        <v>#REF!</v>
      </c>
      <c r="M48" s="475" t="e">
        <f>VLOOKUP($B46,#REF!,30,FALSE)</f>
        <v>#REF!</v>
      </c>
      <c r="N48" s="475" t="e">
        <f>VLOOKUP($B46,К_р!$C$15:$K$68,9,FALSE)</f>
        <v>#N/A</v>
      </c>
      <c r="O48" s="475"/>
      <c r="P48" s="621"/>
      <c r="Q48" s="602"/>
      <c r="R48" s="621"/>
      <c r="S48" s="475">
        <f>B46</f>
        <v>37</v>
      </c>
      <c r="T48" s="281">
        <f>$A46</f>
        <v>7</v>
      </c>
      <c r="U48" s="281">
        <v>3</v>
      </c>
      <c r="V48" s="281">
        <f>$A46</f>
        <v>7</v>
      </c>
      <c r="W48" s="401"/>
      <c r="X48" s="298"/>
      <c r="Y48" s="298"/>
      <c r="Z48" s="298"/>
      <c r="AA48" s="298"/>
      <c r="AB48" s="298"/>
      <c r="AC48" s="298"/>
      <c r="AD48" s="402"/>
      <c r="AE48" s="402"/>
      <c r="AF48" s="402"/>
      <c r="AH48" s="231"/>
      <c r="AI48" s="231"/>
      <c r="AJ48" s="356">
        <v>101</v>
      </c>
      <c r="AK48" s="231"/>
    </row>
    <row r="49" spans="1:37" s="280" customFormat="1" x14ac:dyDescent="0.3">
      <c r="A49" s="612"/>
      <c r="B49" s="475"/>
      <c r="C49" s="648" t="str">
        <f>VLOOKUP(B46,Уч!$A$2:$L$34,11,FALSE)</f>
        <v>Жульков Ю.А.</v>
      </c>
      <c r="D49" s="477"/>
      <c r="E49" s="461" t="s">
        <v>276</v>
      </c>
      <c r="F49" s="475">
        <f>F48</f>
        <v>709</v>
      </c>
      <c r="G49" s="475">
        <f>F49+G48</f>
        <v>1457</v>
      </c>
      <c r="H49" s="475">
        <f>G49+H48</f>
        <v>2041</v>
      </c>
      <c r="I49" s="475">
        <f>H49+I48</f>
        <v>2872</v>
      </c>
      <c r="J49" s="478">
        <f>SUM($F48:J48)</f>
        <v>3688</v>
      </c>
      <c r="K49" s="475"/>
      <c r="L49" s="475" t="e">
        <f>K49+L48</f>
        <v>#REF!</v>
      </c>
      <c r="M49" s="475" t="e">
        <f>L49+M48</f>
        <v>#REF!</v>
      </c>
      <c r="N49" s="475" t="e">
        <f>SUM($F48:$N48)</f>
        <v>#REF!</v>
      </c>
      <c r="O49" s="475"/>
      <c r="P49" s="621"/>
      <c r="Q49" s="602"/>
      <c r="R49" s="621"/>
      <c r="S49" s="475">
        <f>B46</f>
        <v>37</v>
      </c>
      <c r="T49" s="281">
        <f>$A46</f>
        <v>7</v>
      </c>
      <c r="U49" s="281">
        <v>4</v>
      </c>
      <c r="V49" s="281">
        <f>$A46</f>
        <v>7</v>
      </c>
      <c r="W49" s="336">
        <f t="shared" ref="W49:AF49" si="6">F49</f>
        <v>709</v>
      </c>
      <c r="X49" s="336">
        <f t="shared" si="6"/>
        <v>1457</v>
      </c>
      <c r="Y49" s="336">
        <f t="shared" si="6"/>
        <v>2041</v>
      </c>
      <c r="Z49" s="336">
        <f t="shared" si="6"/>
        <v>2872</v>
      </c>
      <c r="AA49" s="336">
        <f t="shared" si="6"/>
        <v>3688</v>
      </c>
      <c r="AB49" s="336">
        <f t="shared" si="6"/>
        <v>0</v>
      </c>
      <c r="AC49" s="336" t="e">
        <f t="shared" si="6"/>
        <v>#REF!</v>
      </c>
      <c r="AD49" s="336" t="e">
        <f t="shared" si="6"/>
        <v>#REF!</v>
      </c>
      <c r="AE49" s="336" t="e">
        <f t="shared" si="6"/>
        <v>#REF!</v>
      </c>
      <c r="AF49" s="336">
        <f t="shared" si="6"/>
        <v>0</v>
      </c>
      <c r="AH49" s="231"/>
      <c r="AI49" s="231"/>
      <c r="AJ49" s="356">
        <v>101</v>
      </c>
      <c r="AK49" s="231"/>
    </row>
    <row r="50" spans="1:37" s="280" customFormat="1" x14ac:dyDescent="0.2">
      <c r="A50" s="568"/>
      <c r="B50" s="624"/>
      <c r="C50" s="617"/>
      <c r="D50" s="629"/>
      <c r="E50" s="618" t="s">
        <v>59</v>
      </c>
      <c r="F50" s="624">
        <f>RANK(F49,$W$19:$W$180,0)</f>
        <v>17</v>
      </c>
      <c r="G50" s="624">
        <f>RANK(G49,$X$19:$X$180,0)</f>
        <v>12</v>
      </c>
      <c r="H50" s="624">
        <f>RANK(H49,$Y$19:$Y$179,0)</f>
        <v>16</v>
      </c>
      <c r="I50" s="624">
        <f>RANK(I49,$Z$19:$Z$160,0)</f>
        <v>8</v>
      </c>
      <c r="J50" s="626">
        <f>RANK(J49,$AA$19:$AA$155,0)</f>
        <v>7</v>
      </c>
      <c r="K50" s="624"/>
      <c r="L50" s="624" t="e">
        <f>RANK(L49,$AC$19:$AC$120,0)</f>
        <v>#REF!</v>
      </c>
      <c r="M50" s="624" t="e">
        <f>RANK(M49,$AD$19:$AD$135,0)</f>
        <v>#REF!</v>
      </c>
      <c r="N50" s="624" t="e">
        <f>RANK(N49,$AE$19:$AE$135,0)</f>
        <v>#REF!</v>
      </c>
      <c r="O50" s="624"/>
      <c r="P50" s="576"/>
      <c r="Q50" s="627"/>
      <c r="R50" s="622"/>
      <c r="S50" s="601">
        <f>B46</f>
        <v>37</v>
      </c>
      <c r="T50" s="281">
        <f>$A46</f>
        <v>7</v>
      </c>
      <c r="U50" s="281">
        <v>5</v>
      </c>
      <c r="V50" s="281">
        <f>$A46</f>
        <v>7</v>
      </c>
      <c r="W50" s="401"/>
      <c r="X50" s="298"/>
      <c r="Y50" s="298"/>
      <c r="Z50" s="298"/>
      <c r="AA50" s="298"/>
      <c r="AB50" s="298"/>
      <c r="AC50" s="298"/>
      <c r="AD50" s="402"/>
      <c r="AE50" s="402"/>
      <c r="AF50" s="402"/>
      <c r="AH50" s="231"/>
      <c r="AI50" s="231"/>
      <c r="AJ50" s="356">
        <v>101</v>
      </c>
      <c r="AK50" s="231"/>
    </row>
    <row r="51" spans="1:37" s="280" customFormat="1" x14ac:dyDescent="0.3">
      <c r="A51" s="612">
        <v>8</v>
      </c>
      <c r="B51" s="475">
        <v>113</v>
      </c>
      <c r="C51" s="616" t="str">
        <f>VLOOKUP(B51,Уч!$A$2:$L$34,2,FALSE)</f>
        <v>Губанов Андрей</v>
      </c>
      <c r="D51" s="480" t="str">
        <f>VLOOKUP(B51,Уч!$A$2:$L$34,3,FALSE)</f>
        <v>22.03.1996</v>
      </c>
      <c r="E51" s="461" t="s">
        <v>19</v>
      </c>
      <c r="F51" s="596">
        <f>VLOOKUP($B51,'1_р'!$C$18:$I$86,5,FALSE)</f>
        <v>11.31</v>
      </c>
      <c r="G51" s="596">
        <f>VLOOKUP($B51,Дл_р2!$C$16:$O$54,11,FALSE)</f>
        <v>6.57</v>
      </c>
      <c r="H51" s="596">
        <f>VLOOKUP($B51,Я_р2!$C$16:$K$60,8,FALSE)</f>
        <v>11.69</v>
      </c>
      <c r="I51" s="596">
        <f>VLOOKUP($B51,В_р2!$C$16:$AF$57,29,FALSE)</f>
        <v>1.97</v>
      </c>
      <c r="J51" s="597">
        <f>VLOOKUP($B51,'4_р'!$C$17:$H$73,5,FALSE)</f>
        <v>50.51</v>
      </c>
      <c r="K51" s="596" t="e">
        <f>VLOOKUP($B51,#REF!,5,FALSE)</f>
        <v>#REF!</v>
      </c>
      <c r="L51" s="596" t="e">
        <f>VLOOKUP($B51,#REF!,8,FALSE)</f>
        <v>#REF!</v>
      </c>
      <c r="M51" s="596" t="s">
        <v>346</v>
      </c>
      <c r="N51" s="596" t="s">
        <v>345</v>
      </c>
      <c r="O51" s="475"/>
      <c r="P51" s="621"/>
      <c r="Q51" s="474"/>
      <c r="R51" s="620"/>
      <c r="S51" s="475">
        <f>B51</f>
        <v>113</v>
      </c>
      <c r="T51" s="281">
        <f>$A51</f>
        <v>8</v>
      </c>
      <c r="U51" s="281">
        <v>1</v>
      </c>
      <c r="V51" s="281" t="s">
        <v>162</v>
      </c>
      <c r="W51" s="298"/>
      <c r="X51" s="298"/>
      <c r="Y51" s="298"/>
      <c r="Z51" s="298"/>
      <c r="AA51" s="298"/>
      <c r="AB51" s="298"/>
      <c r="AC51" s="298"/>
      <c r="AD51" s="402"/>
      <c r="AE51" s="402"/>
      <c r="AF51" s="402"/>
      <c r="AH51" s="280">
        <f>IF(AND(T51&gt;16,P51&gt;=6200),"1",LOOKUP(T51,Y$5:AO$5,Y$6:AO$6))</f>
        <v>10</v>
      </c>
      <c r="AI51" s="280" t="e">
        <f>LOOKUP(Q51,Y$8:AD$8,Y$9:AD$9)</f>
        <v>#N/A</v>
      </c>
      <c r="AJ51" s="356">
        <v>103</v>
      </c>
      <c r="AK51" s="231"/>
    </row>
    <row r="52" spans="1:37" s="280" customFormat="1" x14ac:dyDescent="0.3">
      <c r="A52" s="612"/>
      <c r="B52" s="475"/>
      <c r="C52" s="648" t="str">
        <f>VLOOKUP(B51,Уч!$A$2:$L$34,5,FALSE)</f>
        <v xml:space="preserve">Санкт-Петербург Республика Карелия </v>
      </c>
      <c r="D52" s="477" t="str">
        <f>VLOOKUP(B51,Уч!$A$2:$L$34,4,FALSE)</f>
        <v>МС</v>
      </c>
      <c r="E52" s="461" t="s">
        <v>25</v>
      </c>
      <c r="F52" s="598">
        <f>VLOOKUP($B51,'1_р'!$C$18:$I$86,6,FALSE)</f>
        <v>-2.1</v>
      </c>
      <c r="G52" s="598">
        <f>VLOOKUP($B51,Дл_р2!$C$16:$O$54,12,FALSE)</f>
        <v>0.3</v>
      </c>
      <c r="H52" s="475"/>
      <c r="I52" s="598"/>
      <c r="J52" s="599"/>
      <c r="K52" s="598" t="e">
        <f>VLOOKUP($B51,#REF!,6,FALSE)</f>
        <v>#REF!</v>
      </c>
      <c r="L52" s="598"/>
      <c r="M52" s="598"/>
      <c r="N52" s="475"/>
      <c r="O52" s="475"/>
      <c r="P52" s="621"/>
      <c r="Q52" s="600"/>
      <c r="R52" s="620"/>
      <c r="S52" s="475">
        <f>B51</f>
        <v>113</v>
      </c>
      <c r="T52" s="281">
        <f>$A51</f>
        <v>8</v>
      </c>
      <c r="U52" s="281">
        <v>2</v>
      </c>
      <c r="V52" s="281" t="s">
        <v>162</v>
      </c>
      <c r="W52" s="298"/>
      <c r="X52" s="298"/>
      <c r="Y52" s="298"/>
      <c r="Z52" s="298"/>
      <c r="AA52" s="298"/>
      <c r="AB52" s="298"/>
      <c r="AC52" s="298"/>
      <c r="AD52" s="402"/>
      <c r="AE52" s="402"/>
      <c r="AF52" s="402"/>
      <c r="AH52" s="231"/>
      <c r="AI52" s="231"/>
      <c r="AJ52" s="356">
        <v>103</v>
      </c>
      <c r="AK52" s="231"/>
    </row>
    <row r="53" spans="1:37" s="280" customFormat="1" x14ac:dyDescent="0.3">
      <c r="A53" s="612"/>
      <c r="B53" s="475"/>
      <c r="C53" s="730" t="str">
        <f>VLOOKUP(B51,Уч!$A$2:$L$34,7,FALSE)</f>
        <v>СПб ГБУ ЦОП "ШВСМ по легкой атлетике"</v>
      </c>
      <c r="D53" s="477"/>
      <c r="E53" s="461" t="s">
        <v>29</v>
      </c>
      <c r="F53" s="475">
        <f>VLOOKUP($B51,'1_р'!$C$18:$I$86,7,FALSE)</f>
        <v>793</v>
      </c>
      <c r="G53" s="475">
        <f>VLOOKUP($B51,Дл_р2!$C$16:$O$54,13,FALSE)</f>
        <v>713</v>
      </c>
      <c r="H53" s="475">
        <f>VLOOKUP($B51,Я_р2!$C$16:$K$60,9,FALSE)</f>
        <v>588</v>
      </c>
      <c r="I53" s="475">
        <f>VLOOKUP($B51,В_р2!$C$16:$AF$57,30,)</f>
        <v>776</v>
      </c>
      <c r="J53" s="478">
        <f>VLOOKUP($B51,'4_р'!$C$17:$H$73,6,FALSE)</f>
        <v>791</v>
      </c>
      <c r="K53" s="475" t="e">
        <f>VLOOKUP($B51,#REF!,7,FALSE)</f>
        <v>#REF!</v>
      </c>
      <c r="L53" s="475" t="e">
        <f>VLOOKUP($B51,#REF!,9,FALSE)</f>
        <v>#REF!</v>
      </c>
      <c r="M53" s="475"/>
      <c r="N53" s="475"/>
      <c r="O53" s="475"/>
      <c r="P53" s="621"/>
      <c r="Q53" s="509"/>
      <c r="R53" s="621"/>
      <c r="S53" s="475">
        <f>B51</f>
        <v>113</v>
      </c>
      <c r="T53" s="281">
        <f>$A51</f>
        <v>8</v>
      </c>
      <c r="U53" s="281">
        <v>3</v>
      </c>
      <c r="V53" s="281" t="s">
        <v>162</v>
      </c>
      <c r="W53" s="298"/>
      <c r="X53" s="298"/>
      <c r="Y53" s="298"/>
      <c r="Z53" s="298"/>
      <c r="AA53" s="298"/>
      <c r="AB53" s="298"/>
      <c r="AC53" s="298"/>
      <c r="AD53" s="402"/>
      <c r="AE53" s="402"/>
      <c r="AF53" s="402"/>
      <c r="AH53" s="231"/>
      <c r="AI53" s="231"/>
      <c r="AJ53" s="356">
        <v>103</v>
      </c>
      <c r="AK53" s="231"/>
    </row>
    <row r="54" spans="1:37" s="280" customFormat="1" x14ac:dyDescent="0.3">
      <c r="A54" s="612"/>
      <c r="B54" s="475"/>
      <c r="C54" s="730"/>
      <c r="D54" s="477"/>
      <c r="E54" s="461" t="s">
        <v>276</v>
      </c>
      <c r="F54" s="475">
        <f>F53</f>
        <v>793</v>
      </c>
      <c r="G54" s="475">
        <f>F54+G53</f>
        <v>1506</v>
      </c>
      <c r="H54" s="475">
        <f>G54+H53</f>
        <v>2094</v>
      </c>
      <c r="I54" s="475">
        <f>H54+I53</f>
        <v>2870</v>
      </c>
      <c r="J54" s="478">
        <f>SUM($F53:J53)</f>
        <v>3661</v>
      </c>
      <c r="K54" s="475" t="e">
        <f>SUM($F53:$K53)</f>
        <v>#REF!</v>
      </c>
      <c r="L54" s="475" t="e">
        <f>K54+L53</f>
        <v>#REF!</v>
      </c>
      <c r="M54" s="475"/>
      <c r="N54" s="475"/>
      <c r="O54" s="475"/>
      <c r="P54" s="621"/>
      <c r="Q54" s="509"/>
      <c r="R54" s="621"/>
      <c r="S54" s="475">
        <f>B51</f>
        <v>113</v>
      </c>
      <c r="T54" s="281">
        <f>$A51</f>
        <v>8</v>
      </c>
      <c r="U54" s="281">
        <v>4</v>
      </c>
      <c r="V54" s="281" t="s">
        <v>162</v>
      </c>
      <c r="W54" s="336">
        <f t="shared" ref="W54:AF54" si="7">F54</f>
        <v>793</v>
      </c>
      <c r="X54" s="336">
        <f t="shared" si="7"/>
        <v>1506</v>
      </c>
      <c r="Y54" s="336">
        <f t="shared" si="7"/>
        <v>2094</v>
      </c>
      <c r="Z54" s="336">
        <f t="shared" si="7"/>
        <v>2870</v>
      </c>
      <c r="AA54" s="336">
        <f t="shared" si="7"/>
        <v>3661</v>
      </c>
      <c r="AB54" s="336" t="e">
        <f t="shared" si="7"/>
        <v>#REF!</v>
      </c>
      <c r="AC54" s="336" t="e">
        <f t="shared" si="7"/>
        <v>#REF!</v>
      </c>
      <c r="AD54" s="336">
        <f t="shared" si="7"/>
        <v>0</v>
      </c>
      <c r="AE54" s="336">
        <f t="shared" si="7"/>
        <v>0</v>
      </c>
      <c r="AF54" s="336">
        <f t="shared" si="7"/>
        <v>0</v>
      </c>
      <c r="AH54" s="231"/>
      <c r="AI54" s="231"/>
      <c r="AJ54" s="356">
        <v>103</v>
      </c>
      <c r="AK54" s="231"/>
    </row>
    <row r="55" spans="1:37" s="280" customFormat="1" x14ac:dyDescent="0.2">
      <c r="A55" s="568"/>
      <c r="B55" s="624"/>
      <c r="C55" s="562" t="str">
        <f>VLOOKUP(B51,Уч!$A$2:$L$34,11,FALSE)</f>
        <v>Зноев С.А., Дмитриев И.В., Зноева О.М.</v>
      </c>
      <c r="D55" s="629"/>
      <c r="E55" s="618" t="s">
        <v>59</v>
      </c>
      <c r="F55" s="624">
        <f>RANK(F54,$W$19:$W$180,0)</f>
        <v>3</v>
      </c>
      <c r="G55" s="624">
        <f>RANK(G54,$X$19:$X$180,0)</f>
        <v>10</v>
      </c>
      <c r="H55" s="624">
        <f>RANK(H54,$Y$19:$Y$179,0)</f>
        <v>11</v>
      </c>
      <c r="I55" s="624">
        <f>RANK(I54,$Z$19:$Z$160,0)</f>
        <v>9</v>
      </c>
      <c r="J55" s="626">
        <f>RANK(J54,$AA$19:$AA$155,0)</f>
        <v>8</v>
      </c>
      <c r="K55" s="624" t="e">
        <f>RANK(K54,$AB$19:$AB$120,0)</f>
        <v>#REF!</v>
      </c>
      <c r="L55" s="624" t="e">
        <f>RANK(L54,$AC$19:$AC$115,0)</f>
        <v>#REF!</v>
      </c>
      <c r="M55" s="624"/>
      <c r="N55" s="624"/>
      <c r="O55" s="624"/>
      <c r="P55" s="576"/>
      <c r="Q55" s="627"/>
      <c r="R55" s="622"/>
      <c r="S55" s="601">
        <f>B51</f>
        <v>113</v>
      </c>
      <c r="T55" s="281">
        <f>$A51</f>
        <v>8</v>
      </c>
      <c r="U55" s="281">
        <v>5</v>
      </c>
      <c r="V55" s="281" t="s">
        <v>162</v>
      </c>
      <c r="W55" s="401"/>
      <c r="X55" s="298"/>
      <c r="Y55" s="298"/>
      <c r="Z55" s="298"/>
      <c r="AA55" s="298"/>
      <c r="AB55" s="298"/>
      <c r="AC55" s="298"/>
      <c r="AD55" s="402"/>
      <c r="AE55" s="402"/>
      <c r="AF55" s="402"/>
      <c r="AH55" s="231"/>
      <c r="AI55" s="231"/>
      <c r="AJ55" s="356">
        <v>103</v>
      </c>
      <c r="AK55" s="231"/>
    </row>
    <row r="56" spans="1:37" s="280" customFormat="1" x14ac:dyDescent="0.3">
      <c r="A56" s="612">
        <v>9</v>
      </c>
      <c r="B56" s="475">
        <v>1</v>
      </c>
      <c r="C56" s="616" t="str">
        <f>VLOOKUP(B56,Уч!$A$2:$L$34,2,FALSE)</f>
        <v>Переварюха Артём</v>
      </c>
      <c r="D56" s="480" t="str">
        <f>VLOOKUP(B56,Уч!$A$2:$L$34,3,FALSE)</f>
        <v>21.05.1999</v>
      </c>
      <c r="E56" s="461" t="s">
        <v>19</v>
      </c>
      <c r="F56" s="596">
        <f>VLOOKUP($B56,'1_р1'!$C$18:$I$86,5,FALSE)</f>
        <v>11.5</v>
      </c>
      <c r="G56" s="596">
        <f>VLOOKUP($B56,Дл_р!$C$16:$O$54,11,FALSE)</f>
        <v>6.5</v>
      </c>
      <c r="H56" s="596">
        <f>VLOOKUP($B56,Я_р!$C$16:$K$60,8,FALSE)</f>
        <v>13.91</v>
      </c>
      <c r="I56" s="596">
        <f>VLOOKUP($B56,В_р!$C$16:$AF$57,29,FALSE)</f>
        <v>1.82</v>
      </c>
      <c r="J56" s="597">
        <f>VLOOKUP($B56,'4_р'!$C$17:$H$73,5,FALSE)</f>
        <v>51.13</v>
      </c>
      <c r="K56" s="596" t="e">
        <f>VLOOKUP($B56,#REF!,5,FALSE)</f>
        <v>#REF!</v>
      </c>
      <c r="L56" s="596" t="e">
        <f>VLOOKUP($B56,#REF!,8,FALSE)</f>
        <v>#REF!</v>
      </c>
      <c r="M56" s="596" t="e">
        <f>VLOOKUP($B56,#REF!,29,FALSE)</f>
        <v>#REF!</v>
      </c>
      <c r="N56" s="596" t="e">
        <f>VLOOKUP($B56,К_р!$C$15:$K$68,8,FALSE)</f>
        <v>#N/A</v>
      </c>
      <c r="O56" s="475" t="e">
        <f>VLOOKUP($B56,'15_р'!$C$17:$H$86,5,FALSE)</f>
        <v>#N/A</v>
      </c>
      <c r="P56" s="621" t="e">
        <f>SUM(F58:O58)</f>
        <v>#REF!</v>
      </c>
      <c r="Q56" s="474" t="e">
        <f>LOOKUP(P56,Y$1:AH$1,Y$2:AH$2)</f>
        <v>#REF!</v>
      </c>
      <c r="R56" s="646" t="e">
        <f>AH56+AI56+5</f>
        <v>#REF!</v>
      </c>
      <c r="S56" s="475">
        <f>B56</f>
        <v>1</v>
      </c>
      <c r="T56" s="281">
        <f>$A56</f>
        <v>9</v>
      </c>
      <c r="U56" s="281">
        <v>1</v>
      </c>
      <c r="V56" s="281">
        <f>$A56</f>
        <v>9</v>
      </c>
      <c r="W56" s="401"/>
      <c r="X56" s="298"/>
      <c r="Y56" s="298"/>
      <c r="Z56" s="298"/>
      <c r="AA56" s="298"/>
      <c r="AB56" s="298"/>
      <c r="AC56" s="298"/>
      <c r="AD56" s="402"/>
      <c r="AE56" s="402"/>
      <c r="AF56" s="402"/>
      <c r="AH56" s="280" t="e">
        <f>IF(AND(T56&gt;16,P56&gt;=6200),"1",LOOKUP(T56,Y$5:AO$5,Y$6:AO$6))</f>
        <v>#REF!</v>
      </c>
      <c r="AI56" s="280" t="e">
        <f>LOOKUP(Q56,Y$8:AD$8,Y$9:AD$9)</f>
        <v>#REF!</v>
      </c>
      <c r="AJ56" s="356">
        <v>449</v>
      </c>
      <c r="AK56" s="231"/>
    </row>
    <row r="57" spans="1:37" s="280" customFormat="1" x14ac:dyDescent="0.3">
      <c r="A57" s="612"/>
      <c r="B57" s="475"/>
      <c r="C57" s="648" t="str">
        <f>VLOOKUP(B56,Уч!$A$2:$L$34,5,FALSE)</f>
        <v xml:space="preserve">Ростовская область  </v>
      </c>
      <c r="D57" s="477" t="str">
        <f>VLOOKUP(B56,Уч!$A$2:$L$34,4,FALSE)</f>
        <v>КМС</v>
      </c>
      <c r="E57" s="461" t="s">
        <v>25</v>
      </c>
      <c r="F57" s="598">
        <f>VLOOKUP($B56,'1_р1'!$C$18:$I$86,6,FALSE)</f>
        <v>0</v>
      </c>
      <c r="G57" s="598">
        <f>VLOOKUP($B56,Дл_р!$C$16:$O$54,12,FALSE)</f>
        <v>-0.2</v>
      </c>
      <c r="H57" s="475"/>
      <c r="I57" s="598"/>
      <c r="J57" s="599"/>
      <c r="K57" s="598" t="e">
        <f>VLOOKUP($B56,#REF!,6,FALSE)</f>
        <v>#REF!</v>
      </c>
      <c r="L57" s="598"/>
      <c r="M57" s="598"/>
      <c r="N57" s="475"/>
      <c r="O57" s="475"/>
      <c r="P57" s="621"/>
      <c r="Q57" s="600"/>
      <c r="R57" s="646" t="e">
        <f>CONCATENATE(AH56,"+",AI56,"+",5)</f>
        <v>#REF!</v>
      </c>
      <c r="S57" s="475">
        <f>B56</f>
        <v>1</v>
      </c>
      <c r="T57" s="281">
        <f>$A56</f>
        <v>9</v>
      </c>
      <c r="U57" s="281">
        <v>2</v>
      </c>
      <c r="V57" s="281">
        <f>$A56</f>
        <v>9</v>
      </c>
      <c r="W57" s="401"/>
      <c r="X57" s="298"/>
      <c r="Y57" s="298"/>
      <c r="Z57" s="298"/>
      <c r="AA57" s="298"/>
      <c r="AB57" s="298"/>
      <c r="AC57" s="298"/>
      <c r="AD57" s="402"/>
      <c r="AE57" s="402"/>
      <c r="AF57" s="402"/>
      <c r="AH57" s="231"/>
      <c r="AI57" s="231"/>
      <c r="AJ57" s="356">
        <v>449</v>
      </c>
      <c r="AK57" s="231"/>
    </row>
    <row r="58" spans="1:37" s="280" customFormat="1" x14ac:dyDescent="0.3">
      <c r="A58" s="612"/>
      <c r="B58" s="475"/>
      <c r="C58" s="649" t="str">
        <f>VLOOKUP(B56,Уч!$A$2:$L$34,7,FALSE)</f>
        <v>ГБУ РО "СШОР №8" г.Ростов-на-Дону</v>
      </c>
      <c r="D58" s="477"/>
      <c r="E58" s="461" t="s">
        <v>29</v>
      </c>
      <c r="F58" s="475">
        <f>VLOOKUP($B56,'1_р1'!$C$18:$I$86,7,FALSE)</f>
        <v>753</v>
      </c>
      <c r="G58" s="475">
        <f>VLOOKUP($B56,Дл_р!$C$16:$O$54,13,FALSE)</f>
        <v>697</v>
      </c>
      <c r="H58" s="475">
        <f>VLOOKUP($B56,Я_р!$C$16:$K$60,9,FALSE)</f>
        <v>723</v>
      </c>
      <c r="I58" s="475">
        <f>VLOOKUP($B56,В_р!$C$16:$AF$57,30,)</f>
        <v>644</v>
      </c>
      <c r="J58" s="478">
        <f>VLOOKUP($B56,'4_р'!$C$17:$H$73,6,FALSE)</f>
        <v>763</v>
      </c>
      <c r="K58" s="475" t="e">
        <f>VLOOKUP($B56,#REF!,7,FALSE)</f>
        <v>#REF!</v>
      </c>
      <c r="L58" s="475" t="e">
        <f>VLOOKUP($B56,#REF!,9,FALSE)</f>
        <v>#REF!</v>
      </c>
      <c r="M58" s="475" t="e">
        <f>VLOOKUP($B56,#REF!,30,FALSE)</f>
        <v>#REF!</v>
      </c>
      <c r="N58" s="475" t="e">
        <f>VLOOKUP($B56,К_р!$C$15:$K$68,9,FALSE)</f>
        <v>#N/A</v>
      </c>
      <c r="O58" s="475" t="e">
        <f>VLOOKUP($B56,'15_р'!$C$17:$H$86,6,FALSE)</f>
        <v>#N/A</v>
      </c>
      <c r="P58" s="621"/>
      <c r="Q58" s="602"/>
      <c r="R58" s="623"/>
      <c r="S58" s="475">
        <f>B56</f>
        <v>1</v>
      </c>
      <c r="T58" s="281">
        <f>$A56</f>
        <v>9</v>
      </c>
      <c r="U58" s="281">
        <v>3</v>
      </c>
      <c r="V58" s="281">
        <f>$A56</f>
        <v>9</v>
      </c>
      <c r="W58" s="401"/>
      <c r="X58" s="298"/>
      <c r="Y58" s="298"/>
      <c r="Z58" s="298"/>
      <c r="AA58" s="298"/>
      <c r="AB58" s="298"/>
      <c r="AC58" s="298"/>
      <c r="AD58" s="402"/>
      <c r="AE58" s="402"/>
      <c r="AF58" s="402"/>
      <c r="AH58" s="231"/>
      <c r="AI58" s="231"/>
      <c r="AJ58" s="356">
        <v>449</v>
      </c>
      <c r="AK58" s="231"/>
    </row>
    <row r="59" spans="1:37" s="280" customFormat="1" x14ac:dyDescent="0.3">
      <c r="A59" s="612"/>
      <c r="B59" s="475"/>
      <c r="C59" s="648" t="str">
        <f>VLOOKUP(B56,Уч!$A$2:$L$34,11,FALSE)</f>
        <v>Болдырева И.А.</v>
      </c>
      <c r="D59" s="477"/>
      <c r="E59" s="461" t="s">
        <v>276</v>
      </c>
      <c r="F59" s="475">
        <f>F58</f>
        <v>753</v>
      </c>
      <c r="G59" s="475">
        <f>F59+G58</f>
        <v>1450</v>
      </c>
      <c r="H59" s="475">
        <f>G59+H58</f>
        <v>2173</v>
      </c>
      <c r="I59" s="475">
        <f>H59+I58</f>
        <v>2817</v>
      </c>
      <c r="J59" s="478">
        <f>SUM($F58:J58)</f>
        <v>3580</v>
      </c>
      <c r="K59" s="475" t="e">
        <f>SUM($F58:$K58)</f>
        <v>#REF!</v>
      </c>
      <c r="L59" s="475" t="e">
        <f>K59+L58</f>
        <v>#REF!</v>
      </c>
      <c r="M59" s="475" t="e">
        <f>L59+M58</f>
        <v>#REF!</v>
      </c>
      <c r="N59" s="475" t="e">
        <f>SUM($F58:$N58)</f>
        <v>#REF!</v>
      </c>
      <c r="O59" s="475" t="e">
        <f>SUM($F58:$O58)</f>
        <v>#REF!</v>
      </c>
      <c r="P59" s="621"/>
      <c r="Q59" s="600"/>
      <c r="R59" s="623"/>
      <c r="S59" s="475">
        <f>B56</f>
        <v>1</v>
      </c>
      <c r="T59" s="281">
        <f>$A56</f>
        <v>9</v>
      </c>
      <c r="U59" s="281">
        <v>4</v>
      </c>
      <c r="V59" s="281">
        <f>$A56</f>
        <v>9</v>
      </c>
      <c r="W59" s="336">
        <f t="shared" ref="W59:AF59" si="8">F59</f>
        <v>753</v>
      </c>
      <c r="X59" s="336">
        <f t="shared" si="8"/>
        <v>1450</v>
      </c>
      <c r="Y59" s="336">
        <f t="shared" si="8"/>
        <v>2173</v>
      </c>
      <c r="Z59" s="336">
        <f t="shared" si="8"/>
        <v>2817</v>
      </c>
      <c r="AA59" s="336">
        <f t="shared" si="8"/>
        <v>3580</v>
      </c>
      <c r="AB59" s="336" t="e">
        <f t="shared" si="8"/>
        <v>#REF!</v>
      </c>
      <c r="AC59" s="336" t="e">
        <f t="shared" si="8"/>
        <v>#REF!</v>
      </c>
      <c r="AD59" s="336" t="e">
        <f t="shared" si="8"/>
        <v>#REF!</v>
      </c>
      <c r="AE59" s="336" t="e">
        <f t="shared" si="8"/>
        <v>#REF!</v>
      </c>
      <c r="AF59" s="336" t="e">
        <f t="shared" si="8"/>
        <v>#REF!</v>
      </c>
      <c r="AH59" s="231"/>
      <c r="AI59" s="231"/>
      <c r="AJ59" s="356">
        <v>449</v>
      </c>
      <c r="AK59" s="231"/>
    </row>
    <row r="60" spans="1:37" s="280" customFormat="1" x14ac:dyDescent="0.2">
      <c r="A60" s="568"/>
      <c r="B60" s="624"/>
      <c r="C60" s="617"/>
      <c r="D60" s="629"/>
      <c r="E60" s="618" t="s">
        <v>59</v>
      </c>
      <c r="F60" s="624">
        <f>RANK(F59,$W$19:$W$180,0)</f>
        <v>9</v>
      </c>
      <c r="G60" s="624">
        <f>RANK(G59,$X$19:$X$180,0)</f>
        <v>14</v>
      </c>
      <c r="H60" s="624">
        <f>RANK(H59,$Y$19:$Y$135,0)</f>
        <v>7</v>
      </c>
      <c r="I60" s="624">
        <f>RANK(I59,$Z$19:$Z$160,0)</f>
        <v>12</v>
      </c>
      <c r="J60" s="626">
        <f>RANK(J59,$AA$19:$AA$155,0)</f>
        <v>9</v>
      </c>
      <c r="K60" s="624" t="e">
        <f>RANK(K59,$AB$19:$AB$109,0)</f>
        <v>#REF!</v>
      </c>
      <c r="L60" s="624" t="e">
        <f>RANK(L59,$AC$19:$AC$115,0)</f>
        <v>#REF!</v>
      </c>
      <c r="M60" s="624" t="e">
        <f>RANK(M59,$AD$19:$AD$135,0)</f>
        <v>#REF!</v>
      </c>
      <c r="N60" s="624" t="e">
        <f>RANK(N59,$AE$19:$AE$135,0)</f>
        <v>#REF!</v>
      </c>
      <c r="O60" s="624" t="e">
        <f>RANK(O59,$AF$19:$AF$109,0)</f>
        <v>#REF!</v>
      </c>
      <c r="P60" s="576"/>
      <c r="Q60" s="627"/>
      <c r="R60" s="363"/>
      <c r="S60" s="601">
        <f>B56</f>
        <v>1</v>
      </c>
      <c r="T60" s="281">
        <f>$A56</f>
        <v>9</v>
      </c>
      <c r="U60" s="281">
        <v>5</v>
      </c>
      <c r="V60" s="281">
        <f>$A56</f>
        <v>9</v>
      </c>
      <c r="W60" s="401"/>
      <c r="X60" s="298"/>
      <c r="Y60" s="298"/>
      <c r="Z60" s="298"/>
      <c r="AA60" s="298"/>
      <c r="AB60" s="298"/>
      <c r="AC60" s="298"/>
      <c r="AD60" s="402"/>
      <c r="AE60" s="402"/>
      <c r="AF60" s="402"/>
      <c r="AH60" s="231"/>
      <c r="AI60" s="231"/>
      <c r="AJ60" s="356">
        <v>449</v>
      </c>
      <c r="AK60" s="231"/>
    </row>
    <row r="61" spans="1:37" s="280" customFormat="1" x14ac:dyDescent="0.3">
      <c r="A61" s="612">
        <v>10</v>
      </c>
      <c r="B61" s="475">
        <v>81</v>
      </c>
      <c r="C61" s="616" t="str">
        <f>VLOOKUP(B61,Уч!$A$2:$L$34,2,FALSE)</f>
        <v>Исаев Максим</v>
      </c>
      <c r="D61" s="480" t="str">
        <f>VLOOKUP(B61,Уч!$A$2:$L$34,3,FALSE)</f>
        <v>10.07.1997</v>
      </c>
      <c r="E61" s="461" t="s">
        <v>19</v>
      </c>
      <c r="F61" s="596">
        <f>VLOOKUP($B61,'1_р'!$C$18:$I$86,5,FALSE)</f>
        <v>11.74</v>
      </c>
      <c r="G61" s="596">
        <f>VLOOKUP($B61,Дл_р2!$C$16:$O$54,11,FALSE)</f>
        <v>7</v>
      </c>
      <c r="H61" s="596">
        <f>VLOOKUP($B61,Я_р2!$C$16:$K$60,8,FALSE)</f>
        <v>12.66</v>
      </c>
      <c r="I61" s="596">
        <f>VLOOKUP($B61,В_р2!$C$16:$AF$57,29,FALSE)</f>
        <v>1.85</v>
      </c>
      <c r="J61" s="597">
        <f>VLOOKUP($B61,'4_р'!$C$17:$H$73,5,FALSE)</f>
        <v>51.93</v>
      </c>
      <c r="K61" s="596" t="s">
        <v>344</v>
      </c>
      <c r="L61" s="596" t="e">
        <f>VLOOKUP($B61,#REF!,8,FALSE)</f>
        <v>#REF!</v>
      </c>
      <c r="M61" s="596" t="s">
        <v>346</v>
      </c>
      <c r="N61" s="596" t="s">
        <v>336</v>
      </c>
      <c r="O61" s="475"/>
      <c r="P61" s="621"/>
      <c r="Q61" s="474"/>
      <c r="R61" s="620"/>
      <c r="S61" s="475">
        <f>B61</f>
        <v>81</v>
      </c>
      <c r="T61" s="281">
        <f>$A61</f>
        <v>10</v>
      </c>
      <c r="U61" s="281">
        <v>1</v>
      </c>
      <c r="V61" s="281">
        <f>$A61</f>
        <v>10</v>
      </c>
      <c r="W61" s="401"/>
      <c r="X61" s="298"/>
      <c r="Y61" s="298"/>
      <c r="Z61" s="298"/>
      <c r="AA61" s="298"/>
      <c r="AB61" s="298"/>
      <c r="AC61" s="298"/>
      <c r="AD61" s="402"/>
      <c r="AE61" s="402"/>
      <c r="AF61" s="402"/>
      <c r="AH61" s="280">
        <f>IF(AND(T61&gt;16,P61&gt;=6200),"1",LOOKUP(T61,Y$5:AO$5,Y$6:AO$6))</f>
        <v>8</v>
      </c>
      <c r="AI61" s="280" t="e">
        <f>LOOKUP(Q61,Y$8:AD$8,Y$9:AD$9)</f>
        <v>#N/A</v>
      </c>
      <c r="AJ61" s="356">
        <v>334</v>
      </c>
      <c r="AK61" s="231"/>
    </row>
    <row r="62" spans="1:37" s="280" customFormat="1" x14ac:dyDescent="0.3">
      <c r="A62" s="612"/>
      <c r="B62" s="475"/>
      <c r="C62" s="648" t="str">
        <f>VLOOKUP(B61,Уч!$A$2:$L$34,5,FALSE)</f>
        <v xml:space="preserve">Челябинская область  </v>
      </c>
      <c r="D62" s="480" t="str">
        <f>VLOOKUP(B61,Уч!$A$2:$L$34,4,FALSE)</f>
        <v>КМС</v>
      </c>
      <c r="E62" s="461" t="s">
        <v>25</v>
      </c>
      <c r="F62" s="598">
        <f>VLOOKUP($B61,'1_р'!$C$18:$I$86,6,FALSE)</f>
        <v>-2.1</v>
      </c>
      <c r="G62" s="598">
        <f>VLOOKUP($B61,Дл_р2!$C$16:$O$54,12,FALSE)</f>
        <v>0.3</v>
      </c>
      <c r="H62" s="475"/>
      <c r="I62" s="598"/>
      <c r="J62" s="599"/>
      <c r="K62" s="598"/>
      <c r="L62" s="598"/>
      <c r="M62" s="598"/>
      <c r="N62" s="475"/>
      <c r="O62" s="475"/>
      <c r="P62" s="621"/>
      <c r="Q62" s="600"/>
      <c r="R62" s="620"/>
      <c r="S62" s="475">
        <f>B61</f>
        <v>81</v>
      </c>
      <c r="T62" s="281">
        <f>$A61</f>
        <v>10</v>
      </c>
      <c r="U62" s="281">
        <v>2</v>
      </c>
      <c r="V62" s="281">
        <f>$A61</f>
        <v>10</v>
      </c>
      <c r="W62" s="401"/>
      <c r="X62" s="298"/>
      <c r="Y62" s="298"/>
      <c r="Z62" s="298"/>
      <c r="AA62" s="298"/>
      <c r="AB62" s="298"/>
      <c r="AC62" s="298"/>
      <c r="AD62" s="402"/>
      <c r="AE62" s="402"/>
      <c r="AF62" s="402"/>
      <c r="AH62" s="231"/>
      <c r="AI62" s="231"/>
      <c r="AJ62" s="356">
        <v>334</v>
      </c>
      <c r="AK62" s="231"/>
    </row>
    <row r="63" spans="1:37" s="280" customFormat="1" x14ac:dyDescent="0.3">
      <c r="A63" s="612"/>
      <c r="B63" s="475"/>
      <c r="C63" s="616" t="str">
        <f>VLOOKUP(B61,Уч!$A$2:$L$34,7,FALSE)</f>
        <v>МБУ СШОР № 2 по легкой атлетике имени Л.Н.Мосеева г.Челябинск, УралГУФК</v>
      </c>
      <c r="D63" s="480"/>
      <c r="E63" s="461" t="s">
        <v>29</v>
      </c>
      <c r="F63" s="475">
        <f>VLOOKUP($B61,'1_р'!$C$18:$I$86,7,FALSE)</f>
        <v>703</v>
      </c>
      <c r="G63" s="475">
        <f>VLOOKUP($B61,Дл_р2!$C$16:$O$54,13,FALSE)</f>
        <v>814</v>
      </c>
      <c r="H63" s="475">
        <f>VLOOKUP($B61,Я_р2!$C$16:$K$60,9,FALSE)</f>
        <v>647</v>
      </c>
      <c r="I63" s="475">
        <f>VLOOKUP($B61,В_р2!$C$16:$AF$57,30,)</f>
        <v>670</v>
      </c>
      <c r="J63" s="478">
        <f>VLOOKUP($B61,'4_р'!$C$17:$H$73,6,FALSE)</f>
        <v>728</v>
      </c>
      <c r="K63" s="475"/>
      <c r="L63" s="475" t="e">
        <f>VLOOKUP($B61,#REF!,9,FALSE)</f>
        <v>#REF!</v>
      </c>
      <c r="M63" s="475" t="e">
        <f>VLOOKUP($B61,#REF!,30,FALSE)</f>
        <v>#REF!</v>
      </c>
      <c r="N63" s="475"/>
      <c r="O63" s="475"/>
      <c r="P63" s="621"/>
      <c r="Q63" s="602"/>
      <c r="R63" s="621"/>
      <c r="S63" s="475">
        <f>B61</f>
        <v>81</v>
      </c>
      <c r="T63" s="281">
        <f>$A61</f>
        <v>10</v>
      </c>
      <c r="U63" s="281">
        <v>3</v>
      </c>
      <c r="V63" s="281">
        <f>$A61</f>
        <v>10</v>
      </c>
      <c r="W63" s="401"/>
      <c r="X63" s="298"/>
      <c r="Y63" s="298"/>
      <c r="Z63" s="298"/>
      <c r="AA63" s="298"/>
      <c r="AB63" s="298"/>
      <c r="AC63" s="298"/>
      <c r="AD63" s="402"/>
      <c r="AE63" s="402"/>
      <c r="AF63" s="402"/>
      <c r="AH63" s="231"/>
      <c r="AI63" s="231"/>
      <c r="AJ63" s="356">
        <v>334</v>
      </c>
      <c r="AK63" s="231"/>
    </row>
    <row r="64" spans="1:37" s="280" customFormat="1" x14ac:dyDescent="0.3">
      <c r="A64" s="612"/>
      <c r="B64" s="475"/>
      <c r="C64" s="730"/>
      <c r="D64" s="480"/>
      <c r="E64" s="461" t="s">
        <v>276</v>
      </c>
      <c r="F64" s="475">
        <f>F63</f>
        <v>703</v>
      </c>
      <c r="G64" s="475">
        <f>F64+G63</f>
        <v>1517</v>
      </c>
      <c r="H64" s="475">
        <f>G64+H63</f>
        <v>2164</v>
      </c>
      <c r="I64" s="475">
        <f>H64+I63</f>
        <v>2834</v>
      </c>
      <c r="J64" s="478">
        <f>SUM($F63:J63)</f>
        <v>3562</v>
      </c>
      <c r="K64" s="475"/>
      <c r="L64" s="475" t="e">
        <f>K64+L63</f>
        <v>#REF!</v>
      </c>
      <c r="M64" s="475" t="e">
        <f>L64+M63</f>
        <v>#REF!</v>
      </c>
      <c r="N64" s="475"/>
      <c r="O64" s="475"/>
      <c r="P64" s="621"/>
      <c r="Q64" s="600"/>
      <c r="R64" s="621"/>
      <c r="S64" s="475">
        <f>B61</f>
        <v>81</v>
      </c>
      <c r="T64" s="281">
        <f>$A61</f>
        <v>10</v>
      </c>
      <c r="U64" s="281">
        <v>4</v>
      </c>
      <c r="V64" s="281">
        <f>$A61</f>
        <v>10</v>
      </c>
      <c r="W64" s="336">
        <f t="shared" ref="W64:AF64" si="9">F64</f>
        <v>703</v>
      </c>
      <c r="X64" s="336">
        <f t="shared" si="9"/>
        <v>1517</v>
      </c>
      <c r="Y64" s="336">
        <f t="shared" si="9"/>
        <v>2164</v>
      </c>
      <c r="Z64" s="336">
        <f t="shared" si="9"/>
        <v>2834</v>
      </c>
      <c r="AA64" s="336">
        <f t="shared" si="9"/>
        <v>3562</v>
      </c>
      <c r="AB64" s="336">
        <f t="shared" si="9"/>
        <v>0</v>
      </c>
      <c r="AC64" s="336" t="e">
        <f t="shared" si="9"/>
        <v>#REF!</v>
      </c>
      <c r="AD64" s="336" t="e">
        <f t="shared" si="9"/>
        <v>#REF!</v>
      </c>
      <c r="AE64" s="336">
        <f t="shared" si="9"/>
        <v>0</v>
      </c>
      <c r="AF64" s="336">
        <f t="shared" si="9"/>
        <v>0</v>
      </c>
      <c r="AH64" s="231"/>
      <c r="AI64" s="231"/>
      <c r="AJ64" s="356">
        <v>334</v>
      </c>
      <c r="AK64" s="231"/>
    </row>
    <row r="65" spans="1:37" s="280" customFormat="1" x14ac:dyDescent="0.2">
      <c r="A65" s="568"/>
      <c r="B65" s="624"/>
      <c r="C65" s="562" t="str">
        <f>VLOOKUP(B61,Уч!$A$2:$L$34,11,FALSE)</f>
        <v>Пугач С.В.</v>
      </c>
      <c r="D65" s="625"/>
      <c r="E65" s="618" t="s">
        <v>59</v>
      </c>
      <c r="F65" s="624">
        <f>RANK(F64,$W$19:$W$180,0)</f>
        <v>18</v>
      </c>
      <c r="G65" s="624">
        <f>RANK(G64,$X$19:$X$180,0)</f>
        <v>9</v>
      </c>
      <c r="H65" s="624">
        <f>RANK(H64,$Y$19:$Y$179,0)</f>
        <v>9</v>
      </c>
      <c r="I65" s="624">
        <f>RANK(I64,$Z$19:$Z$160,0)</f>
        <v>11</v>
      </c>
      <c r="J65" s="626">
        <f>RANK(J64,$AA$19:$AA$155,0)</f>
        <v>10</v>
      </c>
      <c r="K65" s="624"/>
      <c r="L65" s="624" t="e">
        <f>RANK(L64,$AC$19:$AC$120,0)</f>
        <v>#REF!</v>
      </c>
      <c r="M65" s="624" t="e">
        <f>RANK(M64,$AD$19:$AD$135,0)</f>
        <v>#REF!</v>
      </c>
      <c r="N65" s="624"/>
      <c r="O65" s="624"/>
      <c r="P65" s="576"/>
      <c r="Q65" s="627"/>
      <c r="R65" s="622"/>
      <c r="S65" s="601">
        <f>B61</f>
        <v>81</v>
      </c>
      <c r="T65" s="281">
        <f>$A61</f>
        <v>10</v>
      </c>
      <c r="U65" s="281">
        <v>5</v>
      </c>
      <c r="V65" s="281">
        <f>$A61</f>
        <v>10</v>
      </c>
      <c r="W65" s="401"/>
      <c r="X65" s="298"/>
      <c r="Y65" s="298"/>
      <c r="Z65" s="298"/>
      <c r="AA65" s="298"/>
      <c r="AB65" s="298"/>
      <c r="AC65" s="298"/>
      <c r="AD65" s="402"/>
      <c r="AE65" s="402"/>
      <c r="AF65" s="402"/>
      <c r="AJ65" s="356">
        <v>334</v>
      </c>
      <c r="AK65" s="231"/>
    </row>
    <row r="66" spans="1:37" s="280" customFormat="1" x14ac:dyDescent="0.3">
      <c r="A66" s="612">
        <v>11</v>
      </c>
      <c r="B66" s="475">
        <v>44</v>
      </c>
      <c r="C66" s="616" t="str">
        <f>VLOOKUP(B66,Уч!$A$2:$L$34,2,FALSE)</f>
        <v>Хамедов Игорь</v>
      </c>
      <c r="D66" s="480" t="str">
        <f>VLOOKUP(B66,Уч!$A$2:$L$34,3,FALSE)</f>
        <v>30.05.1998</v>
      </c>
      <c r="E66" s="461" t="s">
        <v>19</v>
      </c>
      <c r="F66" s="596">
        <f>VLOOKUP($B66,'1_р1'!$C$18:$I$86,5,FALSE)</f>
        <v>11.75</v>
      </c>
      <c r="G66" s="596">
        <f>VLOOKUP($B66,Дл_р!$C$16:$O$54,11,FALSE)</f>
        <v>6.41</v>
      </c>
      <c r="H66" s="596">
        <f>VLOOKUP($B66,Я_р!$C$16:$K$60,8,FALSE)</f>
        <v>11.76</v>
      </c>
      <c r="I66" s="596">
        <f>VLOOKUP($B66,В_р!$C$16:$AF$57,29,FALSE)</f>
        <v>1.97</v>
      </c>
      <c r="J66" s="597">
        <f>VLOOKUP($B66,'4_р'!$C$17:$H$73,5,FALSE)</f>
        <v>50.41</v>
      </c>
      <c r="K66" s="596" t="e">
        <f>VLOOKUP($B66,#REF!,5,FALSE)</f>
        <v>#REF!</v>
      </c>
      <c r="L66" s="596" t="e">
        <f>VLOOKUP($B66,#REF!,8,FALSE)</f>
        <v>#REF!</v>
      </c>
      <c r="M66" s="596" t="e">
        <f>VLOOKUP($B66,#REF!,29,FALSE)</f>
        <v>#REF!</v>
      </c>
      <c r="N66" s="596">
        <f>VLOOKUP($B66,К_р!$C$15:$K$68,8,FALSE)</f>
        <v>47.52</v>
      </c>
      <c r="O66" s="475" t="str">
        <f>VLOOKUP($B66,'15_р'!$C$17:$H$86,5,FALSE)</f>
        <v>4:41.81</v>
      </c>
      <c r="P66" s="621" t="e">
        <f>SUM(F68:O68)</f>
        <v>#REF!</v>
      </c>
      <c r="Q66" s="474" t="e">
        <f>LOOKUP(P66,Y$1:AH$1,Y$2:AH$2)</f>
        <v>#REF!</v>
      </c>
      <c r="R66" s="646" t="e">
        <f>AH66+AI66+5</f>
        <v>#REF!</v>
      </c>
      <c r="S66" s="475">
        <f>B66</f>
        <v>44</v>
      </c>
      <c r="T66" s="281">
        <f>$A66</f>
        <v>11</v>
      </c>
      <c r="U66" s="281">
        <v>1</v>
      </c>
      <c r="V66" s="281" t="s">
        <v>162</v>
      </c>
      <c r="W66" s="401"/>
      <c r="X66" s="298"/>
      <c r="Y66" s="298"/>
      <c r="Z66" s="298"/>
      <c r="AA66" s="298"/>
      <c r="AB66" s="298"/>
      <c r="AC66" s="298"/>
      <c r="AD66" s="402"/>
      <c r="AE66" s="402"/>
      <c r="AF66" s="402"/>
      <c r="AH66" s="280" t="e">
        <f>IF(AND(T66&gt;16,P66&gt;=6200),"1",LOOKUP(T66,Y$5:AO$5,Y$6:AO$6))</f>
        <v>#REF!</v>
      </c>
      <c r="AI66" s="280" t="e">
        <f>LOOKUP(Q66,Y$8:AD$8,Y$9:AD$9)</f>
        <v>#REF!</v>
      </c>
      <c r="AJ66" s="356">
        <v>506</v>
      </c>
      <c r="AK66" s="231"/>
    </row>
    <row r="67" spans="1:37" s="280" customFormat="1" x14ac:dyDescent="0.3">
      <c r="A67" s="612"/>
      <c r="B67" s="475"/>
      <c r="C67" s="648" t="str">
        <f>VLOOKUP(B66,Уч!$A$2:$L$34,5,FALSE)</f>
        <v xml:space="preserve">Кемеровская область  </v>
      </c>
      <c r="D67" s="480" t="str">
        <f>VLOOKUP(B66,Уч!$A$2:$L$34,4,FALSE)</f>
        <v>КМС</v>
      </c>
      <c r="E67" s="461" t="s">
        <v>25</v>
      </c>
      <c r="F67" s="598">
        <f>VLOOKUP($B66,'1_р1'!$C$18:$I$86,6,FALSE)</f>
        <v>-0.2</v>
      </c>
      <c r="G67" s="598">
        <f>VLOOKUP($B66,Дл_р!$C$16:$O$54,12,FALSE)</f>
        <v>0.6</v>
      </c>
      <c r="H67" s="475"/>
      <c r="I67" s="598"/>
      <c r="J67" s="599"/>
      <c r="K67" s="598" t="e">
        <f>VLOOKUP($B66,#REF!,6,FALSE)</f>
        <v>#REF!</v>
      </c>
      <c r="L67" s="598"/>
      <c r="M67" s="598"/>
      <c r="N67" s="475"/>
      <c r="O67" s="475"/>
      <c r="P67" s="621"/>
      <c r="Q67" s="600"/>
      <c r="R67" s="646" t="e">
        <f>CONCATENATE(AH66,"+",AI66,"+",5)</f>
        <v>#REF!</v>
      </c>
      <c r="S67" s="475">
        <f>B66</f>
        <v>44</v>
      </c>
      <c r="T67" s="281">
        <f>$A66</f>
        <v>11</v>
      </c>
      <c r="U67" s="281">
        <v>2</v>
      </c>
      <c r="V67" s="281" t="s">
        <v>162</v>
      </c>
      <c r="W67" s="401"/>
      <c r="X67" s="298"/>
      <c r="Y67" s="298"/>
      <c r="Z67" s="298"/>
      <c r="AA67" s="298"/>
      <c r="AB67" s="298"/>
      <c r="AC67" s="298"/>
      <c r="AD67" s="402"/>
      <c r="AE67" s="402"/>
      <c r="AF67" s="402"/>
      <c r="AH67" s="231"/>
      <c r="AI67" s="231"/>
      <c r="AJ67" s="356">
        <v>506</v>
      </c>
      <c r="AK67" s="231"/>
    </row>
    <row r="68" spans="1:37" s="280" customFormat="1" x14ac:dyDescent="0.3">
      <c r="A68" s="612"/>
      <c r="B68" s="475"/>
      <c r="C68" s="649" t="str">
        <f>VLOOKUP(B66,Уч!$A$2:$L$34,7,FALSE)</f>
        <v>МАФСУ "СШ №7"</v>
      </c>
      <c r="D68" s="480"/>
      <c r="E68" s="461" t="s">
        <v>29</v>
      </c>
      <c r="F68" s="475">
        <f>VLOOKUP($B66,'1_р1'!$C$18:$I$86,7,FALSE)</f>
        <v>701</v>
      </c>
      <c r="G68" s="475">
        <f>VLOOKUP($B66,Дл_р!$C$16:$O$54,13,FALSE)</f>
        <v>677</v>
      </c>
      <c r="H68" s="475">
        <f>VLOOKUP($B66,Я_р!$C$16:$K$60,9,FALSE)</f>
        <v>592</v>
      </c>
      <c r="I68" s="475">
        <f>VLOOKUP($B66,В_р!$C$16:$AF$57,30,)</f>
        <v>776</v>
      </c>
      <c r="J68" s="478">
        <f>VLOOKUP($B66,'4_р'!$C$17:$H$73,6,FALSE)</f>
        <v>796</v>
      </c>
      <c r="K68" s="475" t="e">
        <f>VLOOKUP($B66,#REF!,7,FALSE)</f>
        <v>#REF!</v>
      </c>
      <c r="L68" s="475" t="e">
        <f>VLOOKUP($B66,#REF!,9,FALSE)</f>
        <v>#REF!</v>
      </c>
      <c r="M68" s="475" t="e">
        <f>VLOOKUP($B66,#REF!,30,FALSE)</f>
        <v>#REF!</v>
      </c>
      <c r="N68" s="475">
        <f>VLOOKUP($B66,К_р!$C$15:$K$68,9,FALSE)</f>
        <v>552</v>
      </c>
      <c r="O68" s="475">
        <f>VLOOKUP($B66,'15_р'!$C$17:$H$86,6,FALSE)</f>
        <v>669</v>
      </c>
      <c r="P68" s="621"/>
      <c r="Q68" s="578"/>
      <c r="R68" s="621"/>
      <c r="S68" s="475">
        <f>B66</f>
        <v>44</v>
      </c>
      <c r="T68" s="281">
        <f>$A66</f>
        <v>11</v>
      </c>
      <c r="U68" s="281">
        <v>3</v>
      </c>
      <c r="V68" s="281" t="s">
        <v>162</v>
      </c>
      <c r="W68" s="401"/>
      <c r="X68" s="298"/>
      <c r="Y68" s="298"/>
      <c r="Z68" s="298"/>
      <c r="AA68" s="298"/>
      <c r="AB68" s="298"/>
      <c r="AC68" s="298"/>
      <c r="AD68" s="402"/>
      <c r="AE68" s="402"/>
      <c r="AF68" s="402"/>
      <c r="AH68" s="231"/>
      <c r="AI68" s="231"/>
      <c r="AJ68" s="356">
        <v>506</v>
      </c>
      <c r="AK68" s="231"/>
    </row>
    <row r="69" spans="1:37" s="280" customFormat="1" x14ac:dyDescent="0.3">
      <c r="A69" s="612"/>
      <c r="B69" s="475"/>
      <c r="C69" s="648" t="str">
        <f>VLOOKUP(B66,Уч!$A$2:$L$34,11,FALSE)</f>
        <v>Быков И.С., Чернявская Ю.В., Ляпин И.М.</v>
      </c>
      <c r="D69" s="480"/>
      <c r="E69" s="461" t="s">
        <v>276</v>
      </c>
      <c r="F69" s="475">
        <f>F68</f>
        <v>701</v>
      </c>
      <c r="G69" s="475">
        <f>F69+G68</f>
        <v>1378</v>
      </c>
      <c r="H69" s="475">
        <f>G69+H68</f>
        <v>1970</v>
      </c>
      <c r="I69" s="475">
        <f>H69+I68</f>
        <v>2746</v>
      </c>
      <c r="J69" s="478">
        <f>SUM($F68:J68)</f>
        <v>3542</v>
      </c>
      <c r="K69" s="475" t="e">
        <f>SUM($F68:$K68)</f>
        <v>#REF!</v>
      </c>
      <c r="L69" s="475" t="e">
        <f>K69+L68</f>
        <v>#REF!</v>
      </c>
      <c r="M69" s="475" t="e">
        <f>L69+M68</f>
        <v>#REF!</v>
      </c>
      <c r="N69" s="475" t="e">
        <f>SUM($F68:$N68)</f>
        <v>#REF!</v>
      </c>
      <c r="O69" s="475" t="e">
        <f>SUM($F68:$O68)</f>
        <v>#REF!</v>
      </c>
      <c r="P69" s="621"/>
      <c r="Q69" s="578"/>
      <c r="R69" s="621"/>
      <c r="S69" s="475">
        <f>B66</f>
        <v>44</v>
      </c>
      <c r="T69" s="281">
        <f>$A66</f>
        <v>11</v>
      </c>
      <c r="U69" s="281">
        <v>4</v>
      </c>
      <c r="V69" s="281" t="s">
        <v>162</v>
      </c>
      <c r="W69" s="336">
        <f t="shared" ref="W69:AF69" si="10">F69</f>
        <v>701</v>
      </c>
      <c r="X69" s="336">
        <f t="shared" si="10"/>
        <v>1378</v>
      </c>
      <c r="Y69" s="336">
        <f t="shared" si="10"/>
        <v>1970</v>
      </c>
      <c r="Z69" s="336">
        <f t="shared" si="10"/>
        <v>2746</v>
      </c>
      <c r="AA69" s="336">
        <f t="shared" si="10"/>
        <v>3542</v>
      </c>
      <c r="AB69" s="336" t="e">
        <f t="shared" si="10"/>
        <v>#REF!</v>
      </c>
      <c r="AC69" s="336" t="e">
        <f t="shared" si="10"/>
        <v>#REF!</v>
      </c>
      <c r="AD69" s="336" t="e">
        <f t="shared" si="10"/>
        <v>#REF!</v>
      </c>
      <c r="AE69" s="336" t="e">
        <f t="shared" si="10"/>
        <v>#REF!</v>
      </c>
      <c r="AF69" s="336" t="e">
        <f t="shared" si="10"/>
        <v>#REF!</v>
      </c>
      <c r="AH69" s="231"/>
      <c r="AI69" s="231"/>
      <c r="AJ69" s="356">
        <v>506</v>
      </c>
      <c r="AK69" s="231"/>
    </row>
    <row r="70" spans="1:37" s="280" customFormat="1" x14ac:dyDescent="0.2">
      <c r="A70" s="568"/>
      <c r="B70" s="624"/>
      <c r="C70" s="617"/>
      <c r="D70" s="625"/>
      <c r="E70" s="618" t="s">
        <v>59</v>
      </c>
      <c r="F70" s="624">
        <f>RANK(F69,$W$19:$W$180,0)</f>
        <v>19</v>
      </c>
      <c r="G70" s="624">
        <f>RANK(G69,$X$19:$X$180,0)</f>
        <v>24</v>
      </c>
      <c r="H70" s="624">
        <f>RANK(H69,$Y$19:$Y$135,0)</f>
        <v>18</v>
      </c>
      <c r="I70" s="624">
        <f>RANK(I69,$Z$19:$Z$160,0)</f>
        <v>14</v>
      </c>
      <c r="J70" s="626">
        <f>RANK(J69,$AA$19:$AA$155,0)</f>
        <v>11</v>
      </c>
      <c r="K70" s="624" t="e">
        <f>RANK(K69,$AB$19:$AB$109,0)</f>
        <v>#REF!</v>
      </c>
      <c r="L70" s="624" t="e">
        <f>RANK(L69,$AC$19:$AC$115,0)</f>
        <v>#REF!</v>
      </c>
      <c r="M70" s="624" t="e">
        <f>RANK(M69,$AD$19:$AD$135,0)</f>
        <v>#REF!</v>
      </c>
      <c r="N70" s="624" t="e">
        <f>RANK(N69,$AE$19:$AE$135,0)</f>
        <v>#REF!</v>
      </c>
      <c r="O70" s="624" t="e">
        <f>RANK(O69,$AF$19:$AF$109,0)</f>
        <v>#REF!</v>
      </c>
      <c r="P70" s="576"/>
      <c r="Q70" s="627"/>
      <c r="R70" s="622"/>
      <c r="S70" s="601">
        <f>B66</f>
        <v>44</v>
      </c>
      <c r="T70" s="281">
        <f>$A66</f>
        <v>11</v>
      </c>
      <c r="U70" s="281">
        <v>5</v>
      </c>
      <c r="V70" s="281" t="s">
        <v>162</v>
      </c>
      <c r="W70" s="401"/>
      <c r="X70" s="298"/>
      <c r="Y70" s="298"/>
      <c r="Z70" s="298"/>
      <c r="AA70" s="298"/>
      <c r="AB70" s="298"/>
      <c r="AC70" s="298"/>
      <c r="AD70" s="402"/>
      <c r="AE70" s="402"/>
      <c r="AF70" s="402"/>
      <c r="AJ70" s="356">
        <v>506</v>
      </c>
      <c r="AK70" s="231"/>
    </row>
    <row r="71" spans="1:37" s="280" customFormat="1" x14ac:dyDescent="0.3">
      <c r="A71" s="612">
        <v>12</v>
      </c>
      <c r="B71" s="608">
        <v>79</v>
      </c>
      <c r="C71" s="616" t="str">
        <f>VLOOKUP(B71,Уч!$A$2:$L$34,2,FALSE)</f>
        <v>Шестопалов Феликс</v>
      </c>
      <c r="D71" s="480" t="str">
        <f>VLOOKUP(B71,Уч!$A$2:$L$34,3,FALSE)</f>
        <v>11.03.1996</v>
      </c>
      <c r="E71" s="461" t="s">
        <v>19</v>
      </c>
      <c r="F71" s="596">
        <f>VLOOKUP($B71,'1_р'!$C$18:$I$86,5,FALSE)</f>
        <v>11.8</v>
      </c>
      <c r="G71" s="596">
        <f>VLOOKUP($B71,Дл_р2!$C$16:$O$54,11,FALSE)</f>
        <v>6.68</v>
      </c>
      <c r="H71" s="596">
        <f>VLOOKUP($B71,Я_р2!$C$16:$K$60,8,FALSE)</f>
        <v>12.53</v>
      </c>
      <c r="I71" s="596">
        <f>VLOOKUP($B71,В_р2!$C$16:$AF$57,29,FALSE)</f>
        <v>1.85</v>
      </c>
      <c r="J71" s="597">
        <f>VLOOKUP($B71,'4_р'!$C$17:$H$73,5,FALSE)</f>
        <v>50.56</v>
      </c>
      <c r="K71" s="596"/>
      <c r="L71" s="596"/>
      <c r="M71" s="596"/>
      <c r="N71" s="596"/>
      <c r="O71" s="475"/>
      <c r="P71" s="621"/>
      <c r="Q71" s="474"/>
      <c r="R71" s="620"/>
      <c r="S71" s="475">
        <f>B71</f>
        <v>79</v>
      </c>
      <c r="T71" s="281">
        <f>$A71</f>
        <v>12</v>
      </c>
      <c r="U71" s="281">
        <v>1</v>
      </c>
      <c r="V71" s="281">
        <f>$A71</f>
        <v>12</v>
      </c>
      <c r="W71" s="401"/>
      <c r="X71" s="298"/>
      <c r="Y71" s="298"/>
      <c r="Z71" s="298"/>
      <c r="AA71" s="298"/>
      <c r="AB71" s="298"/>
      <c r="AC71" s="298"/>
      <c r="AD71" s="402"/>
      <c r="AE71" s="402"/>
      <c r="AF71" s="402"/>
      <c r="AH71" s="280">
        <f>IF(AND(T71&gt;16,P71&gt;=6200),"1",LOOKUP(T71,Y$5:AO$5,Y$6:AO$6))</f>
        <v>6</v>
      </c>
      <c r="AI71" s="280" t="e">
        <f>LOOKUP(Q71,Y$8:AD$8,Y$9:AD$9)</f>
        <v>#N/A</v>
      </c>
      <c r="AJ71" s="356">
        <v>315</v>
      </c>
      <c r="AK71" s="231"/>
    </row>
    <row r="72" spans="1:37" s="280" customFormat="1" x14ac:dyDescent="0.3">
      <c r="A72" s="612"/>
      <c r="B72" s="475"/>
      <c r="C72" s="648" t="str">
        <f>VLOOKUP(B71,Уч!$A$2:$L$34,5,FALSE)</f>
        <v xml:space="preserve">Москва Ставропольский край </v>
      </c>
      <c r="D72" s="609" t="str">
        <f>VLOOKUP(B71,Уч!$A$2:$L$34,4,FALSE)</f>
        <v>МС</v>
      </c>
      <c r="E72" s="461" t="s">
        <v>25</v>
      </c>
      <c r="F72" s="598">
        <f>VLOOKUP($B71,'1_р'!$C$18:$I$86,6,FALSE)</f>
        <v>-0.9</v>
      </c>
      <c r="G72" s="598">
        <f>VLOOKUP($B71,Дл_р2!$C$16:$O$54,12,FALSE)</f>
        <v>0</v>
      </c>
      <c r="H72" s="475"/>
      <c r="I72" s="598"/>
      <c r="J72" s="599"/>
      <c r="K72" s="598"/>
      <c r="L72" s="598"/>
      <c r="M72" s="598"/>
      <c r="N72" s="475"/>
      <c r="O72" s="475"/>
      <c r="P72" s="621"/>
      <c r="Q72" s="600"/>
      <c r="R72" s="620"/>
      <c r="S72" s="475">
        <f>B71</f>
        <v>79</v>
      </c>
      <c r="T72" s="281">
        <f>$A71</f>
        <v>12</v>
      </c>
      <c r="U72" s="281">
        <v>2</v>
      </c>
      <c r="V72" s="281">
        <f>$A71</f>
        <v>12</v>
      </c>
      <c r="W72" s="401"/>
      <c r="X72" s="298"/>
      <c r="Y72" s="298"/>
      <c r="Z72" s="298"/>
      <c r="AA72" s="298"/>
      <c r="AB72" s="298"/>
      <c r="AC72" s="298"/>
      <c r="AD72" s="402"/>
      <c r="AE72" s="402"/>
      <c r="AF72" s="402"/>
      <c r="AH72" s="231"/>
      <c r="AI72" s="231"/>
      <c r="AJ72" s="356">
        <v>315</v>
      </c>
      <c r="AK72" s="231"/>
    </row>
    <row r="73" spans="1:37" s="280" customFormat="1" x14ac:dyDescent="0.3">
      <c r="A73" s="612"/>
      <c r="B73" s="475"/>
      <c r="C73" s="649" t="str">
        <f>VLOOKUP(B71,Уч!$A$2:$L$34,7,FALSE)</f>
        <v>ГБУ "ФСО "Юность Москвы" Москомспорта, ГБУ СК "РЦСП"</v>
      </c>
      <c r="D73" s="480"/>
      <c r="E73" s="461" t="s">
        <v>29</v>
      </c>
      <c r="F73" s="475">
        <f>VLOOKUP($B71,'1_р'!$C$18:$I$86,7,FALSE)</f>
        <v>691</v>
      </c>
      <c r="G73" s="475">
        <f>VLOOKUP($B71,Дл_р2!$C$16:$O$54,13,FALSE)</f>
        <v>739</v>
      </c>
      <c r="H73" s="475">
        <f>VLOOKUP($B71,Я_р2!$C$16:$K$60,9,FALSE)</f>
        <v>639</v>
      </c>
      <c r="I73" s="475">
        <f>VLOOKUP($B71,В_р2!$C$16:$AF$57,30,)</f>
        <v>670</v>
      </c>
      <c r="J73" s="478">
        <f>VLOOKUP($B71,'4_р'!$C$17:$H$73,6,FALSE)</f>
        <v>789</v>
      </c>
      <c r="K73" s="475"/>
      <c r="L73" s="475"/>
      <c r="M73" s="475"/>
      <c r="N73" s="475"/>
      <c r="O73" s="475"/>
      <c r="P73" s="621"/>
      <c r="Q73" s="578"/>
      <c r="R73" s="621"/>
      <c r="S73" s="475">
        <f>B71</f>
        <v>79</v>
      </c>
      <c r="T73" s="281">
        <f>$A71</f>
        <v>12</v>
      </c>
      <c r="U73" s="281">
        <v>3</v>
      </c>
      <c r="V73" s="281">
        <f>$A71</f>
        <v>12</v>
      </c>
      <c r="W73" s="401"/>
      <c r="X73" s="298"/>
      <c r="Y73" s="298"/>
      <c r="Z73" s="298"/>
      <c r="AA73" s="298"/>
      <c r="AB73" s="298"/>
      <c r="AC73" s="298"/>
      <c r="AD73" s="402"/>
      <c r="AE73" s="402"/>
      <c r="AF73" s="402"/>
      <c r="AH73" s="231"/>
      <c r="AI73" s="231"/>
      <c r="AJ73" s="356">
        <v>315</v>
      </c>
      <c r="AK73" s="231"/>
    </row>
    <row r="74" spans="1:37" s="280" customFormat="1" x14ac:dyDescent="0.3">
      <c r="A74" s="612"/>
      <c r="B74" s="475"/>
      <c r="C74" s="648" t="str">
        <f>VLOOKUP(B71,Уч!$A$2:$L$34,11,FALSE)</f>
        <v>Мирошниченко В.И., Журавлева Т.В.</v>
      </c>
      <c r="D74" s="480"/>
      <c r="E74" s="461" t="s">
        <v>276</v>
      </c>
      <c r="F74" s="475">
        <f>F73</f>
        <v>691</v>
      </c>
      <c r="G74" s="475">
        <f>F74+G73</f>
        <v>1430</v>
      </c>
      <c r="H74" s="475">
        <f>G74+H73</f>
        <v>2069</v>
      </c>
      <c r="I74" s="475">
        <f>H74+I73</f>
        <v>2739</v>
      </c>
      <c r="J74" s="478">
        <f>SUM($F73:J73)</f>
        <v>3528</v>
      </c>
      <c r="K74" s="475"/>
      <c r="L74" s="475"/>
      <c r="M74" s="475"/>
      <c r="N74" s="475"/>
      <c r="O74" s="475"/>
      <c r="P74" s="621"/>
      <c r="Q74" s="578"/>
      <c r="R74" s="621"/>
      <c r="S74" s="475">
        <f>B71</f>
        <v>79</v>
      </c>
      <c r="T74" s="281">
        <f>$A71</f>
        <v>12</v>
      </c>
      <c r="U74" s="281">
        <v>4</v>
      </c>
      <c r="V74" s="281">
        <f>$A71</f>
        <v>12</v>
      </c>
      <c r="W74" s="336">
        <f t="shared" ref="W74:AF74" si="11">F74</f>
        <v>691</v>
      </c>
      <c r="X74" s="336">
        <f t="shared" si="11"/>
        <v>1430</v>
      </c>
      <c r="Y74" s="336">
        <f t="shared" si="11"/>
        <v>2069</v>
      </c>
      <c r="Z74" s="336">
        <f t="shared" si="11"/>
        <v>2739</v>
      </c>
      <c r="AA74" s="336">
        <f t="shared" si="11"/>
        <v>3528</v>
      </c>
      <c r="AB74" s="336">
        <f t="shared" si="11"/>
        <v>0</v>
      </c>
      <c r="AC74" s="336">
        <f t="shared" si="11"/>
        <v>0</v>
      </c>
      <c r="AD74" s="336">
        <f t="shared" si="11"/>
        <v>0</v>
      </c>
      <c r="AE74" s="336">
        <f t="shared" si="11"/>
        <v>0</v>
      </c>
      <c r="AF74" s="336">
        <f t="shared" si="11"/>
        <v>0</v>
      </c>
      <c r="AH74" s="231"/>
      <c r="AI74" s="231"/>
      <c r="AJ74" s="356">
        <v>315</v>
      </c>
      <c r="AK74" s="231"/>
    </row>
    <row r="75" spans="1:37" s="280" customFormat="1" x14ac:dyDescent="0.2">
      <c r="A75" s="568"/>
      <c r="B75" s="624"/>
      <c r="C75" s="617"/>
      <c r="D75" s="625"/>
      <c r="E75" s="618" t="s">
        <v>59</v>
      </c>
      <c r="F75" s="624">
        <f>RANK(F74,$W$19:$W$180,0)</f>
        <v>24</v>
      </c>
      <c r="G75" s="624">
        <f>RANK(G74,$X$19:$X$180,0)</f>
        <v>18</v>
      </c>
      <c r="H75" s="624">
        <f>RANK(H74,$Y$19:$Y$179,0)</f>
        <v>14</v>
      </c>
      <c r="I75" s="624">
        <f>RANK(I74,$Z$19:$Z$160,0)</f>
        <v>15</v>
      </c>
      <c r="J75" s="626">
        <f>RANK(J74,$AA$19:$AA$155,0)</f>
        <v>12</v>
      </c>
      <c r="K75" s="624"/>
      <c r="L75" s="624"/>
      <c r="M75" s="624"/>
      <c r="N75" s="624"/>
      <c r="O75" s="624"/>
      <c r="P75" s="576"/>
      <c r="Q75" s="627"/>
      <c r="R75" s="622"/>
      <c r="S75" s="601">
        <f>B71</f>
        <v>79</v>
      </c>
      <c r="T75" s="281">
        <f>$A71</f>
        <v>12</v>
      </c>
      <c r="U75" s="281">
        <v>5</v>
      </c>
      <c r="V75" s="281">
        <f>$A71</f>
        <v>12</v>
      </c>
      <c r="W75" s="401"/>
      <c r="X75" s="298"/>
      <c r="Y75" s="298"/>
      <c r="Z75" s="298"/>
      <c r="AA75" s="298"/>
      <c r="AB75" s="298"/>
      <c r="AC75" s="298"/>
      <c r="AD75" s="402"/>
      <c r="AE75" s="402"/>
      <c r="AF75" s="402"/>
      <c r="AH75" s="231"/>
      <c r="AI75" s="231"/>
      <c r="AJ75" s="356">
        <v>315</v>
      </c>
      <c r="AK75" s="231"/>
    </row>
    <row r="76" spans="1:37" s="280" customFormat="1" x14ac:dyDescent="0.3">
      <c r="A76" s="612">
        <v>13</v>
      </c>
      <c r="B76" s="475">
        <v>45</v>
      </c>
      <c r="C76" s="616" t="str">
        <f>VLOOKUP(B76,Уч!$A$2:$L$34,2,FALSE)</f>
        <v>Бочаринский Данила</v>
      </c>
      <c r="D76" s="480" t="str">
        <f>VLOOKUP(B76,Уч!$A$2:$L$34,3,FALSE)</f>
        <v>12.01.1999</v>
      </c>
      <c r="E76" s="461" t="s">
        <v>19</v>
      </c>
      <c r="F76" s="596">
        <f>VLOOKUP($B76,'1_р1'!$C$18:$I$86,5,FALSE)</f>
        <v>11.32</v>
      </c>
      <c r="G76" s="596">
        <f>VLOOKUP($B76,Дл_р!$C$16:$O$54,11,FALSE)</f>
        <v>6.34</v>
      </c>
      <c r="H76" s="596">
        <f>VLOOKUP($B76,Я_р!$C$16:$K$60,8,FALSE)</f>
        <v>11.57</v>
      </c>
      <c r="I76" s="596">
        <f>VLOOKUP($B76,В_р!$C$16:$AF$57,29,FALSE)</f>
        <v>1.88</v>
      </c>
      <c r="J76" s="597">
        <f>VLOOKUP($B76,'4_р'!$C$17:$H$73,5,FALSE)</f>
        <v>50.47</v>
      </c>
      <c r="K76" s="596" t="e">
        <f>VLOOKUP($B76,#REF!,5,FALSE)</f>
        <v>#REF!</v>
      </c>
      <c r="L76" s="596" t="e">
        <f>VLOOKUP($B76,#REF!,8,FALSE)</f>
        <v>#REF!</v>
      </c>
      <c r="M76" s="596" t="e">
        <f>VLOOKUP($B76,#REF!,29,FALSE)</f>
        <v>#REF!</v>
      </c>
      <c r="N76" s="596">
        <f>VLOOKUP($B76,К_р!$C$15:$K$68,8,FALSE)</f>
        <v>46.9</v>
      </c>
      <c r="O76" s="475" t="str">
        <f>VLOOKUP($B76,'15_р'!$C$17:$H$86,5,FALSE)</f>
        <v>4:17.35</v>
      </c>
      <c r="P76" s="621" t="e">
        <f>SUM(F78:O78)</f>
        <v>#REF!</v>
      </c>
      <c r="Q76" s="474" t="e">
        <f>LOOKUP(P76,Y$1:AH$1,Y$2:AH$2)</f>
        <v>#REF!</v>
      </c>
      <c r="R76" s="646" t="e">
        <f>AH76+AI76+5</f>
        <v>#REF!</v>
      </c>
      <c r="S76" s="475">
        <f>B76</f>
        <v>45</v>
      </c>
      <c r="T76" s="281">
        <f>$A76</f>
        <v>13</v>
      </c>
      <c r="U76" s="281">
        <v>1</v>
      </c>
      <c r="V76" s="281" t="s">
        <v>162</v>
      </c>
      <c r="W76" s="401"/>
      <c r="X76" s="298"/>
      <c r="Y76" s="298"/>
      <c r="Z76" s="298"/>
      <c r="AA76" s="298"/>
      <c r="AB76" s="298"/>
      <c r="AC76" s="298"/>
      <c r="AD76" s="402"/>
      <c r="AE76" s="402"/>
      <c r="AF76" s="402"/>
      <c r="AH76" s="280" t="e">
        <f>IF(AND(T76&gt;16,P76&gt;=6200),"1",LOOKUP(T76,Y$5:AO$5,Y$6:AO$6))</f>
        <v>#REF!</v>
      </c>
      <c r="AI76" s="280" t="e">
        <f>LOOKUP(Q76,Y$8:AD$8,Y$9:AD$9)</f>
        <v>#REF!</v>
      </c>
      <c r="AJ76" s="356">
        <v>455</v>
      </c>
      <c r="AK76" s="231"/>
    </row>
    <row r="77" spans="1:37" s="280" customFormat="1" x14ac:dyDescent="0.3">
      <c r="A77" s="612"/>
      <c r="B77" s="475"/>
      <c r="C77" s="648" t="str">
        <f>VLOOKUP(B76,Уч!$A$2:$L$34,5,FALSE)</f>
        <v xml:space="preserve">Кемеровская область  </v>
      </c>
      <c r="D77" s="480" t="str">
        <f>VLOOKUP(B76,Уч!$A$2:$L$34,4,FALSE)</f>
        <v>КМС</v>
      </c>
      <c r="E77" s="461" t="s">
        <v>25</v>
      </c>
      <c r="F77" s="598">
        <f>VLOOKUP($B76,'1_р1'!$C$18:$I$86,6,FALSE)</f>
        <v>-0.2</v>
      </c>
      <c r="G77" s="598">
        <f>VLOOKUP($B76,Дл_р!$C$16:$O$54,12,FALSE)</f>
        <v>-1.5</v>
      </c>
      <c r="H77" s="475"/>
      <c r="I77" s="598"/>
      <c r="J77" s="599"/>
      <c r="K77" s="598" t="e">
        <f>VLOOKUP($B76,#REF!,6,FALSE)</f>
        <v>#REF!</v>
      </c>
      <c r="L77" s="598"/>
      <c r="M77" s="598"/>
      <c r="N77" s="475"/>
      <c r="O77" s="475"/>
      <c r="P77" s="621"/>
      <c r="Q77" s="600"/>
      <c r="R77" s="646" t="e">
        <f>CONCATENATE(AH76,"+",AI76,"+",5)</f>
        <v>#REF!</v>
      </c>
      <c r="S77" s="475">
        <f>B76</f>
        <v>45</v>
      </c>
      <c r="T77" s="281">
        <f>$A76</f>
        <v>13</v>
      </c>
      <c r="U77" s="281">
        <v>2</v>
      </c>
      <c r="V77" s="281" t="s">
        <v>162</v>
      </c>
      <c r="W77" s="401"/>
      <c r="X77" s="298"/>
      <c r="Y77" s="298"/>
      <c r="Z77" s="298"/>
      <c r="AA77" s="298"/>
      <c r="AB77" s="298"/>
      <c r="AC77" s="298"/>
      <c r="AD77" s="402"/>
      <c r="AE77" s="402"/>
      <c r="AF77" s="402"/>
      <c r="AH77" s="231"/>
      <c r="AI77" s="231"/>
      <c r="AJ77" s="356">
        <v>455</v>
      </c>
      <c r="AK77" s="231"/>
    </row>
    <row r="78" spans="1:37" s="280" customFormat="1" x14ac:dyDescent="0.3">
      <c r="A78" s="612"/>
      <c r="B78" s="475"/>
      <c r="C78" s="649" t="str">
        <f>VLOOKUP(B76,Уч!$A$2:$L$34,7,FALSE)</f>
        <v>МАФСУ "СШ №7"</v>
      </c>
      <c r="D78" s="480"/>
      <c r="E78" s="461" t="s">
        <v>29</v>
      </c>
      <c r="F78" s="475">
        <f>VLOOKUP($B76,'1_р1'!$C$18:$I$86,7,FALSE)</f>
        <v>791</v>
      </c>
      <c r="G78" s="475">
        <f>VLOOKUP($B76,Дл_р!$C$16:$O$54,13,FALSE)</f>
        <v>661</v>
      </c>
      <c r="H78" s="475">
        <f>VLOOKUP($B76,Я_р!$C$16:$K$60,9,FALSE)</f>
        <v>580</v>
      </c>
      <c r="I78" s="475">
        <f>VLOOKUP($B76,В_р!$C$16:$AF$57,30,)</f>
        <v>696</v>
      </c>
      <c r="J78" s="478">
        <f>VLOOKUP($B76,'4_р'!$C$17:$H$73,6,FALSE)</f>
        <v>793</v>
      </c>
      <c r="K78" s="475" t="e">
        <f>VLOOKUP($B76,#REF!,7,FALSE)</f>
        <v>#REF!</v>
      </c>
      <c r="L78" s="475" t="e">
        <f>VLOOKUP($B76,#REF!,9,FALSE)</f>
        <v>#REF!</v>
      </c>
      <c r="M78" s="475" t="e">
        <f>VLOOKUP($B76,#REF!,30,FALSE)</f>
        <v>#REF!</v>
      </c>
      <c r="N78" s="475">
        <f>VLOOKUP($B76,К_р!$C$15:$K$68,9,FALSE)</f>
        <v>543</v>
      </c>
      <c r="O78" s="475">
        <f>VLOOKUP($B76,'15_р'!$C$17:$H$86,6,FALSE)</f>
        <v>830</v>
      </c>
      <c r="P78" s="621"/>
      <c r="Q78" s="602"/>
      <c r="R78" s="623"/>
      <c r="S78" s="475">
        <f>B76</f>
        <v>45</v>
      </c>
      <c r="T78" s="281">
        <f>$A76</f>
        <v>13</v>
      </c>
      <c r="U78" s="281">
        <v>3</v>
      </c>
      <c r="V78" s="281" t="s">
        <v>162</v>
      </c>
      <c r="W78" s="401"/>
      <c r="X78" s="298"/>
      <c r="Y78" s="298"/>
      <c r="Z78" s="298"/>
      <c r="AA78" s="298"/>
      <c r="AB78" s="298"/>
      <c r="AC78" s="298"/>
      <c r="AD78" s="402"/>
      <c r="AE78" s="402"/>
      <c r="AF78" s="402"/>
      <c r="AH78" s="231"/>
      <c r="AI78" s="231"/>
      <c r="AJ78" s="356">
        <v>455</v>
      </c>
      <c r="AK78" s="231"/>
    </row>
    <row r="79" spans="1:37" s="280" customFormat="1" x14ac:dyDescent="0.3">
      <c r="A79" s="612"/>
      <c r="B79" s="475"/>
      <c r="C79" s="648" t="str">
        <f>VLOOKUP(B76,Уч!$A$2:$L$34,11,FALSE)</f>
        <v>Чернявская Ю.В., Быков И.С., Ляпин И.М.</v>
      </c>
      <c r="D79" s="480"/>
      <c r="E79" s="461" t="s">
        <v>276</v>
      </c>
      <c r="F79" s="475">
        <f>F78</f>
        <v>791</v>
      </c>
      <c r="G79" s="475">
        <f>F79+G78</f>
        <v>1452</v>
      </c>
      <c r="H79" s="475">
        <f>G79+H78</f>
        <v>2032</v>
      </c>
      <c r="I79" s="475">
        <f>H79+I78</f>
        <v>2728</v>
      </c>
      <c r="J79" s="478">
        <f>SUM($F78:J78)</f>
        <v>3521</v>
      </c>
      <c r="K79" s="475" t="e">
        <f>SUM($F78:$K78)</f>
        <v>#REF!</v>
      </c>
      <c r="L79" s="475" t="e">
        <f>K79+L78</f>
        <v>#REF!</v>
      </c>
      <c r="M79" s="475" t="e">
        <f>L79+M78</f>
        <v>#REF!</v>
      </c>
      <c r="N79" s="475" t="e">
        <f>SUM($F78:$N78)</f>
        <v>#REF!</v>
      </c>
      <c r="O79" s="475" t="e">
        <f>SUM($F78:$O78)</f>
        <v>#REF!</v>
      </c>
      <c r="P79" s="621"/>
      <c r="Q79" s="600"/>
      <c r="R79" s="623"/>
      <c r="S79" s="475">
        <f>B76</f>
        <v>45</v>
      </c>
      <c r="T79" s="281">
        <f>$A76</f>
        <v>13</v>
      </c>
      <c r="U79" s="281">
        <v>4</v>
      </c>
      <c r="V79" s="281" t="s">
        <v>162</v>
      </c>
      <c r="W79" s="336">
        <f t="shared" ref="W79:AF79" si="12">F79</f>
        <v>791</v>
      </c>
      <c r="X79" s="336">
        <f t="shared" si="12"/>
        <v>1452</v>
      </c>
      <c r="Y79" s="336">
        <f t="shared" si="12"/>
        <v>2032</v>
      </c>
      <c r="Z79" s="336">
        <f t="shared" si="12"/>
        <v>2728</v>
      </c>
      <c r="AA79" s="336">
        <f t="shared" si="12"/>
        <v>3521</v>
      </c>
      <c r="AB79" s="336" t="e">
        <f t="shared" si="12"/>
        <v>#REF!</v>
      </c>
      <c r="AC79" s="336" t="e">
        <f t="shared" si="12"/>
        <v>#REF!</v>
      </c>
      <c r="AD79" s="336" t="e">
        <f t="shared" si="12"/>
        <v>#REF!</v>
      </c>
      <c r="AE79" s="336" t="e">
        <f t="shared" si="12"/>
        <v>#REF!</v>
      </c>
      <c r="AF79" s="336" t="e">
        <f t="shared" si="12"/>
        <v>#REF!</v>
      </c>
      <c r="AH79" s="231"/>
      <c r="AI79" s="231"/>
      <c r="AJ79" s="356">
        <v>455</v>
      </c>
      <c r="AK79" s="231"/>
    </row>
    <row r="80" spans="1:37" s="280" customFormat="1" x14ac:dyDescent="0.2">
      <c r="A80" s="568"/>
      <c r="B80" s="624"/>
      <c r="C80" s="617"/>
      <c r="D80" s="625"/>
      <c r="E80" s="618" t="s">
        <v>59</v>
      </c>
      <c r="F80" s="624">
        <f>RANK(F79,$W$19:$W$180,0)</f>
        <v>5</v>
      </c>
      <c r="G80" s="624">
        <f>RANK(G79,$X$19:$X$180,0)</f>
        <v>13</v>
      </c>
      <c r="H80" s="624">
        <f>RANK(H79,$Y$19:$Y$135,0)</f>
        <v>15</v>
      </c>
      <c r="I80" s="624">
        <f>RANK(I79,$Z$19:$Z$160,0)</f>
        <v>16</v>
      </c>
      <c r="J80" s="626">
        <f>RANK(J79,$AA$19:$AA$155,0)</f>
        <v>13</v>
      </c>
      <c r="K80" s="624" t="e">
        <f>RANK(K79,$AB$19:$AB$109,0)</f>
        <v>#REF!</v>
      </c>
      <c r="L80" s="624" t="e">
        <f>RANK(L79,$AC$19:$AC$115,0)</f>
        <v>#REF!</v>
      </c>
      <c r="M80" s="624" t="e">
        <f>RANK(M79,$AD$19:$AD$135,0)</f>
        <v>#REF!</v>
      </c>
      <c r="N80" s="624" t="e">
        <f>RANK(N79,$AE$19:$AE$135,0)</f>
        <v>#REF!</v>
      </c>
      <c r="O80" s="624" t="e">
        <f>RANK(O79,$AF$19:$AF$109,0)</f>
        <v>#REF!</v>
      </c>
      <c r="P80" s="576"/>
      <c r="Q80" s="627"/>
      <c r="R80" s="363"/>
      <c r="S80" s="601">
        <f>B76</f>
        <v>45</v>
      </c>
      <c r="T80" s="281">
        <f>$A76</f>
        <v>13</v>
      </c>
      <c r="U80" s="281">
        <v>5</v>
      </c>
      <c r="V80" s="281" t="s">
        <v>162</v>
      </c>
      <c r="W80" s="401"/>
      <c r="X80" s="298"/>
      <c r="Y80" s="298"/>
      <c r="Z80" s="298"/>
      <c r="AA80" s="298"/>
      <c r="AB80" s="298"/>
      <c r="AC80" s="298"/>
      <c r="AD80" s="402"/>
      <c r="AE80" s="402"/>
      <c r="AF80" s="402"/>
      <c r="AH80" s="231"/>
      <c r="AI80" s="231"/>
      <c r="AJ80" s="356">
        <v>455</v>
      </c>
      <c r="AK80" s="231"/>
    </row>
    <row r="81" spans="1:51" s="280" customFormat="1" x14ac:dyDescent="0.3">
      <c r="A81" s="612">
        <v>14</v>
      </c>
      <c r="B81" s="475">
        <v>107</v>
      </c>
      <c r="C81" s="616" t="str">
        <f>VLOOKUP(B81,Уч!$A$2:$L$34,2,FALSE)</f>
        <v>Зарипов Раиль</v>
      </c>
      <c r="D81" s="480" t="str">
        <f>VLOOKUP(B81,Уч!$A$2:$L$34,3,FALSE)</f>
        <v>25.07.1999</v>
      </c>
      <c r="E81" s="461" t="s">
        <v>19</v>
      </c>
      <c r="F81" s="596">
        <f>VLOOKUP($B81,'1_р1'!$C$18:$I$86,5,FALSE)</f>
        <v>11.78</v>
      </c>
      <c r="G81" s="596">
        <f>VLOOKUP($B81,Дл_р!$C$16:$O$54,11,FALSE)</f>
        <v>6.69</v>
      </c>
      <c r="H81" s="596">
        <f>VLOOKUP($B81,Я_р!$C$16:$K$60,8,FALSE)</f>
        <v>9.3000000000000007</v>
      </c>
      <c r="I81" s="596">
        <f>VLOOKUP($B81,В_р!$C$16:$AF$57,29,FALSE)</f>
        <v>2.0299999999999998</v>
      </c>
      <c r="J81" s="597">
        <f>VLOOKUP($B81,'4_р'!$C$17:$H$73,5,FALSE)</f>
        <v>52.1</v>
      </c>
      <c r="K81" s="596" t="e">
        <f>VLOOKUP($B81,#REF!,5,FALSE)</f>
        <v>#REF!</v>
      </c>
      <c r="L81" s="596" t="e">
        <f>VLOOKUP($B81,#REF!,8,FALSE)</f>
        <v>#REF!</v>
      </c>
      <c r="M81" s="596" t="e">
        <f>VLOOKUP($B81,#REF!,29,FALSE)</f>
        <v>#REF!</v>
      </c>
      <c r="N81" s="596" t="e">
        <f>VLOOKUP($B81,К_р!$C$15:$K$68,8,FALSE)</f>
        <v>#N/A</v>
      </c>
      <c r="O81" s="475" t="e">
        <f>VLOOKUP($B81,'15_р'!$C$17:$H$86,5,FALSE)</f>
        <v>#N/A</v>
      </c>
      <c r="P81" s="621" t="e">
        <f>SUM(F83:O83)</f>
        <v>#REF!</v>
      </c>
      <c r="Q81" s="474" t="e">
        <f>LOOKUP(P81,Y$1:AH$1,Y$2:AH$2)</f>
        <v>#REF!</v>
      </c>
      <c r="R81" s="646" t="e">
        <f>AH81+AI81+5</f>
        <v>#REF!</v>
      </c>
      <c r="S81" s="475">
        <f>B81</f>
        <v>107</v>
      </c>
      <c r="T81" s="281">
        <f>$A81</f>
        <v>14</v>
      </c>
      <c r="U81" s="281">
        <v>1</v>
      </c>
      <c r="V81" s="281">
        <f>$A81</f>
        <v>14</v>
      </c>
      <c r="W81" s="401"/>
      <c r="X81" s="298"/>
      <c r="Y81" s="298"/>
      <c r="Z81" s="298"/>
      <c r="AA81" s="298"/>
      <c r="AB81" s="298"/>
      <c r="AC81" s="298"/>
      <c r="AD81" s="402"/>
      <c r="AE81" s="402"/>
      <c r="AF81" s="402"/>
      <c r="AH81" s="280" t="e">
        <f>IF(AND(T81&gt;16,P81&gt;=6200),"1",LOOKUP(T81,Y$5:AO$5,Y$6:AO$6))</f>
        <v>#REF!</v>
      </c>
      <c r="AI81" s="280" t="e">
        <f>LOOKUP(Q81,Y$8:AD$8,Y$9:AD$9)</f>
        <v>#REF!</v>
      </c>
      <c r="AJ81" s="356">
        <v>54</v>
      </c>
      <c r="AK81" s="231"/>
    </row>
    <row r="82" spans="1:51" s="280" customFormat="1" x14ac:dyDescent="0.3">
      <c r="A82" s="612"/>
      <c r="B82" s="475"/>
      <c r="C82" s="648" t="str">
        <f>VLOOKUP(B81,Уч!$A$2:$L$34,5,FALSE)</f>
        <v xml:space="preserve">Республика Татарстан  </v>
      </c>
      <c r="D82" s="480" t="str">
        <f>VLOOKUP(B81,Уч!$A$2:$L$34,4,FALSE)</f>
        <v>КМС</v>
      </c>
      <c r="E82" s="461" t="s">
        <v>25</v>
      </c>
      <c r="F82" s="598">
        <f>VLOOKUP($B81,'1_р1'!$C$18:$I$86,6,FALSE)</f>
        <v>0</v>
      </c>
      <c r="G82" s="598">
        <f>VLOOKUP($B81,Дл_р!$C$16:$O$54,12,FALSE)</f>
        <v>0</v>
      </c>
      <c r="H82" s="475"/>
      <c r="I82" s="598"/>
      <c r="J82" s="599"/>
      <c r="K82" s="598" t="e">
        <f>VLOOKUP($B81,#REF!,6,FALSE)</f>
        <v>#REF!</v>
      </c>
      <c r="L82" s="598"/>
      <c r="M82" s="598"/>
      <c r="N82" s="475"/>
      <c r="O82" s="475"/>
      <c r="P82" s="621"/>
      <c r="Q82" s="600"/>
      <c r="R82" s="646" t="e">
        <f>CONCATENATE(AH81,"+",AI81,"+",5)</f>
        <v>#REF!</v>
      </c>
      <c r="S82" s="475">
        <f>B81</f>
        <v>107</v>
      </c>
      <c r="T82" s="281">
        <f>$A81</f>
        <v>14</v>
      </c>
      <c r="U82" s="281">
        <v>2</v>
      </c>
      <c r="V82" s="281">
        <f>$A81</f>
        <v>14</v>
      </c>
      <c r="W82" s="401"/>
      <c r="X82" s="298"/>
      <c r="Y82" s="298"/>
      <c r="Z82" s="298"/>
      <c r="AA82" s="298"/>
      <c r="AB82" s="298"/>
      <c r="AC82" s="298"/>
      <c r="AD82" s="402"/>
      <c r="AE82" s="402"/>
      <c r="AF82" s="402"/>
      <c r="AH82" s="231"/>
      <c r="AI82" s="231"/>
      <c r="AJ82" s="356">
        <v>54</v>
      </c>
      <c r="AK82" s="231"/>
    </row>
    <row r="83" spans="1:51" s="280" customFormat="1" x14ac:dyDescent="0.3">
      <c r="A83" s="612"/>
      <c r="B83" s="475"/>
      <c r="C83" s="649" t="str">
        <f>VLOOKUP(B81,Уч!$A$2:$L$34,7,FALSE)</f>
        <v>Спортивный клуб "Нефтехимик" ПАО "НКНХ"</v>
      </c>
      <c r="D83" s="480"/>
      <c r="E83" s="461" t="s">
        <v>29</v>
      </c>
      <c r="F83" s="475">
        <f>VLOOKUP($B81,'1_р1'!$C$18:$I$86,7,FALSE)</f>
        <v>695</v>
      </c>
      <c r="G83" s="475">
        <f>VLOOKUP($B81,Дл_р!$C$16:$O$54,13,FALSE)</f>
        <v>741</v>
      </c>
      <c r="H83" s="475">
        <f>VLOOKUP($B81,Я_р!$C$16:$K$60,9,FALSE)</f>
        <v>444</v>
      </c>
      <c r="I83" s="475">
        <f>VLOOKUP($B81,В_р!$C$16:$AF$57,30,)</f>
        <v>831</v>
      </c>
      <c r="J83" s="478">
        <f>VLOOKUP($B81,'4_р'!$C$17:$H$73,6,FALSE)</f>
        <v>720</v>
      </c>
      <c r="K83" s="475" t="e">
        <f>VLOOKUP($B81,#REF!,7,FALSE)</f>
        <v>#REF!</v>
      </c>
      <c r="L83" s="475" t="e">
        <f>VLOOKUP($B81,#REF!,9,FALSE)</f>
        <v>#REF!</v>
      </c>
      <c r="M83" s="475" t="e">
        <f>VLOOKUP($B81,#REF!,30,FALSE)</f>
        <v>#REF!</v>
      </c>
      <c r="N83" s="475" t="e">
        <f>VLOOKUP($B81,К_р!$C$15:$K$68,9,FALSE)</f>
        <v>#N/A</v>
      </c>
      <c r="O83" s="475" t="e">
        <f>VLOOKUP($B81,'15_р'!$C$17:$H$86,6,FALSE)</f>
        <v>#N/A</v>
      </c>
      <c r="P83" s="621"/>
      <c r="Q83" s="578"/>
      <c r="R83" s="623"/>
      <c r="S83" s="475">
        <f>B81</f>
        <v>107</v>
      </c>
      <c r="T83" s="281">
        <f>$A81</f>
        <v>14</v>
      </c>
      <c r="U83" s="281">
        <v>3</v>
      </c>
      <c r="V83" s="281">
        <f>$A81</f>
        <v>14</v>
      </c>
      <c r="W83" s="401"/>
      <c r="X83" s="298"/>
      <c r="Y83" s="298"/>
      <c r="Z83" s="298"/>
      <c r="AA83" s="298"/>
      <c r="AB83" s="298"/>
      <c r="AC83" s="298"/>
      <c r="AD83" s="402"/>
      <c r="AE83" s="402"/>
      <c r="AF83" s="402"/>
      <c r="AH83" s="231"/>
      <c r="AI83" s="231"/>
      <c r="AJ83" s="356">
        <v>54</v>
      </c>
      <c r="AK83" s="231"/>
    </row>
    <row r="84" spans="1:51" s="280" customFormat="1" x14ac:dyDescent="0.3">
      <c r="A84" s="612"/>
      <c r="B84" s="475"/>
      <c r="C84" s="648" t="str">
        <f>VLOOKUP(B81,Уч!$A$2:$L$34,11,FALSE)</f>
        <v>Носова М.Е., Захарчук Д.Г.</v>
      </c>
      <c r="D84" s="480"/>
      <c r="E84" s="461" t="s">
        <v>276</v>
      </c>
      <c r="F84" s="475">
        <f>F83</f>
        <v>695</v>
      </c>
      <c r="G84" s="475">
        <f>F84+G83</f>
        <v>1436</v>
      </c>
      <c r="H84" s="475">
        <f>G84+H83</f>
        <v>1880</v>
      </c>
      <c r="I84" s="475">
        <f>H84+I83</f>
        <v>2711</v>
      </c>
      <c r="J84" s="478">
        <f>SUM($F83:J83)</f>
        <v>3431</v>
      </c>
      <c r="K84" s="475" t="e">
        <f>SUM($F83:$K83)</f>
        <v>#REF!</v>
      </c>
      <c r="L84" s="475" t="e">
        <f>K84+L83</f>
        <v>#REF!</v>
      </c>
      <c r="M84" s="475" t="e">
        <f>L84+M83</f>
        <v>#REF!</v>
      </c>
      <c r="N84" s="475" t="e">
        <f>SUM($F83:$N83)</f>
        <v>#REF!</v>
      </c>
      <c r="O84" s="475" t="e">
        <f>SUM($F83:$O83)</f>
        <v>#REF!</v>
      </c>
      <c r="P84" s="621"/>
      <c r="Q84" s="578"/>
      <c r="R84" s="623"/>
      <c r="S84" s="475">
        <f>B81</f>
        <v>107</v>
      </c>
      <c r="T84" s="281">
        <f>$A81</f>
        <v>14</v>
      </c>
      <c r="U84" s="281">
        <v>4</v>
      </c>
      <c r="V84" s="281">
        <f>$A81</f>
        <v>14</v>
      </c>
      <c r="W84" s="336">
        <f t="shared" ref="W84:AF84" si="13">F84</f>
        <v>695</v>
      </c>
      <c r="X84" s="336">
        <f t="shared" si="13"/>
        <v>1436</v>
      </c>
      <c r="Y84" s="336">
        <f t="shared" si="13"/>
        <v>1880</v>
      </c>
      <c r="Z84" s="336">
        <f t="shared" si="13"/>
        <v>2711</v>
      </c>
      <c r="AA84" s="336">
        <f t="shared" si="13"/>
        <v>3431</v>
      </c>
      <c r="AB84" s="336" t="e">
        <f t="shared" si="13"/>
        <v>#REF!</v>
      </c>
      <c r="AC84" s="336" t="e">
        <f t="shared" si="13"/>
        <v>#REF!</v>
      </c>
      <c r="AD84" s="336" t="e">
        <f t="shared" si="13"/>
        <v>#REF!</v>
      </c>
      <c r="AE84" s="336" t="e">
        <f t="shared" si="13"/>
        <v>#REF!</v>
      </c>
      <c r="AF84" s="336" t="e">
        <f t="shared" si="13"/>
        <v>#REF!</v>
      </c>
      <c r="AH84" s="231"/>
      <c r="AI84" s="231"/>
      <c r="AJ84" s="356">
        <v>54</v>
      </c>
      <c r="AK84" s="231"/>
    </row>
    <row r="85" spans="1:51" s="280" customFormat="1" x14ac:dyDescent="0.2">
      <c r="A85" s="568"/>
      <c r="B85" s="624"/>
      <c r="C85" s="562"/>
      <c r="D85" s="625"/>
      <c r="E85" s="618" t="s">
        <v>59</v>
      </c>
      <c r="F85" s="624">
        <f>RANK(F84,$W$19:$W$180,0)</f>
        <v>21</v>
      </c>
      <c r="G85" s="624">
        <f>RANK(G84,$X$19:$X$180,0)</f>
        <v>15</v>
      </c>
      <c r="H85" s="624">
        <f>RANK(H84,$Y$19:$Y$179,0)</f>
        <v>26</v>
      </c>
      <c r="I85" s="624">
        <f>RANK(I84,$Z$19:$Z$160,0)</f>
        <v>17</v>
      </c>
      <c r="J85" s="626">
        <f>RANK(J84,$AA$19:$AA$155,0)</f>
        <v>14</v>
      </c>
      <c r="K85" s="624" t="e">
        <f>RANK(K84,$AB$19:$AB$109,0)</f>
        <v>#REF!</v>
      </c>
      <c r="L85" s="624" t="e">
        <f>RANK(L84,$AC$19:$AC$115,0)</f>
        <v>#REF!</v>
      </c>
      <c r="M85" s="624" t="e">
        <f>RANK(M84,$AD$19:$AD$135,0)</f>
        <v>#REF!</v>
      </c>
      <c r="N85" s="624" t="e">
        <f>RANK(N84,$AE$19:$AE$135,0)</f>
        <v>#REF!</v>
      </c>
      <c r="O85" s="624" t="e">
        <f>RANK(O84,$AF$19:$AF$109,0)</f>
        <v>#REF!</v>
      </c>
      <c r="P85" s="576"/>
      <c r="Q85" s="627"/>
      <c r="R85" s="363"/>
      <c r="S85" s="601">
        <f>B81</f>
        <v>107</v>
      </c>
      <c r="T85" s="281">
        <f>$A81</f>
        <v>14</v>
      </c>
      <c r="U85" s="281">
        <v>5</v>
      </c>
      <c r="V85" s="281">
        <f>$A81</f>
        <v>14</v>
      </c>
      <c r="W85" s="401"/>
      <c r="X85" s="298"/>
      <c r="Y85" s="298"/>
      <c r="Z85" s="298"/>
      <c r="AA85" s="298"/>
      <c r="AB85" s="298"/>
      <c r="AC85" s="298"/>
      <c r="AD85" s="402"/>
      <c r="AE85" s="402"/>
      <c r="AF85" s="402"/>
      <c r="AH85" s="231"/>
      <c r="AI85" s="231"/>
      <c r="AJ85" s="356">
        <v>54</v>
      </c>
      <c r="AK85" s="231"/>
    </row>
    <row r="86" spans="1:51" s="281" customFormat="1" x14ac:dyDescent="0.3">
      <c r="A86" s="612">
        <v>15</v>
      </c>
      <c r="B86" s="475">
        <v>78</v>
      </c>
      <c r="C86" s="616" t="str">
        <f>VLOOKUP(B86,Уч!$A$2:$L$34,2,FALSE)</f>
        <v>Слаква Максим</v>
      </c>
      <c r="D86" s="480" t="str">
        <f>VLOOKUP(B86,Уч!$A$2:$L$34,3,FALSE)</f>
        <v>10.05.1998</v>
      </c>
      <c r="E86" s="461" t="s">
        <v>19</v>
      </c>
      <c r="F86" s="596">
        <f>VLOOKUP($B86,'1_р1'!$C$18:$I$86,5,FALSE)</f>
        <v>11.43</v>
      </c>
      <c r="G86" s="596">
        <f>VLOOKUP($B86,Дл_р!$C$16:$O$54,11,FALSE)</f>
        <v>6.84</v>
      </c>
      <c r="H86" s="596">
        <f>VLOOKUP($B86,Я_р!$C$16:$K$60,8,FALSE)</f>
        <v>10.36</v>
      </c>
      <c r="I86" s="596">
        <f>VLOOKUP($B86,В_р!$C$16:$AF$57,29,FALSE)</f>
        <v>1.67</v>
      </c>
      <c r="J86" s="597">
        <f>VLOOKUP($B86,'4_р'!$C$17:$H$73,5,FALSE)</f>
        <v>49.37</v>
      </c>
      <c r="K86" s="596" t="e">
        <f>VLOOKUP($B86,#REF!,5,FALSE)</f>
        <v>#REF!</v>
      </c>
      <c r="L86" s="596" t="e">
        <f>VLOOKUP($B86,#REF!,8,FALSE)</f>
        <v>#REF!</v>
      </c>
      <c r="M86" s="596" t="s">
        <v>346</v>
      </c>
      <c r="N86" s="596">
        <f>VLOOKUP($B86,К_р!$C$15:$K$68,8,FALSE)</f>
        <v>30.29</v>
      </c>
      <c r="O86" s="475" t="str">
        <f>VLOOKUP($B86,'15_р'!$C$17:$H$86,5,FALSE)</f>
        <v>4:51.28</v>
      </c>
      <c r="P86" s="621" t="e">
        <f>SUM(F88:O88)</f>
        <v>#REF!</v>
      </c>
      <c r="Q86" s="474" t="e">
        <f>LOOKUP(P86,Y$1:AH$1,Y$2:AH$2)</f>
        <v>#REF!</v>
      </c>
      <c r="R86" s="646" t="e">
        <f>AH86+AI86+5</f>
        <v>#REF!</v>
      </c>
      <c r="S86" s="475">
        <f>B86</f>
        <v>78</v>
      </c>
      <c r="T86" s="281">
        <f>$A86</f>
        <v>15</v>
      </c>
      <c r="U86" s="281">
        <v>1</v>
      </c>
      <c r="V86" s="281">
        <f>$A86</f>
        <v>15</v>
      </c>
      <c r="W86" s="401"/>
      <c r="X86" s="298"/>
      <c r="Y86" s="298"/>
      <c r="Z86" s="298"/>
      <c r="AA86" s="298"/>
      <c r="AB86" s="298"/>
      <c r="AC86" s="298"/>
      <c r="AD86" s="402"/>
      <c r="AE86" s="402"/>
      <c r="AF86" s="402"/>
      <c r="AG86" s="280"/>
      <c r="AH86" s="280" t="e">
        <f>IF(AND(T86&gt;16,P86&gt;=6200),"1",LOOKUP(T86,Y$5:AO$5,Y$6:AO$6))</f>
        <v>#REF!</v>
      </c>
      <c r="AI86" s="280" t="e">
        <f>LOOKUP(Q86,Y$8:AD$8,Y$9:AD$9)</f>
        <v>#REF!</v>
      </c>
      <c r="AJ86" s="356">
        <v>505</v>
      </c>
      <c r="AK86" s="231"/>
      <c r="AL86" s="280"/>
      <c r="AM86" s="280"/>
      <c r="AN86" s="280"/>
      <c r="AO86" s="280"/>
      <c r="AP86" s="280"/>
      <c r="AQ86" s="280"/>
      <c r="AR86" s="280"/>
      <c r="AS86" s="280"/>
      <c r="AT86" s="280"/>
      <c r="AU86" s="280"/>
      <c r="AV86" s="280"/>
      <c r="AW86" s="280"/>
      <c r="AX86" s="280"/>
      <c r="AY86" s="280"/>
    </row>
    <row r="87" spans="1:51" s="281" customFormat="1" x14ac:dyDescent="0.3">
      <c r="A87" s="612"/>
      <c r="B87" s="475"/>
      <c r="C87" s="648" t="str">
        <f>VLOOKUP(B86,Уч!$A$2:$L$34,5,FALSE)</f>
        <v xml:space="preserve">Ставропольский край  </v>
      </c>
      <c r="D87" s="480" t="str">
        <f>VLOOKUP(B86,Уч!$A$2:$L$34,4,FALSE)</f>
        <v>КМС</v>
      </c>
      <c r="E87" s="461" t="s">
        <v>25</v>
      </c>
      <c r="F87" s="598">
        <f>VLOOKUP($B86,'1_р1'!$C$18:$I$86,6,FALSE)</f>
        <v>0</v>
      </c>
      <c r="G87" s="598">
        <f>VLOOKUP($B86,Дл_р!$C$16:$O$54,12,FALSE)</f>
        <v>-0.6</v>
      </c>
      <c r="H87" s="475"/>
      <c r="I87" s="598"/>
      <c r="J87" s="599"/>
      <c r="K87" s="598" t="e">
        <f>VLOOKUP($B86,#REF!,6,FALSE)</f>
        <v>#REF!</v>
      </c>
      <c r="L87" s="598"/>
      <c r="M87" s="598"/>
      <c r="N87" s="475"/>
      <c r="O87" s="475"/>
      <c r="P87" s="621"/>
      <c r="Q87" s="600"/>
      <c r="R87" s="646" t="e">
        <f>CONCATENATE(AH86,"+",AI86,"+",5)</f>
        <v>#REF!</v>
      </c>
      <c r="S87" s="475">
        <f>B86</f>
        <v>78</v>
      </c>
      <c r="T87" s="281">
        <f>$A86</f>
        <v>15</v>
      </c>
      <c r="U87" s="281">
        <v>2</v>
      </c>
      <c r="V87" s="281">
        <f>$A86</f>
        <v>15</v>
      </c>
      <c r="W87" s="401"/>
      <c r="X87" s="298"/>
      <c r="Y87" s="298"/>
      <c r="Z87" s="298"/>
      <c r="AA87" s="298"/>
      <c r="AB87" s="298"/>
      <c r="AC87" s="298"/>
      <c r="AD87" s="402"/>
      <c r="AE87" s="402"/>
      <c r="AF87" s="402"/>
      <c r="AG87" s="280"/>
      <c r="AH87" s="231"/>
      <c r="AI87" s="231"/>
      <c r="AJ87" s="356">
        <v>505</v>
      </c>
      <c r="AK87" s="231"/>
      <c r="AL87" s="280"/>
      <c r="AM87" s="280"/>
      <c r="AN87" s="280"/>
      <c r="AO87" s="280"/>
      <c r="AP87" s="280"/>
      <c r="AQ87" s="280"/>
      <c r="AR87" s="280"/>
      <c r="AS87" s="280"/>
      <c r="AT87" s="280"/>
      <c r="AU87" s="280"/>
      <c r="AV87" s="280"/>
      <c r="AW87" s="280"/>
      <c r="AX87" s="280"/>
      <c r="AY87" s="280"/>
    </row>
    <row r="88" spans="1:51" s="281" customFormat="1" x14ac:dyDescent="0.3">
      <c r="A88" s="612"/>
      <c r="B88" s="475"/>
      <c r="C88" s="649" t="str">
        <f>VLOOKUP(B86,Уч!$A$2:$L$34,7,FALSE)</f>
        <v>ГБУ "СШОР по легкой атлетике"</v>
      </c>
      <c r="D88" s="480"/>
      <c r="E88" s="461" t="s">
        <v>29</v>
      </c>
      <c r="F88" s="475">
        <f>VLOOKUP($B86,'1_р1'!$C$18:$I$86,7,FALSE)</f>
        <v>767</v>
      </c>
      <c r="G88" s="475">
        <f>VLOOKUP($B86,Дл_р!$C$16:$O$54,13,FALSE)</f>
        <v>776</v>
      </c>
      <c r="H88" s="475">
        <f>VLOOKUP($B86,Я_р!$C$16:$K$60,9,FALSE)</f>
        <v>507</v>
      </c>
      <c r="I88" s="475">
        <f>VLOOKUP($B86,В_р!$C$16:$AF$57,30,)</f>
        <v>520</v>
      </c>
      <c r="J88" s="478">
        <f>VLOOKUP($B86,'4_р'!$C$17:$H$73,6,FALSE)</f>
        <v>844</v>
      </c>
      <c r="K88" s="475" t="e">
        <f>VLOOKUP($B86,#REF!,7,FALSE)</f>
        <v>#REF!</v>
      </c>
      <c r="L88" s="475" t="e">
        <f>VLOOKUP($B86,#REF!,9,FALSE)</f>
        <v>#REF!</v>
      </c>
      <c r="M88" s="475" t="e">
        <f>VLOOKUP($B86,#REF!,30,FALSE)</f>
        <v>#REF!</v>
      </c>
      <c r="N88" s="475">
        <f>VLOOKUP($B86,К_р!$C$15:$K$68,9,FALSE)</f>
        <v>303</v>
      </c>
      <c r="O88" s="475">
        <f>VLOOKUP($B86,'15_р'!$C$17:$H$86,6,FALSE)</f>
        <v>611</v>
      </c>
      <c r="P88" s="621"/>
      <c r="Q88" s="578"/>
      <c r="R88" s="623"/>
      <c r="S88" s="475">
        <f>B86</f>
        <v>78</v>
      </c>
      <c r="T88" s="281">
        <f>$A86</f>
        <v>15</v>
      </c>
      <c r="U88" s="281">
        <v>3</v>
      </c>
      <c r="V88" s="281">
        <f>$A86</f>
        <v>15</v>
      </c>
      <c r="W88" s="401"/>
      <c r="X88" s="298"/>
      <c r="Y88" s="298"/>
      <c r="Z88" s="298"/>
      <c r="AA88" s="298"/>
      <c r="AB88" s="298"/>
      <c r="AC88" s="298"/>
      <c r="AD88" s="402"/>
      <c r="AE88" s="402"/>
      <c r="AF88" s="402"/>
      <c r="AG88" s="280"/>
      <c r="AH88" s="231"/>
      <c r="AI88" s="231"/>
      <c r="AJ88" s="356">
        <v>505</v>
      </c>
      <c r="AK88" s="231"/>
      <c r="AL88" s="280"/>
      <c r="AM88" s="280"/>
      <c r="AN88" s="280"/>
      <c r="AO88" s="280"/>
      <c r="AP88" s="280"/>
      <c r="AQ88" s="280"/>
      <c r="AR88" s="280"/>
      <c r="AS88" s="280"/>
      <c r="AT88" s="280"/>
      <c r="AU88" s="280"/>
      <c r="AV88" s="280"/>
      <c r="AW88" s="280"/>
      <c r="AX88" s="280"/>
      <c r="AY88" s="280"/>
    </row>
    <row r="89" spans="1:51" s="281" customFormat="1" x14ac:dyDescent="0.3">
      <c r="A89" s="612"/>
      <c r="B89" s="475"/>
      <c r="C89" s="648" t="str">
        <f>VLOOKUP(B86,Уч!$A$2:$L$34,11,FALSE)</f>
        <v>Мирошниченко В.И., Журавлева Т.В.</v>
      </c>
      <c r="D89" s="480"/>
      <c r="E89" s="461" t="s">
        <v>276</v>
      </c>
      <c r="F89" s="475">
        <f>F88</f>
        <v>767</v>
      </c>
      <c r="G89" s="475">
        <f>F89+G88</f>
        <v>1543</v>
      </c>
      <c r="H89" s="475">
        <f>G89+H88</f>
        <v>2050</v>
      </c>
      <c r="I89" s="475">
        <f>H89+I88</f>
        <v>2570</v>
      </c>
      <c r="J89" s="478">
        <f>SUM($F88:J88)</f>
        <v>3414</v>
      </c>
      <c r="K89" s="475" t="e">
        <f>SUM($F88:$K88)</f>
        <v>#REF!</v>
      </c>
      <c r="L89" s="475" t="e">
        <f>K89+L88</f>
        <v>#REF!</v>
      </c>
      <c r="M89" s="475" t="e">
        <f>L89+M88</f>
        <v>#REF!</v>
      </c>
      <c r="N89" s="475" t="e">
        <f>SUM($F88:$N88)</f>
        <v>#REF!</v>
      </c>
      <c r="O89" s="475" t="e">
        <f>SUM($F88:$O88)</f>
        <v>#REF!</v>
      </c>
      <c r="P89" s="621"/>
      <c r="Q89" s="578"/>
      <c r="R89" s="623"/>
      <c r="S89" s="475">
        <f>B86</f>
        <v>78</v>
      </c>
      <c r="T89" s="281">
        <f>$A86</f>
        <v>15</v>
      </c>
      <c r="U89" s="281">
        <v>4</v>
      </c>
      <c r="V89" s="281">
        <f>$A86</f>
        <v>15</v>
      </c>
      <c r="W89" s="336">
        <f t="shared" ref="W89:AF89" si="14">F89</f>
        <v>767</v>
      </c>
      <c r="X89" s="336">
        <f t="shared" si="14"/>
        <v>1543</v>
      </c>
      <c r="Y89" s="336">
        <f t="shared" si="14"/>
        <v>2050</v>
      </c>
      <c r="Z89" s="336">
        <f t="shared" si="14"/>
        <v>2570</v>
      </c>
      <c r="AA89" s="336">
        <f t="shared" si="14"/>
        <v>3414</v>
      </c>
      <c r="AB89" s="336" t="e">
        <f t="shared" si="14"/>
        <v>#REF!</v>
      </c>
      <c r="AC89" s="336" t="e">
        <f t="shared" si="14"/>
        <v>#REF!</v>
      </c>
      <c r="AD89" s="336" t="e">
        <f t="shared" si="14"/>
        <v>#REF!</v>
      </c>
      <c r="AE89" s="336" t="e">
        <f t="shared" si="14"/>
        <v>#REF!</v>
      </c>
      <c r="AF89" s="336" t="e">
        <f t="shared" si="14"/>
        <v>#REF!</v>
      </c>
      <c r="AG89" s="280"/>
      <c r="AH89" s="231"/>
      <c r="AI89" s="231"/>
      <c r="AJ89" s="356">
        <v>505</v>
      </c>
      <c r="AK89" s="231"/>
      <c r="AL89" s="280"/>
      <c r="AM89" s="280"/>
      <c r="AN89" s="280"/>
      <c r="AO89" s="280"/>
      <c r="AP89" s="280"/>
      <c r="AQ89" s="280"/>
      <c r="AR89" s="280"/>
      <c r="AS89" s="280"/>
      <c r="AT89" s="280"/>
      <c r="AU89" s="280"/>
      <c r="AV89" s="280"/>
      <c r="AW89" s="280"/>
      <c r="AX89" s="280"/>
      <c r="AY89" s="280"/>
    </row>
    <row r="90" spans="1:51" s="281" customFormat="1" x14ac:dyDescent="0.2">
      <c r="A90" s="568"/>
      <c r="B90" s="624"/>
      <c r="C90" s="617"/>
      <c r="D90" s="625"/>
      <c r="E90" s="618" t="s">
        <v>59</v>
      </c>
      <c r="F90" s="624">
        <f>RANK(F89,$W$19:$W$180,0)</f>
        <v>8</v>
      </c>
      <c r="G90" s="624">
        <f>RANK(G89,$X$19:$X$180,0)</f>
        <v>8</v>
      </c>
      <c r="H90" s="624">
        <f>RANK(H89,$Y$19:$Y$135,0)</f>
        <v>12</v>
      </c>
      <c r="I90" s="624">
        <f>RANK(I89,$Z$19:$Z$160,0)</f>
        <v>24</v>
      </c>
      <c r="J90" s="626">
        <f>RANK(J89,$AA$19:$AA$155,0)</f>
        <v>15</v>
      </c>
      <c r="K90" s="624" t="e">
        <f>RANK(K89,$AB$19:$AB$109,0)</f>
        <v>#REF!</v>
      </c>
      <c r="L90" s="624" t="e">
        <f>RANK(L89,$AC$19:$AC$115,0)</f>
        <v>#REF!</v>
      </c>
      <c r="M90" s="624" t="e">
        <f>RANK(M89,$AD$19:$AD$135,0)</f>
        <v>#REF!</v>
      </c>
      <c r="N90" s="624" t="e">
        <f>RANK(N89,$AE$19:$AE$135,0)</f>
        <v>#REF!</v>
      </c>
      <c r="O90" s="624" t="e">
        <f>RANK(O89,$AF$19:$AF$109,0)</f>
        <v>#REF!</v>
      </c>
      <c r="P90" s="576"/>
      <c r="Q90" s="627"/>
      <c r="R90" s="363"/>
      <c r="S90" s="601">
        <f>B86</f>
        <v>78</v>
      </c>
      <c r="T90" s="281">
        <f>$A86</f>
        <v>15</v>
      </c>
      <c r="U90" s="281">
        <v>5</v>
      </c>
      <c r="V90" s="281">
        <f>$A86</f>
        <v>15</v>
      </c>
      <c r="W90" s="401"/>
      <c r="X90" s="298"/>
      <c r="Y90" s="298"/>
      <c r="Z90" s="298"/>
      <c r="AA90" s="298"/>
      <c r="AB90" s="298"/>
      <c r="AC90" s="298"/>
      <c r="AD90" s="402"/>
      <c r="AE90" s="402"/>
      <c r="AF90" s="402"/>
      <c r="AG90" s="280"/>
      <c r="AH90" s="231"/>
      <c r="AI90" s="231"/>
      <c r="AJ90" s="356">
        <v>505</v>
      </c>
      <c r="AK90" s="231"/>
      <c r="AL90" s="280"/>
      <c r="AM90" s="280"/>
      <c r="AN90" s="280"/>
      <c r="AO90" s="280"/>
      <c r="AP90" s="280"/>
      <c r="AQ90" s="280"/>
      <c r="AR90" s="280"/>
      <c r="AS90" s="280"/>
      <c r="AT90" s="280"/>
      <c r="AU90" s="280"/>
      <c r="AV90" s="280"/>
      <c r="AW90" s="280"/>
      <c r="AX90" s="280"/>
      <c r="AY90" s="280"/>
    </row>
    <row r="91" spans="1:51" s="280" customFormat="1" x14ac:dyDescent="0.3">
      <c r="A91" s="612">
        <v>16</v>
      </c>
      <c r="B91" s="475">
        <v>43</v>
      </c>
      <c r="C91" s="616" t="str">
        <f>VLOOKUP(B91,Уч!$A$2:$L$34,2,FALSE)</f>
        <v>Соляков Федор</v>
      </c>
      <c r="D91" s="480" t="str">
        <f>VLOOKUP(B91,Уч!$A$2:$L$34,3,FALSE)</f>
        <v>08.03.1998</v>
      </c>
      <c r="E91" s="461" t="s">
        <v>19</v>
      </c>
      <c r="F91" s="596">
        <f>VLOOKUP($B91,'1_р1'!$C$18:$I$86,5,FALSE)</f>
        <v>11.82</v>
      </c>
      <c r="G91" s="596">
        <f>VLOOKUP($B91,Дл_р!$C$16:$O$54,11,FALSE)</f>
        <v>6.66</v>
      </c>
      <c r="H91" s="596">
        <f>VLOOKUP($B91,Я_р!$C$16:$K$60,8,FALSE)</f>
        <v>12.13</v>
      </c>
      <c r="I91" s="596">
        <f>VLOOKUP($B91,В_р!$C$16:$AF$57,29,FALSE)</f>
        <v>1.94</v>
      </c>
      <c r="J91" s="597">
        <f>VLOOKUP($B91,'4_р'!$C$17:$H$73,5,FALSE)</f>
        <v>54.35</v>
      </c>
      <c r="K91" s="596" t="e">
        <f>VLOOKUP($B91,#REF!,5,FALSE)</f>
        <v>#REF!</v>
      </c>
      <c r="L91" s="596" t="e">
        <f>VLOOKUP($B91,#REF!,8,FALSE)</f>
        <v>#REF!</v>
      </c>
      <c r="M91" s="596" t="e">
        <f>VLOOKUP($B91,#REF!,29,FALSE)</f>
        <v>#REF!</v>
      </c>
      <c r="N91" s="596" t="e">
        <f>VLOOKUP($B91,К_р!$C$15:$K$68,8,FALSE)</f>
        <v>#N/A</v>
      </c>
      <c r="O91" s="475" t="e">
        <f>VLOOKUP($B91,'15_р'!$C$17:$H$86,5,FALSE)</f>
        <v>#N/A</v>
      </c>
      <c r="P91" s="621" t="e">
        <f>SUM(F93:O93)</f>
        <v>#REF!</v>
      </c>
      <c r="Q91" s="474" t="e">
        <f>LOOKUP(P91,Y$1:AH$1,Y$2:AH$2)</f>
        <v>#REF!</v>
      </c>
      <c r="R91" s="646" t="e">
        <f>AH91+AI91+5</f>
        <v>#REF!</v>
      </c>
      <c r="S91" s="475">
        <f>B91</f>
        <v>43</v>
      </c>
      <c r="T91" s="281">
        <f>$A91</f>
        <v>16</v>
      </c>
      <c r="U91" s="281">
        <v>1</v>
      </c>
      <c r="V91" s="281" t="s">
        <v>162</v>
      </c>
      <c r="W91" s="444"/>
      <c r="X91" s="444"/>
      <c r="Y91" s="444"/>
      <c r="Z91" s="444"/>
      <c r="AA91" s="444"/>
      <c r="AB91" s="444"/>
      <c r="AC91" s="444"/>
      <c r="AD91" s="444"/>
      <c r="AE91" s="444"/>
      <c r="AF91" s="444"/>
      <c r="AG91" s="281"/>
      <c r="AH91" s="280" t="e">
        <f>IF(AND(T91&gt;16,P91&gt;=6200),"1",LOOKUP(T91,Y$5:AO$5,Y$6:AO$6))</f>
        <v>#REF!</v>
      </c>
      <c r="AI91" s="280" t="e">
        <f>LOOKUP(Q91,Y$8:AD$8,Y$9:AD$9)</f>
        <v>#REF!</v>
      </c>
      <c r="AJ91" s="356">
        <v>319</v>
      </c>
      <c r="AK91" s="231"/>
      <c r="AL91" s="281"/>
      <c r="AM91" s="281"/>
      <c r="AN91" s="281"/>
      <c r="AO91" s="281"/>
    </row>
    <row r="92" spans="1:51" s="280" customFormat="1" x14ac:dyDescent="0.3">
      <c r="A92" s="612"/>
      <c r="B92" s="475"/>
      <c r="C92" s="648" t="str">
        <f>VLOOKUP(B91,Уч!$A$2:$L$34,5,FALSE)</f>
        <v xml:space="preserve">Кемеровская область  </v>
      </c>
      <c r="D92" s="480" t="str">
        <f>VLOOKUP(B91,Уч!$A$2:$L$34,4,FALSE)</f>
        <v>КМС</v>
      </c>
      <c r="E92" s="461" t="s">
        <v>25</v>
      </c>
      <c r="F92" s="598">
        <f>VLOOKUP($B91,'1_р1'!$C$18:$I$86,6,FALSE)</f>
        <v>0</v>
      </c>
      <c r="G92" s="598">
        <f>VLOOKUP($B91,Дл_р!$C$16:$O$54,12,FALSE)</f>
        <v>0</v>
      </c>
      <c r="H92" s="475"/>
      <c r="I92" s="598"/>
      <c r="J92" s="599"/>
      <c r="K92" s="598" t="e">
        <f>VLOOKUP($B91,#REF!,6,FALSE)</f>
        <v>#REF!</v>
      </c>
      <c r="L92" s="598"/>
      <c r="M92" s="598"/>
      <c r="N92" s="475"/>
      <c r="O92" s="475"/>
      <c r="P92" s="623"/>
      <c r="Q92" s="603"/>
      <c r="R92" s="646" t="e">
        <f>CONCATENATE(AH91,"+",AI91,"+",5)</f>
        <v>#REF!</v>
      </c>
      <c r="S92" s="475">
        <f>B91</f>
        <v>43</v>
      </c>
      <c r="T92" s="281">
        <f>$A91</f>
        <v>16</v>
      </c>
      <c r="U92" s="281">
        <v>2</v>
      </c>
      <c r="V92" s="281" t="s">
        <v>162</v>
      </c>
      <c r="W92" s="444"/>
      <c r="X92" s="444"/>
      <c r="Y92" s="444"/>
      <c r="Z92" s="444"/>
      <c r="AA92" s="444"/>
      <c r="AB92" s="444"/>
      <c r="AC92" s="444"/>
      <c r="AD92" s="444"/>
      <c r="AE92" s="444"/>
      <c r="AF92" s="444"/>
      <c r="AG92" s="281"/>
      <c r="AH92" s="231"/>
      <c r="AI92" s="231"/>
      <c r="AJ92" s="356">
        <v>319</v>
      </c>
      <c r="AK92" s="231"/>
      <c r="AL92" s="281"/>
      <c r="AM92" s="281"/>
      <c r="AN92" s="281"/>
      <c r="AO92" s="281"/>
    </row>
    <row r="93" spans="1:51" s="280" customFormat="1" x14ac:dyDescent="0.3">
      <c r="A93" s="612"/>
      <c r="B93" s="475"/>
      <c r="C93" s="649" t="str">
        <f>VLOOKUP(B91,Уч!$A$2:$L$34,7,FALSE)</f>
        <v>ГБФСУ КО "СШОР по легкой атлетике им. В.А.Савенкова"</v>
      </c>
      <c r="D93" s="480"/>
      <c r="E93" s="461" t="s">
        <v>29</v>
      </c>
      <c r="F93" s="475">
        <f>VLOOKUP($B91,'1_р1'!$C$18:$I$86,7,FALSE)</f>
        <v>687</v>
      </c>
      <c r="G93" s="475">
        <f>VLOOKUP($B91,Дл_р!$C$16:$O$54,13,FALSE)</f>
        <v>734</v>
      </c>
      <c r="H93" s="475">
        <f>VLOOKUP($B91,Я_р!$C$16:$K$60,9,FALSE)</f>
        <v>614</v>
      </c>
      <c r="I93" s="475">
        <f>VLOOKUP($B91,В_р!$C$16:$AF$57,30,)</f>
        <v>749</v>
      </c>
      <c r="J93" s="478">
        <f>VLOOKUP($B91,'4_р'!$C$17:$H$73,6,FALSE)</f>
        <v>625</v>
      </c>
      <c r="K93" s="475" t="e">
        <f>VLOOKUP($B91,#REF!,7,FALSE)</f>
        <v>#REF!</v>
      </c>
      <c r="L93" s="475" t="e">
        <f>VLOOKUP($B91,#REF!,9,FALSE)</f>
        <v>#REF!</v>
      </c>
      <c r="M93" s="475" t="e">
        <f>VLOOKUP($B91,#REF!,30,FALSE)</f>
        <v>#REF!</v>
      </c>
      <c r="N93" s="475" t="e">
        <f>VLOOKUP($B91,К_р!$C$15:$K$68,9,FALSE)</f>
        <v>#N/A</v>
      </c>
      <c r="O93" s="475" t="e">
        <f>VLOOKUP($B91,'15_р'!$C$17:$H$86,6,FALSE)</f>
        <v>#N/A</v>
      </c>
      <c r="P93" s="623"/>
      <c r="Q93" s="604"/>
      <c r="R93" s="623"/>
      <c r="S93" s="475">
        <f>B91</f>
        <v>43</v>
      </c>
      <c r="T93" s="281">
        <f>$A91</f>
        <v>16</v>
      </c>
      <c r="U93" s="281">
        <v>3</v>
      </c>
      <c r="V93" s="281" t="s">
        <v>162</v>
      </c>
      <c r="W93" s="444"/>
      <c r="X93" s="444"/>
      <c r="Y93" s="444"/>
      <c r="Z93" s="444"/>
      <c r="AA93" s="444"/>
      <c r="AB93" s="444"/>
      <c r="AC93" s="444"/>
      <c r="AD93" s="444"/>
      <c r="AE93" s="444"/>
      <c r="AF93" s="444"/>
      <c r="AG93" s="281"/>
      <c r="AH93" s="231"/>
      <c r="AI93" s="231"/>
      <c r="AJ93" s="356">
        <v>319</v>
      </c>
      <c r="AK93" s="231"/>
      <c r="AL93" s="281"/>
      <c r="AM93" s="281"/>
      <c r="AN93" s="281"/>
      <c r="AO93" s="281"/>
    </row>
    <row r="94" spans="1:51" s="280" customFormat="1" x14ac:dyDescent="0.3">
      <c r="A94" s="612"/>
      <c r="B94" s="475"/>
      <c r="C94" s="648" t="str">
        <f>VLOOKUP(B91,Уч!$A$2:$L$34,11,FALSE)</f>
        <v>Канашевич А.М., Свистич Л.И.</v>
      </c>
      <c r="D94" s="480"/>
      <c r="E94" s="461" t="s">
        <v>276</v>
      </c>
      <c r="F94" s="475">
        <f>F93</f>
        <v>687</v>
      </c>
      <c r="G94" s="475">
        <f>F94+G93</f>
        <v>1421</v>
      </c>
      <c r="H94" s="475">
        <f>G94+H93</f>
        <v>2035</v>
      </c>
      <c r="I94" s="475">
        <f>H94+I93</f>
        <v>2784</v>
      </c>
      <c r="J94" s="478">
        <f>SUM($F93:J93)</f>
        <v>3409</v>
      </c>
      <c r="K94" s="475" t="e">
        <f>SUM($F93:$K93)</f>
        <v>#REF!</v>
      </c>
      <c r="L94" s="475" t="e">
        <f>K94+L93</f>
        <v>#REF!</v>
      </c>
      <c r="M94" s="475" t="e">
        <f>L94+M93</f>
        <v>#REF!</v>
      </c>
      <c r="N94" s="475" t="e">
        <f>SUM($F93:$N93)</f>
        <v>#REF!</v>
      </c>
      <c r="O94" s="475" t="e">
        <f>SUM($F93:$O93)</f>
        <v>#REF!</v>
      </c>
      <c r="P94" s="623"/>
      <c r="Q94" s="603"/>
      <c r="R94" s="623"/>
      <c r="S94" s="475">
        <f>B91</f>
        <v>43</v>
      </c>
      <c r="T94" s="281">
        <f>$A91</f>
        <v>16</v>
      </c>
      <c r="U94" s="281">
        <v>4</v>
      </c>
      <c r="V94" s="281" t="s">
        <v>162</v>
      </c>
      <c r="W94" s="336">
        <f t="shared" ref="W94:AF94" si="15">F94</f>
        <v>687</v>
      </c>
      <c r="X94" s="336">
        <f t="shared" si="15"/>
        <v>1421</v>
      </c>
      <c r="Y94" s="336">
        <f t="shared" si="15"/>
        <v>2035</v>
      </c>
      <c r="Z94" s="336">
        <f t="shared" si="15"/>
        <v>2784</v>
      </c>
      <c r="AA94" s="336">
        <f t="shared" si="15"/>
        <v>3409</v>
      </c>
      <c r="AB94" s="336" t="e">
        <f t="shared" si="15"/>
        <v>#REF!</v>
      </c>
      <c r="AC94" s="336" t="e">
        <f t="shared" si="15"/>
        <v>#REF!</v>
      </c>
      <c r="AD94" s="336" t="e">
        <f t="shared" si="15"/>
        <v>#REF!</v>
      </c>
      <c r="AE94" s="336" t="e">
        <f t="shared" si="15"/>
        <v>#REF!</v>
      </c>
      <c r="AF94" s="336" t="e">
        <f t="shared" si="15"/>
        <v>#REF!</v>
      </c>
      <c r="AG94" s="281"/>
      <c r="AH94" s="231"/>
      <c r="AI94" s="231"/>
      <c r="AJ94" s="356">
        <v>319</v>
      </c>
      <c r="AK94" s="231"/>
      <c r="AL94" s="281"/>
      <c r="AM94" s="281"/>
      <c r="AN94" s="281"/>
      <c r="AO94" s="281"/>
    </row>
    <row r="95" spans="1:51" s="280" customFormat="1" x14ac:dyDescent="0.2">
      <c r="A95" s="568"/>
      <c r="B95" s="624"/>
      <c r="C95" s="562"/>
      <c r="D95" s="625"/>
      <c r="E95" s="618" t="s">
        <v>59</v>
      </c>
      <c r="F95" s="624">
        <f>RANK(F94,$W$19:$W$180,0)</f>
        <v>25</v>
      </c>
      <c r="G95" s="624">
        <f>RANK(G94,$X$19:$X$180,0)</f>
        <v>19</v>
      </c>
      <c r="H95" s="624">
        <f>RANK(H94,$Y$19:$Y$135,0)</f>
        <v>14</v>
      </c>
      <c r="I95" s="624">
        <f>RANK(I94,$Z$19:$Z$160,0)</f>
        <v>13</v>
      </c>
      <c r="J95" s="626">
        <f>RANK(J94,$AA$19:$AA$155,0)</f>
        <v>16</v>
      </c>
      <c r="K95" s="624" t="e">
        <f>RANK(K94,$AB$19:$AB$109,0)</f>
        <v>#REF!</v>
      </c>
      <c r="L95" s="624" t="e">
        <f>RANK(L94,$AC$19:$AC$115,0)</f>
        <v>#REF!</v>
      </c>
      <c r="M95" s="624" t="e">
        <f>RANK(M94,$AD$19:$AD$135,0)</f>
        <v>#REF!</v>
      </c>
      <c r="N95" s="624" t="e">
        <f>RANK(N94,$AE$19:$AE$135,0)</f>
        <v>#REF!</v>
      </c>
      <c r="O95" s="624" t="e">
        <f>RANK(O94,$AF$19:$AF$109,0)</f>
        <v>#REF!</v>
      </c>
      <c r="P95" s="631"/>
      <c r="Q95" s="632"/>
      <c r="R95" s="363"/>
      <c r="S95" s="601">
        <f>B91</f>
        <v>43</v>
      </c>
      <c r="T95" s="281">
        <f>$A91</f>
        <v>16</v>
      </c>
      <c r="U95" s="281">
        <v>5</v>
      </c>
      <c r="V95" s="281" t="s">
        <v>162</v>
      </c>
      <c r="W95" s="444"/>
      <c r="X95" s="444"/>
      <c r="Y95" s="444"/>
      <c r="Z95" s="444"/>
      <c r="AA95" s="444"/>
      <c r="AB95" s="444"/>
      <c r="AC95" s="444"/>
      <c r="AD95" s="444"/>
      <c r="AE95" s="444"/>
      <c r="AF95" s="444"/>
      <c r="AG95" s="281"/>
      <c r="AH95" s="231"/>
      <c r="AI95" s="231"/>
      <c r="AJ95" s="356">
        <v>319</v>
      </c>
      <c r="AK95" s="231"/>
      <c r="AL95" s="281"/>
      <c r="AM95" s="281"/>
      <c r="AN95" s="281"/>
      <c r="AO95" s="281"/>
    </row>
    <row r="96" spans="1:51" s="280" customFormat="1" x14ac:dyDescent="0.3">
      <c r="A96" s="612">
        <v>17</v>
      </c>
      <c r="B96" s="475">
        <v>101</v>
      </c>
      <c r="C96" s="616" t="str">
        <f>VLOOKUP(B96,Уч!$A$2:$L$34,2,FALSE)</f>
        <v>Чернов Виталий</v>
      </c>
      <c r="D96" s="480" t="str">
        <f>VLOOKUP(B96,Уч!$A$2:$L$34,3,FALSE)</f>
        <v>07.08.1997</v>
      </c>
      <c r="E96" s="461" t="s">
        <v>19</v>
      </c>
      <c r="F96" s="596">
        <f>VLOOKUP($B96,'1_р1'!$C$18:$I$86,5,FALSE)</f>
        <v>11.64</v>
      </c>
      <c r="G96" s="596">
        <f>VLOOKUP($B96,Дл_р!$C$16:$O$54,11,FALSE)</f>
        <v>5.9</v>
      </c>
      <c r="H96" s="596">
        <f>VLOOKUP($B96,Я_р!$C$16:$K$60,8,FALSE)</f>
        <v>12.89</v>
      </c>
      <c r="I96" s="596">
        <f>VLOOKUP($B96,В_р!$C$16:$AF$57,29,FALSE)</f>
        <v>1.82</v>
      </c>
      <c r="J96" s="597">
        <f>VLOOKUP($B96,'4_р'!$C$17:$H$73,5,FALSE)</f>
        <v>51.11</v>
      </c>
      <c r="K96" s="596" t="e">
        <f>VLOOKUP($B96,#REF!,5,FALSE)</f>
        <v>#REF!</v>
      </c>
      <c r="L96" s="596" t="e">
        <f>VLOOKUP($B96,#REF!,8,FALSE)</f>
        <v>#REF!</v>
      </c>
      <c r="M96" s="596" t="e">
        <f>VLOOKUP($B96,#REF!,29,FALSE)</f>
        <v>#REF!</v>
      </c>
      <c r="N96" s="596" t="e">
        <f>VLOOKUP($B96,К_р!$C$15:$K$68,8,FALSE)</f>
        <v>#N/A</v>
      </c>
      <c r="O96" s="475" t="e">
        <f>VLOOKUP($B96,'15_р'!$C$17:$H$86,5,FALSE)</f>
        <v>#N/A</v>
      </c>
      <c r="P96" s="621" t="e">
        <f>SUM(F98:O98)</f>
        <v>#REF!</v>
      </c>
      <c r="Q96" s="474" t="e">
        <f>LOOKUP(P96,Y$1:AH$1,Y$2:AH$2)</f>
        <v>#REF!</v>
      </c>
      <c r="R96" s="646" t="e">
        <f>AH96+AI96+5</f>
        <v>#REF!</v>
      </c>
      <c r="S96" s="475">
        <f>B96</f>
        <v>101</v>
      </c>
      <c r="T96" s="281">
        <f>$A96</f>
        <v>17</v>
      </c>
      <c r="U96" s="281">
        <v>1</v>
      </c>
      <c r="V96" s="281">
        <f>$A96</f>
        <v>17</v>
      </c>
      <c r="W96" s="401"/>
      <c r="X96" s="298"/>
      <c r="Y96" s="298"/>
      <c r="Z96" s="298"/>
      <c r="AA96" s="298"/>
      <c r="AB96" s="298"/>
      <c r="AC96" s="298"/>
      <c r="AD96" s="402"/>
      <c r="AE96" s="402"/>
      <c r="AF96" s="402"/>
      <c r="AH96" s="280" t="e">
        <f>IF(AND(T96&gt;16,P96&gt;=6200),"1",LOOKUP(T96,Y$5:AO$5,Y$6:AO$6))</f>
        <v>#REF!</v>
      </c>
      <c r="AI96" s="280" t="e">
        <f>LOOKUP(Q96,Y$8:AD$8,Y$9:AD$9)</f>
        <v>#REF!</v>
      </c>
      <c r="AJ96" s="356">
        <v>459</v>
      </c>
      <c r="AK96" s="231"/>
    </row>
    <row r="97" spans="1:37" s="280" customFormat="1" x14ac:dyDescent="0.3">
      <c r="A97" s="612"/>
      <c r="B97" s="475"/>
      <c r="C97" s="648" t="str">
        <f>VLOOKUP(B96,Уч!$A$2:$L$34,5,FALSE)</f>
        <v xml:space="preserve">Волгоградская область  </v>
      </c>
      <c r="D97" s="477" t="str">
        <f>VLOOKUP(B96,Уч!$A$2:$L$34,4,FALSE)</f>
        <v>КМС</v>
      </c>
      <c r="E97" s="461" t="s">
        <v>25</v>
      </c>
      <c r="F97" s="598">
        <f>VLOOKUP($B96,'1_р1'!$C$18:$I$86,6,FALSE)</f>
        <v>-0.2</v>
      </c>
      <c r="G97" s="598">
        <f>VLOOKUP($B96,Дл_р!$C$16:$O$54,12,FALSE)</f>
        <v>-0.4</v>
      </c>
      <c r="H97" s="475"/>
      <c r="I97" s="598"/>
      <c r="J97" s="599"/>
      <c r="K97" s="598" t="e">
        <f>VLOOKUP($B96,#REF!,6,FALSE)</f>
        <v>#REF!</v>
      </c>
      <c r="L97" s="598"/>
      <c r="M97" s="598"/>
      <c r="N97" s="475"/>
      <c r="O97" s="475"/>
      <c r="P97" s="621"/>
      <c r="Q97" s="600"/>
      <c r="R97" s="646" t="e">
        <f>CONCATENATE(AH96,"+",AI96,"+",5)</f>
        <v>#REF!</v>
      </c>
      <c r="S97" s="475">
        <f>B96</f>
        <v>101</v>
      </c>
      <c r="T97" s="281">
        <f>$A96</f>
        <v>17</v>
      </c>
      <c r="U97" s="281">
        <v>2</v>
      </c>
      <c r="V97" s="281">
        <f>$A96</f>
        <v>17</v>
      </c>
      <c r="W97" s="401"/>
      <c r="X97" s="298"/>
      <c r="Y97" s="298"/>
      <c r="Z97" s="298"/>
      <c r="AA97" s="298"/>
      <c r="AB97" s="298"/>
      <c r="AC97" s="298"/>
      <c r="AD97" s="402"/>
      <c r="AE97" s="402"/>
      <c r="AF97" s="402"/>
      <c r="AH97" s="231"/>
      <c r="AI97" s="231"/>
      <c r="AJ97" s="356">
        <v>459</v>
      </c>
      <c r="AK97" s="231"/>
    </row>
    <row r="98" spans="1:37" s="280" customFormat="1" ht="13.15" customHeight="1" x14ac:dyDescent="0.3">
      <c r="A98" s="612"/>
      <c r="B98" s="475"/>
      <c r="C98" s="649" t="str">
        <f>VLOOKUP(B96,Уч!$A$2:$L$34,7,FALSE)</f>
        <v>ГБУ ВО "СШОР по легкой атлетике", ФГБОУ ВО "ВГАФК"</v>
      </c>
      <c r="D98" s="477"/>
      <c r="E98" s="461" t="s">
        <v>29</v>
      </c>
      <c r="F98" s="475">
        <f>VLOOKUP($B96,'1_р1'!$C$18:$I$86,7,FALSE)</f>
        <v>723</v>
      </c>
      <c r="G98" s="475">
        <f>VLOOKUP($B96,Дл_р!$C$16:$O$54,13,FALSE)</f>
        <v>565</v>
      </c>
      <c r="H98" s="475">
        <f>VLOOKUP($B96,Я_р!$C$16:$K$60,9,FALSE)</f>
        <v>661</v>
      </c>
      <c r="I98" s="475">
        <f>VLOOKUP($B96,В_р!$C$16:$AF$57,30,)</f>
        <v>644</v>
      </c>
      <c r="J98" s="478">
        <f>VLOOKUP($B96,'4_р'!$C$17:$H$73,6,FALSE)</f>
        <v>764</v>
      </c>
      <c r="K98" s="475" t="e">
        <f>VLOOKUP($B96,#REF!,7,FALSE)</f>
        <v>#REF!</v>
      </c>
      <c r="L98" s="475" t="e">
        <f>VLOOKUP($B96,#REF!,9,FALSE)</f>
        <v>#REF!</v>
      </c>
      <c r="M98" s="475" t="e">
        <f>VLOOKUP($B96,#REF!,30,FALSE)</f>
        <v>#REF!</v>
      </c>
      <c r="N98" s="475" t="e">
        <f>VLOOKUP($B96,К_р!$C$15:$K$68,9,FALSE)</f>
        <v>#N/A</v>
      </c>
      <c r="O98" s="475" t="e">
        <f>VLOOKUP($B96,'15_р'!$C$17:$H$86,6,FALSE)</f>
        <v>#N/A</v>
      </c>
      <c r="P98" s="621"/>
      <c r="Q98" s="602"/>
      <c r="R98" s="623"/>
      <c r="S98" s="475">
        <f>B96</f>
        <v>101</v>
      </c>
      <c r="T98" s="281">
        <f>$A96</f>
        <v>17</v>
      </c>
      <c r="U98" s="281">
        <v>3</v>
      </c>
      <c r="V98" s="281">
        <f>$A96</f>
        <v>17</v>
      </c>
      <c r="W98" s="401"/>
      <c r="X98" s="298"/>
      <c r="Y98" s="298"/>
      <c r="Z98" s="298"/>
      <c r="AA98" s="298"/>
      <c r="AB98" s="298"/>
      <c r="AC98" s="298"/>
      <c r="AD98" s="402"/>
      <c r="AE98" s="402"/>
      <c r="AF98" s="402"/>
      <c r="AH98" s="231"/>
      <c r="AI98" s="231"/>
      <c r="AJ98" s="356">
        <v>459</v>
      </c>
      <c r="AK98" s="231"/>
    </row>
    <row r="99" spans="1:37" s="280" customFormat="1" x14ac:dyDescent="0.3">
      <c r="A99" s="612"/>
      <c r="B99" s="475"/>
      <c r="C99" s="648" t="str">
        <f>VLOOKUP(B96,Уч!$A$2:$L$34,11,FALSE)</f>
        <v>Овчинников В.О., Зацеляпин М.И., Трофимов Е.В.</v>
      </c>
      <c r="D99" s="477"/>
      <c r="E99" s="461" t="s">
        <v>276</v>
      </c>
      <c r="F99" s="475">
        <f>F98</f>
        <v>723</v>
      </c>
      <c r="G99" s="475">
        <f>F99+G98</f>
        <v>1288</v>
      </c>
      <c r="H99" s="475">
        <f>G99+H98</f>
        <v>1949</v>
      </c>
      <c r="I99" s="475">
        <f>H99+I98</f>
        <v>2593</v>
      </c>
      <c r="J99" s="478">
        <f>SUM($F98:J98)</f>
        <v>3357</v>
      </c>
      <c r="K99" s="475" t="e">
        <f>SUM($F98:$K98)</f>
        <v>#REF!</v>
      </c>
      <c r="L99" s="475" t="e">
        <f>K99+L98</f>
        <v>#REF!</v>
      </c>
      <c r="M99" s="475" t="e">
        <f>L99+M98</f>
        <v>#REF!</v>
      </c>
      <c r="N99" s="475" t="e">
        <f>SUM($F98:$N98)</f>
        <v>#REF!</v>
      </c>
      <c r="O99" s="475" t="e">
        <f>SUM($F98:$O98)</f>
        <v>#REF!</v>
      </c>
      <c r="P99" s="621"/>
      <c r="Q99" s="600"/>
      <c r="R99" s="623"/>
      <c r="S99" s="475">
        <f>B96</f>
        <v>101</v>
      </c>
      <c r="T99" s="281">
        <f>$A96</f>
        <v>17</v>
      </c>
      <c r="U99" s="281">
        <v>4</v>
      </c>
      <c r="V99" s="281">
        <f>$A96</f>
        <v>17</v>
      </c>
      <c r="W99" s="336">
        <f t="shared" ref="W99:AF99" si="16">F99</f>
        <v>723</v>
      </c>
      <c r="X99" s="336">
        <f t="shared" si="16"/>
        <v>1288</v>
      </c>
      <c r="Y99" s="336">
        <f t="shared" si="16"/>
        <v>1949</v>
      </c>
      <c r="Z99" s="336">
        <f t="shared" si="16"/>
        <v>2593</v>
      </c>
      <c r="AA99" s="336">
        <f t="shared" si="16"/>
        <v>3357</v>
      </c>
      <c r="AB99" s="336" t="e">
        <f t="shared" si="16"/>
        <v>#REF!</v>
      </c>
      <c r="AC99" s="336" t="e">
        <f t="shared" si="16"/>
        <v>#REF!</v>
      </c>
      <c r="AD99" s="336" t="e">
        <f t="shared" si="16"/>
        <v>#REF!</v>
      </c>
      <c r="AE99" s="336" t="e">
        <f t="shared" si="16"/>
        <v>#REF!</v>
      </c>
      <c r="AF99" s="336" t="e">
        <f t="shared" si="16"/>
        <v>#REF!</v>
      </c>
      <c r="AH99" s="231"/>
      <c r="AI99" s="231"/>
      <c r="AJ99" s="356">
        <v>459</v>
      </c>
      <c r="AK99" s="231"/>
    </row>
    <row r="100" spans="1:37" s="280" customFormat="1" x14ac:dyDescent="0.2">
      <c r="A100" s="568"/>
      <c r="B100" s="624"/>
      <c r="C100" s="617"/>
      <c r="D100" s="629"/>
      <c r="E100" s="618" t="s">
        <v>59</v>
      </c>
      <c r="F100" s="624">
        <f>RANK(F99,$W$19:$W$180,0)</f>
        <v>15</v>
      </c>
      <c r="G100" s="624">
        <f>RANK(G99,$X$19:$X$180,0)</f>
        <v>26</v>
      </c>
      <c r="H100" s="624">
        <f>RANK(H99,$Y$19:$Y$179,0)</f>
        <v>23</v>
      </c>
      <c r="I100" s="624">
        <f>RANK(I99,$Z$19:$Z$160,0)</f>
        <v>22</v>
      </c>
      <c r="J100" s="626">
        <f>RANK(J99,$AA$19:$AA$155,0)</f>
        <v>17</v>
      </c>
      <c r="K100" s="624" t="e">
        <f>RANK(K99,$AB$19:$AB$109,0)</f>
        <v>#REF!</v>
      </c>
      <c r="L100" s="624" t="e">
        <f>RANK(L99,$AC$19:$AC$115,0)</f>
        <v>#REF!</v>
      </c>
      <c r="M100" s="624" t="e">
        <f>RANK(M99,$AD$19:$AD$135,0)</f>
        <v>#REF!</v>
      </c>
      <c r="N100" s="624" t="e">
        <f>RANK(N99,$AE$19:$AE$135,0)</f>
        <v>#REF!</v>
      </c>
      <c r="O100" s="624" t="e">
        <f>RANK(O99,$AF$19:$AF$109,0)</f>
        <v>#REF!</v>
      </c>
      <c r="P100" s="576"/>
      <c r="Q100" s="627"/>
      <c r="R100" s="363"/>
      <c r="S100" s="601">
        <f>B96</f>
        <v>101</v>
      </c>
      <c r="T100" s="281">
        <f>$A96</f>
        <v>17</v>
      </c>
      <c r="U100" s="281">
        <v>5</v>
      </c>
      <c r="V100" s="281">
        <f>$A96</f>
        <v>17</v>
      </c>
      <c r="W100" s="401"/>
      <c r="X100" s="298"/>
      <c r="Y100" s="298"/>
      <c r="Z100" s="298"/>
      <c r="AA100" s="298"/>
      <c r="AB100" s="298"/>
      <c r="AC100" s="298"/>
      <c r="AD100" s="402"/>
      <c r="AE100" s="402"/>
      <c r="AF100" s="402"/>
      <c r="AH100" s="231"/>
      <c r="AI100" s="231"/>
      <c r="AJ100" s="356">
        <v>459</v>
      </c>
      <c r="AK100" s="231"/>
    </row>
    <row r="101" spans="1:37" s="280" customFormat="1" x14ac:dyDescent="0.3">
      <c r="A101" s="612">
        <v>18</v>
      </c>
      <c r="B101" s="475">
        <v>77</v>
      </c>
      <c r="C101" s="616" t="str">
        <f>VLOOKUP(B101,Уч!$A$2:$L$34,2,FALSE)</f>
        <v>Мазикин Алексей</v>
      </c>
      <c r="D101" s="480" t="str">
        <f>VLOOKUP(B101,Уч!$A$2:$L$34,3,FALSE)</f>
        <v>05.06.1998</v>
      </c>
      <c r="E101" s="461" t="s">
        <v>19</v>
      </c>
      <c r="F101" s="596">
        <f>VLOOKUP($B101,'1_р1'!$C$18:$I$86,5,FALSE)</f>
        <v>11.99</v>
      </c>
      <c r="G101" s="596">
        <f>VLOOKUP($B101,Дл_р!$C$16:$O$54,11,FALSE)</f>
        <v>7.05</v>
      </c>
      <c r="H101" s="596">
        <f>VLOOKUP($B101,Я_р!$C$16:$K$60,8,FALSE)</f>
        <v>10.94</v>
      </c>
      <c r="I101" s="596">
        <f>VLOOKUP($B101,В_р!$C$16:$AF$57,29,FALSE)</f>
        <v>1.76</v>
      </c>
      <c r="J101" s="597">
        <f>VLOOKUP($B101,'4_р'!$C$17:$H$73,5,FALSE)</f>
        <v>52.22</v>
      </c>
      <c r="K101" s="596" t="e">
        <f>VLOOKUP($B101,#REF!,5,FALSE)</f>
        <v>#REF!</v>
      </c>
      <c r="L101" s="596" t="e">
        <f>VLOOKUP($B101,#REF!,8,FALSE)</f>
        <v>#REF!</v>
      </c>
      <c r="M101" s="596" t="e">
        <f>VLOOKUP($B101,#REF!,29,FALSE)</f>
        <v>#REF!</v>
      </c>
      <c r="N101" s="596" t="e">
        <f>VLOOKUP($B101,К_р!$C$15:$K$68,8,FALSE)</f>
        <v>#N/A</v>
      </c>
      <c r="O101" s="475" t="e">
        <f>VLOOKUP($B101,'15_р'!$C$17:$H$86,5,FALSE)</f>
        <v>#N/A</v>
      </c>
      <c r="P101" s="621" t="e">
        <f>SUM(F103:O103)</f>
        <v>#REF!</v>
      </c>
      <c r="Q101" s="474" t="e">
        <f>LOOKUP(P101,Y$1:AH$1,Y$2:AH$2)</f>
        <v>#REF!</v>
      </c>
      <c r="R101" s="646" t="e">
        <f>AH101+AI101+5</f>
        <v>#REF!</v>
      </c>
      <c r="S101" s="475">
        <f>B101</f>
        <v>77</v>
      </c>
      <c r="T101" s="281">
        <f>$A101</f>
        <v>18</v>
      </c>
      <c r="U101" s="281">
        <v>1</v>
      </c>
      <c r="V101" s="281">
        <f>$A101</f>
        <v>18</v>
      </c>
      <c r="W101" s="401"/>
      <c r="X101" s="298"/>
      <c r="Y101" s="298"/>
      <c r="Z101" s="298"/>
      <c r="AA101" s="298"/>
      <c r="AB101" s="298"/>
      <c r="AC101" s="298"/>
      <c r="AD101" s="402"/>
      <c r="AE101" s="402"/>
      <c r="AF101" s="402"/>
      <c r="AH101" s="280" t="e">
        <f>IF(AND(T101&gt;16,P101&gt;=6200),"1",LOOKUP(T101,Y$5:AO$5,Y$6:AO$6))</f>
        <v>#REF!</v>
      </c>
      <c r="AI101" s="280" t="e">
        <f>LOOKUP(Q101,Y$8:AD$8,Y$9:AD$9)</f>
        <v>#REF!</v>
      </c>
      <c r="AJ101" s="356">
        <v>505</v>
      </c>
      <c r="AK101" s="231"/>
    </row>
    <row r="102" spans="1:37" s="280" customFormat="1" x14ac:dyDescent="0.3">
      <c r="A102" s="612"/>
      <c r="B102" s="475"/>
      <c r="C102" s="648" t="str">
        <f>VLOOKUP(B101,Уч!$A$2:$L$34,5,FALSE)</f>
        <v xml:space="preserve">Ставропольский край  </v>
      </c>
      <c r="D102" s="480" t="str">
        <f>VLOOKUP(B101,Уч!$A$2:$L$34,4,FALSE)</f>
        <v>КМС</v>
      </c>
      <c r="E102" s="461" t="s">
        <v>25</v>
      </c>
      <c r="F102" s="598">
        <f>VLOOKUP($B101,'1_р1'!$C$18:$I$86,6,FALSE)</f>
        <v>0</v>
      </c>
      <c r="G102" s="598">
        <f>VLOOKUP($B101,Дл_р!$C$16:$O$54,12,FALSE)</f>
        <v>-1</v>
      </c>
      <c r="H102" s="475"/>
      <c r="I102" s="598"/>
      <c r="J102" s="599"/>
      <c r="K102" s="598" t="e">
        <f>VLOOKUP($B101,#REF!,6,FALSE)</f>
        <v>#REF!</v>
      </c>
      <c r="L102" s="598"/>
      <c r="M102" s="598"/>
      <c r="N102" s="475"/>
      <c r="O102" s="475"/>
      <c r="P102" s="621"/>
      <c r="Q102" s="600"/>
      <c r="R102" s="646" t="e">
        <f>CONCATENATE(AH101,"+",AI101,"+",5)</f>
        <v>#REF!</v>
      </c>
      <c r="S102" s="475">
        <f>B101</f>
        <v>77</v>
      </c>
      <c r="T102" s="281">
        <f>$A101</f>
        <v>18</v>
      </c>
      <c r="U102" s="281">
        <v>2</v>
      </c>
      <c r="V102" s="281">
        <f>$A101</f>
        <v>18</v>
      </c>
      <c r="W102" s="401"/>
      <c r="X102" s="298"/>
      <c r="Y102" s="298"/>
      <c r="Z102" s="298"/>
      <c r="AA102" s="298"/>
      <c r="AB102" s="298"/>
      <c r="AC102" s="298"/>
      <c r="AD102" s="402"/>
      <c r="AE102" s="402"/>
      <c r="AF102" s="402"/>
      <c r="AH102" s="231"/>
      <c r="AI102" s="231"/>
      <c r="AJ102" s="356">
        <v>505</v>
      </c>
      <c r="AK102" s="231"/>
    </row>
    <row r="103" spans="1:37" s="280" customFormat="1" x14ac:dyDescent="0.3">
      <c r="A103" s="612"/>
      <c r="B103" s="475"/>
      <c r="C103" s="649" t="str">
        <f>VLOOKUP(B101,Уч!$A$2:$L$34,7,FALSE)</f>
        <v>ГБУ СК "СШОР по легкой атлетике", СУОР</v>
      </c>
      <c r="D103" s="480"/>
      <c r="E103" s="461" t="s">
        <v>29</v>
      </c>
      <c r="F103" s="475">
        <f>VLOOKUP($B101,'1_р1'!$C$18:$I$86,7,FALSE)</f>
        <v>653</v>
      </c>
      <c r="G103" s="475">
        <f>VLOOKUP($B101,Дл_р!$C$16:$O$54,13,FALSE)</f>
        <v>826</v>
      </c>
      <c r="H103" s="475">
        <f>VLOOKUP($B101,Я_р!$C$16:$K$60,9,FALSE)</f>
        <v>542</v>
      </c>
      <c r="I103" s="475">
        <f>VLOOKUP($B101,В_р!$C$16:$AF$57,30,)</f>
        <v>593</v>
      </c>
      <c r="J103" s="478">
        <f>VLOOKUP($B101,'4_р'!$C$17:$H$73,6,FALSE)</f>
        <v>715</v>
      </c>
      <c r="K103" s="475" t="e">
        <f>VLOOKUP($B101,#REF!,7,FALSE)</f>
        <v>#REF!</v>
      </c>
      <c r="L103" s="475" t="e">
        <f>VLOOKUP($B101,#REF!,9,FALSE)</f>
        <v>#REF!</v>
      </c>
      <c r="M103" s="475" t="e">
        <f>VLOOKUP($B101,#REF!,30,FALSE)</f>
        <v>#REF!</v>
      </c>
      <c r="N103" s="475" t="e">
        <f>VLOOKUP($B101,К_р!$C$15:$K$68,9,FALSE)</f>
        <v>#N/A</v>
      </c>
      <c r="O103" s="475" t="e">
        <f>VLOOKUP($B101,'15_р'!$C$17:$H$86,6,FALSE)</f>
        <v>#N/A</v>
      </c>
      <c r="P103" s="621"/>
      <c r="Q103" s="578"/>
      <c r="R103" s="623"/>
      <c r="S103" s="475">
        <f>B101</f>
        <v>77</v>
      </c>
      <c r="T103" s="281">
        <f>$A101</f>
        <v>18</v>
      </c>
      <c r="U103" s="281">
        <v>3</v>
      </c>
      <c r="V103" s="281">
        <f>$A101</f>
        <v>18</v>
      </c>
      <c r="W103" s="401"/>
      <c r="X103" s="298"/>
      <c r="Y103" s="298"/>
      <c r="Z103" s="298"/>
      <c r="AA103" s="298"/>
      <c r="AB103" s="298"/>
      <c r="AC103" s="298"/>
      <c r="AD103" s="402"/>
      <c r="AE103" s="402"/>
      <c r="AF103" s="402"/>
      <c r="AH103" s="231"/>
      <c r="AI103" s="231"/>
      <c r="AJ103" s="356">
        <v>505</v>
      </c>
      <c r="AK103" s="231"/>
    </row>
    <row r="104" spans="1:37" s="280" customFormat="1" x14ac:dyDescent="0.3">
      <c r="A104" s="612"/>
      <c r="B104" s="475"/>
      <c r="C104" s="648" t="str">
        <f>VLOOKUP(B101,Уч!$A$2:$L$34,11,FALSE)</f>
        <v>Мирошниченко В.И., Журавлева Т.В.</v>
      </c>
      <c r="D104" s="480"/>
      <c r="E104" s="461" t="s">
        <v>276</v>
      </c>
      <c r="F104" s="475">
        <f>F103</f>
        <v>653</v>
      </c>
      <c r="G104" s="475">
        <f>F104+G103</f>
        <v>1479</v>
      </c>
      <c r="H104" s="475">
        <f>G104+H103</f>
        <v>2021</v>
      </c>
      <c r="I104" s="475">
        <f>H104+I103</f>
        <v>2614</v>
      </c>
      <c r="J104" s="478">
        <f>SUM($F103:J103)</f>
        <v>3329</v>
      </c>
      <c r="K104" s="475" t="e">
        <f>SUM($F103:$K103)</f>
        <v>#REF!</v>
      </c>
      <c r="L104" s="475" t="e">
        <f>K104+L103</f>
        <v>#REF!</v>
      </c>
      <c r="M104" s="475" t="e">
        <f>L104+M103</f>
        <v>#REF!</v>
      </c>
      <c r="N104" s="475" t="e">
        <f>SUM($F103:$N103)</f>
        <v>#REF!</v>
      </c>
      <c r="O104" s="475" t="e">
        <f>SUM($F103:$O103)</f>
        <v>#REF!</v>
      </c>
      <c r="P104" s="621"/>
      <c r="Q104" s="578"/>
      <c r="R104" s="623"/>
      <c r="S104" s="475">
        <f>B101</f>
        <v>77</v>
      </c>
      <c r="T104" s="281">
        <f>$A101</f>
        <v>18</v>
      </c>
      <c r="U104" s="281">
        <v>4</v>
      </c>
      <c r="V104" s="281">
        <f>$A101</f>
        <v>18</v>
      </c>
      <c r="W104" s="336">
        <f t="shared" ref="W104:AF104" si="17">F104</f>
        <v>653</v>
      </c>
      <c r="X104" s="336">
        <f t="shared" si="17"/>
        <v>1479</v>
      </c>
      <c r="Y104" s="336">
        <f t="shared" si="17"/>
        <v>2021</v>
      </c>
      <c r="Z104" s="336">
        <f t="shared" si="17"/>
        <v>2614</v>
      </c>
      <c r="AA104" s="336">
        <f t="shared" si="17"/>
        <v>3329</v>
      </c>
      <c r="AB104" s="336" t="e">
        <f t="shared" si="17"/>
        <v>#REF!</v>
      </c>
      <c r="AC104" s="336" t="e">
        <f t="shared" si="17"/>
        <v>#REF!</v>
      </c>
      <c r="AD104" s="336" t="e">
        <f t="shared" si="17"/>
        <v>#REF!</v>
      </c>
      <c r="AE104" s="336" t="e">
        <f t="shared" si="17"/>
        <v>#REF!</v>
      </c>
      <c r="AF104" s="336" t="e">
        <f t="shared" si="17"/>
        <v>#REF!</v>
      </c>
      <c r="AH104" s="231"/>
      <c r="AI104" s="231"/>
      <c r="AJ104" s="356">
        <v>505</v>
      </c>
      <c r="AK104" s="231"/>
    </row>
    <row r="105" spans="1:37" s="280" customFormat="1" x14ac:dyDescent="0.2">
      <c r="A105" s="568"/>
      <c r="B105" s="624"/>
      <c r="C105" s="617"/>
      <c r="D105" s="625"/>
      <c r="E105" s="618" t="s">
        <v>59</v>
      </c>
      <c r="F105" s="624">
        <f>RANK(F104,$W$19:$W$180,0)</f>
        <v>28</v>
      </c>
      <c r="G105" s="624">
        <f>RANK(G104,$X$19:$X$180,0)</f>
        <v>11</v>
      </c>
      <c r="H105" s="624">
        <f>RANK(H104,$Y$19:$Y$179,0)</f>
        <v>19</v>
      </c>
      <c r="I105" s="624">
        <f>RANK(I104,$Z$19:$Z$160,0)</f>
        <v>20</v>
      </c>
      <c r="J105" s="626">
        <f>RANK(J104,$AA$19:$AA$155,0)</f>
        <v>18</v>
      </c>
      <c r="K105" s="624" t="e">
        <f>RANK(K104,$AB$19:$AB$109,0)</f>
        <v>#REF!</v>
      </c>
      <c r="L105" s="624" t="e">
        <f>RANK(L104,$AC$19:$AC$115,0)</f>
        <v>#REF!</v>
      </c>
      <c r="M105" s="624" t="e">
        <f>RANK(M104,$AD$19:$AD$135,0)</f>
        <v>#REF!</v>
      </c>
      <c r="N105" s="624" t="e">
        <f>RANK(N104,$AE$19:$AE$135,0)</f>
        <v>#REF!</v>
      </c>
      <c r="O105" s="624" t="e">
        <f>RANK(O104,$AF$19:$AF$109,0)</f>
        <v>#REF!</v>
      </c>
      <c r="P105" s="576"/>
      <c r="Q105" s="627"/>
      <c r="R105" s="363"/>
      <c r="S105" s="601">
        <f>B101</f>
        <v>77</v>
      </c>
      <c r="T105" s="281">
        <f>$A101</f>
        <v>18</v>
      </c>
      <c r="U105" s="281">
        <v>5</v>
      </c>
      <c r="V105" s="281">
        <f>$A101</f>
        <v>18</v>
      </c>
      <c r="W105" s="401"/>
      <c r="X105" s="298"/>
      <c r="Y105" s="298"/>
      <c r="Z105" s="298"/>
      <c r="AA105" s="298"/>
      <c r="AB105" s="298"/>
      <c r="AC105" s="298"/>
      <c r="AD105" s="402"/>
      <c r="AE105" s="402"/>
      <c r="AF105" s="402"/>
      <c r="AH105" s="231"/>
      <c r="AI105" s="231"/>
      <c r="AJ105" s="356">
        <v>505</v>
      </c>
      <c r="AK105" s="231"/>
    </row>
    <row r="106" spans="1:37" s="280" customFormat="1" x14ac:dyDescent="0.3">
      <c r="A106" s="612">
        <v>19</v>
      </c>
      <c r="B106" s="475">
        <v>71</v>
      </c>
      <c r="C106" s="616" t="str">
        <f>VLOOKUP(B106,Уч!$A$2:$L$34,2,FALSE)</f>
        <v>Агапов Игорь</v>
      </c>
      <c r="D106" s="480" t="str">
        <f>VLOOKUP(B106,Уч!$A$2:$L$34,3,FALSE)</f>
        <v>29.10.1998</v>
      </c>
      <c r="E106" s="461" t="s">
        <v>19</v>
      </c>
      <c r="F106" s="596">
        <f>VLOOKUP($B106,'1_р1'!$C$18:$I$86,5,FALSE)</f>
        <v>11.78</v>
      </c>
      <c r="G106" s="596">
        <f>VLOOKUP($B106,Дл_р!$C$16:$O$54,11,FALSE)</f>
        <v>6.44</v>
      </c>
      <c r="H106" s="596">
        <f>VLOOKUP($B106,Я_р!$C$16:$K$60,8,FALSE)</f>
        <v>11.2</v>
      </c>
      <c r="I106" s="596">
        <f>VLOOKUP($B106,В_р!$C$16:$AF$57,29,FALSE)</f>
        <v>1.85</v>
      </c>
      <c r="J106" s="597">
        <f>VLOOKUP($B106,'4_р'!$C$17:$H$73,5,FALSE)</f>
        <v>52.72</v>
      </c>
      <c r="K106" s="596" t="e">
        <f>VLOOKUP($B106,#REF!,5,FALSE)</f>
        <v>#REF!</v>
      </c>
      <c r="L106" s="596" t="e">
        <f>VLOOKUP($B106,#REF!,8,FALSE)</f>
        <v>#REF!</v>
      </c>
      <c r="M106" s="596" t="e">
        <f>VLOOKUP($B106,#REF!,29,FALSE)</f>
        <v>#REF!</v>
      </c>
      <c r="N106" s="596" t="e">
        <f>VLOOKUP($B106,К_р!$C$15:$K$68,8,FALSE)</f>
        <v>#N/A</v>
      </c>
      <c r="O106" s="475" t="e">
        <f>VLOOKUP($B106,'15_р'!$C$17:$H$86,5,FALSE)</f>
        <v>#N/A</v>
      </c>
      <c r="P106" s="621" t="e">
        <f>SUM(F108:O108)</f>
        <v>#REF!</v>
      </c>
      <c r="Q106" s="474" t="e">
        <f>LOOKUP(P106,Y$1:AH$1,Y$2:AH$2)</f>
        <v>#REF!</v>
      </c>
      <c r="R106" s="620" t="e">
        <f>AH106+AI106+5</f>
        <v>#REF!</v>
      </c>
      <c r="S106" s="475">
        <f>B106</f>
        <v>71</v>
      </c>
      <c r="T106" s="281">
        <f>$A106</f>
        <v>19</v>
      </c>
      <c r="U106" s="281">
        <v>1</v>
      </c>
      <c r="V106" s="281" t="s">
        <v>162</v>
      </c>
      <c r="W106" s="401"/>
      <c r="X106" s="298"/>
      <c r="Y106" s="298"/>
      <c r="Z106" s="298"/>
      <c r="AA106" s="298"/>
      <c r="AB106" s="298"/>
      <c r="AC106" s="298"/>
      <c r="AD106" s="402"/>
      <c r="AE106" s="402"/>
      <c r="AF106" s="402"/>
      <c r="AH106" s="280">
        <v>13</v>
      </c>
      <c r="AI106" s="280" t="e">
        <f>LOOKUP(Q106,Y$8:AD$8,Y$9:AD$9)</f>
        <v>#REF!</v>
      </c>
      <c r="AJ106" s="356">
        <v>97</v>
      </c>
      <c r="AK106" s="231"/>
    </row>
    <row r="107" spans="1:37" s="280" customFormat="1" x14ac:dyDescent="0.3">
      <c r="A107" s="612"/>
      <c r="B107" s="475"/>
      <c r="C107" s="648" t="str">
        <f>VLOOKUP(B106,Уч!$A$2:$L$34,5,FALSE)</f>
        <v xml:space="preserve">Москва  </v>
      </c>
      <c r="D107" s="480" t="str">
        <f>VLOOKUP(B106,Уч!$A$2:$L$34,4,FALSE)</f>
        <v>КМС</v>
      </c>
      <c r="E107" s="461" t="s">
        <v>25</v>
      </c>
      <c r="F107" s="598">
        <f>VLOOKUP($B106,'1_р1'!$C$18:$I$86,6,FALSE)</f>
        <v>-0.2</v>
      </c>
      <c r="G107" s="598">
        <f>VLOOKUP($B106,Дл_р!$C$16:$O$54,12,FALSE)</f>
        <v>-0.6</v>
      </c>
      <c r="H107" s="475"/>
      <c r="I107" s="598"/>
      <c r="J107" s="599"/>
      <c r="K107" s="598" t="e">
        <f>VLOOKUP($B106,#REF!,6,FALSE)</f>
        <v>#REF!</v>
      </c>
      <c r="L107" s="598"/>
      <c r="M107" s="598"/>
      <c r="N107" s="475"/>
      <c r="O107" s="475"/>
      <c r="P107" s="621"/>
      <c r="Q107" s="600"/>
      <c r="R107" s="620" t="e">
        <f>CONCATENATE(AH106,"+",AI106,"+",5)</f>
        <v>#REF!</v>
      </c>
      <c r="S107" s="475">
        <f>B106</f>
        <v>71</v>
      </c>
      <c r="T107" s="281">
        <f>$A106</f>
        <v>19</v>
      </c>
      <c r="U107" s="281">
        <v>2</v>
      </c>
      <c r="V107" s="281" t="s">
        <v>162</v>
      </c>
      <c r="W107" s="401"/>
      <c r="X107" s="298"/>
      <c r="Y107" s="298"/>
      <c r="Z107" s="298"/>
      <c r="AA107" s="298"/>
      <c r="AB107" s="298"/>
      <c r="AC107" s="298"/>
      <c r="AD107" s="402"/>
      <c r="AE107" s="402"/>
      <c r="AF107" s="402"/>
      <c r="AH107" s="231"/>
      <c r="AI107" s="231"/>
      <c r="AJ107" s="356">
        <v>97</v>
      </c>
      <c r="AK107" s="231"/>
    </row>
    <row r="108" spans="1:37" s="280" customFormat="1" x14ac:dyDescent="0.3">
      <c r="A108" s="612"/>
      <c r="B108" s="475"/>
      <c r="C108" s="649" t="str">
        <f>VLOOKUP(B106,Уч!$A$2:$L$34,7,FALSE)</f>
        <v>ГБУ "СШОР №44" Москомспорта</v>
      </c>
      <c r="D108" s="480"/>
      <c r="E108" s="461" t="s">
        <v>29</v>
      </c>
      <c r="F108" s="475">
        <f>VLOOKUP($B106,'1_р1'!$C$18:$I$86,7,FALSE)</f>
        <v>695</v>
      </c>
      <c r="G108" s="475">
        <f>VLOOKUP($B106,Дл_р!$C$16:$O$54,13,FALSE)</f>
        <v>684</v>
      </c>
      <c r="H108" s="475">
        <f>VLOOKUP($B106,Я_р!$C$16:$K$60,9,FALSE)</f>
        <v>558</v>
      </c>
      <c r="I108" s="475">
        <f>VLOOKUP($B106,В_р!$C$16:$AF$57,30,)</f>
        <v>670</v>
      </c>
      <c r="J108" s="478">
        <f>VLOOKUP($B106,'4_р'!$C$17:$H$73,6,FALSE)</f>
        <v>694</v>
      </c>
      <c r="K108" s="475" t="e">
        <f>VLOOKUP($B106,#REF!,7,FALSE)</f>
        <v>#REF!</v>
      </c>
      <c r="L108" s="475" t="e">
        <f>VLOOKUP($B106,#REF!,9,FALSE)</f>
        <v>#REF!</v>
      </c>
      <c r="M108" s="475" t="e">
        <f>VLOOKUP($B106,#REF!,30,FALSE)</f>
        <v>#REF!</v>
      </c>
      <c r="N108" s="475" t="e">
        <f>VLOOKUP($B106,К_р!$C$15:$K$68,9,FALSE)</f>
        <v>#N/A</v>
      </c>
      <c r="O108" s="475" t="e">
        <f>VLOOKUP($B106,'15_р'!$C$17:$H$86,6,FALSE)</f>
        <v>#N/A</v>
      </c>
      <c r="P108" s="621"/>
      <c r="Q108" s="602"/>
      <c r="R108" s="621"/>
      <c r="S108" s="475">
        <f>B106</f>
        <v>71</v>
      </c>
      <c r="T108" s="281">
        <f>$A106</f>
        <v>19</v>
      </c>
      <c r="U108" s="281">
        <v>3</v>
      </c>
      <c r="V108" s="281" t="s">
        <v>162</v>
      </c>
      <c r="W108" s="401"/>
      <c r="X108" s="298"/>
      <c r="Y108" s="298"/>
      <c r="Z108" s="298"/>
      <c r="AA108" s="298"/>
      <c r="AB108" s="298"/>
      <c r="AC108" s="298"/>
      <c r="AD108" s="402"/>
      <c r="AE108" s="402"/>
      <c r="AF108" s="402"/>
      <c r="AH108" s="231"/>
      <c r="AI108" s="231"/>
      <c r="AJ108" s="356">
        <v>97</v>
      </c>
      <c r="AK108" s="231"/>
    </row>
    <row r="109" spans="1:37" s="280" customFormat="1" x14ac:dyDescent="0.3">
      <c r="A109" s="612"/>
      <c r="B109" s="475"/>
      <c r="C109" s="648" t="str">
        <f>VLOOKUP(B106,Уч!$A$2:$L$34,11,FALSE)</f>
        <v>Баштанов А.В.</v>
      </c>
      <c r="D109" s="480"/>
      <c r="E109" s="461" t="s">
        <v>276</v>
      </c>
      <c r="F109" s="475">
        <f>F108</f>
        <v>695</v>
      </c>
      <c r="G109" s="475">
        <f>F109+G108</f>
        <v>1379</v>
      </c>
      <c r="H109" s="475">
        <f>G109+H108</f>
        <v>1937</v>
      </c>
      <c r="I109" s="475">
        <f>H109+I108</f>
        <v>2607</v>
      </c>
      <c r="J109" s="478">
        <f>SUM($F108:J108)</f>
        <v>3301</v>
      </c>
      <c r="K109" s="475" t="e">
        <f>SUM($F108:$K108)</f>
        <v>#REF!</v>
      </c>
      <c r="L109" s="475" t="e">
        <f>K109+L108</f>
        <v>#REF!</v>
      </c>
      <c r="M109" s="475" t="e">
        <f>L109+M108</f>
        <v>#REF!</v>
      </c>
      <c r="N109" s="475" t="e">
        <f>SUM($F108:$N108)</f>
        <v>#REF!</v>
      </c>
      <c r="O109" s="475" t="e">
        <f>SUM($F108:$O108)</f>
        <v>#REF!</v>
      </c>
      <c r="P109" s="621"/>
      <c r="Q109" s="600"/>
      <c r="R109" s="621"/>
      <c r="S109" s="475">
        <f>B106</f>
        <v>71</v>
      </c>
      <c r="T109" s="281">
        <f>$A106</f>
        <v>19</v>
      </c>
      <c r="U109" s="281">
        <v>4</v>
      </c>
      <c r="V109" s="281" t="s">
        <v>162</v>
      </c>
      <c r="W109" s="336">
        <f t="shared" ref="W109:AF109" si="18">F109</f>
        <v>695</v>
      </c>
      <c r="X109" s="336">
        <f t="shared" si="18"/>
        <v>1379</v>
      </c>
      <c r="Y109" s="336">
        <f t="shared" si="18"/>
        <v>1937</v>
      </c>
      <c r="Z109" s="336">
        <f t="shared" si="18"/>
        <v>2607</v>
      </c>
      <c r="AA109" s="336">
        <f t="shared" si="18"/>
        <v>3301</v>
      </c>
      <c r="AB109" s="336" t="e">
        <f t="shared" si="18"/>
        <v>#REF!</v>
      </c>
      <c r="AC109" s="336" t="e">
        <f t="shared" si="18"/>
        <v>#REF!</v>
      </c>
      <c r="AD109" s="336" t="e">
        <f t="shared" si="18"/>
        <v>#REF!</v>
      </c>
      <c r="AE109" s="336" t="e">
        <f t="shared" si="18"/>
        <v>#REF!</v>
      </c>
      <c r="AF109" s="336" t="e">
        <f t="shared" si="18"/>
        <v>#REF!</v>
      </c>
      <c r="AH109" s="231"/>
      <c r="AI109" s="231"/>
      <c r="AJ109" s="356">
        <v>97</v>
      </c>
      <c r="AK109" s="231"/>
    </row>
    <row r="110" spans="1:37" s="280" customFormat="1" x14ac:dyDescent="0.2">
      <c r="A110" s="568"/>
      <c r="B110" s="624"/>
      <c r="C110" s="617"/>
      <c r="D110" s="625"/>
      <c r="E110" s="618" t="s">
        <v>59</v>
      </c>
      <c r="F110" s="624">
        <f>RANK(F109,$W$19:$W$180,0)</f>
        <v>21</v>
      </c>
      <c r="G110" s="624">
        <f>RANK(G109,$X$19:$X$180,0)</f>
        <v>23</v>
      </c>
      <c r="H110" s="624">
        <f>RANK(H109,$Y$19:$Y$135,0)</f>
        <v>21</v>
      </c>
      <c r="I110" s="624">
        <f>RANK(I109,$Z$19:$Z$160,0)</f>
        <v>21</v>
      </c>
      <c r="J110" s="626">
        <f>RANK(J109,$AA$19:$AA$155,0)</f>
        <v>19</v>
      </c>
      <c r="K110" s="624" t="e">
        <f>RANK(K109,$AB$19:$AB$109,0)</f>
        <v>#REF!</v>
      </c>
      <c r="L110" s="624" t="e">
        <f>RANK(L109,$AC$19:$AC$115,0)</f>
        <v>#REF!</v>
      </c>
      <c r="M110" s="624" t="e">
        <f>RANK(M109,$AD$19:$AD$135,0)</f>
        <v>#REF!</v>
      </c>
      <c r="N110" s="624" t="e">
        <f>RANK(N109,$AE$19:$AE$135,0)</f>
        <v>#REF!</v>
      </c>
      <c r="O110" s="624" t="e">
        <f>RANK(O109,$AF$19:$AF$109,0)</f>
        <v>#REF!</v>
      </c>
      <c r="P110" s="576"/>
      <c r="Q110" s="627"/>
      <c r="R110" s="622"/>
      <c r="S110" s="601">
        <f>B106</f>
        <v>71</v>
      </c>
      <c r="T110" s="281">
        <f>$A106</f>
        <v>19</v>
      </c>
      <c r="U110" s="281">
        <v>5</v>
      </c>
      <c r="V110" s="281" t="s">
        <v>162</v>
      </c>
      <c r="W110" s="401"/>
      <c r="X110" s="298"/>
      <c r="Y110" s="298"/>
      <c r="Z110" s="298"/>
      <c r="AA110" s="298"/>
      <c r="AB110" s="298"/>
      <c r="AC110" s="298"/>
      <c r="AD110" s="402"/>
      <c r="AE110" s="402"/>
      <c r="AF110" s="402"/>
      <c r="AH110" s="231"/>
      <c r="AI110" s="231"/>
      <c r="AJ110" s="356">
        <v>97</v>
      </c>
      <c r="AK110" s="231"/>
    </row>
    <row r="111" spans="1:37" s="280" customFormat="1" x14ac:dyDescent="0.3">
      <c r="A111" s="612">
        <v>20</v>
      </c>
      <c r="B111" s="475">
        <v>114</v>
      </c>
      <c r="C111" s="616" t="str">
        <f>VLOOKUP(B111,Уч!$A$2:$L$34,2,FALSE)</f>
        <v>Новицкий Ярослав</v>
      </c>
      <c r="D111" s="480" t="str">
        <f>VLOOKUP(B111,Уч!$A$2:$L$34,3,FALSE)</f>
        <v>04.04.1988</v>
      </c>
      <c r="E111" s="461" t="s">
        <v>19</v>
      </c>
      <c r="F111" s="596">
        <f>VLOOKUP($B111,'1_р'!$C$18:$I$86,5,FALSE)</f>
        <v>12.34</v>
      </c>
      <c r="G111" s="596">
        <f>VLOOKUP($B111,Дл_р2!$C$16:$O$54,11,FALSE)</f>
        <v>6.42</v>
      </c>
      <c r="H111" s="596">
        <f>VLOOKUP($B111,Я_р2!$C$16:$K$60,8,FALSE)</f>
        <v>13.85</v>
      </c>
      <c r="I111" s="596">
        <f>VLOOKUP($B111,В_р2!$C$16:$AF$57,29,FALSE)</f>
        <v>1.85</v>
      </c>
      <c r="J111" s="597">
        <f>VLOOKUP($B111,'4_р'!$C$17:$H$73,5,FALSE)</f>
        <v>54.02</v>
      </c>
      <c r="K111" s="596"/>
      <c r="L111" s="596"/>
      <c r="M111" s="596"/>
      <c r="N111" s="596"/>
      <c r="O111" s="475"/>
      <c r="P111" s="621"/>
      <c r="Q111" s="474"/>
      <c r="R111" s="620"/>
      <c r="S111" s="475">
        <f>B111</f>
        <v>114</v>
      </c>
      <c r="T111" s="281">
        <f>$A111</f>
        <v>20</v>
      </c>
      <c r="U111" s="281">
        <v>1</v>
      </c>
      <c r="V111" s="281">
        <f>$A111</f>
        <v>20</v>
      </c>
      <c r="W111" s="401"/>
      <c r="X111" s="298"/>
      <c r="Y111" s="298"/>
      <c r="Z111" s="298"/>
      <c r="AA111" s="298"/>
      <c r="AB111" s="298"/>
      <c r="AC111" s="298"/>
      <c r="AD111" s="402"/>
      <c r="AE111" s="402"/>
      <c r="AF111" s="402"/>
      <c r="AH111" s="280">
        <f>IF(AND(T111&gt;16,P111&gt;=6200),"1",LOOKUP(T111,Y$5:AO$5,Y$6:AO$6))</f>
        <v>0</v>
      </c>
      <c r="AI111" s="280" t="e">
        <f>LOOKUP(Q111,Y$8:AD$8,Y$9:AD$9)</f>
        <v>#N/A</v>
      </c>
      <c r="AJ111" s="356">
        <v>460</v>
      </c>
      <c r="AK111" s="231"/>
    </row>
    <row r="112" spans="1:37" s="280" customFormat="1" x14ac:dyDescent="0.3">
      <c r="A112" s="612"/>
      <c r="B112" s="475"/>
      <c r="C112" s="648" t="str">
        <f>VLOOKUP(B111,Уч!$A$2:$L$34,5,FALSE)</f>
        <v xml:space="preserve">Санкт-Петербург  </v>
      </c>
      <c r="D112" s="480" t="str">
        <f>VLOOKUP(B111,Уч!$A$2:$L$34,4,FALSE)</f>
        <v>МС</v>
      </c>
      <c r="E112" s="461" t="s">
        <v>25</v>
      </c>
      <c r="F112" s="598">
        <f>VLOOKUP($B111,'1_р'!$C$18:$I$86,6,FALSE)</f>
        <v>-2.1</v>
      </c>
      <c r="G112" s="598">
        <f>VLOOKUP($B111,Дл_р2!$C$16:$O$54,12,FALSE)</f>
        <v>-1.2</v>
      </c>
      <c r="H112" s="475"/>
      <c r="I112" s="598"/>
      <c r="J112" s="599"/>
      <c r="K112" s="598"/>
      <c r="L112" s="598"/>
      <c r="M112" s="598"/>
      <c r="N112" s="475"/>
      <c r="O112" s="475"/>
      <c r="P112" s="621"/>
      <c r="Q112" s="600"/>
      <c r="R112" s="620"/>
      <c r="S112" s="475">
        <f>B111</f>
        <v>114</v>
      </c>
      <c r="T112" s="281">
        <f>$A111</f>
        <v>20</v>
      </c>
      <c r="U112" s="281">
        <v>2</v>
      </c>
      <c r="V112" s="281">
        <f>$A111</f>
        <v>20</v>
      </c>
      <c r="W112" s="401"/>
      <c r="X112" s="298"/>
      <c r="Y112" s="298"/>
      <c r="Z112" s="298"/>
      <c r="AA112" s="298"/>
      <c r="AB112" s="298"/>
      <c r="AC112" s="298"/>
      <c r="AD112" s="402"/>
      <c r="AE112" s="402"/>
      <c r="AF112" s="402"/>
      <c r="AH112" s="231"/>
      <c r="AI112" s="231"/>
      <c r="AJ112" s="356">
        <v>460</v>
      </c>
      <c r="AK112" s="231"/>
    </row>
    <row r="113" spans="1:37" s="280" customFormat="1" x14ac:dyDescent="0.3">
      <c r="A113" s="612"/>
      <c r="B113" s="475"/>
      <c r="C113" s="649" t="str">
        <f>VLOOKUP(B111,Уч!$A$2:$L$34,7,FALSE)</f>
        <v>СПб ГБУ ЦОП "ШВСМ по легкой атлетике"</v>
      </c>
      <c r="D113" s="480"/>
      <c r="E113" s="461" t="s">
        <v>29</v>
      </c>
      <c r="F113" s="475">
        <f>VLOOKUP($B111,'1_р'!$C$18:$I$86,7,FALSE)</f>
        <v>586</v>
      </c>
      <c r="G113" s="475">
        <f>VLOOKUP($B111,Дл_р2!$C$16:$O$54,13,FALSE)</f>
        <v>679</v>
      </c>
      <c r="H113" s="475">
        <f>VLOOKUP($B111,Я_р2!$C$16:$K$60,9,FALSE)</f>
        <v>719</v>
      </c>
      <c r="I113" s="475">
        <f>VLOOKUP($B111,В_р2!$C$16:$AF$57,30,)</f>
        <v>670</v>
      </c>
      <c r="J113" s="478">
        <f>VLOOKUP($B111,'4_р'!$C$17:$H$73,6,FALSE)</f>
        <v>639</v>
      </c>
      <c r="K113" s="475"/>
      <c r="L113" s="475"/>
      <c r="M113" s="475"/>
      <c r="N113" s="475"/>
      <c r="O113" s="475"/>
      <c r="P113" s="621"/>
      <c r="Q113" s="602"/>
      <c r="R113" s="621"/>
      <c r="S113" s="475">
        <f>B111</f>
        <v>114</v>
      </c>
      <c r="T113" s="281">
        <f>$A111</f>
        <v>20</v>
      </c>
      <c r="U113" s="281">
        <v>3</v>
      </c>
      <c r="V113" s="281">
        <f>$A111</f>
        <v>20</v>
      </c>
      <c r="W113" s="401"/>
      <c r="X113" s="298"/>
      <c r="Y113" s="298"/>
      <c r="Z113" s="298"/>
      <c r="AA113" s="298"/>
      <c r="AB113" s="298"/>
      <c r="AC113" s="298"/>
      <c r="AD113" s="402"/>
      <c r="AE113" s="402"/>
      <c r="AF113" s="402"/>
      <c r="AH113" s="231"/>
      <c r="AI113" s="231"/>
      <c r="AJ113" s="356">
        <v>460</v>
      </c>
      <c r="AK113" s="231"/>
    </row>
    <row r="114" spans="1:37" s="280" customFormat="1" x14ac:dyDescent="0.3">
      <c r="A114" s="612"/>
      <c r="B114" s="475"/>
      <c r="C114" s="648" t="str">
        <f>VLOOKUP(B111,Уч!$A$2:$L$34,11,FALSE)</f>
        <v>Шведова А.В., Дмитриев И.В.</v>
      </c>
      <c r="D114" s="480"/>
      <c r="E114" s="461" t="s">
        <v>276</v>
      </c>
      <c r="F114" s="475">
        <f>F113</f>
        <v>586</v>
      </c>
      <c r="G114" s="475">
        <f>F114+G113</f>
        <v>1265</v>
      </c>
      <c r="H114" s="475">
        <f>G114+H113</f>
        <v>1984</v>
      </c>
      <c r="I114" s="475">
        <f>H114+I113</f>
        <v>2654</v>
      </c>
      <c r="J114" s="478">
        <f>SUM($F113:J113)</f>
        <v>3293</v>
      </c>
      <c r="K114" s="475"/>
      <c r="L114" s="475"/>
      <c r="M114" s="475"/>
      <c r="N114" s="475"/>
      <c r="O114" s="475"/>
      <c r="P114" s="621"/>
      <c r="Q114" s="600"/>
      <c r="R114" s="621"/>
      <c r="S114" s="475">
        <f>B111</f>
        <v>114</v>
      </c>
      <c r="T114" s="281">
        <f>$A111</f>
        <v>20</v>
      </c>
      <c r="U114" s="281">
        <v>4</v>
      </c>
      <c r="V114" s="281">
        <f>$A111</f>
        <v>20</v>
      </c>
      <c r="W114" s="336">
        <f t="shared" ref="W114:AF114" si="19">F114</f>
        <v>586</v>
      </c>
      <c r="X114" s="336">
        <f t="shared" si="19"/>
        <v>1265</v>
      </c>
      <c r="Y114" s="336">
        <f t="shared" si="19"/>
        <v>1984</v>
      </c>
      <c r="Z114" s="336">
        <f t="shared" si="19"/>
        <v>2654</v>
      </c>
      <c r="AA114" s="336">
        <f t="shared" si="19"/>
        <v>3293</v>
      </c>
      <c r="AB114" s="336">
        <f t="shared" si="19"/>
        <v>0</v>
      </c>
      <c r="AC114" s="336">
        <f t="shared" si="19"/>
        <v>0</v>
      </c>
      <c r="AD114" s="336">
        <f t="shared" si="19"/>
        <v>0</v>
      </c>
      <c r="AE114" s="336">
        <f t="shared" si="19"/>
        <v>0</v>
      </c>
      <c r="AF114" s="336">
        <f t="shared" si="19"/>
        <v>0</v>
      </c>
      <c r="AH114" s="231"/>
      <c r="AI114" s="231"/>
      <c r="AJ114" s="356">
        <v>460</v>
      </c>
      <c r="AK114" s="231"/>
    </row>
    <row r="115" spans="1:37" s="280" customFormat="1" x14ac:dyDescent="0.2">
      <c r="A115" s="568"/>
      <c r="B115" s="624"/>
      <c r="C115" s="617"/>
      <c r="D115" s="625"/>
      <c r="E115" s="618" t="s">
        <v>59</v>
      </c>
      <c r="F115" s="624">
        <f>RANK(F114,$W$19:$W$180,0)</f>
        <v>32</v>
      </c>
      <c r="G115" s="624">
        <f>RANK(G114,$X$19:$X$180,0)</f>
        <v>28</v>
      </c>
      <c r="H115" s="624">
        <f>RANK(H114,$Y$19:$Y$179,0)</f>
        <v>20</v>
      </c>
      <c r="I115" s="624">
        <f>RANK(I114,$Z$19:$Z$160,0)</f>
        <v>19</v>
      </c>
      <c r="J115" s="626">
        <f>RANK(J114,$AA$19:$AA$155,0)</f>
        <v>20</v>
      </c>
      <c r="K115" s="624"/>
      <c r="L115" s="624"/>
      <c r="M115" s="624"/>
      <c r="N115" s="624"/>
      <c r="O115" s="624"/>
      <c r="P115" s="576"/>
      <c r="Q115" s="627"/>
      <c r="R115" s="622"/>
      <c r="S115" s="601">
        <f>B111</f>
        <v>114</v>
      </c>
      <c r="T115" s="281">
        <f>$A111</f>
        <v>20</v>
      </c>
      <c r="U115" s="281">
        <v>5</v>
      </c>
      <c r="V115" s="281">
        <f>$A111</f>
        <v>20</v>
      </c>
      <c r="W115" s="401"/>
      <c r="X115" s="298"/>
      <c r="Y115" s="298"/>
      <c r="Z115" s="298"/>
      <c r="AA115" s="298"/>
      <c r="AB115" s="298"/>
      <c r="AC115" s="298"/>
      <c r="AD115" s="402"/>
      <c r="AE115" s="402"/>
      <c r="AF115" s="402"/>
      <c r="AJ115" s="356">
        <v>460</v>
      </c>
      <c r="AK115" s="231"/>
    </row>
    <row r="116" spans="1:37" s="280" customFormat="1" x14ac:dyDescent="0.3">
      <c r="A116" s="612">
        <v>21</v>
      </c>
      <c r="B116" s="475">
        <v>98</v>
      </c>
      <c r="C116" s="616" t="str">
        <f>VLOOKUP(B116,Уч!$A$2:$L$34,2,FALSE)</f>
        <v>Недригайло Данил</v>
      </c>
      <c r="D116" s="480" t="str">
        <f>VLOOKUP(B116,Уч!$A$2:$L$34,3,FALSE)</f>
        <v>21.09.1999</v>
      </c>
      <c r="E116" s="461" t="s">
        <v>19</v>
      </c>
      <c r="F116" s="596">
        <f>VLOOKUP($B116,'1_р'!$C$18:$I$86,5,FALSE)</f>
        <v>11.53</v>
      </c>
      <c r="G116" s="596">
        <f>VLOOKUP($B116,Дл_р2!$C$16:$O$54,11,FALSE)</f>
        <v>6.37</v>
      </c>
      <c r="H116" s="596">
        <f>VLOOKUP($B116,Я_р2!$C$16:$K$60,8,FALSE)</f>
        <v>13.13</v>
      </c>
      <c r="I116" s="596">
        <f>VLOOKUP($B116,В_р2!$C$16:$AF$57,29,FALSE)</f>
        <v>1.79</v>
      </c>
      <c r="J116" s="597">
        <f>VLOOKUP($B116,'4_р'!$C$17:$H$73,5,FALSE)</f>
        <v>55.56</v>
      </c>
      <c r="K116" s="596" t="e">
        <f>VLOOKUP($B116,#REF!,5,FALSE)</f>
        <v>#REF!</v>
      </c>
      <c r="L116" s="596" t="e">
        <f>VLOOKUP($B116,#REF!,8,FALSE)</f>
        <v>#REF!</v>
      </c>
      <c r="M116" s="596" t="s">
        <v>346</v>
      </c>
      <c r="N116" s="596" t="e">
        <f>VLOOKUP($B116,К_р!$C$15:$K$68,8,FALSE)</f>
        <v>#N/A</v>
      </c>
      <c r="O116" s="475" t="e">
        <f>VLOOKUP($B116,'15_р'!$C$17:$H$86,5,FALSE)</f>
        <v>#N/A</v>
      </c>
      <c r="P116" s="621" t="e">
        <f>SUM(F118:O118)</f>
        <v>#REF!</v>
      </c>
      <c r="Q116" s="474" t="e">
        <f>LOOKUP(P116,Y$1:AH$1,Y$2:AH$2)</f>
        <v>#REF!</v>
      </c>
      <c r="R116" s="646" t="e">
        <f>AH116+AI116+5</f>
        <v>#REF!</v>
      </c>
      <c r="S116" s="475">
        <f>B116</f>
        <v>98</v>
      </c>
      <c r="T116" s="281">
        <f>$A116</f>
        <v>21</v>
      </c>
      <c r="U116" s="281">
        <v>1</v>
      </c>
      <c r="V116" s="281">
        <f>$A116</f>
        <v>21</v>
      </c>
      <c r="W116" s="401"/>
      <c r="X116" s="298"/>
      <c r="Y116" s="298"/>
      <c r="Z116" s="298"/>
      <c r="AA116" s="298"/>
      <c r="AB116" s="298"/>
      <c r="AC116" s="298"/>
      <c r="AD116" s="402"/>
      <c r="AE116" s="402"/>
      <c r="AF116" s="402"/>
      <c r="AH116" s="280" t="e">
        <f>IF(AND(T116&gt;16,P116&gt;=6200),"1",LOOKUP(T116,Y$5:AO$5,Y$6:AO$6))</f>
        <v>#REF!</v>
      </c>
      <c r="AI116" s="280" t="e">
        <f>LOOKUP(Q116,Y$8:AD$8,Y$9:AD$9)</f>
        <v>#REF!</v>
      </c>
      <c r="AJ116" s="356">
        <v>316</v>
      </c>
      <c r="AK116" s="231"/>
    </row>
    <row r="117" spans="1:37" s="280" customFormat="1" x14ac:dyDescent="0.3">
      <c r="A117" s="612"/>
      <c r="B117" s="475"/>
      <c r="C117" s="648" t="str">
        <f>VLOOKUP(B116,Уч!$A$2:$L$34,5,FALSE)</f>
        <v xml:space="preserve">Волгоградская область  </v>
      </c>
      <c r="D117" s="477" t="str">
        <f>VLOOKUP(B116,Уч!$A$2:$L$34,4,FALSE)</f>
        <v>КМС</v>
      </c>
      <c r="E117" s="461" t="s">
        <v>25</v>
      </c>
      <c r="F117" s="598">
        <f>VLOOKUP($B116,'1_р'!$C$18:$I$86,6,FALSE)</f>
        <v>-0.9</v>
      </c>
      <c r="G117" s="598">
        <f>VLOOKUP($B116,Дл_р2!$C$16:$O$54,12,FALSE)</f>
        <v>0.4</v>
      </c>
      <c r="H117" s="475"/>
      <c r="I117" s="598"/>
      <c r="J117" s="599"/>
      <c r="K117" s="598" t="e">
        <f>VLOOKUP($B116,#REF!,6,FALSE)</f>
        <v>#REF!</v>
      </c>
      <c r="L117" s="598"/>
      <c r="M117" s="598"/>
      <c r="N117" s="475"/>
      <c r="O117" s="475"/>
      <c r="P117" s="621"/>
      <c r="Q117" s="600"/>
      <c r="R117" s="646" t="e">
        <f>CONCATENATE(AH116,"+",AI116,"+",5)</f>
        <v>#REF!</v>
      </c>
      <c r="S117" s="475">
        <f>B116</f>
        <v>98</v>
      </c>
      <c r="T117" s="281">
        <f>$A116</f>
        <v>21</v>
      </c>
      <c r="U117" s="281">
        <v>2</v>
      </c>
      <c r="V117" s="281">
        <f>$A116</f>
        <v>21</v>
      </c>
      <c r="W117" s="401"/>
      <c r="X117" s="298"/>
      <c r="Y117" s="298"/>
      <c r="Z117" s="298"/>
      <c r="AA117" s="298"/>
      <c r="AB117" s="298"/>
      <c r="AC117" s="298"/>
      <c r="AD117" s="402"/>
      <c r="AE117" s="402"/>
      <c r="AF117" s="402"/>
      <c r="AH117" s="231"/>
      <c r="AI117" s="231"/>
      <c r="AJ117" s="356">
        <v>316</v>
      </c>
      <c r="AK117" s="231"/>
    </row>
    <row r="118" spans="1:37" s="280" customFormat="1" ht="13.15" customHeight="1" x14ac:dyDescent="0.3">
      <c r="A118" s="612"/>
      <c r="B118" s="475"/>
      <c r="C118" s="649" t="str">
        <f>VLOOKUP(B116,Уч!$A$2:$L$34,7,FALSE)</f>
        <v>ГБУ ВО "СШОР по легкой атлетике", ГАПОУ ВО "УОР имени дважды Героя Советского Союза А.И.Родимцева"</v>
      </c>
      <c r="D118" s="477"/>
      <c r="E118" s="461" t="s">
        <v>29</v>
      </c>
      <c r="F118" s="475">
        <f>VLOOKUP($B116,'1_р'!$C$18:$I$86,7,FALSE)</f>
        <v>746</v>
      </c>
      <c r="G118" s="475">
        <f>VLOOKUP($B116,Дл_р2!$C$16:$O$54,13,FALSE)</f>
        <v>668</v>
      </c>
      <c r="H118" s="475">
        <f>VLOOKUP($B116,Я_р2!$C$16:$K$60,9,FALSE)</f>
        <v>675</v>
      </c>
      <c r="I118" s="475">
        <f>VLOOKUP($B116,В_р2!$C$16:$AF$57,30,)</f>
        <v>619</v>
      </c>
      <c r="J118" s="478">
        <f>VLOOKUP($B116,'4_р'!$C$17:$H$73,6,FALSE)</f>
        <v>577</v>
      </c>
      <c r="K118" s="475" t="e">
        <f>VLOOKUP($B116,#REF!,7,FALSE)</f>
        <v>#REF!</v>
      </c>
      <c r="L118" s="475" t="e">
        <f>VLOOKUP($B116,#REF!,9,FALSE)</f>
        <v>#REF!</v>
      </c>
      <c r="M118" s="475" t="e">
        <f>VLOOKUP($B116,#REF!,30,FALSE)</f>
        <v>#REF!</v>
      </c>
      <c r="N118" s="475" t="e">
        <f>VLOOKUP($B116,К_р!$C$15:$K$68,9,FALSE)</f>
        <v>#N/A</v>
      </c>
      <c r="O118" s="475" t="e">
        <f>VLOOKUP($B116,'15_р'!$C$17:$H$86,6,FALSE)</f>
        <v>#N/A</v>
      </c>
      <c r="P118" s="621"/>
      <c r="Q118" s="602"/>
      <c r="R118" s="621"/>
      <c r="S118" s="475">
        <f>B116</f>
        <v>98</v>
      </c>
      <c r="T118" s="281">
        <f>$A116</f>
        <v>21</v>
      </c>
      <c r="U118" s="281">
        <v>3</v>
      </c>
      <c r="V118" s="281">
        <f>$A116</f>
        <v>21</v>
      </c>
      <c r="W118" s="401"/>
      <c r="X118" s="298"/>
      <c r="Y118" s="298"/>
      <c r="Z118" s="298"/>
      <c r="AA118" s="298"/>
      <c r="AB118" s="298"/>
      <c r="AC118" s="298"/>
      <c r="AD118" s="402"/>
      <c r="AE118" s="402"/>
      <c r="AF118" s="402"/>
      <c r="AH118" s="231"/>
      <c r="AI118" s="231"/>
      <c r="AJ118" s="356">
        <v>316</v>
      </c>
      <c r="AK118" s="231"/>
    </row>
    <row r="119" spans="1:37" s="280" customFormat="1" x14ac:dyDescent="0.3">
      <c r="A119" s="612"/>
      <c r="B119" s="475"/>
      <c r="C119" s="648" t="str">
        <f>VLOOKUP(B116,Уч!$A$2:$L$34,11,FALSE)</f>
        <v>Зацеляпин М.И., Мельников Е.С., Кайдалин В.С., Трофимов Е.В.</v>
      </c>
      <c r="D119" s="477"/>
      <c r="E119" s="461" t="s">
        <v>276</v>
      </c>
      <c r="F119" s="475">
        <f>F118</f>
        <v>746</v>
      </c>
      <c r="G119" s="475">
        <f>F119+G118</f>
        <v>1414</v>
      </c>
      <c r="H119" s="475">
        <f>G119+H118</f>
        <v>2089</v>
      </c>
      <c r="I119" s="475">
        <f>H119+I118</f>
        <v>2708</v>
      </c>
      <c r="J119" s="478">
        <f>SUM($F118:J118)</f>
        <v>3285</v>
      </c>
      <c r="K119" s="475" t="e">
        <f>SUM($F118:$K118)</f>
        <v>#REF!</v>
      </c>
      <c r="L119" s="475" t="e">
        <f>K119+L118</f>
        <v>#REF!</v>
      </c>
      <c r="M119" s="475" t="e">
        <f>L119+M118</f>
        <v>#REF!</v>
      </c>
      <c r="N119" s="475" t="e">
        <f>SUM($F118:$N118)</f>
        <v>#REF!</v>
      </c>
      <c r="O119" s="475" t="e">
        <f>SUM($F118:$O118)</f>
        <v>#REF!</v>
      </c>
      <c r="P119" s="621"/>
      <c r="Q119" s="600"/>
      <c r="R119" s="621"/>
      <c r="S119" s="475">
        <f>B116</f>
        <v>98</v>
      </c>
      <c r="T119" s="281">
        <f>$A116</f>
        <v>21</v>
      </c>
      <c r="U119" s="281">
        <v>4</v>
      </c>
      <c r="V119" s="281">
        <f>$A116</f>
        <v>21</v>
      </c>
      <c r="W119" s="336">
        <f t="shared" ref="W119:AF119" si="20">F119</f>
        <v>746</v>
      </c>
      <c r="X119" s="336">
        <f t="shared" si="20"/>
        <v>1414</v>
      </c>
      <c r="Y119" s="336">
        <f t="shared" si="20"/>
        <v>2089</v>
      </c>
      <c r="Z119" s="336">
        <f t="shared" si="20"/>
        <v>2708</v>
      </c>
      <c r="AA119" s="336">
        <f t="shared" si="20"/>
        <v>3285</v>
      </c>
      <c r="AB119" s="336" t="e">
        <f t="shared" si="20"/>
        <v>#REF!</v>
      </c>
      <c r="AC119" s="336" t="e">
        <f t="shared" si="20"/>
        <v>#REF!</v>
      </c>
      <c r="AD119" s="336" t="e">
        <f t="shared" si="20"/>
        <v>#REF!</v>
      </c>
      <c r="AE119" s="336" t="e">
        <f t="shared" si="20"/>
        <v>#REF!</v>
      </c>
      <c r="AF119" s="336" t="e">
        <f t="shared" si="20"/>
        <v>#REF!</v>
      </c>
      <c r="AH119" s="231"/>
      <c r="AI119" s="231"/>
      <c r="AJ119" s="356">
        <v>316</v>
      </c>
      <c r="AK119" s="231"/>
    </row>
    <row r="120" spans="1:37" s="280" customFormat="1" x14ac:dyDescent="0.2">
      <c r="A120" s="568"/>
      <c r="B120" s="624"/>
      <c r="C120" s="617"/>
      <c r="D120" s="629"/>
      <c r="E120" s="618" t="s">
        <v>59</v>
      </c>
      <c r="F120" s="624">
        <f>RANK(F119,$W$19:$W$180,0)</f>
        <v>10</v>
      </c>
      <c r="G120" s="624">
        <f>RANK(G119,$X$19:$X$180,0)</f>
        <v>21</v>
      </c>
      <c r="H120" s="624">
        <f>RANK(H119,$Y$19:$Y$179,0)</f>
        <v>12</v>
      </c>
      <c r="I120" s="624">
        <f>RANK(I119,$Z$19:$Z$160,0)</f>
        <v>18</v>
      </c>
      <c r="J120" s="626">
        <f>RANK(J119,$AA$19:$AA$155,0)</f>
        <v>21</v>
      </c>
      <c r="K120" s="624" t="e">
        <f>RANK(K119,$AB$19:$AB$121,0)</f>
        <v>#REF!</v>
      </c>
      <c r="L120" s="624" t="e">
        <f>RANK(L119,$AC$19:$AC$115,0)</f>
        <v>#REF!</v>
      </c>
      <c r="M120" s="624" t="e">
        <f>RANK(M119,$AD$19:$AD$135,0)</f>
        <v>#REF!</v>
      </c>
      <c r="N120" s="624" t="e">
        <f>RANK(N119,$AE$19:$AE$135,0)</f>
        <v>#REF!</v>
      </c>
      <c r="O120" s="624" t="e">
        <f>RANK(O119,$AF$19:$AF$109,0)</f>
        <v>#REF!</v>
      </c>
      <c r="P120" s="576"/>
      <c r="Q120" s="627"/>
      <c r="R120" s="622"/>
      <c r="S120" s="601">
        <f>B116</f>
        <v>98</v>
      </c>
      <c r="T120" s="281">
        <f>$A116</f>
        <v>21</v>
      </c>
      <c r="U120" s="281">
        <v>5</v>
      </c>
      <c r="V120" s="281">
        <f>$A116</f>
        <v>21</v>
      </c>
      <c r="W120" s="401"/>
      <c r="X120" s="298"/>
      <c r="Y120" s="298"/>
      <c r="Z120" s="298"/>
      <c r="AA120" s="298"/>
      <c r="AB120" s="298"/>
      <c r="AC120" s="298"/>
      <c r="AD120" s="402"/>
      <c r="AE120" s="402"/>
      <c r="AF120" s="402"/>
      <c r="AH120" s="231"/>
      <c r="AI120" s="231"/>
      <c r="AJ120" s="356">
        <v>316</v>
      </c>
      <c r="AK120" s="231"/>
    </row>
    <row r="121" spans="1:37" s="280" customFormat="1" x14ac:dyDescent="0.3">
      <c r="A121" s="612">
        <v>21</v>
      </c>
      <c r="B121" s="475">
        <v>83</v>
      </c>
      <c r="C121" s="616" t="str">
        <f>VLOOKUP(B121,Уч!$A$2:$L$34,2,FALSE)</f>
        <v>Патес Максим</v>
      </c>
      <c r="D121" s="480" t="str">
        <f>VLOOKUP(B121,Уч!$A$2:$L$34,3,FALSE)</f>
        <v>03.05.1997</v>
      </c>
      <c r="E121" s="461" t="s">
        <v>19</v>
      </c>
      <c r="F121" s="596">
        <f>VLOOKUP($B121,'1_р1'!$C$18:$I$86,5,FALSE)</f>
        <v>11.6</v>
      </c>
      <c r="G121" s="596">
        <f>VLOOKUP($B121,Дл_р!$C$16:$O$54,11,FALSE)</f>
        <v>6.53</v>
      </c>
      <c r="H121" s="596">
        <f>VLOOKUP($B121,Я_р!$C$16:$K$60,8,FALSE)</f>
        <v>10.79</v>
      </c>
      <c r="I121" s="596">
        <f>VLOOKUP($B121,В_р!$C$16:$AF$57,29,FALSE)</f>
        <v>1.76</v>
      </c>
      <c r="J121" s="597">
        <f>VLOOKUP($B121,'4_р'!$C$17:$H$73,5,FALSE)</f>
        <v>52.04</v>
      </c>
      <c r="K121" s="596" t="e">
        <f>VLOOKUP($B121,#REF!,5,FALSE)</f>
        <v>#REF!</v>
      </c>
      <c r="L121" s="596" t="e">
        <f>VLOOKUP($B121,#REF!,8,FALSE)</f>
        <v>#REF!</v>
      </c>
      <c r="M121" s="596" t="s">
        <v>346</v>
      </c>
      <c r="N121" s="596" t="e">
        <f>VLOOKUP($B121,К_р!$C$15:$K$68,8,FALSE)</f>
        <v>#N/A</v>
      </c>
      <c r="O121" s="475" t="e">
        <f>VLOOKUP($B121,'15_р'!$C$17:$H$86,5,FALSE)</f>
        <v>#N/A</v>
      </c>
      <c r="P121" s="621" t="e">
        <f>SUM(F123:O123)</f>
        <v>#REF!</v>
      </c>
      <c r="Q121" s="474" t="e">
        <f>LOOKUP(P121,Y$1:AH$1,Y$2:AH$2)</f>
        <v>#REF!</v>
      </c>
      <c r="R121" s="646" t="e">
        <f>AH121+AI121+5</f>
        <v>#REF!</v>
      </c>
      <c r="S121" s="475">
        <f>B121</f>
        <v>83</v>
      </c>
      <c r="T121" s="281">
        <f>$A121</f>
        <v>21</v>
      </c>
      <c r="U121" s="281">
        <v>1</v>
      </c>
      <c r="V121" s="281">
        <f>$A121</f>
        <v>21</v>
      </c>
      <c r="W121" s="401"/>
      <c r="X121" s="298"/>
      <c r="Y121" s="298"/>
      <c r="Z121" s="298"/>
      <c r="AA121" s="298"/>
      <c r="AB121" s="298"/>
      <c r="AC121" s="298"/>
      <c r="AD121" s="402"/>
      <c r="AE121" s="402"/>
      <c r="AF121" s="402"/>
      <c r="AH121" s="280" t="e">
        <f>IF(AND(T121&gt;16,P121&gt;=6200),"1",LOOKUP(T121,Y$5:AO$5,Y$6:AO$6))</f>
        <v>#REF!</v>
      </c>
      <c r="AI121" s="280" t="e">
        <f>LOOKUP(Q121,Y$8:AD$8,Y$9:AD$9)</f>
        <v>#REF!</v>
      </c>
      <c r="AJ121" s="356">
        <v>96</v>
      </c>
    </row>
    <row r="122" spans="1:37" s="280" customFormat="1" x14ac:dyDescent="0.3">
      <c r="A122" s="612"/>
      <c r="B122" s="475"/>
      <c r="C122" s="648" t="str">
        <f>VLOOKUP(B121,Уч!$A$2:$L$34,5,FALSE)</f>
        <v xml:space="preserve">Челябинская область  </v>
      </c>
      <c r="D122" s="480" t="str">
        <f>VLOOKUP(B121,Уч!$A$2:$L$34,4,FALSE)</f>
        <v>КМС</v>
      </c>
      <c r="E122" s="461" t="s">
        <v>25</v>
      </c>
      <c r="F122" s="598">
        <f>VLOOKUP($B121,'1_р1'!$C$18:$I$86,6,FALSE)</f>
        <v>0</v>
      </c>
      <c r="G122" s="598">
        <f>VLOOKUP($B121,Дл_р!$C$16:$O$54,12,FALSE)</f>
        <v>-1</v>
      </c>
      <c r="H122" s="475"/>
      <c r="I122" s="598"/>
      <c r="J122" s="599"/>
      <c r="K122" s="598" t="e">
        <f>VLOOKUP($B121,#REF!,6,FALSE)</f>
        <v>#REF!</v>
      </c>
      <c r="L122" s="598"/>
      <c r="M122" s="598"/>
      <c r="N122" s="475"/>
      <c r="O122" s="475"/>
      <c r="P122" s="621"/>
      <c r="Q122" s="600"/>
      <c r="R122" s="646" t="e">
        <f>CONCATENATE(AH121,"+",AI121,"+",5)</f>
        <v>#REF!</v>
      </c>
      <c r="S122" s="475">
        <f>B121</f>
        <v>83</v>
      </c>
      <c r="T122" s="281">
        <f>$A121</f>
        <v>21</v>
      </c>
      <c r="U122" s="281">
        <v>2</v>
      </c>
      <c r="V122" s="281">
        <f>$A121</f>
        <v>21</v>
      </c>
      <c r="W122" s="401"/>
      <c r="X122" s="298"/>
      <c r="Y122" s="298"/>
      <c r="Z122" s="298"/>
      <c r="AA122" s="298"/>
      <c r="AB122" s="298"/>
      <c r="AC122" s="298"/>
      <c r="AD122" s="402"/>
      <c r="AE122" s="402"/>
      <c r="AF122" s="402"/>
      <c r="AH122" s="231"/>
      <c r="AI122" s="231"/>
      <c r="AJ122" s="356">
        <v>96</v>
      </c>
      <c r="AK122" s="231"/>
    </row>
    <row r="123" spans="1:37" s="280" customFormat="1" x14ac:dyDescent="0.3">
      <c r="A123" s="612"/>
      <c r="B123" s="475"/>
      <c r="C123" s="649" t="str">
        <f>VLOOKUP(B121,Уч!$A$2:$L$34,7,FALSE)</f>
        <v>МБУ СШОР № 2 по легкой атлетике имени Л.Н.Мосеева г.Челябинск</v>
      </c>
      <c r="D123" s="480"/>
      <c r="E123" s="461" t="s">
        <v>29</v>
      </c>
      <c r="F123" s="475">
        <f>VLOOKUP($B121,'1_р1'!$C$18:$I$86,7,FALSE)</f>
        <v>732</v>
      </c>
      <c r="G123" s="475">
        <f>VLOOKUP($B121,Дл_р!$C$16:$O$54,13,FALSE)</f>
        <v>704</v>
      </c>
      <c r="H123" s="475">
        <f>VLOOKUP($B121,Я_р!$C$16:$K$60,9,FALSE)</f>
        <v>533</v>
      </c>
      <c r="I123" s="475">
        <f>VLOOKUP($B121,В_р!$C$16:$AF$57,30,)</f>
        <v>593</v>
      </c>
      <c r="J123" s="478">
        <f>VLOOKUP($B121,'4_р'!$C$17:$H$73,6,FALSE)</f>
        <v>723</v>
      </c>
      <c r="K123" s="475" t="e">
        <f>VLOOKUP($B121,#REF!,7,FALSE)</f>
        <v>#REF!</v>
      </c>
      <c r="L123" s="475" t="e">
        <f>VLOOKUP($B121,#REF!,9,FALSE)</f>
        <v>#REF!</v>
      </c>
      <c r="M123" s="475" t="e">
        <f>VLOOKUP($B121,#REF!,30,FALSE)</f>
        <v>#REF!</v>
      </c>
      <c r="N123" s="475" t="e">
        <f>VLOOKUP($B121,К_р!$C$15:$K$68,9,FALSE)</f>
        <v>#N/A</v>
      </c>
      <c r="O123" s="475" t="e">
        <f>VLOOKUP($B121,'15_р'!$C$17:$H$86,6,FALSE)</f>
        <v>#N/A</v>
      </c>
      <c r="P123" s="621"/>
      <c r="Q123" s="600"/>
      <c r="R123" s="623"/>
      <c r="S123" s="475">
        <f>B121</f>
        <v>83</v>
      </c>
      <c r="T123" s="281">
        <f>$A121</f>
        <v>21</v>
      </c>
      <c r="U123" s="281">
        <v>3</v>
      </c>
      <c r="V123" s="281">
        <f>$A121</f>
        <v>21</v>
      </c>
      <c r="W123" s="401"/>
      <c r="X123" s="298"/>
      <c r="Y123" s="298"/>
      <c r="Z123" s="298"/>
      <c r="AA123" s="298"/>
      <c r="AB123" s="298"/>
      <c r="AC123" s="298"/>
      <c r="AD123" s="402"/>
      <c r="AE123" s="402"/>
      <c r="AF123" s="402"/>
      <c r="AH123" s="231"/>
      <c r="AI123" s="231"/>
      <c r="AJ123" s="356">
        <v>96</v>
      </c>
      <c r="AK123" s="231"/>
    </row>
    <row r="124" spans="1:37" s="280" customFormat="1" x14ac:dyDescent="0.3">
      <c r="A124" s="612"/>
      <c r="B124" s="475"/>
      <c r="C124" s="648" t="str">
        <f>VLOOKUP(B121,Уч!$A$2:$L$34,11,FALSE)</f>
        <v>Пугач С.В., Прохоров В.В.</v>
      </c>
      <c r="D124" s="480"/>
      <c r="E124" s="461" t="s">
        <v>276</v>
      </c>
      <c r="F124" s="475">
        <f>F123</f>
        <v>732</v>
      </c>
      <c r="G124" s="475">
        <f>F124+G123</f>
        <v>1436</v>
      </c>
      <c r="H124" s="475">
        <f>G124+H123</f>
        <v>1969</v>
      </c>
      <c r="I124" s="475">
        <f>H124+I123</f>
        <v>2562</v>
      </c>
      <c r="J124" s="478">
        <f>SUM($F123:J123)</f>
        <v>3285</v>
      </c>
      <c r="K124" s="475" t="e">
        <f>SUM($F123:$K123)</f>
        <v>#REF!</v>
      </c>
      <c r="L124" s="475" t="e">
        <f>K124+L123</f>
        <v>#REF!</v>
      </c>
      <c r="M124" s="475" t="e">
        <f>L124+M123</f>
        <v>#REF!</v>
      </c>
      <c r="N124" s="475" t="e">
        <f>SUM($F123:$N123)</f>
        <v>#REF!</v>
      </c>
      <c r="O124" s="475" t="e">
        <f>SUM($F123:$O123)</f>
        <v>#REF!</v>
      </c>
      <c r="P124" s="621"/>
      <c r="Q124" s="600"/>
      <c r="R124" s="623"/>
      <c r="S124" s="475">
        <f>B121</f>
        <v>83</v>
      </c>
      <c r="T124" s="281">
        <f>$A121</f>
        <v>21</v>
      </c>
      <c r="U124" s="281">
        <v>4</v>
      </c>
      <c r="V124" s="281">
        <f>$A121</f>
        <v>21</v>
      </c>
      <c r="W124" s="336">
        <f t="shared" ref="W124:AF124" si="21">F124</f>
        <v>732</v>
      </c>
      <c r="X124" s="336">
        <f t="shared" si="21"/>
        <v>1436</v>
      </c>
      <c r="Y124" s="336">
        <f t="shared" si="21"/>
        <v>1969</v>
      </c>
      <c r="Z124" s="336">
        <f t="shared" si="21"/>
        <v>2562</v>
      </c>
      <c r="AA124" s="336">
        <f t="shared" si="21"/>
        <v>3285</v>
      </c>
      <c r="AB124" s="336" t="e">
        <f t="shared" si="21"/>
        <v>#REF!</v>
      </c>
      <c r="AC124" s="336" t="e">
        <f t="shared" si="21"/>
        <v>#REF!</v>
      </c>
      <c r="AD124" s="336" t="e">
        <f t="shared" si="21"/>
        <v>#REF!</v>
      </c>
      <c r="AE124" s="336" t="e">
        <f t="shared" si="21"/>
        <v>#REF!</v>
      </c>
      <c r="AF124" s="336" t="e">
        <f t="shared" si="21"/>
        <v>#REF!</v>
      </c>
      <c r="AH124" s="231"/>
      <c r="AI124" s="231"/>
      <c r="AJ124" s="356">
        <v>96</v>
      </c>
      <c r="AK124" s="231"/>
    </row>
    <row r="125" spans="1:37" s="280" customFormat="1" x14ac:dyDescent="0.2">
      <c r="A125" s="568"/>
      <c r="B125" s="624"/>
      <c r="C125" s="562"/>
      <c r="D125" s="625"/>
      <c r="E125" s="618" t="s">
        <v>59</v>
      </c>
      <c r="F125" s="624">
        <f>RANK(F124,$W$19:$W$180,0)</f>
        <v>13</v>
      </c>
      <c r="G125" s="624">
        <f>RANK(G124,$X$19:$X$180,0)</f>
        <v>15</v>
      </c>
      <c r="H125" s="624">
        <f>RANK(H124,$Y$19:$Y$135,0)</f>
        <v>19</v>
      </c>
      <c r="I125" s="624">
        <f>RANK(I124,$Z$19:$Z$160,0)</f>
        <v>25</v>
      </c>
      <c r="J125" s="626">
        <f>RANK(J124,$AA$19:$AA$155,0)</f>
        <v>21</v>
      </c>
      <c r="K125" s="624" t="e">
        <f>RANK(K124,$AB$19:$AB$109,0)</f>
        <v>#REF!</v>
      </c>
      <c r="L125" s="624" t="e">
        <f>RANK(L124,$AC$19:$AC$115,0)</f>
        <v>#REF!</v>
      </c>
      <c r="M125" s="624" t="e">
        <f>RANK(M124,$AD$19:$AD$135,0)</f>
        <v>#REF!</v>
      </c>
      <c r="N125" s="624" t="e">
        <f>RANK(N124,$AE$19:$AE$135,0)</f>
        <v>#REF!</v>
      </c>
      <c r="O125" s="624" t="e">
        <f>RANK(O124,$AF$19:$AF$109,0)</f>
        <v>#REF!</v>
      </c>
      <c r="P125" s="576"/>
      <c r="Q125" s="627"/>
      <c r="R125" s="363"/>
      <c r="S125" s="601">
        <f>B121</f>
        <v>83</v>
      </c>
      <c r="T125" s="281">
        <f>$A121</f>
        <v>21</v>
      </c>
      <c r="U125" s="281">
        <v>5</v>
      </c>
      <c r="V125" s="281">
        <f>$A121</f>
        <v>21</v>
      </c>
      <c r="W125" s="401"/>
      <c r="X125" s="298"/>
      <c r="Y125" s="298"/>
      <c r="Z125" s="298"/>
      <c r="AA125" s="298"/>
      <c r="AB125" s="298"/>
      <c r="AC125" s="298"/>
      <c r="AD125" s="402"/>
      <c r="AE125" s="402"/>
      <c r="AF125" s="402"/>
      <c r="AH125" s="231"/>
      <c r="AI125" s="231"/>
      <c r="AJ125" s="356">
        <v>96</v>
      </c>
      <c r="AK125" s="231"/>
    </row>
    <row r="126" spans="1:37" s="280" customFormat="1" x14ac:dyDescent="0.3">
      <c r="A126" s="612">
        <v>23</v>
      </c>
      <c r="B126" s="475">
        <v>86</v>
      </c>
      <c r="C126" s="616" t="str">
        <f>VLOOKUP(B126,Уч!$A$2:$L$34,2,FALSE)</f>
        <v>Белишко Владимир</v>
      </c>
      <c r="D126" s="480" t="str">
        <f>VLOOKUP(B126,Уч!$A$2:$L$34,3,FALSE)</f>
        <v>06.08.1998</v>
      </c>
      <c r="E126" s="461" t="s">
        <v>19</v>
      </c>
      <c r="F126" s="596">
        <f>VLOOKUP($B126,'1_р1'!$C$18:$I$86,5,FALSE)</f>
        <v>11.69</v>
      </c>
      <c r="G126" s="596">
        <f>VLOOKUP($B126,Дл_р!$C$16:$O$54,11,FALSE)</f>
        <v>6.4</v>
      </c>
      <c r="H126" s="596">
        <f>VLOOKUP($B126,Я_р!$C$16:$K$60,8,FALSE)</f>
        <v>10.23</v>
      </c>
      <c r="I126" s="596">
        <f>VLOOKUP($B126,В_р!$C$16:$AF$57,29,FALSE)</f>
        <v>1.88</v>
      </c>
      <c r="J126" s="597">
        <f>VLOOKUP($B126,'4_р'!$C$17:$H$73,5,FALSE)</f>
        <v>54.98</v>
      </c>
      <c r="K126" s="596" t="e">
        <f>VLOOKUP($B126,#REF!,5,FALSE)</f>
        <v>#REF!</v>
      </c>
      <c r="L126" s="596" t="e">
        <f>VLOOKUP($B126,#REF!,8,FALSE)</f>
        <v>#REF!</v>
      </c>
      <c r="M126" s="596" t="e">
        <f>VLOOKUP($B126,#REF!,29,FALSE)</f>
        <v>#REF!</v>
      </c>
      <c r="N126" s="596" t="e">
        <f>VLOOKUP($B126,К_р!$C$15:$K$68,8,FALSE)</f>
        <v>#N/A</v>
      </c>
      <c r="O126" s="475" t="e">
        <f>VLOOKUP($B126,'15_р'!$C$17:$H$86,5,FALSE)</f>
        <v>#N/A</v>
      </c>
      <c r="P126" s="621" t="e">
        <f>SUM(F128:O128)</f>
        <v>#REF!</v>
      </c>
      <c r="Q126" s="474" t="e">
        <f>LOOKUP(P126,Y$1:AH$1,Y$2:AH$2)</f>
        <v>#REF!</v>
      </c>
      <c r="R126" s="620" t="e">
        <f>AH126+AI126+5</f>
        <v>#REF!</v>
      </c>
      <c r="S126" s="475">
        <f>B126</f>
        <v>86</v>
      </c>
      <c r="T126" s="281">
        <f>$A126</f>
        <v>23</v>
      </c>
      <c r="U126" s="281">
        <v>1</v>
      </c>
      <c r="V126" s="281">
        <f>$A126</f>
        <v>23</v>
      </c>
      <c r="W126" s="401"/>
      <c r="X126" s="298"/>
      <c r="Y126" s="298"/>
      <c r="Z126" s="298"/>
      <c r="AA126" s="298"/>
      <c r="AB126" s="298"/>
      <c r="AC126" s="298"/>
      <c r="AD126" s="402"/>
      <c r="AE126" s="402"/>
      <c r="AF126" s="402"/>
      <c r="AH126" s="280" t="e">
        <f>IF(AND(T126&gt;16,P126&gt;=6200),"1",LOOKUP(T126,Y$5:AO$5,Y$6:AO$6))</f>
        <v>#REF!</v>
      </c>
      <c r="AI126" s="280" t="e">
        <f>LOOKUP(Q126,Y$8:AD$8,Y$9:AD$9)</f>
        <v>#REF!</v>
      </c>
      <c r="AJ126" s="356">
        <v>63</v>
      </c>
      <c r="AK126" s="231"/>
    </row>
    <row r="127" spans="1:37" s="280" customFormat="1" x14ac:dyDescent="0.3">
      <c r="A127" s="612"/>
      <c r="B127" s="475"/>
      <c r="C127" s="648" t="str">
        <f>VLOOKUP(B126,Уч!$A$2:$L$34,5,FALSE)</f>
        <v xml:space="preserve">Челябинская область  </v>
      </c>
      <c r="D127" s="480" t="str">
        <f>VLOOKUP(B126,Уч!$A$2:$L$34,4,FALSE)</f>
        <v>КМС</v>
      </c>
      <c r="E127" s="461" t="s">
        <v>25</v>
      </c>
      <c r="F127" s="598">
        <f>VLOOKUP($B126,'1_р1'!$C$18:$I$86,6,FALSE)</f>
        <v>0</v>
      </c>
      <c r="G127" s="598">
        <f>VLOOKUP($B126,Дл_р!$C$16:$O$54,12,FALSE)</f>
        <v>0</v>
      </c>
      <c r="H127" s="475"/>
      <c r="I127" s="598"/>
      <c r="J127" s="599"/>
      <c r="K127" s="598" t="e">
        <f>VLOOKUP($B126,#REF!,6,FALSE)</f>
        <v>#REF!</v>
      </c>
      <c r="L127" s="598"/>
      <c r="M127" s="598"/>
      <c r="N127" s="475"/>
      <c r="O127" s="475"/>
      <c r="P127" s="621"/>
      <c r="Q127" s="600"/>
      <c r="R127" s="620" t="e">
        <f>CONCATENATE(AH126,"+",AI126,"+",5)</f>
        <v>#REF!</v>
      </c>
      <c r="S127" s="475">
        <f>B126</f>
        <v>86</v>
      </c>
      <c r="T127" s="281">
        <f>$A126</f>
        <v>23</v>
      </c>
      <c r="U127" s="281">
        <v>2</v>
      </c>
      <c r="V127" s="281">
        <f>$A126</f>
        <v>23</v>
      </c>
      <c r="W127" s="401"/>
      <c r="X127" s="298"/>
      <c r="Y127" s="298"/>
      <c r="Z127" s="298"/>
      <c r="AA127" s="298"/>
      <c r="AB127" s="298"/>
      <c r="AC127" s="298"/>
      <c r="AD127" s="402"/>
      <c r="AE127" s="402"/>
      <c r="AF127" s="402"/>
      <c r="AH127" s="231"/>
      <c r="AI127" s="231"/>
      <c r="AJ127" s="356">
        <v>63</v>
      </c>
      <c r="AK127" s="231"/>
    </row>
    <row r="128" spans="1:37" s="280" customFormat="1" x14ac:dyDescent="0.3">
      <c r="A128" s="612"/>
      <c r="B128" s="475"/>
      <c r="C128" s="649" t="str">
        <f>VLOOKUP(B126,Уч!$A$2:$L$34,7,FALSE)</f>
        <v>МБУ СШОР № 2 по легкой атлетике имени Л.Н.Мосеева г.Челябинск</v>
      </c>
      <c r="D128" s="480"/>
      <c r="E128" s="461" t="s">
        <v>29</v>
      </c>
      <c r="F128" s="475">
        <f>VLOOKUP($B126,'1_р1'!$C$18:$I$86,7,FALSE)</f>
        <v>713</v>
      </c>
      <c r="G128" s="475">
        <f>VLOOKUP($B126,Дл_р!$C$16:$O$54,13,FALSE)</f>
        <v>675</v>
      </c>
      <c r="H128" s="475">
        <f>VLOOKUP($B126,Я_р!$C$16:$K$60,9,FALSE)</f>
        <v>499</v>
      </c>
      <c r="I128" s="475">
        <f>VLOOKUP($B126,В_р!$C$16:$AF$57,30,)</f>
        <v>696</v>
      </c>
      <c r="J128" s="478">
        <f>VLOOKUP($B126,'4_р'!$C$17:$H$73,6,FALSE)</f>
        <v>600</v>
      </c>
      <c r="K128" s="475" t="e">
        <f>VLOOKUP($B126,#REF!,7,FALSE)</f>
        <v>#REF!</v>
      </c>
      <c r="L128" s="475" t="e">
        <f>VLOOKUP($B126,#REF!,9,FALSE)</f>
        <v>#REF!</v>
      </c>
      <c r="M128" s="475" t="e">
        <f>VLOOKUP($B126,#REF!,30,FALSE)</f>
        <v>#REF!</v>
      </c>
      <c r="N128" s="475" t="e">
        <f>VLOOKUP($B126,К_р!$C$15:$K$68,9,FALSE)</f>
        <v>#N/A</v>
      </c>
      <c r="O128" s="475" t="e">
        <f>VLOOKUP($B126,'15_р'!$C$17:$H$86,6,FALSE)</f>
        <v>#N/A</v>
      </c>
      <c r="P128" s="621"/>
      <c r="Q128" s="600"/>
      <c r="R128" s="621"/>
      <c r="S128" s="475">
        <f>B126</f>
        <v>86</v>
      </c>
      <c r="T128" s="281">
        <f>$A126</f>
        <v>23</v>
      </c>
      <c r="U128" s="281">
        <v>3</v>
      </c>
      <c r="V128" s="281">
        <f>$A126</f>
        <v>23</v>
      </c>
      <c r="W128" s="401"/>
      <c r="X128" s="298"/>
      <c r="Y128" s="298"/>
      <c r="Z128" s="298"/>
      <c r="AA128" s="298"/>
      <c r="AB128" s="298"/>
      <c r="AC128" s="298"/>
      <c r="AD128" s="402"/>
      <c r="AE128" s="402"/>
      <c r="AF128" s="402"/>
      <c r="AH128" s="231"/>
      <c r="AI128" s="231"/>
      <c r="AJ128" s="356">
        <v>63</v>
      </c>
      <c r="AK128" s="231"/>
    </row>
    <row r="129" spans="1:37" s="280" customFormat="1" x14ac:dyDescent="0.3">
      <c r="A129" s="612"/>
      <c r="B129" s="475"/>
      <c r="C129" s="648" t="str">
        <f>VLOOKUP(B126,Уч!$A$2:$L$34,11,FALSE)</f>
        <v>Пугач С.В.</v>
      </c>
      <c r="D129" s="480"/>
      <c r="E129" s="461" t="s">
        <v>276</v>
      </c>
      <c r="F129" s="475">
        <f>F128</f>
        <v>713</v>
      </c>
      <c r="G129" s="475">
        <f>F129+G128</f>
        <v>1388</v>
      </c>
      <c r="H129" s="475">
        <f>G129+H128</f>
        <v>1887</v>
      </c>
      <c r="I129" s="475">
        <f>H129+I128</f>
        <v>2583</v>
      </c>
      <c r="J129" s="478">
        <f>SUM($F128:J128)</f>
        <v>3183</v>
      </c>
      <c r="K129" s="475" t="e">
        <f>SUM($F128:$K128)</f>
        <v>#REF!</v>
      </c>
      <c r="L129" s="475" t="e">
        <f>K129+L128</f>
        <v>#REF!</v>
      </c>
      <c r="M129" s="475" t="e">
        <f>L129+M128</f>
        <v>#REF!</v>
      </c>
      <c r="N129" s="475" t="e">
        <f>SUM($F128:$N128)</f>
        <v>#REF!</v>
      </c>
      <c r="O129" s="475" t="e">
        <f>SUM($F128:$O128)</f>
        <v>#REF!</v>
      </c>
      <c r="P129" s="621"/>
      <c r="Q129" s="600"/>
      <c r="R129" s="621"/>
      <c r="S129" s="475">
        <f>B126</f>
        <v>86</v>
      </c>
      <c r="T129" s="281">
        <f>$A126</f>
        <v>23</v>
      </c>
      <c r="U129" s="281">
        <v>4</v>
      </c>
      <c r="V129" s="281">
        <f>$A126</f>
        <v>23</v>
      </c>
      <c r="W129" s="336">
        <f t="shared" ref="W129:AF129" si="22">F129</f>
        <v>713</v>
      </c>
      <c r="X129" s="336">
        <f t="shared" si="22"/>
        <v>1388</v>
      </c>
      <c r="Y129" s="336">
        <f t="shared" si="22"/>
        <v>1887</v>
      </c>
      <c r="Z129" s="336">
        <f t="shared" si="22"/>
        <v>2583</v>
      </c>
      <c r="AA129" s="336">
        <f t="shared" si="22"/>
        <v>3183</v>
      </c>
      <c r="AB129" s="336" t="e">
        <f t="shared" si="22"/>
        <v>#REF!</v>
      </c>
      <c r="AC129" s="336" t="e">
        <f t="shared" si="22"/>
        <v>#REF!</v>
      </c>
      <c r="AD129" s="336" t="e">
        <f t="shared" si="22"/>
        <v>#REF!</v>
      </c>
      <c r="AE129" s="336" t="e">
        <f t="shared" si="22"/>
        <v>#REF!</v>
      </c>
      <c r="AF129" s="336" t="e">
        <f t="shared" si="22"/>
        <v>#REF!</v>
      </c>
      <c r="AH129" s="231"/>
      <c r="AI129" s="231"/>
      <c r="AJ129" s="356">
        <v>63</v>
      </c>
      <c r="AK129" s="231"/>
    </row>
    <row r="130" spans="1:37" s="280" customFormat="1" x14ac:dyDescent="0.2">
      <c r="A130" s="568"/>
      <c r="B130" s="624"/>
      <c r="C130" s="617"/>
      <c r="D130" s="625"/>
      <c r="E130" s="618" t="s">
        <v>59</v>
      </c>
      <c r="F130" s="624">
        <f>RANK(F129,$W$19:$W$180,0)</f>
        <v>16</v>
      </c>
      <c r="G130" s="624">
        <f>RANK(G129,$X$19:$X$180,0)</f>
        <v>22</v>
      </c>
      <c r="H130" s="624">
        <f>RANK(H129,$Y$19:$Y$198,0)</f>
        <v>25</v>
      </c>
      <c r="I130" s="624">
        <f>RANK(I129,$Z$19:$Z$160,0)</f>
        <v>23</v>
      </c>
      <c r="J130" s="626">
        <f>RANK(J129,$AA$19:$AA$155,0)</f>
        <v>23</v>
      </c>
      <c r="K130" s="624" t="e">
        <f>RANK(K129,$AB$19:$AB$109,0)</f>
        <v>#REF!</v>
      </c>
      <c r="L130" s="624" t="e">
        <f>RANK(L129,$AC$19:$AC$115,0)</f>
        <v>#REF!</v>
      </c>
      <c r="M130" s="624" t="e">
        <f>RANK(M129,$AD$19:$AD$40,0)</f>
        <v>#REF!</v>
      </c>
      <c r="N130" s="624" t="e">
        <f>RANK(N129,$AE$19:$AE$135,0)</f>
        <v>#REF!</v>
      </c>
      <c r="O130" s="624" t="e">
        <f>RANK(O129,$AF$19:$AF$40,0)</f>
        <v>#REF!</v>
      </c>
      <c r="P130" s="576"/>
      <c r="Q130" s="627"/>
      <c r="R130" s="622"/>
      <c r="S130" s="601">
        <f>B126</f>
        <v>86</v>
      </c>
      <c r="T130" s="281">
        <f>$A126</f>
        <v>23</v>
      </c>
      <c r="U130" s="281">
        <v>5</v>
      </c>
      <c r="V130" s="281">
        <f>$A126</f>
        <v>23</v>
      </c>
      <c r="W130" s="401"/>
      <c r="X130" s="298"/>
      <c r="Y130" s="298"/>
      <c r="Z130" s="298"/>
      <c r="AA130" s="298"/>
      <c r="AB130" s="298"/>
      <c r="AC130" s="298"/>
      <c r="AD130" s="402"/>
      <c r="AE130" s="402"/>
      <c r="AF130" s="402"/>
      <c r="AH130" s="231"/>
      <c r="AI130" s="231"/>
      <c r="AJ130" s="356">
        <v>63</v>
      </c>
      <c r="AK130" s="231"/>
    </row>
    <row r="131" spans="1:37" s="280" customFormat="1" x14ac:dyDescent="0.3">
      <c r="A131" s="612">
        <v>24</v>
      </c>
      <c r="B131" s="475">
        <v>115</v>
      </c>
      <c r="C131" s="616" t="str">
        <f>VLOOKUP(B131,Уч!$A$2:$L$34,2,FALSE)</f>
        <v>Скареднов Леонид</v>
      </c>
      <c r="D131" s="480" t="str">
        <f>VLOOKUP(B131,Уч!$A$2:$L$34,3,FALSE)</f>
        <v>16.03.1997</v>
      </c>
      <c r="E131" s="461" t="s">
        <v>19</v>
      </c>
      <c r="F131" s="596">
        <f>VLOOKUP($B131,'1_р'!$C$18:$I$86,5,FALSE)</f>
        <v>11.9</v>
      </c>
      <c r="G131" s="596">
        <f>VLOOKUP($B131,Дл_р2!$C$16:$O$54,11,FALSE)</f>
        <v>5.83</v>
      </c>
      <c r="H131" s="596">
        <f>VLOOKUP($B131,Я_р2!$C$16:$K$60,8,FALSE)</f>
        <v>11.26</v>
      </c>
      <c r="I131" s="596">
        <f>VLOOKUP($B131,В_р2!$C$16:$AF$57,29,FALSE)</f>
        <v>1.82</v>
      </c>
      <c r="J131" s="597">
        <f>VLOOKUP($B131,'4_р'!$C$17:$H$73,5,FALSE)</f>
        <v>53.99</v>
      </c>
      <c r="K131" s="596"/>
      <c r="L131" s="596"/>
      <c r="M131" s="596"/>
      <c r="N131" s="596"/>
      <c r="O131" s="475"/>
      <c r="P131" s="621"/>
      <c r="Q131" s="474"/>
      <c r="R131" s="620"/>
      <c r="S131" s="475">
        <f>B131</f>
        <v>115</v>
      </c>
      <c r="T131" s="281">
        <f>$A131</f>
        <v>24</v>
      </c>
      <c r="U131" s="281">
        <v>1</v>
      </c>
      <c r="V131" s="281">
        <f>$A131</f>
        <v>24</v>
      </c>
      <c r="W131" s="401"/>
      <c r="X131" s="298"/>
      <c r="Y131" s="298"/>
      <c r="Z131" s="298"/>
      <c r="AA131" s="298"/>
      <c r="AB131" s="298"/>
      <c r="AC131" s="298"/>
      <c r="AD131" s="402"/>
      <c r="AE131" s="402"/>
      <c r="AF131" s="402"/>
      <c r="AH131" s="280">
        <f>IF(AND(T131&gt;16,P131&gt;=6200),"1",LOOKUP(T131,Y$5:AO$5,Y$6:AO$6))</f>
        <v>0</v>
      </c>
      <c r="AI131" s="280" t="e">
        <f>LOOKUP(Q131,Y$8:AD$8,Y$9:AD$9)</f>
        <v>#N/A</v>
      </c>
      <c r="AJ131" s="356">
        <v>460</v>
      </c>
      <c r="AK131" s="231"/>
    </row>
    <row r="132" spans="1:37" s="280" customFormat="1" x14ac:dyDescent="0.3">
      <c r="A132" s="612"/>
      <c r="B132" s="475"/>
      <c r="C132" s="648" t="str">
        <f>VLOOKUP(B131,Уч!$A$2:$L$34,5,FALSE)</f>
        <v xml:space="preserve">Санкт-Петербург  </v>
      </c>
      <c r="D132" s="480" t="str">
        <f>VLOOKUP(B131,Уч!$A$2:$L$34,4,FALSE)</f>
        <v>КМС</v>
      </c>
      <c r="E132" s="461" t="s">
        <v>25</v>
      </c>
      <c r="F132" s="598">
        <f>VLOOKUP($B131,'1_р'!$C$18:$I$86,6,FALSE)</f>
        <v>-0.9</v>
      </c>
      <c r="G132" s="598">
        <f>VLOOKUP($B131,Дл_р2!$C$16:$O$54,12,FALSE)</f>
        <v>0.1</v>
      </c>
      <c r="H132" s="475"/>
      <c r="I132" s="598"/>
      <c r="J132" s="599"/>
      <c r="K132" s="598"/>
      <c r="L132" s="598"/>
      <c r="M132" s="598"/>
      <c r="N132" s="475"/>
      <c r="O132" s="475"/>
      <c r="P132" s="621"/>
      <c r="Q132" s="600"/>
      <c r="R132" s="620"/>
      <c r="S132" s="475">
        <f>B131</f>
        <v>115</v>
      </c>
      <c r="T132" s="281">
        <f>$A131</f>
        <v>24</v>
      </c>
      <c r="U132" s="281">
        <v>2</v>
      </c>
      <c r="V132" s="281">
        <f>$A131</f>
        <v>24</v>
      </c>
      <c r="W132" s="401"/>
      <c r="X132" s="298"/>
      <c r="Y132" s="298"/>
      <c r="Z132" s="298"/>
      <c r="AA132" s="298"/>
      <c r="AB132" s="298"/>
      <c r="AC132" s="298"/>
      <c r="AD132" s="402"/>
      <c r="AE132" s="402"/>
      <c r="AF132" s="402"/>
      <c r="AH132" s="231"/>
      <c r="AI132" s="231"/>
      <c r="AJ132" s="356">
        <v>460</v>
      </c>
      <c r="AK132" s="231"/>
    </row>
    <row r="133" spans="1:37" s="280" customFormat="1" x14ac:dyDescent="0.3">
      <c r="A133" s="612"/>
      <c r="B133" s="475"/>
      <c r="C133" s="649" t="str">
        <f>VLOOKUP(B131,Уч!$A$2:$L$34,7,FALSE)</f>
        <v>СПб ГБУ ЦОП "ШВСМ по легкой атлетике"</v>
      </c>
      <c r="D133" s="480"/>
      <c r="E133" s="461" t="s">
        <v>29</v>
      </c>
      <c r="F133" s="475">
        <f>VLOOKUP($B131,'1_р'!$C$18:$I$86,7,FALSE)</f>
        <v>671</v>
      </c>
      <c r="G133" s="475">
        <f>VLOOKUP($B131,Дл_р2!$C$16:$O$54,13,FALSE)</f>
        <v>550</v>
      </c>
      <c r="H133" s="475">
        <f>VLOOKUP($B131,Я_р2!$C$16:$K$60,9,FALSE)</f>
        <v>562</v>
      </c>
      <c r="I133" s="475">
        <f>VLOOKUP($B131,В_р2!$C$16:$AF$57,30,)</f>
        <v>644</v>
      </c>
      <c r="J133" s="478">
        <f>VLOOKUP($B131,'4_р'!$C$17:$H$73,6,FALSE)</f>
        <v>640</v>
      </c>
      <c r="K133" s="475"/>
      <c r="L133" s="475"/>
      <c r="M133" s="475"/>
      <c r="N133" s="475"/>
      <c r="O133" s="475"/>
      <c r="P133" s="621"/>
      <c r="Q133" s="602"/>
      <c r="R133" s="621"/>
      <c r="S133" s="475">
        <f>B131</f>
        <v>115</v>
      </c>
      <c r="T133" s="281">
        <f>$A131</f>
        <v>24</v>
      </c>
      <c r="U133" s="281">
        <v>3</v>
      </c>
      <c r="V133" s="281">
        <f>$A131</f>
        <v>24</v>
      </c>
      <c r="W133" s="401"/>
      <c r="X133" s="298"/>
      <c r="Y133" s="298"/>
      <c r="Z133" s="298"/>
      <c r="AA133" s="298"/>
      <c r="AB133" s="298"/>
      <c r="AC133" s="298"/>
      <c r="AD133" s="402"/>
      <c r="AE133" s="402"/>
      <c r="AF133" s="402"/>
      <c r="AH133" s="231"/>
      <c r="AI133" s="231"/>
      <c r="AJ133" s="356">
        <v>460</v>
      </c>
      <c r="AK133" s="231"/>
    </row>
    <row r="134" spans="1:37" s="280" customFormat="1" x14ac:dyDescent="0.3">
      <c r="A134" s="612"/>
      <c r="B134" s="475"/>
      <c r="C134" s="648" t="str">
        <f>VLOOKUP(B131,Уч!$A$2:$L$34,11,FALSE)</f>
        <v>Дмитриев И.В., Миронов А.А., Ясюлянис В.Ф.</v>
      </c>
      <c r="D134" s="480"/>
      <c r="E134" s="461" t="s">
        <v>276</v>
      </c>
      <c r="F134" s="475">
        <f>F133</f>
        <v>671</v>
      </c>
      <c r="G134" s="475">
        <f>F134+G133</f>
        <v>1221</v>
      </c>
      <c r="H134" s="475">
        <f>G134+H133</f>
        <v>1783</v>
      </c>
      <c r="I134" s="475">
        <f>H134+I133</f>
        <v>2427</v>
      </c>
      <c r="J134" s="478">
        <f>SUM($F133:J133)</f>
        <v>3067</v>
      </c>
      <c r="K134" s="475"/>
      <c r="L134" s="475"/>
      <c r="M134" s="475"/>
      <c r="N134" s="475"/>
      <c r="O134" s="475"/>
      <c r="P134" s="621"/>
      <c r="Q134" s="600"/>
      <c r="R134" s="621"/>
      <c r="S134" s="475">
        <f>B131</f>
        <v>115</v>
      </c>
      <c r="T134" s="281">
        <f>$A131</f>
        <v>24</v>
      </c>
      <c r="U134" s="281">
        <v>4</v>
      </c>
      <c r="V134" s="281">
        <f>$A131</f>
        <v>24</v>
      </c>
      <c r="W134" s="336">
        <f t="shared" ref="W134:AF134" si="23">F134</f>
        <v>671</v>
      </c>
      <c r="X134" s="336">
        <f t="shared" si="23"/>
        <v>1221</v>
      </c>
      <c r="Y134" s="336">
        <f t="shared" si="23"/>
        <v>1783</v>
      </c>
      <c r="Z134" s="336">
        <f t="shared" si="23"/>
        <v>2427</v>
      </c>
      <c r="AA134" s="336">
        <f t="shared" si="23"/>
        <v>3067</v>
      </c>
      <c r="AB134" s="336">
        <f t="shared" si="23"/>
        <v>0</v>
      </c>
      <c r="AC134" s="336">
        <f t="shared" si="23"/>
        <v>0</v>
      </c>
      <c r="AD134" s="336">
        <f t="shared" si="23"/>
        <v>0</v>
      </c>
      <c r="AE134" s="336">
        <f t="shared" si="23"/>
        <v>0</v>
      </c>
      <c r="AF134" s="336">
        <f t="shared" si="23"/>
        <v>0</v>
      </c>
      <c r="AH134" s="231"/>
      <c r="AI134" s="231"/>
      <c r="AJ134" s="356">
        <v>460</v>
      </c>
      <c r="AK134" s="231"/>
    </row>
    <row r="135" spans="1:37" s="280" customFormat="1" x14ac:dyDescent="0.2">
      <c r="A135" s="568"/>
      <c r="B135" s="624"/>
      <c r="C135" s="617"/>
      <c r="D135" s="625"/>
      <c r="E135" s="618" t="s">
        <v>59</v>
      </c>
      <c r="F135" s="624">
        <f>RANK(F134,$W$19:$W$180,0)</f>
        <v>27</v>
      </c>
      <c r="G135" s="624">
        <f>RANK(G134,$X$19:$X$180,0)</f>
        <v>29</v>
      </c>
      <c r="H135" s="624">
        <f>RANK(H134,$Y$19:$Y$179,0)</f>
        <v>27</v>
      </c>
      <c r="I135" s="624">
        <f>RANK(I134,$Z$19:$Z$160,0)</f>
        <v>26</v>
      </c>
      <c r="J135" s="626">
        <f>RANK(J134,$AA$19:$AA$155,0)</f>
        <v>24</v>
      </c>
      <c r="K135" s="624"/>
      <c r="L135" s="624"/>
      <c r="M135" s="624"/>
      <c r="N135" s="624"/>
      <c r="O135" s="624"/>
      <c r="P135" s="576"/>
      <c r="Q135" s="627"/>
      <c r="R135" s="622"/>
      <c r="S135" s="601">
        <f>B131</f>
        <v>115</v>
      </c>
      <c r="T135" s="281">
        <f>$A131</f>
        <v>24</v>
      </c>
      <c r="U135" s="281">
        <v>5</v>
      </c>
      <c r="V135" s="281">
        <f>$A131</f>
        <v>24</v>
      </c>
      <c r="W135" s="401"/>
      <c r="X135" s="298"/>
      <c r="Y135" s="298"/>
      <c r="Z135" s="298"/>
      <c r="AA135" s="298"/>
      <c r="AB135" s="298"/>
      <c r="AC135" s="298"/>
      <c r="AD135" s="402"/>
      <c r="AE135" s="402"/>
      <c r="AF135" s="402"/>
      <c r="AJ135" s="356">
        <v>460</v>
      </c>
      <c r="AK135" s="231"/>
    </row>
    <row r="136" spans="1:37" s="280" customFormat="1" x14ac:dyDescent="0.3">
      <c r="A136" s="612">
        <v>25</v>
      </c>
      <c r="B136" s="475">
        <v>36</v>
      </c>
      <c r="C136" s="616" t="str">
        <f>VLOOKUP(B136,Уч!$A$2:$L$34,2,FALSE)</f>
        <v>Королёв Максим</v>
      </c>
      <c r="D136" s="480" t="str">
        <f>VLOOKUP(B136,Уч!$A$2:$L$34,3,FALSE)</f>
        <v>06.01.1988</v>
      </c>
      <c r="E136" s="461" t="s">
        <v>19</v>
      </c>
      <c r="F136" s="596">
        <f>VLOOKUP($B136,'1_р'!$C$18:$I$86,5,FALSE)</f>
        <v>11.76</v>
      </c>
      <c r="G136" s="596">
        <f>VLOOKUP($B136,Дл_р2!$C$16:$O$54,11,FALSE)</f>
        <v>6.58</v>
      </c>
      <c r="H136" s="596">
        <f>VLOOKUP($B136,Я_р2!$C$16:$K$60,8,FALSE)</f>
        <v>13.35</v>
      </c>
      <c r="I136" s="596">
        <f>VLOOKUP($B136,В_р2!$C$16:$AF$57,29,FALSE)</f>
        <v>1.94</v>
      </c>
      <c r="J136" s="597" t="s">
        <v>464</v>
      </c>
      <c r="K136" s="596" t="e">
        <f>VLOOKUP($B136,#REF!,5,FALSE)</f>
        <v>#REF!</v>
      </c>
      <c r="L136" s="596" t="e">
        <f>VLOOKUP($B136,#REF!,8,FALSE)</f>
        <v>#REF!</v>
      </c>
      <c r="M136" s="596" t="s">
        <v>346</v>
      </c>
      <c r="N136" s="596" t="s">
        <v>345</v>
      </c>
      <c r="O136" s="475"/>
      <c r="P136" s="621"/>
      <c r="Q136" s="474"/>
      <c r="R136" s="620"/>
      <c r="S136" s="475">
        <f>B136</f>
        <v>36</v>
      </c>
      <c r="T136" s="281">
        <f>$A136</f>
        <v>25</v>
      </c>
      <c r="U136" s="281">
        <v>1</v>
      </c>
      <c r="V136" s="281" t="s">
        <v>162</v>
      </c>
      <c r="W136" s="298"/>
      <c r="X136" s="298"/>
      <c r="Y136" s="298"/>
      <c r="Z136" s="298"/>
      <c r="AA136" s="298"/>
      <c r="AB136" s="298"/>
      <c r="AC136" s="298"/>
      <c r="AD136" s="402"/>
      <c r="AE136" s="402"/>
      <c r="AF136" s="402"/>
      <c r="AH136" s="280">
        <f>IF(AND(T136&gt;16,P136&gt;=6200),"1",LOOKUP(T136,Y$5:AO$5,Y$6:AO$6))</f>
        <v>0</v>
      </c>
      <c r="AI136" s="280" t="e">
        <f>LOOKUP(Q136,Y$8:AD$8,Y$9:AD$9)</f>
        <v>#N/A</v>
      </c>
      <c r="AJ136" s="356">
        <v>103</v>
      </c>
      <c r="AK136" s="281"/>
    </row>
    <row r="137" spans="1:37" s="280" customFormat="1" x14ac:dyDescent="0.3">
      <c r="A137" s="612"/>
      <c r="B137" s="475"/>
      <c r="C137" s="648" t="str">
        <f>VLOOKUP(B136,Уч!$A$2:$L$34,5,FALSE)</f>
        <v xml:space="preserve">Липецкая область  </v>
      </c>
      <c r="D137" s="477" t="str">
        <f>VLOOKUP(B136,Уч!$A$2:$L$34,4,FALSE)</f>
        <v>МС</v>
      </c>
      <c r="E137" s="461" t="s">
        <v>25</v>
      </c>
      <c r="F137" s="598">
        <f>VLOOKUP($B136,'1_р'!$C$18:$I$86,6,FALSE)</f>
        <v>-0.9</v>
      </c>
      <c r="G137" s="598">
        <f>VLOOKUP($B136,Дл_р2!$C$16:$O$54,12,FALSE)</f>
        <v>0.1</v>
      </c>
      <c r="H137" s="475"/>
      <c r="I137" s="598"/>
      <c r="J137" s="599"/>
      <c r="K137" s="598" t="e">
        <f>VLOOKUP($B136,#REF!,6,FALSE)</f>
        <v>#REF!</v>
      </c>
      <c r="L137" s="598"/>
      <c r="M137" s="598"/>
      <c r="N137" s="475"/>
      <c r="O137" s="475"/>
      <c r="P137" s="621"/>
      <c r="Q137" s="600"/>
      <c r="R137" s="620"/>
      <c r="S137" s="475">
        <f>B136</f>
        <v>36</v>
      </c>
      <c r="T137" s="281">
        <f>$A136</f>
        <v>25</v>
      </c>
      <c r="U137" s="281">
        <v>2</v>
      </c>
      <c r="V137" s="281" t="s">
        <v>162</v>
      </c>
      <c r="W137" s="298"/>
      <c r="X137" s="298"/>
      <c r="Y137" s="298"/>
      <c r="Z137" s="298"/>
      <c r="AA137" s="298"/>
      <c r="AB137" s="298"/>
      <c r="AC137" s="298"/>
      <c r="AD137" s="402"/>
      <c r="AE137" s="402"/>
      <c r="AF137" s="402"/>
      <c r="AH137" s="231"/>
      <c r="AI137" s="231"/>
      <c r="AJ137" s="356">
        <v>103</v>
      </c>
      <c r="AK137" s="281"/>
    </row>
    <row r="138" spans="1:37" s="280" customFormat="1" x14ac:dyDescent="0.3">
      <c r="A138" s="612"/>
      <c r="B138" s="475"/>
      <c r="C138" s="730" t="str">
        <f>VLOOKUP(B136,Уч!$A$2:$L$34,7,FALSE)</f>
        <v>ГБУ ЛО ОК СШОР</v>
      </c>
      <c r="D138" s="477"/>
      <c r="E138" s="461" t="s">
        <v>29</v>
      </c>
      <c r="F138" s="475">
        <f>VLOOKUP($B136,'1_р'!$C$18:$I$86,7,FALSE)</f>
        <v>699</v>
      </c>
      <c r="G138" s="475">
        <f>VLOOKUP($B136,Дл_р2!$C$16:$O$54,13,FALSE)</f>
        <v>716</v>
      </c>
      <c r="H138" s="475">
        <f>VLOOKUP($B136,Я_р2!$C$16:$K$60,9,FALSE)</f>
        <v>689</v>
      </c>
      <c r="I138" s="475">
        <f>VLOOKUP($B136,В_р2!$C$16:$AF$57,30,)</f>
        <v>749</v>
      </c>
      <c r="J138" s="478">
        <f>VLOOKUP($B136,'4_р'!$C$17:$H$73,6,FALSE)</f>
        <v>0</v>
      </c>
      <c r="K138" s="475" t="e">
        <f>VLOOKUP($B136,#REF!,7,FALSE)</f>
        <v>#REF!</v>
      </c>
      <c r="L138" s="475" t="e">
        <f>VLOOKUP($B136,#REF!,9,FALSE)</f>
        <v>#REF!</v>
      </c>
      <c r="M138" s="475"/>
      <c r="N138" s="475"/>
      <c r="O138" s="475"/>
      <c r="P138" s="621"/>
      <c r="Q138" s="509"/>
      <c r="R138" s="621"/>
      <c r="S138" s="475">
        <f>B136</f>
        <v>36</v>
      </c>
      <c r="T138" s="281">
        <f>$A136</f>
        <v>25</v>
      </c>
      <c r="U138" s="281">
        <v>3</v>
      </c>
      <c r="V138" s="281" t="s">
        <v>162</v>
      </c>
      <c r="W138" s="298"/>
      <c r="X138" s="298"/>
      <c r="Y138" s="298"/>
      <c r="Z138" s="298"/>
      <c r="AA138" s="298"/>
      <c r="AB138" s="298"/>
      <c r="AC138" s="298"/>
      <c r="AD138" s="402"/>
      <c r="AE138" s="402"/>
      <c r="AF138" s="402"/>
      <c r="AH138" s="231"/>
      <c r="AI138" s="231"/>
      <c r="AJ138" s="356">
        <v>103</v>
      </c>
      <c r="AK138" s="281"/>
    </row>
    <row r="139" spans="1:37" s="280" customFormat="1" x14ac:dyDescent="0.3">
      <c r="A139" s="612"/>
      <c r="B139" s="475"/>
      <c r="C139" s="730"/>
      <c r="D139" s="477"/>
      <c r="E139" s="461" t="s">
        <v>276</v>
      </c>
      <c r="F139" s="475">
        <f>F138</f>
        <v>699</v>
      </c>
      <c r="G139" s="475">
        <f>F139+G138</f>
        <v>1415</v>
      </c>
      <c r="H139" s="475">
        <f>G139+H138</f>
        <v>2104</v>
      </c>
      <c r="I139" s="475">
        <f>H139+I138</f>
        <v>2853</v>
      </c>
      <c r="J139" s="478">
        <f>SUM($F138:J138)</f>
        <v>2853</v>
      </c>
      <c r="K139" s="475" t="e">
        <f>SUM($F138:$K138)</f>
        <v>#REF!</v>
      </c>
      <c r="L139" s="475" t="e">
        <f>K139+L138</f>
        <v>#REF!</v>
      </c>
      <c r="M139" s="475"/>
      <c r="N139" s="475"/>
      <c r="O139" s="475"/>
      <c r="P139" s="621"/>
      <c r="Q139" s="509"/>
      <c r="R139" s="621"/>
      <c r="S139" s="475">
        <f>B136</f>
        <v>36</v>
      </c>
      <c r="T139" s="281">
        <f>$A136</f>
        <v>25</v>
      </c>
      <c r="U139" s="281">
        <v>4</v>
      </c>
      <c r="V139" s="281" t="s">
        <v>162</v>
      </c>
      <c r="W139" s="336">
        <f t="shared" ref="W139:AF139" si="24">F139</f>
        <v>699</v>
      </c>
      <c r="X139" s="336">
        <f t="shared" si="24"/>
        <v>1415</v>
      </c>
      <c r="Y139" s="336">
        <f t="shared" si="24"/>
        <v>2104</v>
      </c>
      <c r="Z139" s="336">
        <f t="shared" si="24"/>
        <v>2853</v>
      </c>
      <c r="AA139" s="336">
        <f t="shared" si="24"/>
        <v>2853</v>
      </c>
      <c r="AB139" s="336" t="e">
        <f t="shared" si="24"/>
        <v>#REF!</v>
      </c>
      <c r="AC139" s="336" t="e">
        <f t="shared" si="24"/>
        <v>#REF!</v>
      </c>
      <c r="AD139" s="336">
        <f t="shared" si="24"/>
        <v>0</v>
      </c>
      <c r="AE139" s="336">
        <f t="shared" si="24"/>
        <v>0</v>
      </c>
      <c r="AF139" s="336">
        <f t="shared" si="24"/>
        <v>0</v>
      </c>
      <c r="AH139" s="231"/>
      <c r="AI139" s="231"/>
      <c r="AJ139" s="356">
        <v>103</v>
      </c>
      <c r="AK139" s="281"/>
    </row>
    <row r="140" spans="1:37" s="280" customFormat="1" x14ac:dyDescent="0.2">
      <c r="A140" s="568"/>
      <c r="B140" s="624"/>
      <c r="C140" s="562" t="str">
        <f>VLOOKUP(B136,Уч!$A$2:$L$34,11,FALSE)</f>
        <v>Стегачёв И.Н., Королева К.В., Фролов С.В.</v>
      </c>
      <c r="D140" s="629"/>
      <c r="E140" s="618" t="s">
        <v>59</v>
      </c>
      <c r="F140" s="624">
        <f>RANK(F139,$W$19:$W$180,0)</f>
        <v>20</v>
      </c>
      <c r="G140" s="624">
        <f>RANK(G139,$X$19:$X$180,0)</f>
        <v>20</v>
      </c>
      <c r="H140" s="624">
        <f>RANK(H139,$Y$19:$Y$179,0)</f>
        <v>10</v>
      </c>
      <c r="I140" s="624">
        <f>RANK(I139,$Z$19:$Z$160,0)</f>
        <v>10</v>
      </c>
      <c r="J140" s="626">
        <f>RANK(J139,$AA$19:$AA$155,0)</f>
        <v>25</v>
      </c>
      <c r="K140" s="624" t="e">
        <f>RANK(K139,$AB$19:$AB$120,0)</f>
        <v>#REF!</v>
      </c>
      <c r="L140" s="624" t="e">
        <f>RANK(L139,$AC$19:$AC$115,0)</f>
        <v>#REF!</v>
      </c>
      <c r="M140" s="624"/>
      <c r="N140" s="624"/>
      <c r="O140" s="624"/>
      <c r="P140" s="576"/>
      <c r="Q140" s="627"/>
      <c r="R140" s="622"/>
      <c r="S140" s="601">
        <f>B136</f>
        <v>36</v>
      </c>
      <c r="T140" s="281">
        <f>$A136</f>
        <v>25</v>
      </c>
      <c r="U140" s="281">
        <v>5</v>
      </c>
      <c r="V140" s="281" t="s">
        <v>162</v>
      </c>
      <c r="W140" s="401"/>
      <c r="X140" s="298"/>
      <c r="Y140" s="298"/>
      <c r="Z140" s="298"/>
      <c r="AA140" s="298"/>
      <c r="AB140" s="298"/>
      <c r="AC140" s="298"/>
      <c r="AD140" s="402"/>
      <c r="AE140" s="402"/>
      <c r="AF140" s="402"/>
      <c r="AH140" s="231"/>
      <c r="AI140" s="231"/>
      <c r="AJ140" s="356">
        <v>103</v>
      </c>
      <c r="AK140" s="231"/>
    </row>
    <row r="141" spans="1:37" s="280" customFormat="1" x14ac:dyDescent="0.3">
      <c r="A141" s="612">
        <v>26</v>
      </c>
      <c r="B141" s="475">
        <v>88</v>
      </c>
      <c r="C141" s="616" t="str">
        <f>VLOOKUP(B141,Уч!$A$2:$L$34,2,FALSE)</f>
        <v>Башаев Никита</v>
      </c>
      <c r="D141" s="480" t="str">
        <f>VLOOKUP(B141,Уч!$A$2:$L$34,3,FALSE)</f>
        <v>19.07.1997</v>
      </c>
      <c r="E141" s="461" t="s">
        <v>19</v>
      </c>
      <c r="F141" s="596">
        <f>VLOOKUP($B141,'1_р1'!$C$18:$I$86,5,FALSE)</f>
        <v>12.09</v>
      </c>
      <c r="G141" s="596">
        <f>VLOOKUP($B141,Дл_р!$C$16:$O$54,11,FALSE)</f>
        <v>5.75</v>
      </c>
      <c r="H141" s="596">
        <f>VLOOKUP($B141,Я_р!$C$16:$K$60,8,FALSE)</f>
        <v>11.41</v>
      </c>
      <c r="I141" s="596">
        <f>VLOOKUP($B141,В_р!$C$16:$AF$57,29,FALSE)</f>
        <v>1.73</v>
      </c>
      <c r="J141" s="597">
        <f>VLOOKUP($B141,'4_р'!$C$17:$H$73,5,FALSE)</f>
        <v>56.61</v>
      </c>
      <c r="K141" s="596" t="e">
        <f>VLOOKUP($B141,#REF!,5,FALSE)</f>
        <v>#REF!</v>
      </c>
      <c r="L141" s="596" t="e">
        <f>VLOOKUP($B141,#REF!,8,FALSE)</f>
        <v>#REF!</v>
      </c>
      <c r="M141" s="596" t="e">
        <f>VLOOKUP($B141,#REF!,29,FALSE)</f>
        <v>#REF!</v>
      </c>
      <c r="N141" s="596" t="e">
        <f>VLOOKUP($B141,К_р!$C$15:$K$68,8,FALSE)</f>
        <v>#N/A</v>
      </c>
      <c r="O141" s="475" t="e">
        <f>VLOOKUP($B141,'15_р'!$C$17:$H$86,5,FALSE)</f>
        <v>#N/A</v>
      </c>
      <c r="P141" s="621" t="e">
        <f>SUM(F143:O143)</f>
        <v>#REF!</v>
      </c>
      <c r="Q141" s="474" t="e">
        <f>LOOKUP(P141,Y$1:AH$1,Y$2:AH$2)</f>
        <v>#REF!</v>
      </c>
      <c r="R141" s="620" t="e">
        <f>AH141+AI141+5</f>
        <v>#REF!</v>
      </c>
      <c r="S141" s="475">
        <f>B141</f>
        <v>88</v>
      </c>
      <c r="T141" s="281">
        <f>$A141</f>
        <v>26</v>
      </c>
      <c r="U141" s="281">
        <v>1</v>
      </c>
      <c r="V141" s="281">
        <f>$A141</f>
        <v>26</v>
      </c>
      <c r="W141" s="401"/>
      <c r="X141" s="298"/>
      <c r="Y141" s="298"/>
      <c r="Z141" s="298"/>
      <c r="AA141" s="298"/>
      <c r="AB141" s="298"/>
      <c r="AC141" s="298"/>
      <c r="AD141" s="402"/>
      <c r="AE141" s="402"/>
      <c r="AF141" s="402"/>
      <c r="AH141" s="280">
        <v>12</v>
      </c>
      <c r="AI141" s="280" t="e">
        <f>LOOKUP(Q141,Y$8:AD$8,Y$9:AD$9)</f>
        <v>#REF!</v>
      </c>
      <c r="AJ141" s="356">
        <v>452</v>
      </c>
      <c r="AK141" s="231"/>
    </row>
    <row r="142" spans="1:37" s="280" customFormat="1" x14ac:dyDescent="0.3">
      <c r="A142" s="612"/>
      <c r="B142" s="475"/>
      <c r="C142" s="648" t="str">
        <f>VLOOKUP(B141,Уч!$A$2:$L$34,5,FALSE)</f>
        <v xml:space="preserve">Челябинская область  </v>
      </c>
      <c r="D142" s="480" t="str">
        <f>VLOOKUP(B141,Уч!$A$2:$L$34,4,FALSE)</f>
        <v>КМС</v>
      </c>
      <c r="E142" s="461" t="s">
        <v>25</v>
      </c>
      <c r="F142" s="598">
        <f>VLOOKUP($B141,'1_р1'!$C$18:$I$86,6,FALSE)</f>
        <v>-0.2</v>
      </c>
      <c r="G142" s="598">
        <f>VLOOKUP($B141,Дл_р!$C$16:$O$54,12,FALSE)</f>
        <v>-1.5</v>
      </c>
      <c r="H142" s="475"/>
      <c r="I142" s="598"/>
      <c r="J142" s="599"/>
      <c r="K142" s="598" t="e">
        <f>VLOOKUP($B141,#REF!,6,FALSE)</f>
        <v>#REF!</v>
      </c>
      <c r="L142" s="598"/>
      <c r="M142" s="598"/>
      <c r="N142" s="475"/>
      <c r="O142" s="475"/>
      <c r="P142" s="621"/>
      <c r="Q142" s="600"/>
      <c r="R142" s="620" t="e">
        <f>CONCATENATE(AH141,"+",AI141,"+",5)</f>
        <v>#REF!</v>
      </c>
      <c r="S142" s="475">
        <f>B141</f>
        <v>88</v>
      </c>
      <c r="T142" s="281">
        <f>$A141</f>
        <v>26</v>
      </c>
      <c r="U142" s="281">
        <v>2</v>
      </c>
      <c r="V142" s="281">
        <f>$A141</f>
        <v>26</v>
      </c>
      <c r="W142" s="401"/>
      <c r="X142" s="298"/>
      <c r="Y142" s="298"/>
      <c r="Z142" s="298"/>
      <c r="AA142" s="298"/>
      <c r="AB142" s="298"/>
      <c r="AC142" s="298"/>
      <c r="AD142" s="402"/>
      <c r="AE142" s="402"/>
      <c r="AF142" s="402"/>
      <c r="AH142" s="231"/>
      <c r="AI142" s="231"/>
      <c r="AJ142" s="356">
        <v>452</v>
      </c>
      <c r="AK142" s="231"/>
    </row>
    <row r="143" spans="1:37" s="280" customFormat="1" x14ac:dyDescent="0.3">
      <c r="A143" s="612"/>
      <c r="B143" s="475"/>
      <c r="C143" s="649" t="str">
        <f>VLOOKUP(B141,Уч!$A$2:$L$34,7,FALSE)</f>
        <v>МБУ СШОР № 2 по легкой атлетике имени Л.Н.Мосеева г.Челябинск</v>
      </c>
      <c r="D143" s="480"/>
      <c r="E143" s="461" t="s">
        <v>29</v>
      </c>
      <c r="F143" s="475">
        <f>VLOOKUP($B141,'1_р1'!$C$18:$I$86,7,FALSE)</f>
        <v>633</v>
      </c>
      <c r="G143" s="475">
        <f>VLOOKUP($B141,Дл_р!$C$16:$O$54,13,FALSE)</f>
        <v>533</v>
      </c>
      <c r="H143" s="475">
        <f>VLOOKUP($B141,Я_р!$C$16:$K$60,9,FALSE)</f>
        <v>571</v>
      </c>
      <c r="I143" s="475">
        <f>VLOOKUP($B141,В_р!$C$16:$AF$57,30,)</f>
        <v>569</v>
      </c>
      <c r="J143" s="478">
        <f>VLOOKUP($B141,'4_р'!$C$17:$H$73,6,FALSE)</f>
        <v>536</v>
      </c>
      <c r="K143" s="475" t="e">
        <f>VLOOKUP($B141,#REF!,7,FALSE)</f>
        <v>#REF!</v>
      </c>
      <c r="L143" s="475" t="e">
        <f>VLOOKUP($B141,#REF!,9,FALSE)</f>
        <v>#REF!</v>
      </c>
      <c r="M143" s="475" t="e">
        <f>VLOOKUP($B141,#REF!,30,FALSE)</f>
        <v>#REF!</v>
      </c>
      <c r="N143" s="475" t="e">
        <f>VLOOKUP($B141,К_р!$C$15:$K$68,9,FALSE)</f>
        <v>#N/A</v>
      </c>
      <c r="O143" s="475" t="e">
        <f>VLOOKUP($B141,'15_р'!$C$17:$H$86,6,FALSE)</f>
        <v>#N/A</v>
      </c>
      <c r="P143" s="621"/>
      <c r="Q143" s="602"/>
      <c r="R143" s="621"/>
      <c r="S143" s="475">
        <f>B141</f>
        <v>88</v>
      </c>
      <c r="T143" s="281">
        <f>$A141</f>
        <v>26</v>
      </c>
      <c r="U143" s="281">
        <v>3</v>
      </c>
      <c r="V143" s="281">
        <f>$A141</f>
        <v>26</v>
      </c>
      <c r="W143" s="401"/>
      <c r="X143" s="298"/>
      <c r="Y143" s="298"/>
      <c r="Z143" s="298"/>
      <c r="AA143" s="298"/>
      <c r="AB143" s="298"/>
      <c r="AC143" s="298"/>
      <c r="AD143" s="402"/>
      <c r="AE143" s="402"/>
      <c r="AF143" s="402"/>
      <c r="AH143" s="231"/>
      <c r="AI143" s="231"/>
      <c r="AJ143" s="356">
        <v>452</v>
      </c>
      <c r="AK143" s="231"/>
    </row>
    <row r="144" spans="1:37" s="280" customFormat="1" x14ac:dyDescent="0.3">
      <c r="A144" s="612"/>
      <c r="B144" s="475"/>
      <c r="C144" s="648" t="str">
        <f>VLOOKUP(B141,Уч!$A$2:$L$34,11,FALSE)</f>
        <v>Пугач С.В., Свистун В.В.</v>
      </c>
      <c r="D144" s="480"/>
      <c r="E144" s="461" t="s">
        <v>276</v>
      </c>
      <c r="F144" s="475">
        <f>F143</f>
        <v>633</v>
      </c>
      <c r="G144" s="475">
        <f>F144+G143</f>
        <v>1166</v>
      </c>
      <c r="H144" s="475">
        <f>G144+H143</f>
        <v>1737</v>
      </c>
      <c r="I144" s="475">
        <f>H144+I143</f>
        <v>2306</v>
      </c>
      <c r="J144" s="478">
        <f>SUM($F143:J143)</f>
        <v>2842</v>
      </c>
      <c r="K144" s="475" t="e">
        <f>SUM($F143:$K143)</f>
        <v>#REF!</v>
      </c>
      <c r="L144" s="475" t="e">
        <f>K144+L143</f>
        <v>#REF!</v>
      </c>
      <c r="M144" s="475" t="e">
        <f>L144+M143</f>
        <v>#REF!</v>
      </c>
      <c r="N144" s="475" t="e">
        <f>SUM($F143:$N143)</f>
        <v>#REF!</v>
      </c>
      <c r="O144" s="475" t="e">
        <f>SUM($F143:$O143)</f>
        <v>#REF!</v>
      </c>
      <c r="P144" s="621"/>
      <c r="Q144" s="600"/>
      <c r="R144" s="621"/>
      <c r="S144" s="475">
        <f>B141</f>
        <v>88</v>
      </c>
      <c r="T144" s="281">
        <f>$A141</f>
        <v>26</v>
      </c>
      <c r="U144" s="281">
        <v>4</v>
      </c>
      <c r="V144" s="281">
        <f>$A141</f>
        <v>26</v>
      </c>
      <c r="W144" s="336">
        <f t="shared" ref="W144:AF144" si="25">F144</f>
        <v>633</v>
      </c>
      <c r="X144" s="336">
        <f t="shared" si="25"/>
        <v>1166</v>
      </c>
      <c r="Y144" s="336">
        <f t="shared" si="25"/>
        <v>1737</v>
      </c>
      <c r="Z144" s="336">
        <f t="shared" si="25"/>
        <v>2306</v>
      </c>
      <c r="AA144" s="336">
        <f t="shared" si="25"/>
        <v>2842</v>
      </c>
      <c r="AB144" s="336" t="e">
        <f t="shared" si="25"/>
        <v>#REF!</v>
      </c>
      <c r="AC144" s="336" t="e">
        <f t="shared" si="25"/>
        <v>#REF!</v>
      </c>
      <c r="AD144" s="336" t="e">
        <f t="shared" si="25"/>
        <v>#REF!</v>
      </c>
      <c r="AE144" s="336" t="e">
        <f t="shared" si="25"/>
        <v>#REF!</v>
      </c>
      <c r="AF144" s="336" t="e">
        <f t="shared" si="25"/>
        <v>#REF!</v>
      </c>
      <c r="AH144" s="231"/>
      <c r="AI144" s="231"/>
      <c r="AJ144" s="356">
        <v>452</v>
      </c>
      <c r="AK144" s="231"/>
    </row>
    <row r="145" spans="1:37" s="280" customFormat="1" x14ac:dyDescent="0.2">
      <c r="A145" s="568"/>
      <c r="B145" s="624"/>
      <c r="C145" s="562"/>
      <c r="D145" s="625"/>
      <c r="E145" s="618" t="s">
        <v>59</v>
      </c>
      <c r="F145" s="624">
        <f>RANK(F144,$W$19:$W$180,0)</f>
        <v>30</v>
      </c>
      <c r="G145" s="624">
        <f>RANK(G144,$X$19:$X$180,0)</f>
        <v>30</v>
      </c>
      <c r="H145" s="624">
        <f>RANK(H144,$Y$19:$Y$162,0)</f>
        <v>28</v>
      </c>
      <c r="I145" s="624">
        <f>RANK(I144,$Z$19:$Z$160,0)</f>
        <v>27</v>
      </c>
      <c r="J145" s="626">
        <f>RANK(J144,$AA$19:$AA$155,0)</f>
        <v>26</v>
      </c>
      <c r="K145" s="624" t="e">
        <f>RANK(K144,$AB$19:$AB$109,0)</f>
        <v>#REF!</v>
      </c>
      <c r="L145" s="624" t="e">
        <f>RANK(L144,$AC$19:$AC$115,0)</f>
        <v>#REF!</v>
      </c>
      <c r="M145" s="624" t="e">
        <f>RANK(M144,$AD$19:$AD$135,0)</f>
        <v>#REF!</v>
      </c>
      <c r="N145" s="624" t="e">
        <f>RANK(N144,$AE$19:$AE$135,0)</f>
        <v>#REF!</v>
      </c>
      <c r="O145" s="624" t="e">
        <f>RANK(O144,$AF$19:$AF$109,0)</f>
        <v>#REF!</v>
      </c>
      <c r="P145" s="576"/>
      <c r="Q145" s="627"/>
      <c r="R145" s="622"/>
      <c r="S145" s="601">
        <f>B141</f>
        <v>88</v>
      </c>
      <c r="T145" s="281">
        <f>$A141</f>
        <v>26</v>
      </c>
      <c r="U145" s="281">
        <v>5</v>
      </c>
      <c r="V145" s="281">
        <f>$A141</f>
        <v>26</v>
      </c>
      <c r="W145" s="401"/>
      <c r="X145" s="298"/>
      <c r="Y145" s="298"/>
      <c r="Z145" s="298"/>
      <c r="AA145" s="298"/>
      <c r="AB145" s="298"/>
      <c r="AC145" s="298"/>
      <c r="AD145" s="402"/>
      <c r="AE145" s="402"/>
      <c r="AF145" s="402"/>
      <c r="AH145" s="231"/>
      <c r="AI145" s="231"/>
      <c r="AJ145" s="356">
        <v>452</v>
      </c>
      <c r="AK145" s="231"/>
    </row>
    <row r="146" spans="1:37" s="280" customFormat="1" x14ac:dyDescent="0.3">
      <c r="A146" s="612">
        <v>27</v>
      </c>
      <c r="B146" s="475">
        <v>89</v>
      </c>
      <c r="C146" s="616" t="str">
        <f>VLOOKUP(B146,Уч!$A$2:$L$34,2,FALSE)</f>
        <v>Кузенков Кирилл</v>
      </c>
      <c r="D146" s="480" t="str">
        <f>VLOOKUP(B146,Уч!$A$2:$L$34,3,FALSE)</f>
        <v>18.02.1999</v>
      </c>
      <c r="E146" s="461" t="s">
        <v>19</v>
      </c>
      <c r="F146" s="596">
        <f>VLOOKUP($B146,'1_р1'!$C$18:$I$86,5,FALSE)</f>
        <v>12.22</v>
      </c>
      <c r="G146" s="596">
        <f>VLOOKUP($B146,Дл_р!$C$16:$O$54,11,FALSE)</f>
        <v>6.37</v>
      </c>
      <c r="H146" s="596">
        <f>VLOOKUP($B146,Я_р!$C$16:$K$60,8,FALSE)</f>
        <v>9.1999999999999993</v>
      </c>
      <c r="I146" s="596">
        <f>VLOOKUP($B146,В_р!$C$16:$AF$57,29,FALSE)</f>
        <v>1.67</v>
      </c>
      <c r="J146" s="597">
        <f>VLOOKUP($B146,'4_р'!$C$17:$H$73,5,FALSE)</f>
        <v>55.69</v>
      </c>
      <c r="K146" s="596" t="e">
        <f>VLOOKUP($B146,#REF!,5,FALSE)</f>
        <v>#REF!</v>
      </c>
      <c r="L146" s="596" t="e">
        <f>VLOOKUP($B146,#REF!,8,FALSE)</f>
        <v>#REF!</v>
      </c>
      <c r="M146" s="596" t="e">
        <f>VLOOKUP($B146,#REF!,29,FALSE)</f>
        <v>#REF!</v>
      </c>
      <c r="N146" s="596" t="e">
        <f>VLOOKUP($B146,К_р!$C$15:$K$68,8,FALSE)</f>
        <v>#N/A</v>
      </c>
      <c r="O146" s="475" t="e">
        <f>VLOOKUP($B146,'15_р'!$C$17:$H$86,5,FALSE)</f>
        <v>#N/A</v>
      </c>
      <c r="P146" s="621" t="e">
        <f>SUM(F148:O148)</f>
        <v>#REF!</v>
      </c>
      <c r="Q146" s="474" t="e">
        <f>LOOKUP(P146,Y$1:AH$1,Y$2:AH$2)</f>
        <v>#REF!</v>
      </c>
      <c r="R146" s="620" t="e">
        <f>AH146+AI146+5</f>
        <v>#REF!</v>
      </c>
      <c r="S146" s="475">
        <f>B146</f>
        <v>89</v>
      </c>
      <c r="T146" s="281">
        <f>$A146</f>
        <v>27</v>
      </c>
      <c r="U146" s="281">
        <v>1</v>
      </c>
      <c r="V146" s="281" t="s">
        <v>162</v>
      </c>
      <c r="W146" s="401"/>
      <c r="X146" s="298"/>
      <c r="Y146" s="298"/>
      <c r="Z146" s="298"/>
      <c r="AA146" s="298"/>
      <c r="AB146" s="298"/>
      <c r="AC146" s="298"/>
      <c r="AD146" s="402"/>
      <c r="AE146" s="402"/>
      <c r="AF146" s="402"/>
      <c r="AH146" s="280" t="e">
        <f>IF(AND(T146&gt;16,P146&gt;=6200),"1",LOOKUP(T146,Y$5:AO$5,Y$6:AO$6))</f>
        <v>#REF!</v>
      </c>
      <c r="AI146" s="280" t="e">
        <f>LOOKUP(Q146,Y$8:AD$8,Y$9:AD$9)</f>
        <v>#REF!</v>
      </c>
      <c r="AJ146" s="356">
        <v>99</v>
      </c>
      <c r="AK146" s="231"/>
    </row>
    <row r="147" spans="1:37" s="280" customFormat="1" x14ac:dyDescent="0.3">
      <c r="A147" s="612"/>
      <c r="B147" s="475"/>
      <c r="C147" s="648" t="str">
        <f>VLOOKUP(B146,Уч!$A$2:$L$34,5,FALSE)</f>
        <v xml:space="preserve">Челябинская область  </v>
      </c>
      <c r="D147" s="477" t="str">
        <f>VLOOKUP(B146,Уч!$A$2:$L$34,4,FALSE)</f>
        <v>1</v>
      </c>
      <c r="E147" s="461" t="s">
        <v>25</v>
      </c>
      <c r="F147" s="598">
        <f>VLOOKUP($B146,'1_р1'!$C$18:$I$86,6,FALSE)</f>
        <v>0</v>
      </c>
      <c r="G147" s="598">
        <f>VLOOKUP($B146,Дл_р!$C$16:$O$54,12,FALSE)</f>
        <v>0</v>
      </c>
      <c r="H147" s="475"/>
      <c r="I147" s="598"/>
      <c r="J147" s="599"/>
      <c r="K147" s="598" t="e">
        <f>VLOOKUP($B146,#REF!,6,FALSE)</f>
        <v>#REF!</v>
      </c>
      <c r="L147" s="598"/>
      <c r="M147" s="598"/>
      <c r="N147" s="475"/>
      <c r="O147" s="475"/>
      <c r="P147" s="621"/>
      <c r="Q147" s="600"/>
      <c r="R147" s="620" t="e">
        <f>CONCATENATE(AH146,"+",AI146,"+",5)</f>
        <v>#REF!</v>
      </c>
      <c r="S147" s="475">
        <f>B146</f>
        <v>89</v>
      </c>
      <c r="T147" s="281">
        <f>$A146</f>
        <v>27</v>
      </c>
      <c r="U147" s="281">
        <v>2</v>
      </c>
      <c r="V147" s="281" t="s">
        <v>162</v>
      </c>
      <c r="W147" s="401"/>
      <c r="X147" s="298"/>
      <c r="Y147" s="298"/>
      <c r="Z147" s="298"/>
      <c r="AA147" s="298"/>
      <c r="AB147" s="298"/>
      <c r="AC147" s="298"/>
      <c r="AD147" s="402"/>
      <c r="AE147" s="402"/>
      <c r="AF147" s="402"/>
      <c r="AH147" s="231"/>
      <c r="AI147" s="231"/>
      <c r="AJ147" s="356">
        <v>99</v>
      </c>
      <c r="AK147" s="231"/>
    </row>
    <row r="148" spans="1:37" s="280" customFormat="1" ht="13.15" customHeight="1" x14ac:dyDescent="0.3">
      <c r="A148" s="612"/>
      <c r="B148" s="475"/>
      <c r="C148" s="649" t="str">
        <f>VLOOKUP(B146,Уч!$A$2:$L$34,7,FALSE)</f>
        <v>МБУ СШОР № 2 по легкой атлетике имени Л.Н.Мосеева г.Челябинск</v>
      </c>
      <c r="D148" s="477"/>
      <c r="E148" s="461" t="s">
        <v>29</v>
      </c>
      <c r="F148" s="475">
        <f>VLOOKUP($B146,'1_р1'!$C$18:$I$86,7,FALSE)</f>
        <v>608</v>
      </c>
      <c r="G148" s="475">
        <f>VLOOKUP($B146,Дл_р!$C$16:$O$54,13,FALSE)</f>
        <v>668</v>
      </c>
      <c r="H148" s="475">
        <f>VLOOKUP($B146,Я_р!$C$16:$K$60,9,FALSE)</f>
        <v>438</v>
      </c>
      <c r="I148" s="475">
        <f>VLOOKUP($B146,В_р!$C$16:$AF$57,30,)</f>
        <v>520</v>
      </c>
      <c r="J148" s="478">
        <f>VLOOKUP($B146,'4_р'!$C$17:$H$73,6,FALSE)</f>
        <v>571</v>
      </c>
      <c r="K148" s="475" t="e">
        <f>VLOOKUP($B146,#REF!,7,FALSE)</f>
        <v>#REF!</v>
      </c>
      <c r="L148" s="475" t="e">
        <f>VLOOKUP($B146,#REF!,9,FALSE)</f>
        <v>#REF!</v>
      </c>
      <c r="M148" s="475" t="e">
        <f>VLOOKUP($B146,#REF!,30,FALSE)</f>
        <v>#REF!</v>
      </c>
      <c r="N148" s="475" t="e">
        <f>VLOOKUP($B146,К_р!$C$15:$K$68,9,FALSE)</f>
        <v>#N/A</v>
      </c>
      <c r="O148" s="475" t="e">
        <f>VLOOKUP($B146,'15_р'!$C$17:$H$86,6,FALSE)</f>
        <v>#N/A</v>
      </c>
      <c r="P148" s="621"/>
      <c r="Q148" s="602"/>
      <c r="R148" s="621"/>
      <c r="S148" s="475">
        <f>B146</f>
        <v>89</v>
      </c>
      <c r="T148" s="281">
        <f>$A146</f>
        <v>27</v>
      </c>
      <c r="U148" s="281">
        <v>3</v>
      </c>
      <c r="V148" s="281" t="s">
        <v>162</v>
      </c>
      <c r="W148" s="401"/>
      <c r="X148" s="298"/>
      <c r="Y148" s="298"/>
      <c r="Z148" s="298"/>
      <c r="AA148" s="298"/>
      <c r="AB148" s="298"/>
      <c r="AC148" s="298"/>
      <c r="AD148" s="402"/>
      <c r="AE148" s="402"/>
      <c r="AF148" s="402"/>
      <c r="AH148" s="231"/>
      <c r="AI148" s="231"/>
      <c r="AJ148" s="356">
        <v>99</v>
      </c>
      <c r="AK148" s="231"/>
    </row>
    <row r="149" spans="1:37" s="280" customFormat="1" x14ac:dyDescent="0.3">
      <c r="A149" s="612"/>
      <c r="B149" s="475"/>
      <c r="C149" s="648" t="str">
        <f>VLOOKUP(B146,Уч!$A$2:$L$34,11,FALSE)</f>
        <v>Пугач С.В., Шогин Г.Я.</v>
      </c>
      <c r="D149" s="477"/>
      <c r="E149" s="461" t="s">
        <v>276</v>
      </c>
      <c r="F149" s="475">
        <f>F148</f>
        <v>608</v>
      </c>
      <c r="G149" s="475">
        <f>F149+G148</f>
        <v>1276</v>
      </c>
      <c r="H149" s="475">
        <f>G149+H148</f>
        <v>1714</v>
      </c>
      <c r="I149" s="475">
        <f>H149+I148</f>
        <v>2234</v>
      </c>
      <c r="J149" s="478">
        <f>SUM($F148:J148)</f>
        <v>2805</v>
      </c>
      <c r="K149" s="475" t="e">
        <f>SUM($F148:$K148)</f>
        <v>#REF!</v>
      </c>
      <c r="L149" s="475" t="e">
        <f>K149+L148</f>
        <v>#REF!</v>
      </c>
      <c r="M149" s="475" t="e">
        <f>L149+M148</f>
        <v>#REF!</v>
      </c>
      <c r="N149" s="475" t="e">
        <f>SUM($F148:$N148)</f>
        <v>#REF!</v>
      </c>
      <c r="O149" s="475" t="e">
        <f>SUM($F148:$O148)</f>
        <v>#REF!</v>
      </c>
      <c r="P149" s="621"/>
      <c r="Q149" s="602"/>
      <c r="R149" s="621"/>
      <c r="S149" s="475">
        <f>B146</f>
        <v>89</v>
      </c>
      <c r="T149" s="281">
        <f>$A146</f>
        <v>27</v>
      </c>
      <c r="U149" s="281">
        <v>4</v>
      </c>
      <c r="V149" s="281" t="s">
        <v>162</v>
      </c>
      <c r="W149" s="336">
        <f t="shared" ref="W149:AF149" si="26">F149</f>
        <v>608</v>
      </c>
      <c r="X149" s="336">
        <f t="shared" si="26"/>
        <v>1276</v>
      </c>
      <c r="Y149" s="336">
        <f t="shared" si="26"/>
        <v>1714</v>
      </c>
      <c r="Z149" s="336">
        <f t="shared" si="26"/>
        <v>2234</v>
      </c>
      <c r="AA149" s="336">
        <f t="shared" si="26"/>
        <v>2805</v>
      </c>
      <c r="AB149" s="336" t="e">
        <f t="shared" si="26"/>
        <v>#REF!</v>
      </c>
      <c r="AC149" s="336" t="e">
        <f t="shared" si="26"/>
        <v>#REF!</v>
      </c>
      <c r="AD149" s="336" t="e">
        <f t="shared" si="26"/>
        <v>#REF!</v>
      </c>
      <c r="AE149" s="336" t="e">
        <f t="shared" si="26"/>
        <v>#REF!</v>
      </c>
      <c r="AF149" s="336" t="e">
        <f t="shared" si="26"/>
        <v>#REF!</v>
      </c>
      <c r="AH149" s="231"/>
      <c r="AI149" s="231"/>
      <c r="AJ149" s="356">
        <v>99</v>
      </c>
      <c r="AK149" s="231"/>
    </row>
    <row r="150" spans="1:37" s="280" customFormat="1" x14ac:dyDescent="0.2">
      <c r="A150" s="568"/>
      <c r="B150" s="624"/>
      <c r="C150" s="562"/>
      <c r="D150" s="629"/>
      <c r="E150" s="618" t="s">
        <v>59</v>
      </c>
      <c r="F150" s="624">
        <f>RANK(F149,$W$19:$W$180,0)</f>
        <v>31</v>
      </c>
      <c r="G150" s="624">
        <f>RANK(G149,$X$19:$X$180,0)</f>
        <v>27</v>
      </c>
      <c r="H150" s="624">
        <f>RANK(H149,$Y$19:$Y$179,0)</f>
        <v>29</v>
      </c>
      <c r="I150" s="624">
        <f>RANK(I149,$Z$19:$Z$160,0)</f>
        <v>28</v>
      </c>
      <c r="J150" s="626">
        <f>RANK(J149,$AA$19:$AA$155,0)</f>
        <v>27</v>
      </c>
      <c r="K150" s="624" t="e">
        <f>RANK(K149,$AB$19:$AB$109,0)</f>
        <v>#REF!</v>
      </c>
      <c r="L150" s="624" t="e">
        <f>RANK(L149,$AC$19:$AC$115,0)</f>
        <v>#REF!</v>
      </c>
      <c r="M150" s="624" t="e">
        <f>RANK(M149,$AD$19:$AD$135,0)</f>
        <v>#REF!</v>
      </c>
      <c r="N150" s="624" t="e">
        <f>RANK(N149,$AE$19:$AE$135,0)</f>
        <v>#REF!</v>
      </c>
      <c r="O150" s="624" t="e">
        <f>RANK(O149,$AF$19:$AF$135,0)</f>
        <v>#REF!</v>
      </c>
      <c r="P150" s="576"/>
      <c r="Q150" s="627"/>
      <c r="R150" s="622"/>
      <c r="S150" s="601">
        <f>B146</f>
        <v>89</v>
      </c>
      <c r="T150" s="281">
        <f>$A146</f>
        <v>27</v>
      </c>
      <c r="U150" s="281">
        <v>5</v>
      </c>
      <c r="V150" s="281" t="s">
        <v>162</v>
      </c>
      <c r="W150" s="401"/>
      <c r="X150" s="298"/>
      <c r="Y150" s="298"/>
      <c r="Z150" s="298"/>
      <c r="AA150" s="298"/>
      <c r="AB150" s="298"/>
      <c r="AC150" s="298"/>
      <c r="AD150" s="402"/>
      <c r="AE150" s="402"/>
      <c r="AF150" s="402"/>
      <c r="AJ150" s="356">
        <v>99</v>
      </c>
      <c r="AK150" s="231"/>
    </row>
    <row r="151" spans="1:37" s="280" customFormat="1" x14ac:dyDescent="0.3">
      <c r="A151" s="612"/>
      <c r="B151" s="475">
        <v>75</v>
      </c>
      <c r="C151" s="616" t="str">
        <f>VLOOKUP(B151,Уч!$A$2:$L$34,2,FALSE)</f>
        <v>Тимшин Сергей</v>
      </c>
      <c r="D151" s="480" t="str">
        <f>VLOOKUP(B151,Уч!$A$2:$L$34,3,FALSE)</f>
        <v>25.11.1992</v>
      </c>
      <c r="E151" s="461" t="s">
        <v>19</v>
      </c>
      <c r="F151" s="596">
        <f>VLOOKUP($B151,'1_р'!$C$18:$I$86,5,FALSE)</f>
        <v>11.31</v>
      </c>
      <c r="G151" s="596">
        <f>VLOOKUP($B151,Дл_р2!$C$16:$O$54,11,FALSE)</f>
        <v>7.08</v>
      </c>
      <c r="H151" s="596">
        <f>VLOOKUP($B151,Я_р2!$C$16:$K$60,8,FALSE)</f>
        <v>13.69</v>
      </c>
      <c r="I151" s="596">
        <f>VLOOKUP($B151,В_р2!$C$16:$AF$57,29,FALSE)</f>
        <v>2.06</v>
      </c>
      <c r="J151" s="596" t="s">
        <v>336</v>
      </c>
      <c r="K151" s="596"/>
      <c r="L151" s="596"/>
      <c r="M151" s="596"/>
      <c r="N151" s="596"/>
      <c r="O151" s="475"/>
      <c r="P151" s="621"/>
      <c r="Q151" s="474"/>
      <c r="R151" s="620"/>
      <c r="S151" s="475">
        <f>B151</f>
        <v>75</v>
      </c>
      <c r="T151" s="281">
        <f>$A151</f>
        <v>0</v>
      </c>
      <c r="U151" s="281">
        <v>1</v>
      </c>
      <c r="V151" s="281">
        <f>$A151</f>
        <v>0</v>
      </c>
      <c r="W151" s="401"/>
      <c r="X151" s="298"/>
      <c r="Y151" s="298"/>
      <c r="Z151" s="298"/>
      <c r="AA151" s="298"/>
      <c r="AB151" s="298"/>
      <c r="AC151" s="298"/>
      <c r="AD151" s="402"/>
      <c r="AE151" s="402"/>
      <c r="AF151" s="402"/>
      <c r="AH151" s="280" t="e">
        <f>IF(AND(T151&gt;16,P151&gt;=6200),"1",LOOKUP(T151,Y$5:AO$5,Y$6:AO$6))</f>
        <v>#N/A</v>
      </c>
      <c r="AI151" s="280" t="e">
        <f>LOOKUP(Q151,Y$8:AD$8,Y$9:AD$9)</f>
        <v>#N/A</v>
      </c>
      <c r="AJ151" s="356">
        <v>180</v>
      </c>
      <c r="AK151" s="231"/>
    </row>
    <row r="152" spans="1:37" s="280" customFormat="1" x14ac:dyDescent="0.3">
      <c r="A152" s="612"/>
      <c r="B152" s="475"/>
      <c r="C152" s="648" t="str">
        <f>VLOOKUP(B151,Уч!$A$2:$L$34,5,FALSE)</f>
        <v xml:space="preserve">Москва Липецкая область </v>
      </c>
      <c r="D152" s="480" t="str">
        <f>VLOOKUP(B151,Уч!$A$2:$L$34,4,FALSE)</f>
        <v>МСМК</v>
      </c>
      <c r="E152" s="461" t="s">
        <v>25</v>
      </c>
      <c r="F152" s="598">
        <f>VLOOKUP($B151,'1_р'!$C$18:$I$86,6,FALSE)</f>
        <v>-2.1</v>
      </c>
      <c r="G152" s="598">
        <f>VLOOKUP($B151,Дл_р2!$C$16:$O$54,12,FALSE)</f>
        <v>0</v>
      </c>
      <c r="H152" s="475"/>
      <c r="I152" s="598"/>
      <c r="J152" s="599"/>
      <c r="K152" s="598"/>
      <c r="L152" s="598"/>
      <c r="M152" s="598"/>
      <c r="N152" s="475"/>
      <c r="O152" s="475"/>
      <c r="P152" s="621"/>
      <c r="Q152" s="600"/>
      <c r="R152" s="620"/>
      <c r="S152" s="475">
        <f>B151</f>
        <v>75</v>
      </c>
      <c r="T152" s="281">
        <f>$A151</f>
        <v>0</v>
      </c>
      <c r="U152" s="281">
        <v>2</v>
      </c>
      <c r="V152" s="281">
        <f>$A151</f>
        <v>0</v>
      </c>
      <c r="W152" s="401"/>
      <c r="X152" s="298"/>
      <c r="Y152" s="298"/>
      <c r="Z152" s="298"/>
      <c r="AA152" s="298"/>
      <c r="AB152" s="298"/>
      <c r="AC152" s="298"/>
      <c r="AD152" s="402"/>
      <c r="AE152" s="402"/>
      <c r="AF152" s="402"/>
      <c r="AH152" s="231"/>
      <c r="AI152" s="231"/>
      <c r="AJ152" s="356">
        <v>180</v>
      </c>
      <c r="AK152" s="231"/>
    </row>
    <row r="153" spans="1:37" s="280" customFormat="1" x14ac:dyDescent="0.3">
      <c r="A153" s="612"/>
      <c r="B153" s="475"/>
      <c r="C153" s="649" t="str">
        <f>VLOOKUP(B151,Уч!$A$2:$L$34,7,FALSE)</f>
        <v>ГБУ "ФСО "Юность Москвы" Москомспорта, ГБУ ЛО ОК СШОР</v>
      </c>
      <c r="D153" s="480"/>
      <c r="E153" s="461" t="s">
        <v>29</v>
      </c>
      <c r="F153" s="475">
        <f>VLOOKUP($B151,'1_р'!$C$18:$I$86,7,FALSE)</f>
        <v>793</v>
      </c>
      <c r="G153" s="475">
        <f>VLOOKUP($B151,Дл_р2!$C$16:$O$54,13,FALSE)</f>
        <v>833</v>
      </c>
      <c r="H153" s="475">
        <f>VLOOKUP($B151,Я_р2!$C$16:$K$60,9,FALSE)</f>
        <v>709</v>
      </c>
      <c r="I153" s="475">
        <f>VLOOKUP($B151,В_р2!$C$16:$AF$57,30,)</f>
        <v>859</v>
      </c>
      <c r="J153" s="478"/>
      <c r="K153" s="475"/>
      <c r="L153" s="475"/>
      <c r="M153" s="475"/>
      <c r="N153" s="475"/>
      <c r="O153" s="475"/>
      <c r="P153" s="621"/>
      <c r="Q153" s="602"/>
      <c r="R153" s="621"/>
      <c r="S153" s="475">
        <f>B151</f>
        <v>75</v>
      </c>
      <c r="T153" s="281">
        <f>$A151</f>
        <v>0</v>
      </c>
      <c r="U153" s="281">
        <v>3</v>
      </c>
      <c r="V153" s="281">
        <f>$A151</f>
        <v>0</v>
      </c>
      <c r="W153" s="401"/>
      <c r="X153" s="298"/>
      <c r="Y153" s="298"/>
      <c r="Z153" s="298"/>
      <c r="AA153" s="298"/>
      <c r="AB153" s="298"/>
      <c r="AC153" s="298"/>
      <c r="AD153" s="402"/>
      <c r="AE153" s="402"/>
      <c r="AF153" s="402"/>
      <c r="AH153" s="231"/>
      <c r="AI153" s="231"/>
      <c r="AJ153" s="356">
        <v>180</v>
      </c>
      <c r="AK153" s="231"/>
    </row>
    <row r="154" spans="1:37" s="280" customFormat="1" x14ac:dyDescent="0.3">
      <c r="A154" s="612"/>
      <c r="B154" s="475"/>
      <c r="C154" s="648" t="str">
        <f>VLOOKUP(B151,Уч!$A$2:$L$34,11,FALSE)</f>
        <v>Радух А.О., Желанов С.В., Филатова Л.А.</v>
      </c>
      <c r="D154" s="480"/>
      <c r="E154" s="461" t="s">
        <v>276</v>
      </c>
      <c r="F154" s="475">
        <f>F153</f>
        <v>793</v>
      </c>
      <c r="G154" s="475">
        <f>F154+G153</f>
        <v>1626</v>
      </c>
      <c r="H154" s="475">
        <f>G154+H153</f>
        <v>2335</v>
      </c>
      <c r="I154" s="475">
        <f>H154+I153</f>
        <v>3194</v>
      </c>
      <c r="J154" s="478"/>
      <c r="K154" s="475"/>
      <c r="L154" s="475"/>
      <c r="M154" s="475"/>
      <c r="N154" s="475"/>
      <c r="O154" s="475"/>
      <c r="P154" s="621"/>
      <c r="Q154" s="600"/>
      <c r="R154" s="621"/>
      <c r="S154" s="475">
        <f>B151</f>
        <v>75</v>
      </c>
      <c r="T154" s="281">
        <f>$A151</f>
        <v>0</v>
      </c>
      <c r="U154" s="281">
        <v>4</v>
      </c>
      <c r="V154" s="281">
        <f>$A151</f>
        <v>0</v>
      </c>
      <c r="W154" s="336">
        <f t="shared" ref="W154:AF154" si="27">F154</f>
        <v>793</v>
      </c>
      <c r="X154" s="336">
        <f t="shared" si="27"/>
        <v>1626</v>
      </c>
      <c r="Y154" s="336">
        <f t="shared" si="27"/>
        <v>2335</v>
      </c>
      <c r="Z154" s="336">
        <f t="shared" si="27"/>
        <v>3194</v>
      </c>
      <c r="AA154" s="336">
        <f t="shared" si="27"/>
        <v>0</v>
      </c>
      <c r="AB154" s="336">
        <f t="shared" si="27"/>
        <v>0</v>
      </c>
      <c r="AC154" s="336">
        <f t="shared" si="27"/>
        <v>0</v>
      </c>
      <c r="AD154" s="336">
        <f t="shared" si="27"/>
        <v>0</v>
      </c>
      <c r="AE154" s="336">
        <f t="shared" si="27"/>
        <v>0</v>
      </c>
      <c r="AF154" s="336">
        <f t="shared" si="27"/>
        <v>0</v>
      </c>
      <c r="AH154" s="231"/>
      <c r="AI154" s="231"/>
      <c r="AJ154" s="356">
        <v>180</v>
      </c>
      <c r="AK154" s="231"/>
    </row>
    <row r="155" spans="1:37" s="280" customFormat="1" x14ac:dyDescent="0.2">
      <c r="A155" s="568"/>
      <c r="B155" s="624"/>
      <c r="C155" s="562" t="str">
        <f>VLOOKUP(B151,Уч!$A$2:$L$34,11,FALSE)</f>
        <v>Радух А.О., Желанов С.В., Филатова Л.А.</v>
      </c>
      <c r="D155" s="625"/>
      <c r="E155" s="618" t="s">
        <v>59</v>
      </c>
      <c r="F155" s="624">
        <f>RANK(F154,$W$19:$W$180,0)</f>
        <v>3</v>
      </c>
      <c r="G155" s="624">
        <f>RANK(G154,$X$19:$X$180,0)</f>
        <v>3</v>
      </c>
      <c r="H155" s="624">
        <f>RANK(H154,$Y$19:$Y$179,0)</f>
        <v>3</v>
      </c>
      <c r="I155" s="624">
        <f>RANK(I154,$Z$19:$Z$160,0)</f>
        <v>2</v>
      </c>
      <c r="J155" s="626"/>
      <c r="K155" s="624"/>
      <c r="L155" s="624"/>
      <c r="M155" s="624"/>
      <c r="N155" s="624"/>
      <c r="O155" s="624"/>
      <c r="P155" s="576"/>
      <c r="Q155" s="627"/>
      <c r="R155" s="622"/>
      <c r="S155" s="601">
        <f>B151</f>
        <v>75</v>
      </c>
      <c r="T155" s="281">
        <f>$A151</f>
        <v>0</v>
      </c>
      <c r="U155" s="281">
        <v>5</v>
      </c>
      <c r="V155" s="281">
        <f>$A151</f>
        <v>0</v>
      </c>
      <c r="W155" s="401"/>
      <c r="X155" s="298"/>
      <c r="Y155" s="298"/>
      <c r="Z155" s="298"/>
      <c r="AA155" s="298"/>
      <c r="AB155" s="298"/>
      <c r="AC155" s="298"/>
      <c r="AD155" s="402"/>
      <c r="AE155" s="402"/>
      <c r="AF155" s="402"/>
      <c r="AJ155" s="356">
        <v>180</v>
      </c>
      <c r="AK155" s="231"/>
    </row>
    <row r="156" spans="1:37" s="280" customFormat="1" x14ac:dyDescent="0.3">
      <c r="A156" s="612"/>
      <c r="B156" s="475">
        <v>2</v>
      </c>
      <c r="C156" s="616" t="str">
        <f>VLOOKUP(B156,Уч!$A$2:$L$34,2,FALSE)</f>
        <v>Игнашев Владимир</v>
      </c>
      <c r="D156" s="480" t="str">
        <f>VLOOKUP(B156,Уч!$A$2:$L$34,3,FALSE)</f>
        <v>05.10.1996</v>
      </c>
      <c r="E156" s="461" t="s">
        <v>19</v>
      </c>
      <c r="F156" s="596">
        <f>VLOOKUP($B156,'1_р'!$C$18:$I$86,5,FALSE)</f>
        <v>11.85</v>
      </c>
      <c r="G156" s="596">
        <f>VLOOKUP($B156,Дл_р2!$C$16:$O$54,11,FALSE)</f>
        <v>6.75</v>
      </c>
      <c r="H156" s="596">
        <f>VLOOKUP($B156,Я_р2!$C$16:$K$60,8,FALSE)</f>
        <v>12.58</v>
      </c>
      <c r="I156" s="596" t="s">
        <v>336</v>
      </c>
      <c r="J156" s="596"/>
      <c r="K156" s="596" t="s">
        <v>344</v>
      </c>
      <c r="L156" s="596" t="e">
        <f>VLOOKUP($B156,#REF!,8,FALSE)</f>
        <v>#REF!</v>
      </c>
      <c r="M156" s="596" t="s">
        <v>346</v>
      </c>
      <c r="N156" s="596">
        <f>VLOOKUP($B156,К_р!$C$15:$K$68,8,FALSE)</f>
        <v>47.1</v>
      </c>
      <c r="O156" s="475" t="s">
        <v>345</v>
      </c>
      <c r="P156" s="621"/>
      <c r="Q156" s="474"/>
      <c r="R156" s="620"/>
      <c r="S156" s="475">
        <f>B156</f>
        <v>2</v>
      </c>
      <c r="T156" s="281">
        <f>$A156</f>
        <v>0</v>
      </c>
      <c r="U156" s="281">
        <v>1</v>
      </c>
      <c r="V156" s="281">
        <f>$A156</f>
        <v>0</v>
      </c>
      <c r="W156" s="401"/>
      <c r="X156" s="298"/>
      <c r="Y156" s="298"/>
      <c r="Z156" s="298"/>
      <c r="AA156" s="298"/>
      <c r="AB156" s="298"/>
      <c r="AC156" s="298"/>
      <c r="AD156" s="402"/>
      <c r="AE156" s="402"/>
      <c r="AF156" s="402"/>
      <c r="AH156" s="280" t="e">
        <f>IF(AND(T156&gt;16,P156&gt;=6200),"1",LOOKUP(T156,Y$5:AO$5,Y$6:AO$6))</f>
        <v>#N/A</v>
      </c>
      <c r="AI156" s="280" t="e">
        <f>LOOKUP(Q156,Y$8:AD$8,Y$9:AD$9)</f>
        <v>#N/A</v>
      </c>
      <c r="AJ156" s="356">
        <v>101</v>
      </c>
      <c r="AK156" s="231"/>
    </row>
    <row r="157" spans="1:37" s="280" customFormat="1" x14ac:dyDescent="0.3">
      <c r="A157" s="612"/>
      <c r="B157" s="475"/>
      <c r="C157" s="648" t="str">
        <f>VLOOKUP(B156,Уч!$A$2:$L$34,5,FALSE)</f>
        <v xml:space="preserve">Ростовская область  </v>
      </c>
      <c r="D157" s="477" t="str">
        <f>VLOOKUP(B156,Уч!$A$2:$L$34,4,FALSE)</f>
        <v>МС</v>
      </c>
      <c r="E157" s="461" t="s">
        <v>25</v>
      </c>
      <c r="F157" s="598">
        <f>VLOOKUP($B156,'1_р'!$C$18:$I$86,6,FALSE)</f>
        <v>-0.9</v>
      </c>
      <c r="G157" s="598">
        <f>VLOOKUP($B156,Дл_р2!$C$16:$O$54,12,FALSE)</f>
        <v>0.4</v>
      </c>
      <c r="H157" s="475"/>
      <c r="I157" s="598"/>
      <c r="J157" s="605"/>
      <c r="K157" s="598"/>
      <c r="L157" s="598"/>
      <c r="M157" s="598"/>
      <c r="N157" s="475"/>
      <c r="O157" s="475"/>
      <c r="P157" s="621"/>
      <c r="Q157" s="600"/>
      <c r="R157" s="620"/>
      <c r="S157" s="475">
        <f>B156</f>
        <v>2</v>
      </c>
      <c r="T157" s="281">
        <f>$A156</f>
        <v>0</v>
      </c>
      <c r="U157" s="281">
        <v>2</v>
      </c>
      <c r="V157" s="281">
        <f>$A156</f>
        <v>0</v>
      </c>
      <c r="W157" s="401"/>
      <c r="X157" s="298"/>
      <c r="Y157" s="298"/>
      <c r="Z157" s="298"/>
      <c r="AA157" s="298"/>
      <c r="AB157" s="298"/>
      <c r="AC157" s="298"/>
      <c r="AD157" s="402"/>
      <c r="AE157" s="402"/>
      <c r="AF157" s="402"/>
      <c r="AH157" s="231"/>
      <c r="AI157" s="231"/>
      <c r="AJ157" s="356">
        <v>101</v>
      </c>
      <c r="AK157" s="231"/>
    </row>
    <row r="158" spans="1:37" s="280" customFormat="1" x14ac:dyDescent="0.3">
      <c r="A158" s="612"/>
      <c r="B158" s="475"/>
      <c r="C158" s="649" t="str">
        <f>VLOOKUP(B156,Уч!$A$2:$L$34,7,FALSE)</f>
        <v>ГБУ РО "СШОР №8" г.Ростов-на-Дону</v>
      </c>
      <c r="D158" s="477"/>
      <c r="E158" s="461" t="s">
        <v>29</v>
      </c>
      <c r="F158" s="475">
        <f>VLOOKUP($B156,'1_р'!$C$18:$I$86,7,FALSE)</f>
        <v>681</v>
      </c>
      <c r="G158" s="475">
        <f>VLOOKUP($B156,Дл_р2!$C$16:$O$54,13,FALSE)</f>
        <v>755</v>
      </c>
      <c r="H158" s="475">
        <f>VLOOKUP($B156,Я_р2!$C$16:$K$60,9,FALSE)</f>
        <v>642</v>
      </c>
      <c r="I158" s="475"/>
      <c r="J158" s="490"/>
      <c r="K158" s="475"/>
      <c r="L158" s="475" t="e">
        <f>VLOOKUP($B156,#REF!,9,FALSE)</f>
        <v>#REF!</v>
      </c>
      <c r="M158" s="475" t="e">
        <f>VLOOKUP($B156,#REF!,30,FALSE)</f>
        <v>#REF!</v>
      </c>
      <c r="N158" s="475">
        <f>VLOOKUP($B156,К_р!$C$15:$K$68,9,FALSE)</f>
        <v>546</v>
      </c>
      <c r="O158" s="475"/>
      <c r="P158" s="621"/>
      <c r="Q158" s="602"/>
      <c r="R158" s="621"/>
      <c r="S158" s="475">
        <f>B156</f>
        <v>2</v>
      </c>
      <c r="T158" s="281">
        <f>$A156</f>
        <v>0</v>
      </c>
      <c r="U158" s="281">
        <v>3</v>
      </c>
      <c r="V158" s="281">
        <f>$A156</f>
        <v>0</v>
      </c>
      <c r="W158" s="401"/>
      <c r="X158" s="298"/>
      <c r="Y158" s="298"/>
      <c r="Z158" s="298"/>
      <c r="AA158" s="298"/>
      <c r="AB158" s="298"/>
      <c r="AC158" s="298"/>
      <c r="AD158" s="402"/>
      <c r="AE158" s="402"/>
      <c r="AF158" s="402"/>
      <c r="AH158" s="231"/>
      <c r="AI158" s="231"/>
      <c r="AJ158" s="356">
        <v>101</v>
      </c>
      <c r="AK158" s="231"/>
    </row>
    <row r="159" spans="1:37" s="280" customFormat="1" x14ac:dyDescent="0.3">
      <c r="A159" s="612"/>
      <c r="B159" s="475"/>
      <c r="C159" s="648" t="str">
        <f>VLOOKUP(B156,Уч!$A$2:$L$34,11,FALSE)</f>
        <v>Болдырева И.А., Сретенцев В.В.</v>
      </c>
      <c r="D159" s="477"/>
      <c r="E159" s="461" t="s">
        <v>276</v>
      </c>
      <c r="F159" s="475">
        <f>F158</f>
        <v>681</v>
      </c>
      <c r="G159" s="475">
        <f>F159+G158</f>
        <v>1436</v>
      </c>
      <c r="H159" s="475">
        <f>G159+H158</f>
        <v>2078</v>
      </c>
      <c r="I159" s="475"/>
      <c r="J159" s="490"/>
      <c r="K159" s="475"/>
      <c r="L159" s="475" t="e">
        <f>K159+L158</f>
        <v>#REF!</v>
      </c>
      <c r="M159" s="475" t="e">
        <f>L159+M158</f>
        <v>#REF!</v>
      </c>
      <c r="N159" s="475" t="e">
        <f>SUM($F158:$N158)</f>
        <v>#REF!</v>
      </c>
      <c r="O159" s="475"/>
      <c r="P159" s="621"/>
      <c r="Q159" s="602"/>
      <c r="R159" s="621"/>
      <c r="S159" s="475">
        <f>B156</f>
        <v>2</v>
      </c>
      <c r="T159" s="281">
        <f>$A156</f>
        <v>0</v>
      </c>
      <c r="U159" s="281">
        <v>4</v>
      </c>
      <c r="V159" s="281">
        <f>$A156</f>
        <v>0</v>
      </c>
      <c r="W159" s="336">
        <f t="shared" ref="W159:AF159" si="28">F159</f>
        <v>681</v>
      </c>
      <c r="X159" s="336">
        <f t="shared" si="28"/>
        <v>1436</v>
      </c>
      <c r="Y159" s="336">
        <f t="shared" si="28"/>
        <v>2078</v>
      </c>
      <c r="Z159" s="336">
        <f t="shared" si="28"/>
        <v>0</v>
      </c>
      <c r="AA159" s="336">
        <f t="shared" si="28"/>
        <v>0</v>
      </c>
      <c r="AB159" s="336">
        <f t="shared" si="28"/>
        <v>0</v>
      </c>
      <c r="AC159" s="336" t="e">
        <f t="shared" si="28"/>
        <v>#REF!</v>
      </c>
      <c r="AD159" s="336" t="e">
        <f t="shared" si="28"/>
        <v>#REF!</v>
      </c>
      <c r="AE159" s="336" t="e">
        <f t="shared" si="28"/>
        <v>#REF!</v>
      </c>
      <c r="AF159" s="336">
        <f t="shared" si="28"/>
        <v>0</v>
      </c>
      <c r="AH159" s="231"/>
      <c r="AI159" s="231"/>
      <c r="AJ159" s="356">
        <v>101</v>
      </c>
      <c r="AK159" s="231"/>
    </row>
    <row r="160" spans="1:37" s="280" customFormat="1" x14ac:dyDescent="0.2">
      <c r="A160" s="568"/>
      <c r="B160" s="624"/>
      <c r="C160" s="617"/>
      <c r="D160" s="629"/>
      <c r="E160" s="618" t="s">
        <v>59</v>
      </c>
      <c r="F160" s="624">
        <f>RANK(F159,$W$19:$W$180,0)</f>
        <v>26</v>
      </c>
      <c r="G160" s="624">
        <f>RANK(G159,$X$19:$X$180,0)</f>
        <v>15</v>
      </c>
      <c r="H160" s="624">
        <f>RANK(H159,$Y$19:$Y$179,0)</f>
        <v>13</v>
      </c>
      <c r="I160" s="624"/>
      <c r="J160" s="630"/>
      <c r="K160" s="624"/>
      <c r="L160" s="624" t="e">
        <f>RANK(L159,$AC$19:$AC$120,0)</f>
        <v>#REF!</v>
      </c>
      <c r="M160" s="624" t="e">
        <f>RANK(M159,$AD$19:$AD$135,0)</f>
        <v>#REF!</v>
      </c>
      <c r="N160" s="624" t="e">
        <f>RANK(N159,$AE$19:$AE$135,0)</f>
        <v>#REF!</v>
      </c>
      <c r="O160" s="624"/>
      <c r="P160" s="576"/>
      <c r="Q160" s="627"/>
      <c r="R160" s="622"/>
      <c r="S160" s="601">
        <f>B156</f>
        <v>2</v>
      </c>
      <c r="T160" s="281">
        <f>$A156</f>
        <v>0</v>
      </c>
      <c r="U160" s="281">
        <v>5</v>
      </c>
      <c r="V160" s="281">
        <f>$A156</f>
        <v>0</v>
      </c>
      <c r="W160" s="401"/>
      <c r="X160" s="298"/>
      <c r="Y160" s="298"/>
      <c r="Z160" s="298"/>
      <c r="AA160" s="298"/>
      <c r="AB160" s="298"/>
      <c r="AC160" s="298"/>
      <c r="AD160" s="402"/>
      <c r="AE160" s="402"/>
      <c r="AF160" s="402"/>
      <c r="AH160" s="231"/>
      <c r="AI160" s="231"/>
      <c r="AJ160" s="356">
        <v>101</v>
      </c>
      <c r="AK160" s="231"/>
    </row>
    <row r="161" spans="1:51" s="280" customFormat="1" x14ac:dyDescent="0.3">
      <c r="A161" s="612"/>
      <c r="B161" s="475">
        <v>99</v>
      </c>
      <c r="C161" s="616" t="str">
        <f>VLOOKUP(B161,Уч!$A$2:$L$34,2,FALSE)</f>
        <v>Минаков Алексей</v>
      </c>
      <c r="D161" s="480" t="str">
        <f>VLOOKUP(B161,Уч!$A$2:$L$34,3,FALSE)</f>
        <v>13.07.1997</v>
      </c>
      <c r="E161" s="461" t="s">
        <v>19</v>
      </c>
      <c r="F161" s="596">
        <f>VLOOKUP($B161,'1_р1'!$C$18:$I$86,5,FALSE)</f>
        <v>11.78</v>
      </c>
      <c r="G161" s="596">
        <f>VLOOKUP($B161,Дл_р!$C$16:$O$54,11,FALSE)</f>
        <v>6.43</v>
      </c>
      <c r="H161" s="596" t="s">
        <v>336</v>
      </c>
      <c r="I161" s="596"/>
      <c r="J161" s="597"/>
      <c r="K161" s="596" t="e">
        <f>VLOOKUP($B161,#REF!,5,FALSE)</f>
        <v>#REF!</v>
      </c>
      <c r="L161" s="596" t="e">
        <f>VLOOKUP($B161,#REF!,8,FALSE)</f>
        <v>#REF!</v>
      </c>
      <c r="M161" s="596" t="e">
        <f>VLOOKUP($B161,#REF!,29,FALSE)</f>
        <v>#REF!</v>
      </c>
      <c r="N161" s="596" t="e">
        <f>VLOOKUP($B161,К_р!$C$15:$K$68,8,FALSE)</f>
        <v>#N/A</v>
      </c>
      <c r="O161" s="475" t="e">
        <f>VLOOKUP($B161,'15_р'!$C$17:$H$86,5,FALSE)</f>
        <v>#N/A</v>
      </c>
      <c r="P161" s="621" t="e">
        <f>SUM(F163:O163)</f>
        <v>#REF!</v>
      </c>
      <c r="Q161" s="474" t="e">
        <f>LOOKUP(P161,Y$1:AH$1,Y$2:AH$2)</f>
        <v>#REF!</v>
      </c>
      <c r="R161" s="620" t="e">
        <f>AH161+AI161+5</f>
        <v>#REF!</v>
      </c>
      <c r="S161" s="475">
        <f>B161</f>
        <v>99</v>
      </c>
      <c r="T161" s="281">
        <f>$A161</f>
        <v>0</v>
      </c>
      <c r="U161" s="281">
        <v>1</v>
      </c>
      <c r="V161" s="281" t="s">
        <v>162</v>
      </c>
      <c r="W161" s="401"/>
      <c r="X161" s="298"/>
      <c r="Y161" s="298"/>
      <c r="Z161" s="298"/>
      <c r="AA161" s="298"/>
      <c r="AB161" s="298"/>
      <c r="AC161" s="298"/>
      <c r="AD161" s="402"/>
      <c r="AE161" s="402"/>
      <c r="AF161" s="402"/>
      <c r="AH161" s="280" t="e">
        <f>IF(AND(T161&gt;16,P161&gt;=6200),"1",LOOKUP(T161,Y$5:AO$5,Y$6:AO$6))</f>
        <v>#REF!</v>
      </c>
      <c r="AI161" s="280" t="e">
        <f>LOOKUP(Q161,Y$8:AD$8,Y$9:AD$9)</f>
        <v>#REF!</v>
      </c>
      <c r="AJ161" s="356">
        <v>52</v>
      </c>
      <c r="AP161" s="281"/>
      <c r="AQ161" s="281"/>
      <c r="AR161" s="281"/>
      <c r="AS161" s="281"/>
      <c r="AT161" s="281"/>
      <c r="AU161" s="281"/>
      <c r="AV161" s="281"/>
      <c r="AW161" s="281"/>
      <c r="AX161" s="281"/>
      <c r="AY161" s="281"/>
    </row>
    <row r="162" spans="1:51" s="280" customFormat="1" x14ac:dyDescent="0.3">
      <c r="A162" s="612"/>
      <c r="B162" s="475"/>
      <c r="C162" s="648" t="str">
        <f>VLOOKUP(B161,Уч!$A$2:$L$34,5,FALSE)</f>
        <v xml:space="preserve">Волгоградская область  </v>
      </c>
      <c r="D162" s="477" t="str">
        <f>VLOOKUP(B161,Уч!$A$2:$L$34,4,FALSE)</f>
        <v>КМС</v>
      </c>
      <c r="E162" s="461" t="s">
        <v>25</v>
      </c>
      <c r="F162" s="598">
        <f>VLOOKUP($B161,'1_р1'!$C$18:$I$86,6,FALSE)</f>
        <v>0</v>
      </c>
      <c r="G162" s="598">
        <f>VLOOKUP($B161,Дл_р!$C$16:$O$54,12,FALSE)</f>
        <v>-0.3</v>
      </c>
      <c r="H162" s="475"/>
      <c r="I162" s="598"/>
      <c r="J162" s="599"/>
      <c r="K162" s="598" t="e">
        <f>VLOOKUP($B161,#REF!,6,FALSE)</f>
        <v>#REF!</v>
      </c>
      <c r="L162" s="598"/>
      <c r="M162" s="598"/>
      <c r="N162" s="475"/>
      <c r="O162" s="475"/>
      <c r="P162" s="621"/>
      <c r="Q162" s="600"/>
      <c r="R162" s="620" t="e">
        <f>CONCATENATE(AH161,"+",AI161,"+",5)</f>
        <v>#REF!</v>
      </c>
      <c r="S162" s="475">
        <f>B161</f>
        <v>99</v>
      </c>
      <c r="T162" s="281">
        <f>$A161</f>
        <v>0</v>
      </c>
      <c r="U162" s="281">
        <v>2</v>
      </c>
      <c r="V162" s="281" t="s">
        <v>162</v>
      </c>
      <c r="W162" s="401"/>
      <c r="X162" s="298"/>
      <c r="Y162" s="298"/>
      <c r="Z162" s="298"/>
      <c r="AA162" s="298"/>
      <c r="AB162" s="298"/>
      <c r="AC162" s="298"/>
      <c r="AD162" s="402"/>
      <c r="AE162" s="402"/>
      <c r="AF162" s="402"/>
      <c r="AI162" s="231"/>
      <c r="AJ162" s="356">
        <v>52</v>
      </c>
      <c r="AK162" s="231"/>
      <c r="AP162" s="281"/>
      <c r="AQ162" s="281"/>
      <c r="AR162" s="281"/>
      <c r="AS162" s="281"/>
      <c r="AT162" s="281"/>
      <c r="AU162" s="281"/>
      <c r="AV162" s="281"/>
      <c r="AW162" s="281"/>
      <c r="AX162" s="281"/>
      <c r="AY162" s="281"/>
    </row>
    <row r="163" spans="1:51" s="280" customFormat="1" x14ac:dyDescent="0.3">
      <c r="A163" s="612"/>
      <c r="B163" s="475"/>
      <c r="C163" s="649" t="str">
        <f>VLOOKUP(B161,Уч!$A$2:$L$34,7,FALSE)</f>
        <v>ГБУ ВО "СШОР по легкой атлетике", ВГАФК</v>
      </c>
      <c r="D163" s="477"/>
      <c r="E163" s="461" t="s">
        <v>29</v>
      </c>
      <c r="F163" s="475">
        <f>VLOOKUP($B161,'1_р1'!$C$18:$I$86,7,FALSE)</f>
        <v>695</v>
      </c>
      <c r="G163" s="475">
        <f>VLOOKUP($B161,Дл_р!$C$16:$O$54,13,FALSE)</f>
        <v>682</v>
      </c>
      <c r="H163" s="475"/>
      <c r="I163" s="475"/>
      <c r="J163" s="478"/>
      <c r="K163" s="475" t="e">
        <f>VLOOKUP($B161,#REF!,7,FALSE)</f>
        <v>#REF!</v>
      </c>
      <c r="L163" s="475" t="e">
        <f>VLOOKUP($B161,#REF!,9,FALSE)</f>
        <v>#REF!</v>
      </c>
      <c r="M163" s="475" t="e">
        <f>VLOOKUP($B161,#REF!,30,FALSE)</f>
        <v>#REF!</v>
      </c>
      <c r="N163" s="475" t="e">
        <f>VLOOKUP($B161,К_р!$C$15:$K$68,9,FALSE)</f>
        <v>#N/A</v>
      </c>
      <c r="O163" s="475" t="e">
        <f>VLOOKUP($B161,'15_р'!$C$17:$H$86,6,FALSE)</f>
        <v>#N/A</v>
      </c>
      <c r="P163" s="621"/>
      <c r="Q163" s="600"/>
      <c r="R163" s="621"/>
      <c r="S163" s="475">
        <f>B161</f>
        <v>99</v>
      </c>
      <c r="T163" s="281">
        <f>$A161</f>
        <v>0</v>
      </c>
      <c r="U163" s="281">
        <v>3</v>
      </c>
      <c r="V163" s="281" t="s">
        <v>162</v>
      </c>
      <c r="W163" s="401"/>
      <c r="X163" s="298"/>
      <c r="Y163" s="298"/>
      <c r="Z163" s="298"/>
      <c r="AA163" s="298"/>
      <c r="AB163" s="298"/>
      <c r="AC163" s="298"/>
      <c r="AD163" s="402"/>
      <c r="AE163" s="402"/>
      <c r="AF163" s="402"/>
      <c r="AH163" s="231"/>
      <c r="AI163" s="231"/>
      <c r="AJ163" s="356">
        <v>52</v>
      </c>
      <c r="AK163" s="231"/>
      <c r="AP163" s="281"/>
      <c r="AQ163" s="281"/>
      <c r="AR163" s="281"/>
      <c r="AS163" s="281"/>
      <c r="AT163" s="281"/>
      <c r="AU163" s="281"/>
      <c r="AV163" s="281"/>
      <c r="AW163" s="281"/>
      <c r="AX163" s="281"/>
      <c r="AY163" s="281"/>
    </row>
    <row r="164" spans="1:51" s="280" customFormat="1" x14ac:dyDescent="0.3">
      <c r="A164" s="612"/>
      <c r="B164" s="475"/>
      <c r="C164" s="648" t="str">
        <f>VLOOKUP(B161,Уч!$A$2:$L$34,11,FALSE)</f>
        <v>Зацеляпин М.И., Каратаев Н.Д.</v>
      </c>
      <c r="D164" s="477"/>
      <c r="E164" s="461" t="s">
        <v>276</v>
      </c>
      <c r="F164" s="475">
        <f>F163</f>
        <v>695</v>
      </c>
      <c r="G164" s="475">
        <f>F164+G163</f>
        <v>1377</v>
      </c>
      <c r="H164" s="475"/>
      <c r="I164" s="475"/>
      <c r="J164" s="478"/>
      <c r="K164" s="475" t="e">
        <f>SUM($F163:$K163)</f>
        <v>#REF!</v>
      </c>
      <c r="L164" s="475" t="e">
        <f>K164+L163</f>
        <v>#REF!</v>
      </c>
      <c r="M164" s="475" t="e">
        <f>L164+M163</f>
        <v>#REF!</v>
      </c>
      <c r="N164" s="475" t="e">
        <f>SUM($F163:$N163)</f>
        <v>#REF!</v>
      </c>
      <c r="O164" s="475" t="e">
        <f>SUM($F163:$O163)</f>
        <v>#REF!</v>
      </c>
      <c r="P164" s="621"/>
      <c r="Q164" s="600"/>
      <c r="R164" s="621"/>
      <c r="S164" s="475">
        <f>B161</f>
        <v>99</v>
      </c>
      <c r="T164" s="281">
        <f>$A161</f>
        <v>0</v>
      </c>
      <c r="U164" s="281">
        <v>4</v>
      </c>
      <c r="V164" s="281" t="s">
        <v>162</v>
      </c>
      <c r="W164" s="336">
        <f t="shared" ref="W164:AF164" si="29">F164</f>
        <v>695</v>
      </c>
      <c r="X164" s="336">
        <f t="shared" si="29"/>
        <v>1377</v>
      </c>
      <c r="Y164" s="336">
        <f t="shared" si="29"/>
        <v>0</v>
      </c>
      <c r="Z164" s="336">
        <f t="shared" si="29"/>
        <v>0</v>
      </c>
      <c r="AA164" s="336">
        <f t="shared" si="29"/>
        <v>0</v>
      </c>
      <c r="AB164" s="336" t="e">
        <f t="shared" si="29"/>
        <v>#REF!</v>
      </c>
      <c r="AC164" s="336" t="e">
        <f t="shared" si="29"/>
        <v>#REF!</v>
      </c>
      <c r="AD164" s="336" t="e">
        <f t="shared" si="29"/>
        <v>#REF!</v>
      </c>
      <c r="AE164" s="336" t="e">
        <f t="shared" si="29"/>
        <v>#REF!</v>
      </c>
      <c r="AF164" s="336" t="e">
        <f t="shared" si="29"/>
        <v>#REF!</v>
      </c>
      <c r="AH164" s="231"/>
      <c r="AI164" s="231"/>
      <c r="AJ164" s="356">
        <v>52</v>
      </c>
      <c r="AK164" s="231"/>
      <c r="AP164" s="281"/>
      <c r="AQ164" s="281"/>
      <c r="AR164" s="281"/>
      <c r="AS164" s="281"/>
      <c r="AT164" s="281"/>
      <c r="AU164" s="281"/>
      <c r="AV164" s="281"/>
      <c r="AW164" s="281"/>
      <c r="AX164" s="281"/>
      <c r="AY164" s="281"/>
    </row>
    <row r="165" spans="1:51" s="280" customFormat="1" x14ac:dyDescent="0.2">
      <c r="A165" s="568"/>
      <c r="B165" s="624"/>
      <c r="C165" s="617"/>
      <c r="D165" s="629"/>
      <c r="E165" s="618" t="s">
        <v>59</v>
      </c>
      <c r="F165" s="624">
        <f>RANK(F164,$W$19:$W$180,0)</f>
        <v>21</v>
      </c>
      <c r="G165" s="624">
        <f>RANK(G164,$X$19:$X$180,0)</f>
        <v>25</v>
      </c>
      <c r="H165" s="624"/>
      <c r="I165" s="624"/>
      <c r="J165" s="626"/>
      <c r="K165" s="624" t="e">
        <f>RANK(K164,$AB$19:$AB$109,0)</f>
        <v>#REF!</v>
      </c>
      <c r="L165" s="624" t="e">
        <f>RANK(L164,$AC$19:$AC$115,0)</f>
        <v>#REF!</v>
      </c>
      <c r="M165" s="624" t="e">
        <f>RANK(M164,$AD$19:$AD$40,0)</f>
        <v>#REF!</v>
      </c>
      <c r="N165" s="624" t="e">
        <f>RANK(N164,$AE$19:$AE$135,0)</f>
        <v>#REF!</v>
      </c>
      <c r="O165" s="624" t="e">
        <f>RANK(O164,$AF$19:$AF$40,0)</f>
        <v>#REF!</v>
      </c>
      <c r="P165" s="576"/>
      <c r="Q165" s="627"/>
      <c r="R165" s="622"/>
      <c r="S165" s="601">
        <f>B161</f>
        <v>99</v>
      </c>
      <c r="T165" s="281">
        <f>$A161</f>
        <v>0</v>
      </c>
      <c r="U165" s="281">
        <v>5</v>
      </c>
      <c r="V165" s="281" t="s">
        <v>162</v>
      </c>
      <c r="W165" s="401"/>
      <c r="X165" s="298"/>
      <c r="Y165" s="298"/>
      <c r="Z165" s="298"/>
      <c r="AA165" s="298"/>
      <c r="AB165" s="298"/>
      <c r="AC165" s="298"/>
      <c r="AD165" s="402"/>
      <c r="AE165" s="402"/>
      <c r="AF165" s="402"/>
      <c r="AH165" s="231"/>
      <c r="AI165" s="231"/>
      <c r="AJ165" s="356">
        <v>52</v>
      </c>
      <c r="AK165" s="231"/>
      <c r="AP165" s="281"/>
      <c r="AQ165" s="281"/>
      <c r="AR165" s="281"/>
      <c r="AS165" s="281"/>
      <c r="AT165" s="281"/>
      <c r="AU165" s="281"/>
      <c r="AV165" s="281"/>
      <c r="AW165" s="281"/>
      <c r="AX165" s="281"/>
      <c r="AY165" s="281"/>
    </row>
    <row r="166" spans="1:51" s="280" customFormat="1" x14ac:dyDescent="0.3">
      <c r="A166" s="612"/>
      <c r="B166" s="475">
        <v>21</v>
      </c>
      <c r="C166" s="616" t="str">
        <f>VLOOKUP(B166,Уч!$A$2:$L$34,2,FALSE)</f>
        <v>Гасленко Кирилл</v>
      </c>
      <c r="D166" s="480">
        <f>VLOOKUP(B166,Уч!$A$2:$L$34,3,FALSE)</f>
        <v>36317</v>
      </c>
      <c r="E166" s="461" t="s">
        <v>19</v>
      </c>
      <c r="F166" s="596">
        <f>VLOOKUP($B166,'1_р1'!$C$18:$I$86,5,FALSE)</f>
        <v>12.02</v>
      </c>
      <c r="G166" s="596" t="s">
        <v>346</v>
      </c>
      <c r="H166" s="596" t="s">
        <v>336</v>
      </c>
      <c r="I166" s="596"/>
      <c r="J166" s="597"/>
      <c r="K166" s="596" t="e">
        <f>VLOOKUP($B166,#REF!,5,FALSE)</f>
        <v>#REF!</v>
      </c>
      <c r="L166" s="596" t="e">
        <f>VLOOKUP($B166,#REF!,8,FALSE)</f>
        <v>#REF!</v>
      </c>
      <c r="M166" s="596" t="e">
        <f>VLOOKUP($B166,#REF!,29,FALSE)</f>
        <v>#REF!</v>
      </c>
      <c r="N166" s="596">
        <f>VLOOKUP($B166,К_р!$C$15:$K$68,8,FALSE)</f>
        <v>0</v>
      </c>
      <c r="O166" s="475">
        <f>VLOOKUP($B166,'15_р'!$C$17:$H$86,5,FALSE)</f>
        <v>0</v>
      </c>
      <c r="P166" s="621" t="e">
        <f>SUM(F168:O168)</f>
        <v>#REF!</v>
      </c>
      <c r="Q166" s="474" t="e">
        <f>LOOKUP(P166,Y$1:AH$1,Y$2:AH$2)</f>
        <v>#REF!</v>
      </c>
      <c r="R166" s="620" t="e">
        <f>AH166+AI166+5</f>
        <v>#REF!</v>
      </c>
      <c r="S166" s="475">
        <f>B166</f>
        <v>21</v>
      </c>
      <c r="T166" s="281">
        <f>$A166</f>
        <v>0</v>
      </c>
      <c r="U166" s="281">
        <v>1</v>
      </c>
      <c r="V166" s="281">
        <f>$A166</f>
        <v>0</v>
      </c>
      <c r="W166" s="401"/>
      <c r="X166" s="298"/>
      <c r="Y166" s="298"/>
      <c r="Z166" s="298"/>
      <c r="AA166" s="298"/>
      <c r="AB166" s="298"/>
      <c r="AC166" s="298"/>
      <c r="AD166" s="402"/>
      <c r="AE166" s="402"/>
      <c r="AF166" s="402"/>
      <c r="AH166" s="280" t="e">
        <f>IF(AND(T166&gt;16,P166&gt;=6200),"1",LOOKUP(T166,Y$5:AO$5,Y$6:AO$6))</f>
        <v>#REF!</v>
      </c>
      <c r="AI166" s="280" t="e">
        <f>LOOKUP(Q166,Y$8:AD$8,Y$9:AD$9)</f>
        <v>#REF!</v>
      </c>
      <c r="AJ166" s="356">
        <v>162</v>
      </c>
      <c r="AK166" s="231"/>
    </row>
    <row r="167" spans="1:51" s="280" customFormat="1" x14ac:dyDescent="0.3">
      <c r="A167" s="612"/>
      <c r="B167" s="475"/>
      <c r="C167" s="648" t="str">
        <f>VLOOKUP(B166,Уч!$A$2:$L$34,5,FALSE)</f>
        <v xml:space="preserve">Краснодарский край  </v>
      </c>
      <c r="D167" s="480">
        <f>VLOOKUP(B166,Уч!$A$2:$L$34,4,FALSE)</f>
        <v>1</v>
      </c>
      <c r="E167" s="461" t="s">
        <v>25</v>
      </c>
      <c r="F167" s="598">
        <f>VLOOKUP($B166,'1_р1'!$C$18:$I$86,6,FALSE)</f>
        <v>0</v>
      </c>
      <c r="G167" s="598">
        <f>VLOOKUP($B166,Дл_р!$C$16:$O$54,12,FALSE)</f>
        <v>0</v>
      </c>
      <c r="H167" s="475"/>
      <c r="I167" s="598"/>
      <c r="J167" s="599"/>
      <c r="K167" s="598" t="e">
        <f>VLOOKUP($B166,#REF!,6,FALSE)</f>
        <v>#REF!</v>
      </c>
      <c r="L167" s="598"/>
      <c r="M167" s="598"/>
      <c r="N167" s="475"/>
      <c r="O167" s="475"/>
      <c r="P167" s="621"/>
      <c r="Q167" s="600"/>
      <c r="R167" s="620" t="e">
        <f>CONCATENATE(AH166,"+",AI166,"+",5)</f>
        <v>#REF!</v>
      </c>
      <c r="S167" s="475">
        <f>B166</f>
        <v>21</v>
      </c>
      <c r="T167" s="281">
        <f>$A166</f>
        <v>0</v>
      </c>
      <c r="U167" s="281">
        <v>2</v>
      </c>
      <c r="V167" s="281">
        <f>$A166</f>
        <v>0</v>
      </c>
      <c r="W167" s="401"/>
      <c r="X167" s="298"/>
      <c r="Y167" s="298"/>
      <c r="Z167" s="298"/>
      <c r="AA167" s="298"/>
      <c r="AB167" s="298"/>
      <c r="AC167" s="298"/>
      <c r="AD167" s="402"/>
      <c r="AE167" s="402"/>
      <c r="AF167" s="402"/>
      <c r="AH167" s="231"/>
      <c r="AI167" s="231"/>
      <c r="AJ167" s="356">
        <v>162</v>
      </c>
      <c r="AK167" s="231"/>
    </row>
    <row r="168" spans="1:51" s="280" customFormat="1" x14ac:dyDescent="0.3">
      <c r="A168" s="612"/>
      <c r="B168" s="475"/>
      <c r="C168" s="656" t="str">
        <f>VLOOKUP(B166,Уч!$A$2:$L$34,7,FALSE)</f>
        <v>ГБУ КК "ЦОП №1"</v>
      </c>
      <c r="D168" s="480"/>
      <c r="E168" s="461" t="s">
        <v>29</v>
      </c>
      <c r="F168" s="475">
        <f>VLOOKUP($B166,'1_р1'!$C$18:$I$86,7,FALSE)</f>
        <v>647</v>
      </c>
      <c r="G168" s="475">
        <f>VLOOKUP($B166,Дл_р!$C$16:$O$54,13,FALSE)</f>
        <v>0</v>
      </c>
      <c r="H168" s="475"/>
      <c r="I168" s="475"/>
      <c r="J168" s="478"/>
      <c r="K168" s="475" t="e">
        <f>VLOOKUP($B166,#REF!,7,FALSE)</f>
        <v>#REF!</v>
      </c>
      <c r="L168" s="475" t="e">
        <f>VLOOKUP($B166,#REF!,9,FALSE)</f>
        <v>#REF!</v>
      </c>
      <c r="M168" s="475" t="e">
        <f>VLOOKUP($B166,#REF!,30,FALSE)</f>
        <v>#REF!</v>
      </c>
      <c r="N168" s="475">
        <f>VLOOKUP($B166,К_р!$C$15:$K$68,9,FALSE)</f>
        <v>0</v>
      </c>
      <c r="O168" s="475">
        <f>VLOOKUP($B166,'15_р'!$C$17:$H$86,6,FALSE)</f>
        <v>0</v>
      </c>
      <c r="P168" s="621"/>
      <c r="Q168" s="578"/>
      <c r="R168" s="621"/>
      <c r="S168" s="475">
        <f>B166</f>
        <v>21</v>
      </c>
      <c r="T168" s="281">
        <f>$A166</f>
        <v>0</v>
      </c>
      <c r="U168" s="281">
        <v>3</v>
      </c>
      <c r="V168" s="281">
        <f>$A166</f>
        <v>0</v>
      </c>
      <c r="W168" s="401"/>
      <c r="X168" s="298"/>
      <c r="Y168" s="298"/>
      <c r="Z168" s="298"/>
      <c r="AA168" s="298"/>
      <c r="AB168" s="298"/>
      <c r="AC168" s="298"/>
      <c r="AD168" s="402"/>
      <c r="AE168" s="402"/>
      <c r="AF168" s="402"/>
      <c r="AH168" s="231"/>
      <c r="AI168" s="231"/>
      <c r="AJ168" s="356">
        <v>162</v>
      </c>
      <c r="AK168" s="231"/>
    </row>
    <row r="169" spans="1:51" s="280" customFormat="1" x14ac:dyDescent="0.3">
      <c r="A169" s="612"/>
      <c r="B169" s="475"/>
      <c r="C169" s="656"/>
      <c r="D169" s="480"/>
      <c r="E169" s="461" t="s">
        <v>276</v>
      </c>
      <c r="F169" s="475">
        <f>F168</f>
        <v>647</v>
      </c>
      <c r="G169" s="475">
        <f>F169+G168</f>
        <v>647</v>
      </c>
      <c r="H169" s="475"/>
      <c r="I169" s="475"/>
      <c r="J169" s="478"/>
      <c r="K169" s="475" t="e">
        <f>SUM($F168:$K168)</f>
        <v>#REF!</v>
      </c>
      <c r="L169" s="475" t="e">
        <f>K169+L168</f>
        <v>#REF!</v>
      </c>
      <c r="M169" s="475" t="e">
        <f>L169+M168</f>
        <v>#REF!</v>
      </c>
      <c r="N169" s="475" t="e">
        <f>SUM($F168:$N168)</f>
        <v>#REF!</v>
      </c>
      <c r="O169" s="475" t="e">
        <f>SUM($F168:$O168)</f>
        <v>#REF!</v>
      </c>
      <c r="P169" s="621"/>
      <c r="Q169" s="578"/>
      <c r="R169" s="621"/>
      <c r="S169" s="475">
        <f>B166</f>
        <v>21</v>
      </c>
      <c r="T169" s="281">
        <f>$A166</f>
        <v>0</v>
      </c>
      <c r="U169" s="281">
        <v>4</v>
      </c>
      <c r="V169" s="281">
        <f>$A166</f>
        <v>0</v>
      </c>
      <c r="W169" s="336">
        <f t="shared" ref="W169:AF169" si="30">F169</f>
        <v>647</v>
      </c>
      <c r="X169" s="336">
        <f t="shared" si="30"/>
        <v>647</v>
      </c>
      <c r="Y169" s="336">
        <f t="shared" si="30"/>
        <v>0</v>
      </c>
      <c r="Z169" s="336">
        <f t="shared" si="30"/>
        <v>0</v>
      </c>
      <c r="AA169" s="336">
        <f t="shared" si="30"/>
        <v>0</v>
      </c>
      <c r="AB169" s="336" t="e">
        <f t="shared" si="30"/>
        <v>#REF!</v>
      </c>
      <c r="AC169" s="336" t="e">
        <f t="shared" si="30"/>
        <v>#REF!</v>
      </c>
      <c r="AD169" s="336" t="e">
        <f t="shared" si="30"/>
        <v>#REF!</v>
      </c>
      <c r="AE169" s="336" t="e">
        <f t="shared" si="30"/>
        <v>#REF!</v>
      </c>
      <c r="AF169" s="336" t="e">
        <f t="shared" si="30"/>
        <v>#REF!</v>
      </c>
      <c r="AH169" s="231"/>
      <c r="AI169" s="231"/>
      <c r="AJ169" s="356">
        <v>162</v>
      </c>
      <c r="AK169" s="231"/>
    </row>
    <row r="170" spans="1:51" s="280" customFormat="1" x14ac:dyDescent="0.2">
      <c r="A170" s="568"/>
      <c r="B170" s="624"/>
      <c r="C170" s="562" t="str">
        <f>VLOOKUP(B166,Уч!$A$2:$L$34,11,FALSE)</f>
        <v>Лияскин А.С., Смирнов В.Ф., Пугач С.В.</v>
      </c>
      <c r="D170" s="625"/>
      <c r="E170" s="618" t="s">
        <v>59</v>
      </c>
      <c r="F170" s="624">
        <f>RANK(F169,$W$19:$W$180,0)</f>
        <v>29</v>
      </c>
      <c r="G170" s="624">
        <f>RANK(G169,$X$19:$X$180,0)</f>
        <v>31</v>
      </c>
      <c r="H170" s="624"/>
      <c r="I170" s="624"/>
      <c r="J170" s="626"/>
      <c r="K170" s="624" t="e">
        <f>RANK(K169,$AB$19:$AB$109,0)</f>
        <v>#REF!</v>
      </c>
      <c r="L170" s="624" t="e">
        <f>RANK(L169,$AC$19:$AC$115,0)</f>
        <v>#REF!</v>
      </c>
      <c r="M170" s="624" t="e">
        <f>RANK(M169,$AD$19:$AD$135,0)</f>
        <v>#REF!</v>
      </c>
      <c r="N170" s="624" t="e">
        <f>RANK(N169,$AE$19:$AE$135,0)</f>
        <v>#REF!</v>
      </c>
      <c r="O170" s="624" t="e">
        <f>RANK(O169,$AF$19:$AF$135,0)</f>
        <v>#REF!</v>
      </c>
      <c r="P170" s="576"/>
      <c r="Q170" s="627"/>
      <c r="R170" s="622"/>
      <c r="S170" s="601">
        <f>B166</f>
        <v>21</v>
      </c>
      <c r="T170" s="281">
        <f>$A166</f>
        <v>0</v>
      </c>
      <c r="U170" s="281">
        <v>5</v>
      </c>
      <c r="V170" s="281">
        <f>$A166</f>
        <v>0</v>
      </c>
      <c r="W170" s="401"/>
      <c r="X170" s="298"/>
      <c r="Y170" s="298"/>
      <c r="Z170" s="298"/>
      <c r="AA170" s="298"/>
      <c r="AB170" s="298"/>
      <c r="AC170" s="298"/>
      <c r="AD170" s="402"/>
      <c r="AE170" s="402"/>
      <c r="AF170" s="402"/>
      <c r="AH170" s="231"/>
      <c r="AI170" s="231"/>
      <c r="AJ170" s="356">
        <v>162</v>
      </c>
      <c r="AK170" s="231"/>
    </row>
    <row r="171" spans="1:51" s="280" customFormat="1" x14ac:dyDescent="0.3">
      <c r="A171" s="612"/>
      <c r="B171" s="475">
        <v>74</v>
      </c>
      <c r="C171" s="616" t="str">
        <f>VLOOKUP(B171,Уч!$A$2:$L$34,2,FALSE)</f>
        <v>Лукьяненко Артём</v>
      </c>
      <c r="D171" s="480" t="str">
        <f>VLOOKUP(B171,Уч!$A$2:$L$34,3,FALSE)</f>
        <v>30.01.1990</v>
      </c>
      <c r="E171" s="461" t="s">
        <v>19</v>
      </c>
      <c r="F171" s="596">
        <f>VLOOKUP($B171,'1_р'!$C$18:$I$86,5,FALSE)</f>
        <v>11.6</v>
      </c>
      <c r="G171" s="596" t="s">
        <v>336</v>
      </c>
      <c r="H171" s="596"/>
      <c r="I171" s="596"/>
      <c r="J171" s="596"/>
      <c r="K171" s="596" t="s">
        <v>344</v>
      </c>
      <c r="L171" s="596" t="e">
        <f>VLOOKUP($B171,#REF!,8,FALSE)</f>
        <v>#REF!</v>
      </c>
      <c r="M171" s="596" t="s">
        <v>346</v>
      </c>
      <c r="N171" s="596" t="e">
        <f>VLOOKUP($B171,К_р!$C$15:$K$68,8,FALSE)</f>
        <v>#N/A</v>
      </c>
      <c r="O171" s="475" t="s">
        <v>345</v>
      </c>
      <c r="P171" s="621"/>
      <c r="Q171" s="474"/>
      <c r="R171" s="620"/>
      <c r="S171" s="475">
        <f>B171</f>
        <v>74</v>
      </c>
      <c r="T171" s="281">
        <f>$A171</f>
        <v>0</v>
      </c>
      <c r="U171" s="281">
        <v>1</v>
      </c>
      <c r="V171" s="281">
        <f>$A171</f>
        <v>0</v>
      </c>
      <c r="W171" s="401"/>
      <c r="X171" s="298"/>
      <c r="Y171" s="298"/>
      <c r="Z171" s="298"/>
      <c r="AA171" s="298"/>
      <c r="AB171" s="298"/>
      <c r="AC171" s="298"/>
      <c r="AD171" s="402"/>
      <c r="AE171" s="402"/>
      <c r="AF171" s="402"/>
      <c r="AH171" s="280" t="e">
        <f>IF(AND(T171&gt;16,P171&gt;=6200),"1",LOOKUP(T171,Y$5:AO$5,Y$6:AO$6))</f>
        <v>#N/A</v>
      </c>
      <c r="AI171" s="280" t="e">
        <f>LOOKUP(Q171,Y$8:AD$8,Y$9:AD$9)</f>
        <v>#N/A</v>
      </c>
      <c r="AJ171" s="356">
        <v>101</v>
      </c>
      <c r="AK171" s="231"/>
    </row>
    <row r="172" spans="1:51" s="280" customFormat="1" x14ac:dyDescent="0.3">
      <c r="A172" s="612"/>
      <c r="B172" s="475"/>
      <c r="C172" s="648" t="str">
        <f>VLOOKUP(B171,Уч!$A$2:$L$34,5,FALSE)</f>
        <v xml:space="preserve">Москва Ростовская область </v>
      </c>
      <c r="D172" s="477" t="str">
        <f>VLOOKUP(B171,Уч!$A$2:$L$34,4,FALSE)</f>
        <v>МСМК</v>
      </c>
      <c r="E172" s="461" t="s">
        <v>25</v>
      </c>
      <c r="F172" s="598">
        <f>VLOOKUP($B171,'1_р'!$C$18:$I$86,6,FALSE)</f>
        <v>-2.1</v>
      </c>
      <c r="G172" s="598"/>
      <c r="H172" s="475"/>
      <c r="I172" s="598"/>
      <c r="J172" s="605"/>
      <c r="K172" s="598"/>
      <c r="L172" s="598"/>
      <c r="M172" s="598"/>
      <c r="N172" s="475"/>
      <c r="O172" s="475"/>
      <c r="P172" s="621"/>
      <c r="Q172" s="600"/>
      <c r="R172" s="620"/>
      <c r="S172" s="475">
        <f>B171</f>
        <v>74</v>
      </c>
      <c r="T172" s="281">
        <f>$A171</f>
        <v>0</v>
      </c>
      <c r="U172" s="281">
        <v>2</v>
      </c>
      <c r="V172" s="281">
        <f>$A171</f>
        <v>0</v>
      </c>
      <c r="W172" s="401"/>
      <c r="X172" s="298"/>
      <c r="Y172" s="298"/>
      <c r="Z172" s="298"/>
      <c r="AA172" s="298"/>
      <c r="AB172" s="298"/>
      <c r="AC172" s="298"/>
      <c r="AD172" s="402"/>
      <c r="AE172" s="402"/>
      <c r="AF172" s="402"/>
      <c r="AH172" s="231"/>
      <c r="AI172" s="231"/>
      <c r="AJ172" s="356">
        <v>101</v>
      </c>
      <c r="AK172" s="231"/>
    </row>
    <row r="173" spans="1:51" s="280" customFormat="1" ht="13.15" customHeight="1" x14ac:dyDescent="0.3">
      <c r="A173" s="612"/>
      <c r="B173" s="475"/>
      <c r="C173" s="649" t="str">
        <f>VLOOKUP(B171,Уч!$A$2:$L$34,7,FALSE)</f>
        <v>ГБУ "ФСО "Юность Москвы" Москомспорта, ГБУ РО "ЦОП №1"</v>
      </c>
      <c r="D173" s="477"/>
      <c r="E173" s="461" t="s">
        <v>29</v>
      </c>
      <c r="F173" s="475">
        <f>VLOOKUP($B171,'1_р'!$C$18:$I$86,7,FALSE)</f>
        <v>732</v>
      </c>
      <c r="G173" s="475"/>
      <c r="H173" s="475"/>
      <c r="I173" s="475"/>
      <c r="J173" s="490"/>
      <c r="K173" s="475"/>
      <c r="L173" s="475" t="e">
        <f>VLOOKUP($B171,#REF!,9,FALSE)</f>
        <v>#REF!</v>
      </c>
      <c r="M173" s="475" t="e">
        <f>VLOOKUP($B171,#REF!,30,FALSE)</f>
        <v>#REF!</v>
      </c>
      <c r="N173" s="475" t="e">
        <f>VLOOKUP($B171,К_р!$C$15:$K$68,9,FALSE)</f>
        <v>#N/A</v>
      </c>
      <c r="O173" s="475"/>
      <c r="P173" s="621"/>
      <c r="Q173" s="602"/>
      <c r="R173" s="621"/>
      <c r="S173" s="475">
        <f>B171</f>
        <v>74</v>
      </c>
      <c r="T173" s="281">
        <f>$A171</f>
        <v>0</v>
      </c>
      <c r="U173" s="281">
        <v>3</v>
      </c>
      <c r="V173" s="281">
        <f>$A171</f>
        <v>0</v>
      </c>
      <c r="W173" s="401"/>
      <c r="X173" s="298"/>
      <c r="Y173" s="298"/>
      <c r="Z173" s="298"/>
      <c r="AA173" s="298"/>
      <c r="AB173" s="298"/>
      <c r="AC173" s="298"/>
      <c r="AD173" s="402"/>
      <c r="AE173" s="402"/>
      <c r="AF173" s="402"/>
      <c r="AH173" s="231"/>
      <c r="AI173" s="231"/>
      <c r="AJ173" s="356">
        <v>101</v>
      </c>
      <c r="AK173" s="231"/>
    </row>
    <row r="174" spans="1:51" s="280" customFormat="1" x14ac:dyDescent="0.3">
      <c r="A174" s="612"/>
      <c r="B174" s="475"/>
      <c r="C174" s="648" t="str">
        <f>VLOOKUP(B171,Уч!$A$2:$L$34,11,FALSE)</f>
        <v>Желанов С.В., Сретенцев В.В.</v>
      </c>
      <c r="D174" s="477"/>
      <c r="E174" s="461" t="s">
        <v>276</v>
      </c>
      <c r="F174" s="475">
        <f>F173</f>
        <v>732</v>
      </c>
      <c r="G174" s="475"/>
      <c r="H174" s="475"/>
      <c r="I174" s="475"/>
      <c r="J174" s="490"/>
      <c r="K174" s="475"/>
      <c r="L174" s="475" t="e">
        <f>K174+L173</f>
        <v>#REF!</v>
      </c>
      <c r="M174" s="475" t="e">
        <f>L174+M173</f>
        <v>#REF!</v>
      </c>
      <c r="N174" s="475" t="e">
        <f>SUM($F173:$N173)</f>
        <v>#REF!</v>
      </c>
      <c r="O174" s="475"/>
      <c r="P174" s="621"/>
      <c r="Q174" s="602"/>
      <c r="R174" s="621"/>
      <c r="S174" s="475">
        <f>B171</f>
        <v>74</v>
      </c>
      <c r="T174" s="281">
        <f>$A171</f>
        <v>0</v>
      </c>
      <c r="U174" s="281">
        <v>4</v>
      </c>
      <c r="V174" s="281">
        <f>$A171</f>
        <v>0</v>
      </c>
      <c r="W174" s="336">
        <f t="shared" ref="W174:AF174" si="31">F174</f>
        <v>732</v>
      </c>
      <c r="X174" s="336">
        <f t="shared" si="31"/>
        <v>0</v>
      </c>
      <c r="Y174" s="336">
        <f t="shared" si="31"/>
        <v>0</v>
      </c>
      <c r="Z174" s="336">
        <f t="shared" si="31"/>
        <v>0</v>
      </c>
      <c r="AA174" s="336">
        <f t="shared" si="31"/>
        <v>0</v>
      </c>
      <c r="AB174" s="336">
        <f t="shared" si="31"/>
        <v>0</v>
      </c>
      <c r="AC174" s="336" t="e">
        <f t="shared" si="31"/>
        <v>#REF!</v>
      </c>
      <c r="AD174" s="336" t="e">
        <f t="shared" si="31"/>
        <v>#REF!</v>
      </c>
      <c r="AE174" s="336" t="e">
        <f t="shared" si="31"/>
        <v>#REF!</v>
      </c>
      <c r="AF174" s="336">
        <f t="shared" si="31"/>
        <v>0</v>
      </c>
      <c r="AH174" s="231"/>
      <c r="AI174" s="231"/>
      <c r="AJ174" s="356">
        <v>101</v>
      </c>
      <c r="AK174" s="231"/>
    </row>
    <row r="175" spans="1:51" s="280" customFormat="1" x14ac:dyDescent="0.2">
      <c r="A175" s="568"/>
      <c r="B175" s="624"/>
      <c r="C175" s="617"/>
      <c r="D175" s="629"/>
      <c r="E175" s="618" t="s">
        <v>59</v>
      </c>
      <c r="F175" s="624">
        <f>RANK(F174,$W$19:$W$180,0)</f>
        <v>13</v>
      </c>
      <c r="G175" s="624"/>
      <c r="H175" s="624"/>
      <c r="I175" s="624"/>
      <c r="J175" s="630"/>
      <c r="K175" s="624"/>
      <c r="L175" s="624" t="e">
        <f>RANK(L174,$AC$19:$AC$120,0)</f>
        <v>#REF!</v>
      </c>
      <c r="M175" s="624" t="e">
        <f>RANK(M174,$AD$19:$AD$135,0)</f>
        <v>#REF!</v>
      </c>
      <c r="N175" s="624" t="e">
        <f>RANK(N174,$AE$19:$AE$135,0)</f>
        <v>#REF!</v>
      </c>
      <c r="O175" s="624"/>
      <c r="P175" s="576"/>
      <c r="Q175" s="627"/>
      <c r="R175" s="622"/>
      <c r="S175" s="601">
        <f>B171</f>
        <v>74</v>
      </c>
      <c r="T175" s="281">
        <f>$A171</f>
        <v>0</v>
      </c>
      <c r="U175" s="281">
        <v>5</v>
      </c>
      <c r="V175" s="281">
        <f>$A171</f>
        <v>0</v>
      </c>
      <c r="W175" s="401"/>
      <c r="X175" s="298"/>
      <c r="Y175" s="298"/>
      <c r="Z175" s="298"/>
      <c r="AA175" s="298"/>
      <c r="AB175" s="298"/>
      <c r="AC175" s="298"/>
      <c r="AD175" s="402"/>
      <c r="AE175" s="402"/>
      <c r="AF175" s="402"/>
      <c r="AH175" s="231"/>
      <c r="AI175" s="231"/>
      <c r="AJ175" s="356">
        <v>101</v>
      </c>
      <c r="AK175" s="231"/>
    </row>
    <row r="176" spans="1:51" s="280" customFormat="1" x14ac:dyDescent="0.3">
      <c r="A176" s="612"/>
      <c r="B176" s="475">
        <v>116</v>
      </c>
      <c r="C176" s="616" t="str">
        <f>VLOOKUP(B176,Уч!$A$2:$L$34,2,FALSE)</f>
        <v>Горбачёв Артём</v>
      </c>
      <c r="D176" s="480" t="str">
        <f>VLOOKUP(B176,Уч!$A$2:$L$34,3,FALSE)</f>
        <v>25.04.1998</v>
      </c>
      <c r="E176" s="461" t="s">
        <v>19</v>
      </c>
      <c r="F176" s="596" t="s">
        <v>337</v>
      </c>
      <c r="G176" s="596" t="s">
        <v>336</v>
      </c>
      <c r="H176" s="596"/>
      <c r="I176" s="596"/>
      <c r="J176" s="597"/>
      <c r="K176" s="596" t="e">
        <f>VLOOKUP($B176,#REF!,5,FALSE)</f>
        <v>#REF!</v>
      </c>
      <c r="L176" s="596" t="e">
        <f>VLOOKUP($B176,#REF!,8,FALSE)</f>
        <v>#REF!</v>
      </c>
      <c r="M176" s="596" t="e">
        <f>VLOOKUP($B176,#REF!,29,FALSE)</f>
        <v>#REF!</v>
      </c>
      <c r="N176" s="596" t="e">
        <f>VLOOKUP($B176,К_р!$C$15:$K$68,8,FALSE)</f>
        <v>#N/A</v>
      </c>
      <c r="O176" s="475" t="e">
        <f>VLOOKUP($B176,'15_р'!$C$17:$H$86,5,FALSE)</f>
        <v>#N/A</v>
      </c>
      <c r="P176" s="621" t="e">
        <f>SUM(F178:O178)</f>
        <v>#REF!</v>
      </c>
      <c r="Q176" s="474" t="e">
        <f>LOOKUP(P176,Y$1:AH$1,Y$2:AH$2)</f>
        <v>#REF!</v>
      </c>
      <c r="R176" s="646" t="e">
        <f>AH176+AI176+5</f>
        <v>#REF!</v>
      </c>
      <c r="S176" s="475">
        <f>B176</f>
        <v>116</v>
      </c>
      <c r="T176" s="281">
        <f>$A176</f>
        <v>0</v>
      </c>
      <c r="U176" s="281">
        <v>1</v>
      </c>
      <c r="V176" s="281" t="s">
        <v>162</v>
      </c>
      <c r="W176" s="298"/>
      <c r="X176" s="298"/>
      <c r="Y176" s="298"/>
      <c r="Z176" s="298"/>
      <c r="AA176" s="298"/>
      <c r="AB176" s="298"/>
      <c r="AC176" s="298"/>
      <c r="AD176" s="402"/>
      <c r="AE176" s="402"/>
      <c r="AF176" s="402"/>
      <c r="AH176" s="280" t="e">
        <f>IF(AND(T176&gt;16,P176&gt;=6200),"1",LOOKUP(T176,Y$5:AO$5,Y$6:AO$6))</f>
        <v>#REF!</v>
      </c>
      <c r="AI176" s="280" t="e">
        <f>LOOKUP(Q176,Y$8:AD$8,Y$9:AD$9)</f>
        <v>#REF!</v>
      </c>
      <c r="AJ176" s="356">
        <v>462</v>
      </c>
      <c r="AK176" s="231"/>
    </row>
    <row r="177" spans="1:37" s="280" customFormat="1" x14ac:dyDescent="0.3">
      <c r="A177" s="612"/>
      <c r="B177" s="475"/>
      <c r="C177" s="648" t="str">
        <f>VLOOKUP(B176,Уч!$A$2:$L$34,5,FALSE)</f>
        <v xml:space="preserve">Санкт-Петербург  </v>
      </c>
      <c r="D177" s="480" t="str">
        <f>VLOOKUP(B176,Уч!$A$2:$L$34,4,FALSE)</f>
        <v>МС</v>
      </c>
      <c r="E177" s="461" t="s">
        <v>25</v>
      </c>
      <c r="F177" s="598"/>
      <c r="G177" s="598"/>
      <c r="H177" s="475"/>
      <c r="I177" s="598"/>
      <c r="J177" s="599"/>
      <c r="K177" s="598" t="e">
        <f>VLOOKUP($B176,#REF!,6,FALSE)</f>
        <v>#REF!</v>
      </c>
      <c r="L177" s="598"/>
      <c r="M177" s="598"/>
      <c r="N177" s="475"/>
      <c r="O177" s="475"/>
      <c r="P177" s="621"/>
      <c r="Q177" s="600"/>
      <c r="R177" s="646" t="e">
        <f>CONCATENATE(AH176,"+",AI176,"+",5)</f>
        <v>#REF!</v>
      </c>
      <c r="S177" s="475">
        <f>B176</f>
        <v>116</v>
      </c>
      <c r="T177" s="281">
        <f>$A176</f>
        <v>0</v>
      </c>
      <c r="U177" s="281">
        <v>2</v>
      </c>
      <c r="V177" s="281" t="s">
        <v>162</v>
      </c>
      <c r="W177" s="298"/>
      <c r="X177" s="298"/>
      <c r="Y177" s="298"/>
      <c r="Z177" s="298"/>
      <c r="AA177" s="298"/>
      <c r="AB177" s="298"/>
      <c r="AC177" s="298"/>
      <c r="AD177" s="402"/>
      <c r="AE177" s="402"/>
      <c r="AF177" s="402"/>
      <c r="AH177" s="231"/>
      <c r="AI177" s="231"/>
      <c r="AJ177" s="356">
        <v>462</v>
      </c>
      <c r="AK177" s="231"/>
    </row>
    <row r="178" spans="1:37" s="280" customFormat="1" ht="13.15" customHeight="1" x14ac:dyDescent="0.3">
      <c r="A178" s="612"/>
      <c r="B178" s="475"/>
      <c r="C178" s="649" t="str">
        <f>VLOOKUP(B176,Уч!$A$2:$L$34,7,FALSE)</f>
        <v>СПб ГБУ ЦОП "ШВСМ по легкой атлетике"</v>
      </c>
      <c r="D178" s="477"/>
      <c r="E178" s="461" t="s">
        <v>29</v>
      </c>
      <c r="F178" s="475"/>
      <c r="G178" s="475"/>
      <c r="H178" s="475"/>
      <c r="I178" s="475"/>
      <c r="J178" s="478"/>
      <c r="K178" s="475" t="e">
        <f>VLOOKUP($B176,#REF!,7,FALSE)</f>
        <v>#REF!</v>
      </c>
      <c r="L178" s="475" t="e">
        <f>VLOOKUP($B176,#REF!,9,FALSE)</f>
        <v>#REF!</v>
      </c>
      <c r="M178" s="475" t="e">
        <f>VLOOKUP($B176,#REF!,30,FALSE)</f>
        <v>#REF!</v>
      </c>
      <c r="N178" s="475" t="e">
        <f>VLOOKUP($B176,К_р!$C$15:$K$68,9,FALSE)</f>
        <v>#N/A</v>
      </c>
      <c r="O178" s="475" t="e">
        <f>VLOOKUP($B176,'15_р'!$C$17:$H$86,6,FALSE)</f>
        <v>#N/A</v>
      </c>
      <c r="P178" s="621"/>
      <c r="Q178" s="578"/>
      <c r="R178" s="623"/>
      <c r="S178" s="475">
        <f>B176</f>
        <v>116</v>
      </c>
      <c r="T178" s="281">
        <f>$A176</f>
        <v>0</v>
      </c>
      <c r="U178" s="281">
        <v>3</v>
      </c>
      <c r="V178" s="281" t="s">
        <v>162</v>
      </c>
      <c r="W178" s="298"/>
      <c r="X178" s="298"/>
      <c r="Y178" s="298"/>
      <c r="Z178" s="298"/>
      <c r="AA178" s="298"/>
      <c r="AB178" s="298"/>
      <c r="AC178" s="298"/>
      <c r="AD178" s="402"/>
      <c r="AE178" s="402"/>
      <c r="AF178" s="402"/>
      <c r="AH178" s="231"/>
      <c r="AI178" s="231"/>
      <c r="AJ178" s="356">
        <v>462</v>
      </c>
      <c r="AK178" s="231"/>
    </row>
    <row r="179" spans="1:37" s="280" customFormat="1" x14ac:dyDescent="0.3">
      <c r="A179" s="612"/>
      <c r="B179" s="475"/>
      <c r="C179" s="648" t="str">
        <f>VLOOKUP(B176,Уч!$A$2:$L$34,11,FALSE)</f>
        <v>Радух А.О., Пасенков А.П., Цимоха А.Г.</v>
      </c>
      <c r="D179" s="477"/>
      <c r="E179" s="461" t="s">
        <v>276</v>
      </c>
      <c r="F179" s="475"/>
      <c r="G179" s="475"/>
      <c r="H179" s="475"/>
      <c r="I179" s="475"/>
      <c r="J179" s="478"/>
      <c r="K179" s="475" t="e">
        <f>SUM($F178:$K178)</f>
        <v>#REF!</v>
      </c>
      <c r="L179" s="475" t="e">
        <f>K179+L178</f>
        <v>#REF!</v>
      </c>
      <c r="M179" s="475" t="e">
        <f>L179+M178</f>
        <v>#REF!</v>
      </c>
      <c r="N179" s="475" t="e">
        <f>SUM($F178:$N178)</f>
        <v>#REF!</v>
      </c>
      <c r="O179" s="475" t="e">
        <f>SUM($F178:$O178)</f>
        <v>#REF!</v>
      </c>
      <c r="P179" s="621"/>
      <c r="Q179" s="578"/>
      <c r="R179" s="623"/>
      <c r="S179" s="475">
        <f>B176</f>
        <v>116</v>
      </c>
      <c r="T179" s="281">
        <f>$A176</f>
        <v>0</v>
      </c>
      <c r="U179" s="281">
        <v>4</v>
      </c>
      <c r="V179" s="281" t="s">
        <v>162</v>
      </c>
      <c r="W179" s="336">
        <f t="shared" ref="W179:AF179" si="32">F179</f>
        <v>0</v>
      </c>
      <c r="X179" s="336">
        <f t="shared" si="32"/>
        <v>0</v>
      </c>
      <c r="Y179" s="336">
        <f t="shared" si="32"/>
        <v>0</v>
      </c>
      <c r="Z179" s="336">
        <f t="shared" si="32"/>
        <v>0</v>
      </c>
      <c r="AA179" s="336">
        <f t="shared" si="32"/>
        <v>0</v>
      </c>
      <c r="AB179" s="336" t="e">
        <f t="shared" si="32"/>
        <v>#REF!</v>
      </c>
      <c r="AC179" s="336" t="e">
        <f t="shared" si="32"/>
        <v>#REF!</v>
      </c>
      <c r="AD179" s="336" t="e">
        <f t="shared" si="32"/>
        <v>#REF!</v>
      </c>
      <c r="AE179" s="336" t="e">
        <f t="shared" si="32"/>
        <v>#REF!</v>
      </c>
      <c r="AF179" s="336" t="e">
        <f t="shared" si="32"/>
        <v>#REF!</v>
      </c>
      <c r="AH179" s="231"/>
      <c r="AI179" s="231"/>
      <c r="AJ179" s="356">
        <v>462</v>
      </c>
      <c r="AK179" s="281"/>
    </row>
    <row r="180" spans="1:37" s="280" customFormat="1" x14ac:dyDescent="0.2">
      <c r="A180" s="568"/>
      <c r="B180" s="624"/>
      <c r="C180" s="617"/>
      <c r="D180" s="629"/>
      <c r="E180" s="618" t="s">
        <v>59</v>
      </c>
      <c r="F180" s="624"/>
      <c r="G180" s="624"/>
      <c r="H180" s="624"/>
      <c r="I180" s="624"/>
      <c r="J180" s="626"/>
      <c r="K180" s="624" t="e">
        <f>RANK(K179,$AB$19:$AB$109,0)</f>
        <v>#REF!</v>
      </c>
      <c r="L180" s="624" t="e">
        <f>RANK(L179,$AC$19:$AC$115,0)</f>
        <v>#REF!</v>
      </c>
      <c r="M180" s="624" t="e">
        <f>RANK(M179,$AD$19:$AD$135,0)</f>
        <v>#REF!</v>
      </c>
      <c r="N180" s="624" t="e">
        <f>RANK(N179,$AE$19:$AE$135,0)</f>
        <v>#REF!</v>
      </c>
      <c r="O180" s="624" t="e">
        <f>RANK(O179,$AF$19:$AF$109,0)</f>
        <v>#REF!</v>
      </c>
      <c r="P180" s="576"/>
      <c r="Q180" s="627"/>
      <c r="R180" s="363"/>
      <c r="S180" s="601">
        <f>B176</f>
        <v>116</v>
      </c>
      <c r="T180" s="281">
        <f>$A176</f>
        <v>0</v>
      </c>
      <c r="U180" s="281">
        <v>5</v>
      </c>
      <c r="V180" s="281" t="s">
        <v>162</v>
      </c>
      <c r="W180" s="298"/>
      <c r="X180" s="298"/>
      <c r="Y180" s="298"/>
      <c r="Z180" s="298"/>
      <c r="AA180" s="298"/>
      <c r="AB180" s="298"/>
      <c r="AC180" s="298"/>
      <c r="AD180" s="402"/>
      <c r="AE180" s="402"/>
      <c r="AF180" s="402"/>
      <c r="AH180" s="231"/>
      <c r="AI180" s="231"/>
      <c r="AJ180" s="356">
        <v>462</v>
      </c>
      <c r="AK180" s="281"/>
    </row>
    <row r="181" spans="1:37" s="280" customFormat="1" x14ac:dyDescent="0.2">
      <c r="A181" s="474"/>
      <c r="B181" s="475"/>
      <c r="C181" s="476"/>
      <c r="D181" s="480"/>
      <c r="E181" s="647"/>
      <c r="F181" s="475"/>
      <c r="G181" s="475"/>
      <c r="H181" s="475"/>
      <c r="I181" s="475"/>
      <c r="J181" s="478"/>
      <c r="K181" s="475"/>
      <c r="L181" s="475"/>
      <c r="M181" s="475"/>
      <c r="N181" s="475"/>
      <c r="O181" s="475"/>
      <c r="P181" s="578"/>
      <c r="Q181" s="479"/>
      <c r="R181" s="479"/>
      <c r="S181" s="601"/>
      <c r="T181" s="281"/>
      <c r="U181" s="281"/>
      <c r="V181" s="281"/>
      <c r="W181" s="401"/>
      <c r="X181" s="298"/>
      <c r="Y181" s="298"/>
      <c r="Z181" s="298"/>
      <c r="AA181" s="298"/>
      <c r="AB181" s="298"/>
      <c r="AC181" s="298"/>
      <c r="AD181" s="402"/>
      <c r="AE181" s="402"/>
      <c r="AF181" s="402"/>
      <c r="AH181" s="231"/>
      <c r="AI181" s="231"/>
      <c r="AJ181" s="356"/>
      <c r="AK181" s="231"/>
    </row>
    <row r="182" spans="1:37" x14ac:dyDescent="0.2">
      <c r="A182" s="528"/>
      <c r="B182" s="636"/>
      <c r="C182" s="528"/>
      <c r="D182" s="610"/>
      <c r="E182" s="528"/>
      <c r="F182" s="528"/>
      <c r="G182" s="636"/>
      <c r="H182" s="636"/>
      <c r="I182" s="528"/>
      <c r="J182" s="528"/>
      <c r="K182" s="636"/>
      <c r="L182" s="636"/>
      <c r="M182" s="636"/>
      <c r="N182" s="636"/>
      <c r="O182" s="636"/>
      <c r="P182" s="592"/>
      <c r="Q182" s="592"/>
      <c r="R182" s="592"/>
      <c r="S182" s="592"/>
    </row>
    <row r="184" spans="1:37" x14ac:dyDescent="0.2">
      <c r="B184" s="250" t="s">
        <v>338</v>
      </c>
      <c r="C184" s="528"/>
      <c r="D184" s="528"/>
      <c r="E184" s="636"/>
      <c r="F184" s="528"/>
      <c r="G184" s="636"/>
      <c r="H184" s="636"/>
      <c r="I184" s="592"/>
      <c r="J184" s="592"/>
      <c r="K184" s="592"/>
      <c r="L184" s="592"/>
      <c r="M184" s="592"/>
      <c r="N184" s="592" t="s">
        <v>339</v>
      </c>
    </row>
    <row r="185" spans="1:37" x14ac:dyDescent="0.2">
      <c r="B185" s="250"/>
      <c r="D185" s="41"/>
      <c r="E185" s="634"/>
      <c r="I185" s="149"/>
      <c r="J185" s="149"/>
      <c r="K185" s="149"/>
      <c r="L185" s="149"/>
      <c r="M185" s="149"/>
      <c r="N185" s="149"/>
    </row>
    <row r="186" spans="1:37" x14ac:dyDescent="0.2">
      <c r="B186" s="250" t="s">
        <v>340</v>
      </c>
      <c r="D186" s="41"/>
      <c r="E186" s="634"/>
      <c r="I186" s="592"/>
      <c r="J186" s="592"/>
      <c r="K186" s="592"/>
      <c r="L186" s="149"/>
      <c r="M186" s="149"/>
      <c r="N186" s="592" t="s">
        <v>341</v>
      </c>
    </row>
    <row r="191" spans="1:37" ht="15.75" x14ac:dyDescent="0.2">
      <c r="C191" s="449"/>
      <c r="D191" s="450"/>
      <c r="E191" s="449"/>
      <c r="F191" s="451"/>
      <c r="G191" s="449"/>
      <c r="H191" s="449"/>
      <c r="I191" s="449"/>
      <c r="J191" s="450"/>
    </row>
    <row r="192" spans="1:37" x14ac:dyDescent="0.2">
      <c r="D192" s="41"/>
      <c r="G192" s="41"/>
      <c r="H192" s="41"/>
    </row>
    <row r="193" spans="3:10" ht="15.75" x14ac:dyDescent="0.2">
      <c r="C193" s="449"/>
      <c r="D193" s="450"/>
      <c r="E193" s="449"/>
      <c r="F193" s="451"/>
      <c r="G193" s="449"/>
      <c r="H193" s="449"/>
      <c r="I193" s="449"/>
      <c r="J193" s="451"/>
    </row>
    <row r="194" spans="3:10" ht="15.75" x14ac:dyDescent="0.2">
      <c r="C194" s="449"/>
      <c r="D194" s="450"/>
      <c r="E194" s="449"/>
      <c r="F194" s="451"/>
      <c r="G194" s="449"/>
      <c r="H194" s="449"/>
      <c r="I194" s="449"/>
      <c r="J194" s="450"/>
    </row>
  </sheetData>
  <sortState ref="A136:AY150">
    <sortCondition ref="T136:T150"/>
  </sortState>
  <mergeCells count="7">
    <mergeCell ref="A8:B8"/>
    <mergeCell ref="A6:R6"/>
    <mergeCell ref="A1:R1"/>
    <mergeCell ref="A2:R2"/>
    <mergeCell ref="A3:R3"/>
    <mergeCell ref="A4:R4"/>
    <mergeCell ref="A5:R5"/>
  </mergeCells>
  <pageMargins left="0.27" right="0.17" top="0.41" bottom="0.37" header="0.3" footer="0.3"/>
  <pageSetup paperSize="9" scale="88" orientation="portrait" r:id="rId1"/>
  <rowBreaks count="2" manualBreakCount="2">
    <brk id="75" max="9" man="1"/>
    <brk id="140" max="9" man="1"/>
  </rowBreaks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27</vt:i4>
      </vt:variant>
      <vt:variant>
        <vt:lpstr>Именованные диапазоны</vt:lpstr>
      </vt:variant>
      <vt:variant>
        <vt:i4>28</vt:i4>
      </vt:variant>
    </vt:vector>
  </HeadingPairs>
  <TitlesOfParts>
    <vt:vector size="55" baseType="lpstr">
      <vt:lpstr>Все (3)</vt:lpstr>
      <vt:lpstr>Все (2)</vt:lpstr>
      <vt:lpstr>READ</vt:lpstr>
      <vt:lpstr>Расп</vt:lpstr>
      <vt:lpstr>Уч</vt:lpstr>
      <vt:lpstr>М+23</vt:lpstr>
      <vt:lpstr>М</vt:lpstr>
      <vt:lpstr>23</vt:lpstr>
      <vt:lpstr>1_р</vt:lpstr>
      <vt:lpstr>1_р1</vt:lpstr>
      <vt:lpstr>Лист4</vt:lpstr>
      <vt:lpstr>Дл_р</vt:lpstr>
      <vt:lpstr>Дл_р2</vt:lpstr>
      <vt:lpstr>Лист1</vt:lpstr>
      <vt:lpstr>Я_р</vt:lpstr>
      <vt:lpstr>Я_р2</vt:lpstr>
      <vt:lpstr>Лист2</vt:lpstr>
      <vt:lpstr>В_р</vt:lpstr>
      <vt:lpstr>В_р2</vt:lpstr>
      <vt:lpstr>Лист3</vt:lpstr>
      <vt:lpstr>4_р</vt:lpstr>
      <vt:lpstr>К_р</vt:lpstr>
      <vt:lpstr>15_р</vt:lpstr>
      <vt:lpstr>Коман</vt:lpstr>
      <vt:lpstr>му</vt:lpstr>
      <vt:lpstr>юн</vt:lpstr>
      <vt:lpstr>итоговые</vt:lpstr>
      <vt:lpstr>'23'!Заголовки_для_печати</vt:lpstr>
      <vt:lpstr>'Все (2)'!Заголовки_для_печати</vt:lpstr>
      <vt:lpstr>'Все (3)'!Заголовки_для_печати</vt:lpstr>
      <vt:lpstr>М!Заголовки_для_печати</vt:lpstr>
      <vt:lpstr>'М+23'!Заголовки_для_печати</vt:lpstr>
      <vt:lpstr>'1_р'!Область_печати</vt:lpstr>
      <vt:lpstr>'1_р1'!Область_печати</vt:lpstr>
      <vt:lpstr>'15_р'!Область_печати</vt:lpstr>
      <vt:lpstr>'23'!Область_печати</vt:lpstr>
      <vt:lpstr>'4_р'!Область_печати</vt:lpstr>
      <vt:lpstr>В_р!Область_печати</vt:lpstr>
      <vt:lpstr>В_р2!Область_печати</vt:lpstr>
      <vt:lpstr>'Все (2)'!Область_печати</vt:lpstr>
      <vt:lpstr>'Все (3)'!Область_печати</vt:lpstr>
      <vt:lpstr>Дл_р!Область_печати</vt:lpstr>
      <vt:lpstr>Дл_р2!Область_печати</vt:lpstr>
      <vt:lpstr>итоговые!Область_печати</vt:lpstr>
      <vt:lpstr>К_р!Область_печати</vt:lpstr>
      <vt:lpstr>Лист1!Область_печати</vt:lpstr>
      <vt:lpstr>Лист2!Область_печати</vt:lpstr>
      <vt:lpstr>Лист3!Область_печати</vt:lpstr>
      <vt:lpstr>Лист4!Область_печати</vt:lpstr>
      <vt:lpstr>М!Область_печати</vt:lpstr>
      <vt:lpstr>'М+23'!Область_печати</vt:lpstr>
      <vt:lpstr>му!Область_печати</vt:lpstr>
      <vt:lpstr>юн!Область_печати</vt:lpstr>
      <vt:lpstr>Я_р!Область_печати</vt:lpstr>
      <vt:lpstr>Я_р2!Область_печати</vt:lpstr>
    </vt:vector>
  </TitlesOfParts>
  <Company>АМТЕ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РЕФ</dc:creator>
  <cp:lastModifiedBy>user</cp:lastModifiedBy>
  <cp:lastPrinted>2019-09-04T17:07:20Z</cp:lastPrinted>
  <dcterms:created xsi:type="dcterms:W3CDTF">2007-07-15T09:19:24Z</dcterms:created>
  <dcterms:modified xsi:type="dcterms:W3CDTF">2019-09-04T19:13:14Z</dcterms:modified>
</cp:coreProperties>
</file>