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КОМАНДНЫЙ\"/>
    </mc:Choice>
  </mc:AlternateContent>
  <xr:revisionPtr revIDLastSave="0" documentId="13_ncr:1_{729E1F89-EFEB-4A6D-9EB2-D514309D9332}" xr6:coauthVersionLast="44" xr6:coauthVersionMax="44" xr10:uidLastSave="{00000000-0000-0000-0000-000000000000}"/>
  <bookViews>
    <workbookView xWindow="-108" yWindow="-108" windowWidth="23256" windowHeight="12576" tabRatio="922" firstSheet="24" activeTab="28" xr2:uid="{00000000-000D-0000-FFFF-FFFF00000000}"/>
  </bookViews>
  <sheets>
    <sheet name="1" sheetId="113" state="hidden" r:id="rId1"/>
    <sheet name="УЧАСТНИКИ" sheetId="1" state="hidden" r:id="rId2"/>
    <sheet name="100" sheetId="65" state="hidden" r:id="rId3"/>
    <sheet name="100ф" sheetId="147" state="hidden" r:id="rId4"/>
    <sheet name="200" sheetId="117" state="hidden" r:id="rId5"/>
    <sheet name="200ф" sheetId="118" state="hidden" r:id="rId6"/>
    <sheet name="400" sheetId="119" state="hidden" r:id="rId7"/>
    <sheet name="800" sheetId="121" state="hidden" r:id="rId8"/>
    <sheet name="1500" sheetId="123" state="hidden" r:id="rId9"/>
    <sheet name="5000" sheetId="124" state="hidden" r:id="rId10"/>
    <sheet name="4х100" sheetId="138" state="hidden" r:id="rId11"/>
    <sheet name="4х400" sheetId="268" state="hidden" r:id="rId12"/>
    <sheet name="110" sheetId="125" state="hidden" r:id="rId13"/>
    <sheet name="110ф" sheetId="127" state="hidden" r:id="rId14"/>
    <sheet name="400СБ" sheetId="128" state="hidden" r:id="rId15"/>
    <sheet name="3000СП" sheetId="130" state="hidden" r:id="rId16"/>
    <sheet name="высота" sheetId="36" state="hidden" r:id="rId17"/>
    <sheet name="шест" sheetId="103" state="hidden" r:id="rId18"/>
    <sheet name="длина" sheetId="24" state="hidden" r:id="rId19"/>
    <sheet name="тройной" sheetId="26" state="hidden" r:id="rId20"/>
    <sheet name="диск" sheetId="267" state="hidden" r:id="rId21"/>
    <sheet name="молот" sheetId="132" state="hidden" r:id="rId22"/>
    <sheet name="копье" sheetId="133" state="hidden" r:id="rId23"/>
    <sheet name="ядро" sheetId="134" state="hidden" r:id="rId24"/>
    <sheet name="И100" sheetId="40" r:id="rId25"/>
    <sheet name="И400" sheetId="76" r:id="rId26"/>
    <sheet name="И5000" sheetId="49" r:id="rId27"/>
    <sheet name="И100сб" sheetId="66" r:id="rId28"/>
    <sheet name="И3000сп" sheetId="81" r:id="rId29"/>
    <sheet name="И высота" sheetId="94" r:id="rId30"/>
    <sheet name="И шест" sheetId="75" r:id="rId31"/>
    <sheet name="И длина" sheetId="87" r:id="rId32"/>
    <sheet name="И диск" sheetId="92" r:id="rId33"/>
    <sheet name="И копье" sheetId="110" r:id="rId34"/>
  </sheets>
  <definedNames>
    <definedName name="CUMM" localSheetId="12">'110'!#REF!</definedName>
    <definedName name="CUMM" localSheetId="8">'1500'!#REF!</definedName>
    <definedName name="CUMM" localSheetId="4">'200'!#REF!</definedName>
    <definedName name="CUMM" localSheetId="15">'3000СП'!#REF!</definedName>
    <definedName name="CUMM" localSheetId="6">'400'!#REF!</definedName>
    <definedName name="CUMM" localSheetId="14">'400СБ'!#REF!</definedName>
    <definedName name="CUMM" localSheetId="10">'4х100'!#REF!</definedName>
    <definedName name="CUMM" localSheetId="11">'4х400'!#REF!</definedName>
    <definedName name="CUMM" localSheetId="9">'5000'!#REF!</definedName>
    <definedName name="CUMM" localSheetId="7">'800'!#REF!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29" hidden="1">'И высота'!$44:$44</definedName>
    <definedName name="Z_B28A55F2_F506_44F5_8B45_C06C81F4E83D_.wvu.Rows" localSheetId="32" hidden="1">'И диск'!#REF!</definedName>
    <definedName name="Z_B28A55F2_F506_44F5_8B45_C06C81F4E83D_.wvu.Rows" localSheetId="31" hidden="1">'И длина'!#REF!</definedName>
    <definedName name="Z_B28A55F2_F506_44F5_8B45_C06C81F4E83D_.wvu.Rows" localSheetId="33" hidden="1">'И копье'!#REF!</definedName>
    <definedName name="Z_B28A55F2_F506_44F5_8B45_C06C81F4E83D_.wvu.Rows" localSheetId="30" hidden="1">'И шест'!#REF!</definedName>
    <definedName name="Z_B28A55F2_F506_44F5_8B45_C06C81F4E83D_.wvu.Rows" localSheetId="24" hidden="1">И100!#REF!</definedName>
    <definedName name="Z_B28A55F2_F506_44F5_8B45_C06C81F4E83D_.wvu.Rows" localSheetId="27" hidden="1">И100сб!#REF!</definedName>
    <definedName name="Z_B28A55F2_F506_44F5_8B45_C06C81F4E83D_.wvu.Rows" localSheetId="28" hidden="1">И3000сп!#REF!</definedName>
    <definedName name="Z_B28A55F2_F506_44F5_8B45_C06C81F4E83D_.wvu.Rows" localSheetId="25" hidden="1">И400!#REF!</definedName>
    <definedName name="_xlnm.Print_Area" localSheetId="2">'100'!$A$1:$J$41</definedName>
    <definedName name="_xlnm.Print_Area" localSheetId="8">'1500'!$A$1:$J$33</definedName>
    <definedName name="_xlnm.Print_Area" localSheetId="16">высота!$A$1:$AO$26</definedName>
    <definedName name="_xlnm.Print_Area" localSheetId="20">диск!$A$1:$P$29</definedName>
    <definedName name="_xlnm.Print_Area" localSheetId="18">длина!$A$1:$P$42</definedName>
    <definedName name="_xlnm.Print_Area" localSheetId="29">'И высота'!$A$1:$AM$50</definedName>
    <definedName name="_xlnm.Print_Area" localSheetId="26">И5000!$A$1:$L$15</definedName>
    <definedName name="_xlnm.Print_Area" localSheetId="22">копье!$A$1:$P$36</definedName>
    <definedName name="_xlnm.Print_Area" localSheetId="21">молот!$A$1:$P$34</definedName>
    <definedName name="_xlnm.Print_Area" localSheetId="19">тройной!$A$1:$P$31</definedName>
    <definedName name="_xlnm.Print_Area" localSheetId="17">шест!$A$1:$AO$29</definedName>
    <definedName name="_xlnm.Print_Area" localSheetId="23">ядро!$A$1:$P$30</definedName>
  </definedNames>
  <calcPr calcId="181029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6" i="81" l="1"/>
  <c r="I12" i="81"/>
  <c r="I14" i="81"/>
  <c r="I15" i="81"/>
  <c r="I13" i="81"/>
  <c r="I20" i="76"/>
  <c r="I21" i="76"/>
  <c r="I22" i="76"/>
  <c r="I23" i="76"/>
  <c r="I24" i="76"/>
  <c r="I25" i="76"/>
  <c r="I26" i="76"/>
  <c r="I27" i="76"/>
  <c r="I28" i="76"/>
  <c r="I29" i="76"/>
  <c r="I30" i="76"/>
  <c r="I12" i="76"/>
  <c r="I13" i="76"/>
  <c r="I14" i="76"/>
  <c r="I15" i="76"/>
  <c r="I16" i="76"/>
  <c r="I17" i="76"/>
  <c r="I18" i="76"/>
  <c r="I31" i="76"/>
  <c r="I19" i="76"/>
  <c r="A13" i="75"/>
  <c r="A15" i="75"/>
  <c r="A16" i="75"/>
  <c r="A17" i="75"/>
  <c r="A18" i="75"/>
  <c r="M12" i="94"/>
  <c r="M13" i="94"/>
  <c r="M14" i="94"/>
  <c r="M15" i="94"/>
  <c r="M16" i="94"/>
  <c r="M17" i="94"/>
  <c r="M18" i="94"/>
  <c r="M19" i="94"/>
  <c r="J10" i="94"/>
  <c r="J10" i="81"/>
  <c r="J10" i="49"/>
  <c r="K10" i="76"/>
  <c r="N10" i="40"/>
  <c r="N9" i="40"/>
  <c r="N10" i="66"/>
  <c r="N9" i="66"/>
  <c r="A5" i="127"/>
  <c r="A5" i="118"/>
  <c r="A5" i="147"/>
  <c r="B29" i="121"/>
  <c r="C29" i="121"/>
  <c r="D29" i="121"/>
  <c r="E29" i="121"/>
  <c r="B30" i="121"/>
  <c r="C30" i="121"/>
  <c r="D30" i="121"/>
  <c r="E30" i="121"/>
  <c r="B18" i="121"/>
  <c r="C18" i="121"/>
  <c r="D18" i="121"/>
  <c r="E18" i="121"/>
  <c r="B19" i="121"/>
  <c r="C19" i="121"/>
  <c r="D19" i="121"/>
  <c r="E19" i="121"/>
  <c r="H5" i="128"/>
  <c r="F5" i="121"/>
  <c r="B26" i="123" l="1"/>
  <c r="C26" i="123"/>
  <c r="D26" i="123"/>
  <c r="E26" i="123"/>
  <c r="B27" i="123"/>
  <c r="C27" i="123"/>
  <c r="D27" i="123"/>
  <c r="E27" i="123"/>
  <c r="F5" i="123"/>
  <c r="L5" i="134" l="1"/>
  <c r="L5" i="132"/>
  <c r="I13" i="75" l="1"/>
  <c r="I14" i="75"/>
  <c r="I15" i="75"/>
  <c r="I16" i="75"/>
  <c r="I17" i="75"/>
  <c r="I18" i="75"/>
  <c r="I12" i="75"/>
  <c r="I13" i="94"/>
  <c r="I14" i="94"/>
  <c r="I15" i="94"/>
  <c r="I16" i="94"/>
  <c r="I17" i="94"/>
  <c r="I18" i="94"/>
  <c r="I12" i="94"/>
  <c r="L16" i="66"/>
  <c r="L15" i="66"/>
  <c r="L14" i="66"/>
  <c r="L12" i="66"/>
  <c r="L17" i="66"/>
  <c r="L13" i="66"/>
  <c r="L19" i="66"/>
  <c r="L18" i="66"/>
  <c r="I23" i="66"/>
  <c r="I16" i="66"/>
  <c r="I15" i="66"/>
  <c r="I14" i="66"/>
  <c r="I12" i="66"/>
  <c r="I21" i="66"/>
  <c r="I17" i="66"/>
  <c r="I13" i="66"/>
  <c r="I22" i="66"/>
  <c r="I19" i="66"/>
  <c r="I20" i="66"/>
  <c r="I18" i="66"/>
  <c r="I24" i="66"/>
  <c r="L19" i="40"/>
  <c r="L13" i="40"/>
  <c r="L15" i="40"/>
  <c r="L14" i="40"/>
  <c r="L17" i="40"/>
  <c r="L18" i="40"/>
  <c r="L12" i="40"/>
  <c r="L16" i="40"/>
  <c r="I24" i="40"/>
  <c r="I16" i="40"/>
  <c r="I21" i="40"/>
  <c r="I12" i="40"/>
  <c r="I18" i="40"/>
  <c r="I23" i="40"/>
  <c r="I27" i="40"/>
  <c r="I26" i="40"/>
  <c r="I25" i="40"/>
  <c r="I17" i="40"/>
  <c r="I14" i="40"/>
  <c r="I22" i="40"/>
  <c r="I30" i="40"/>
  <c r="I28" i="40"/>
  <c r="I15" i="40"/>
  <c r="I20" i="40"/>
  <c r="I13" i="40"/>
  <c r="I29" i="40"/>
  <c r="I19" i="40"/>
  <c r="AF5" i="103"/>
  <c r="J10" i="75"/>
  <c r="G5" i="118"/>
  <c r="G5" i="117"/>
  <c r="L5" i="26"/>
  <c r="A10" i="110" l="1"/>
  <c r="A10" i="92"/>
  <c r="A7" i="127"/>
  <c r="AC40" i="75"/>
  <c r="V10" i="110" l="1"/>
  <c r="V10" i="92"/>
  <c r="V10" i="87"/>
  <c r="K10" i="75"/>
  <c r="AA40" i="75" s="1"/>
  <c r="K10" i="94"/>
  <c r="K10" i="81"/>
  <c r="O10" i="66"/>
  <c r="O9" i="66"/>
  <c r="K10" i="49"/>
  <c r="L10" i="76"/>
  <c r="O10" i="40"/>
  <c r="O9" i="40"/>
  <c r="A12" i="75"/>
  <c r="A12" i="94"/>
  <c r="A13" i="94"/>
  <c r="A14" i="94"/>
  <c r="A16" i="94"/>
  <c r="A17" i="94"/>
  <c r="A16" i="81"/>
  <c r="A12" i="81"/>
  <c r="A14" i="81"/>
  <c r="A17" i="81"/>
  <c r="A18" i="81"/>
  <c r="A15" i="81"/>
  <c r="A13" i="81"/>
  <c r="A24" i="66"/>
  <c r="A20" i="66"/>
  <c r="A22" i="66"/>
  <c r="A17" i="66"/>
  <c r="A21" i="66"/>
  <c r="A12" i="66"/>
  <c r="A16" i="66"/>
  <c r="A23" i="66"/>
  <c r="A13" i="49"/>
  <c r="A12" i="49"/>
  <c r="A14" i="49"/>
  <c r="A15" i="49"/>
  <c r="A25" i="76"/>
  <c r="A15" i="76"/>
  <c r="A17" i="76"/>
  <c r="A13" i="76"/>
  <c r="A12" i="76"/>
  <c r="A22" i="76"/>
  <c r="A23" i="76"/>
  <c r="A30" i="76"/>
  <c r="A31" i="76"/>
  <c r="A28" i="76"/>
  <c r="A16" i="76"/>
  <c r="A14" i="76"/>
  <c r="A18" i="76"/>
  <c r="A21" i="76"/>
  <c r="A26" i="76"/>
  <c r="A29" i="76"/>
  <c r="A20" i="76"/>
  <c r="A27" i="76"/>
  <c r="A19" i="76"/>
  <c r="A24" i="76"/>
  <c r="A24" i="40"/>
  <c r="A21" i="40"/>
  <c r="A12" i="40"/>
  <c r="A23" i="40"/>
  <c r="A27" i="40"/>
  <c r="A26" i="40"/>
  <c r="A25" i="40"/>
  <c r="A22" i="40"/>
  <c r="A30" i="40"/>
  <c r="A28" i="40"/>
  <c r="A20" i="40"/>
  <c r="A29" i="40"/>
  <c r="A19" i="40"/>
  <c r="W9" i="92" l="1"/>
  <c r="W9" i="110"/>
  <c r="J120" i="268"/>
  <c r="E120" i="268"/>
  <c r="D120" i="268"/>
  <c r="C120" i="268"/>
  <c r="B120" i="268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3" i="268"/>
  <c r="E113" i="268"/>
  <c r="D113" i="268"/>
  <c r="C113" i="268"/>
  <c r="B113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6" i="268"/>
  <c r="E106" i="268"/>
  <c r="D106" i="268"/>
  <c r="C106" i="268"/>
  <c r="B106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99" i="268"/>
  <c r="E99" i="268"/>
  <c r="D99" i="268"/>
  <c r="C99" i="268"/>
  <c r="B99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2" i="268"/>
  <c r="E92" i="268"/>
  <c r="D92" i="268"/>
  <c r="C92" i="268"/>
  <c r="B92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5" i="268"/>
  <c r="E85" i="268"/>
  <c r="D85" i="268"/>
  <c r="C85" i="268"/>
  <c r="B85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8" i="268"/>
  <c r="E78" i="268"/>
  <c r="D78" i="268"/>
  <c r="C78" i="268"/>
  <c r="B78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1" i="268"/>
  <c r="E71" i="268"/>
  <c r="D71" i="268"/>
  <c r="C71" i="268"/>
  <c r="B71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4" i="268"/>
  <c r="E64" i="268"/>
  <c r="D64" i="268"/>
  <c r="C64" i="268"/>
  <c r="B64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7" i="268"/>
  <c r="E57" i="268"/>
  <c r="D57" i="268"/>
  <c r="C57" i="268"/>
  <c r="B57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0" i="268"/>
  <c r="E50" i="268"/>
  <c r="D50" i="268"/>
  <c r="C50" i="268"/>
  <c r="B50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3" i="268"/>
  <c r="E43" i="268"/>
  <c r="D43" i="268"/>
  <c r="C43" i="268"/>
  <c r="B43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6" i="268"/>
  <c r="E36" i="268"/>
  <c r="D36" i="268"/>
  <c r="C36" i="268"/>
  <c r="B36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E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F5" i="268"/>
  <c r="A5" i="268"/>
  <c r="A3" i="268"/>
  <c r="A1" i="268"/>
  <c r="K7" i="127"/>
  <c r="G5" i="127"/>
  <c r="A3" i="127"/>
  <c r="A1" i="127"/>
  <c r="C9" i="66"/>
  <c r="W10" i="110"/>
  <c r="U10" i="110"/>
  <c r="A8" i="110"/>
  <c r="A5" i="110"/>
  <c r="A4" i="110"/>
  <c r="A3" i="110"/>
  <c r="A2" i="110"/>
  <c r="A1" i="110"/>
  <c r="W10" i="92"/>
  <c r="U10" i="92"/>
  <c r="A8" i="92"/>
  <c r="A5" i="92"/>
  <c r="A4" i="92"/>
  <c r="A3" i="92"/>
  <c r="A2" i="92"/>
  <c r="A1" i="92"/>
  <c r="A8" i="87"/>
  <c r="A5" i="87"/>
  <c r="A4" i="87"/>
  <c r="A3" i="87"/>
  <c r="A2" i="87"/>
  <c r="A1" i="87"/>
  <c r="A1" i="75"/>
  <c r="A2" i="75"/>
  <c r="A3" i="75"/>
  <c r="A4" i="75"/>
  <c r="A5" i="75"/>
  <c r="A8" i="75"/>
  <c r="L9" i="75"/>
  <c r="L10" i="75"/>
  <c r="AA40" i="94"/>
  <c r="L10" i="94"/>
  <c r="AC40" i="94"/>
  <c r="L9" i="94"/>
  <c r="A8" i="94"/>
  <c r="A5" i="94"/>
  <c r="A4" i="94"/>
  <c r="A3" i="94"/>
  <c r="A2" i="94"/>
  <c r="A1" i="94"/>
  <c r="L10" i="81"/>
  <c r="L9" i="81"/>
  <c r="A8" i="81"/>
  <c r="A5" i="81"/>
  <c r="A4" i="81"/>
  <c r="A3" i="81"/>
  <c r="A2" i="81"/>
  <c r="A1" i="81"/>
  <c r="P10" i="66"/>
  <c r="P9" i="66"/>
  <c r="P8" i="66"/>
  <c r="A8" i="66"/>
  <c r="A5" i="66"/>
  <c r="A4" i="66"/>
  <c r="A3" i="66"/>
  <c r="A2" i="66"/>
  <c r="A1" i="66"/>
  <c r="L10" i="49"/>
  <c r="L9" i="49"/>
  <c r="A8" i="49"/>
  <c r="A5" i="49"/>
  <c r="A4" i="49"/>
  <c r="A3" i="49"/>
  <c r="A2" i="49"/>
  <c r="A1" i="49"/>
  <c r="M9" i="76" l="1"/>
  <c r="A8" i="76"/>
  <c r="A5" i="76"/>
  <c r="A4" i="76"/>
  <c r="A3" i="76"/>
  <c r="A2" i="76"/>
  <c r="A1" i="76"/>
  <c r="A8" i="40"/>
  <c r="P7" i="267"/>
  <c r="P7" i="132"/>
  <c r="P7" i="133"/>
  <c r="P7" i="134"/>
  <c r="A5" i="134"/>
  <c r="L5" i="133"/>
  <c r="A5" i="133"/>
  <c r="A5" i="132"/>
  <c r="L5" i="267"/>
  <c r="A5" i="267"/>
  <c r="P7" i="26"/>
  <c r="A5" i="26"/>
  <c r="A3" i="134"/>
  <c r="A3" i="133"/>
  <c r="A3" i="132"/>
  <c r="A3" i="267"/>
  <c r="A3" i="26"/>
  <c r="A3" i="24"/>
  <c r="A3" i="103"/>
  <c r="A3" i="36"/>
  <c r="A3" i="130"/>
  <c r="A3" i="128"/>
  <c r="A3" i="125"/>
  <c r="A3" i="138"/>
  <c r="A3" i="124"/>
  <c r="A3" i="123"/>
  <c r="A3" i="121"/>
  <c r="A3" i="119"/>
  <c r="A3" i="117"/>
  <c r="A3" i="147"/>
  <c r="A3" i="65"/>
  <c r="A1" i="65"/>
  <c r="E22" i="138"/>
  <c r="A5" i="40"/>
  <c r="K7" i="118"/>
  <c r="P7" i="24"/>
  <c r="L5" i="24"/>
  <c r="A5" i="24"/>
  <c r="AO7" i="103"/>
  <c r="A5" i="103"/>
  <c r="AO7" i="36"/>
  <c r="AF5" i="36"/>
  <c r="A5" i="36"/>
  <c r="J7" i="130"/>
  <c r="H5" i="130"/>
  <c r="A5" i="130"/>
  <c r="J7" i="128"/>
  <c r="A5" i="128"/>
  <c r="J7" i="125"/>
  <c r="F5" i="125"/>
  <c r="A5" i="125"/>
  <c r="J7" i="138"/>
  <c r="F5" i="138"/>
  <c r="A5" i="138"/>
  <c r="J7" i="124"/>
  <c r="F5" i="124"/>
  <c r="A5" i="124"/>
  <c r="J7" i="123"/>
  <c r="A5" i="123"/>
  <c r="J7" i="121"/>
  <c r="A5" i="121"/>
  <c r="J7" i="119"/>
  <c r="F5" i="119"/>
  <c r="A5" i="119"/>
  <c r="J7" i="117"/>
  <c r="A5" i="117"/>
  <c r="K7" i="147"/>
  <c r="G5" i="147"/>
  <c r="A5" i="65" l="1"/>
  <c r="Q16" i="110"/>
  <c r="Q19" i="110"/>
  <c r="Q17" i="110"/>
  <c r="Q20" i="110"/>
  <c r="Q19" i="92"/>
  <c r="Q20" i="92"/>
  <c r="Q18" i="92"/>
  <c r="Q15" i="92"/>
  <c r="Q13" i="92"/>
  <c r="Q27" i="87"/>
  <c r="Q28" i="87"/>
  <c r="Q21" i="87"/>
  <c r="Q22" i="87"/>
  <c r="Q19" i="87"/>
  <c r="Q20" i="87"/>
  <c r="Q25" i="87"/>
  <c r="Q26" i="87"/>
  <c r="Q17" i="87"/>
  <c r="Q18" i="87"/>
  <c r="Q13" i="87"/>
  <c r="Q14" i="87"/>
  <c r="Q15" i="87"/>
  <c r="Q16" i="87"/>
  <c r="I18" i="81" l="1"/>
  <c r="I17" i="81"/>
  <c r="I14" i="49"/>
  <c r="I12" i="49"/>
  <c r="I13" i="49"/>
  <c r="I15" i="49"/>
  <c r="E17" i="130"/>
  <c r="E16" i="130"/>
  <c r="E15" i="130"/>
  <c r="E14" i="130"/>
  <c r="E13" i="130"/>
  <c r="E12" i="130"/>
  <c r="E11" i="130"/>
  <c r="E10" i="130"/>
  <c r="E34" i="128"/>
  <c r="E33" i="128"/>
  <c r="E32" i="128"/>
  <c r="E31" i="128"/>
  <c r="E30" i="128"/>
  <c r="E29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26" i="125"/>
  <c r="E25" i="125"/>
  <c r="E24" i="125"/>
  <c r="E23" i="125"/>
  <c r="E22" i="125"/>
  <c r="E21" i="125"/>
  <c r="E20" i="125"/>
  <c r="E16" i="125"/>
  <c r="E15" i="125"/>
  <c r="E14" i="125"/>
  <c r="E13" i="125"/>
  <c r="E12" i="125"/>
  <c r="E11" i="125"/>
  <c r="E120" i="138"/>
  <c r="E119" i="138"/>
  <c r="E118" i="138"/>
  <c r="E117" i="138"/>
  <c r="E116" i="138"/>
  <c r="E115" i="138"/>
  <c r="E113" i="138"/>
  <c r="E112" i="138"/>
  <c r="E111" i="138"/>
  <c r="E110" i="138"/>
  <c r="E109" i="138"/>
  <c r="E108" i="138"/>
  <c r="E106" i="138"/>
  <c r="E105" i="138"/>
  <c r="E104" i="138"/>
  <c r="E103" i="138"/>
  <c r="E102" i="138"/>
  <c r="E101" i="138"/>
  <c r="E99" i="138"/>
  <c r="E98" i="138"/>
  <c r="E97" i="138"/>
  <c r="E96" i="138"/>
  <c r="E95" i="138"/>
  <c r="E94" i="138"/>
  <c r="E92" i="138"/>
  <c r="E91" i="138"/>
  <c r="E90" i="138"/>
  <c r="E89" i="138"/>
  <c r="E88" i="138"/>
  <c r="E87" i="138"/>
  <c r="E85" i="138"/>
  <c r="E84" i="138"/>
  <c r="E83" i="138"/>
  <c r="E82" i="138"/>
  <c r="E81" i="138"/>
  <c r="E80" i="138"/>
  <c r="E78" i="138"/>
  <c r="E77" i="138"/>
  <c r="E76" i="138"/>
  <c r="E75" i="138"/>
  <c r="E74" i="138"/>
  <c r="E73" i="138"/>
  <c r="E71" i="138"/>
  <c r="E70" i="138"/>
  <c r="E69" i="138"/>
  <c r="E68" i="138"/>
  <c r="E67" i="138"/>
  <c r="E66" i="138"/>
  <c r="E64" i="138"/>
  <c r="E63" i="138"/>
  <c r="E62" i="138"/>
  <c r="E61" i="138"/>
  <c r="E60" i="138"/>
  <c r="E59" i="138"/>
  <c r="E57" i="138"/>
  <c r="E56" i="138"/>
  <c r="E55" i="138"/>
  <c r="E54" i="138"/>
  <c r="E53" i="138"/>
  <c r="E52" i="138"/>
  <c r="E50" i="138"/>
  <c r="E49" i="138"/>
  <c r="E48" i="138"/>
  <c r="E47" i="138"/>
  <c r="E46" i="138"/>
  <c r="E45" i="138"/>
  <c r="E43" i="138"/>
  <c r="E42" i="138"/>
  <c r="E41" i="138"/>
  <c r="E40" i="138"/>
  <c r="E39" i="138"/>
  <c r="E38" i="138"/>
  <c r="E36" i="138"/>
  <c r="E35" i="138"/>
  <c r="E34" i="138"/>
  <c r="E33" i="138"/>
  <c r="E32" i="138"/>
  <c r="E31" i="138"/>
  <c r="E29" i="138"/>
  <c r="E28" i="138"/>
  <c r="E27" i="138"/>
  <c r="E26" i="138"/>
  <c r="E25" i="138"/>
  <c r="E24" i="138"/>
  <c r="E21" i="138"/>
  <c r="E20" i="138"/>
  <c r="E19" i="138"/>
  <c r="E18" i="138"/>
  <c r="E17" i="138"/>
  <c r="E15" i="138"/>
  <c r="E14" i="138"/>
  <c r="E13" i="138"/>
  <c r="E12" i="138"/>
  <c r="E11" i="138"/>
  <c r="E10" i="138"/>
  <c r="E13" i="124"/>
  <c r="E12" i="124"/>
  <c r="E11" i="124"/>
  <c r="E10" i="124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28" i="121"/>
  <c r="E27" i="121"/>
  <c r="E26" i="121"/>
  <c r="E25" i="121"/>
  <c r="E24" i="121"/>
  <c r="E23" i="121"/>
  <c r="E22" i="121"/>
  <c r="E21" i="121"/>
  <c r="E17" i="121"/>
  <c r="E16" i="121"/>
  <c r="E15" i="121"/>
  <c r="E14" i="121"/>
  <c r="E13" i="121"/>
  <c r="E12" i="121"/>
  <c r="E11" i="121"/>
  <c r="E10" i="121"/>
  <c r="E35" i="119"/>
  <c r="E34" i="119"/>
  <c r="E33" i="119"/>
  <c r="E32" i="119"/>
  <c r="E31" i="119"/>
  <c r="E30" i="119"/>
  <c r="E29" i="119"/>
  <c r="E28" i="119"/>
  <c r="E26" i="119"/>
  <c r="E25" i="119"/>
  <c r="E24" i="119"/>
  <c r="E23" i="119"/>
  <c r="E22" i="119"/>
  <c r="E21" i="119"/>
  <c r="E20" i="119"/>
  <c r="E17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35" i="117"/>
  <c r="E34" i="117"/>
  <c r="E33" i="117"/>
  <c r="E32" i="117"/>
  <c r="E31" i="117"/>
  <c r="E30" i="117"/>
  <c r="E29" i="117"/>
  <c r="E26" i="117"/>
  <c r="E25" i="117"/>
  <c r="E24" i="117"/>
  <c r="E23" i="117"/>
  <c r="E22" i="117"/>
  <c r="E21" i="117"/>
  <c r="E20" i="117"/>
  <c r="E17" i="117"/>
  <c r="E16" i="117"/>
  <c r="E15" i="117"/>
  <c r="E14" i="117"/>
  <c r="E13" i="117"/>
  <c r="E12" i="117"/>
  <c r="E11" i="117"/>
  <c r="E10" i="117"/>
  <c r="E17" i="147"/>
  <c r="E16" i="147"/>
  <c r="E15" i="147"/>
  <c r="E14" i="147"/>
  <c r="E13" i="147"/>
  <c r="E12" i="147"/>
  <c r="E11" i="147"/>
  <c r="E10" i="147"/>
  <c r="E34" i="65"/>
  <c r="E33" i="65"/>
  <c r="E32" i="65"/>
  <c r="E31" i="65"/>
  <c r="E30" i="65"/>
  <c r="E29" i="65"/>
  <c r="E26" i="65"/>
  <c r="E25" i="65"/>
  <c r="E24" i="65"/>
  <c r="E23" i="65"/>
  <c r="E22" i="65"/>
  <c r="E21" i="65"/>
  <c r="E20" i="65"/>
  <c r="E16" i="65"/>
  <c r="E15" i="65"/>
  <c r="E14" i="65"/>
  <c r="E13" i="65"/>
  <c r="E12" i="65"/>
  <c r="E11" i="65"/>
  <c r="E15" i="134"/>
  <c r="E14" i="134"/>
  <c r="E13" i="134"/>
  <c r="E12" i="134"/>
  <c r="E11" i="134"/>
  <c r="E10" i="134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19" i="132"/>
  <c r="E18" i="132"/>
  <c r="E17" i="132"/>
  <c r="E16" i="132"/>
  <c r="E15" i="132"/>
  <c r="E14" i="132"/>
  <c r="E13" i="132"/>
  <c r="E12" i="132"/>
  <c r="E11" i="132"/>
  <c r="E10" i="132"/>
  <c r="E17" i="267"/>
  <c r="E16" i="267"/>
  <c r="E15" i="267"/>
  <c r="E14" i="267"/>
  <c r="E13" i="267"/>
  <c r="E12" i="267"/>
  <c r="E11" i="267"/>
  <c r="E10" i="267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17" i="103"/>
  <c r="E16" i="103"/>
  <c r="E15" i="103"/>
  <c r="E14" i="103"/>
  <c r="E13" i="103"/>
  <c r="E12" i="103"/>
  <c r="E11" i="103"/>
  <c r="E10" i="103"/>
  <c r="E17" i="36"/>
  <c r="E16" i="36"/>
  <c r="E15" i="36"/>
  <c r="E14" i="36"/>
  <c r="E13" i="36"/>
  <c r="E12" i="36"/>
  <c r="E11" i="36"/>
  <c r="E10" i="36"/>
  <c r="D20" i="65"/>
  <c r="D21" i="65"/>
  <c r="D22" i="65"/>
  <c r="D23" i="65"/>
  <c r="D17" i="267" l="1"/>
  <c r="C17" i="267"/>
  <c r="B17" i="267"/>
  <c r="P16" i="267"/>
  <c r="D16" i="267"/>
  <c r="C16" i="267"/>
  <c r="B16" i="267"/>
  <c r="P15" i="267"/>
  <c r="D15" i="267"/>
  <c r="C15" i="267"/>
  <c r="B15" i="267"/>
  <c r="D14" i="267"/>
  <c r="C14" i="267"/>
  <c r="B14" i="267"/>
  <c r="D13" i="267"/>
  <c r="C13" i="267"/>
  <c r="B13" i="267"/>
  <c r="D12" i="267"/>
  <c r="C12" i="267"/>
  <c r="B12" i="267"/>
  <c r="D11" i="267"/>
  <c r="C11" i="267"/>
  <c r="B11" i="267"/>
  <c r="D10" i="267"/>
  <c r="C10" i="267"/>
  <c r="B10" i="267"/>
  <c r="A1" i="267"/>
  <c r="D17" i="147"/>
  <c r="C17" i="147"/>
  <c r="B17" i="147"/>
  <c r="D16" i="147"/>
  <c r="C16" i="147"/>
  <c r="B16" i="147"/>
  <c r="D15" i="147"/>
  <c r="C15" i="147"/>
  <c r="B15" i="147"/>
  <c r="D14" i="147"/>
  <c r="C14" i="147"/>
  <c r="B14" i="147"/>
  <c r="D13" i="147"/>
  <c r="C13" i="147"/>
  <c r="B13" i="147"/>
  <c r="D12" i="147"/>
  <c r="C12" i="147"/>
  <c r="B12" i="147"/>
  <c r="D11" i="147"/>
  <c r="C11" i="147"/>
  <c r="B11" i="147"/>
  <c r="D10" i="147"/>
  <c r="C10" i="147"/>
  <c r="B10" i="147"/>
  <c r="A1" i="147"/>
  <c r="W10" i="87"/>
  <c r="W9" i="87"/>
  <c r="G5" i="65" l="1"/>
  <c r="J7" i="65"/>
  <c r="A4" i="40"/>
  <c r="U10" i="87"/>
  <c r="M10" i="76" l="1"/>
  <c r="P10" i="40"/>
  <c r="P8" i="40"/>
  <c r="N39" i="75" l="1"/>
  <c r="N39" i="94"/>
  <c r="A1" i="134" l="1"/>
  <c r="A1" i="133"/>
  <c r="A1" i="132"/>
  <c r="A1" i="26"/>
  <c r="A1" i="24"/>
  <c r="A1" i="103"/>
  <c r="A1" i="36"/>
  <c r="A1" i="130"/>
  <c r="A1" i="128"/>
  <c r="A1" i="125"/>
  <c r="A1" i="138"/>
  <c r="A1" i="124"/>
  <c r="A1" i="123"/>
  <c r="A1" i="121"/>
  <c r="A1" i="119"/>
  <c r="A1" i="118"/>
  <c r="A1" i="117"/>
  <c r="J120" i="138" l="1"/>
  <c r="D120" i="138"/>
  <c r="C120" i="138"/>
  <c r="B120" i="138"/>
  <c r="J119" i="138"/>
  <c r="D119" i="138"/>
  <c r="C119" i="138"/>
  <c r="B119" i="138"/>
  <c r="J118" i="138"/>
  <c r="D118" i="138"/>
  <c r="C118" i="138"/>
  <c r="B118" i="138"/>
  <c r="J117" i="138"/>
  <c r="D117" i="138"/>
  <c r="C117" i="138"/>
  <c r="B117" i="138"/>
  <c r="J116" i="138"/>
  <c r="D116" i="138"/>
  <c r="C116" i="138"/>
  <c r="B116" i="138"/>
  <c r="J115" i="138"/>
  <c r="D115" i="138"/>
  <c r="C115" i="138"/>
  <c r="B115" i="138"/>
  <c r="J113" i="138"/>
  <c r="D113" i="138"/>
  <c r="C113" i="138"/>
  <c r="B113" i="138"/>
  <c r="J112" i="138"/>
  <c r="D112" i="138"/>
  <c r="C112" i="138"/>
  <c r="B112" i="138"/>
  <c r="J111" i="138"/>
  <c r="D111" i="138"/>
  <c r="C111" i="138"/>
  <c r="B111" i="138"/>
  <c r="J110" i="138"/>
  <c r="D110" i="138"/>
  <c r="C110" i="138"/>
  <c r="B110" i="138"/>
  <c r="J109" i="138"/>
  <c r="D109" i="138"/>
  <c r="C109" i="138"/>
  <c r="B109" i="138"/>
  <c r="J108" i="138"/>
  <c r="D108" i="138"/>
  <c r="C108" i="138"/>
  <c r="B108" i="138"/>
  <c r="J106" i="138"/>
  <c r="D106" i="138"/>
  <c r="C106" i="138"/>
  <c r="B106" i="138"/>
  <c r="J105" i="138"/>
  <c r="D105" i="138"/>
  <c r="C105" i="138"/>
  <c r="B105" i="138"/>
  <c r="J104" i="138"/>
  <c r="D104" i="138"/>
  <c r="C104" i="138"/>
  <c r="B104" i="138"/>
  <c r="J103" i="138"/>
  <c r="D103" i="138"/>
  <c r="C103" i="138"/>
  <c r="B103" i="138"/>
  <c r="J102" i="138"/>
  <c r="D102" i="138"/>
  <c r="C102" i="138"/>
  <c r="B102" i="138"/>
  <c r="J101" i="138"/>
  <c r="D101" i="138"/>
  <c r="C101" i="138"/>
  <c r="B101" i="138"/>
  <c r="J99" i="138"/>
  <c r="D99" i="138"/>
  <c r="C99" i="138"/>
  <c r="B99" i="138"/>
  <c r="J98" i="138"/>
  <c r="D98" i="138"/>
  <c r="C98" i="138"/>
  <c r="B98" i="138"/>
  <c r="J97" i="138"/>
  <c r="D97" i="138"/>
  <c r="C97" i="138"/>
  <c r="B97" i="138"/>
  <c r="J96" i="138"/>
  <c r="D96" i="138"/>
  <c r="C96" i="138"/>
  <c r="B96" i="138"/>
  <c r="J95" i="138"/>
  <c r="D95" i="138"/>
  <c r="C95" i="138"/>
  <c r="B95" i="138"/>
  <c r="J94" i="138"/>
  <c r="D94" i="138"/>
  <c r="C94" i="138"/>
  <c r="B94" i="138"/>
  <c r="J92" i="138"/>
  <c r="D92" i="138"/>
  <c r="C92" i="138"/>
  <c r="B92" i="138"/>
  <c r="J91" i="138"/>
  <c r="D91" i="138"/>
  <c r="C91" i="138"/>
  <c r="B91" i="138"/>
  <c r="J90" i="138"/>
  <c r="D90" i="138"/>
  <c r="C90" i="138"/>
  <c r="B90" i="138"/>
  <c r="J89" i="138"/>
  <c r="D89" i="138"/>
  <c r="C89" i="138"/>
  <c r="B89" i="138"/>
  <c r="J88" i="138"/>
  <c r="D88" i="138"/>
  <c r="C88" i="138"/>
  <c r="B88" i="138"/>
  <c r="J87" i="138"/>
  <c r="D87" i="138"/>
  <c r="C87" i="138"/>
  <c r="B87" i="138"/>
  <c r="J85" i="138"/>
  <c r="D85" i="138"/>
  <c r="C85" i="138"/>
  <c r="B85" i="138"/>
  <c r="J84" i="138"/>
  <c r="D84" i="138"/>
  <c r="C84" i="138"/>
  <c r="B84" i="138"/>
  <c r="J83" i="138"/>
  <c r="D83" i="138"/>
  <c r="C83" i="138"/>
  <c r="B83" i="138"/>
  <c r="J82" i="138"/>
  <c r="D82" i="138"/>
  <c r="C82" i="138"/>
  <c r="B82" i="138"/>
  <c r="J81" i="138"/>
  <c r="D81" i="138"/>
  <c r="C81" i="138"/>
  <c r="B81" i="138"/>
  <c r="J80" i="138"/>
  <c r="D80" i="138"/>
  <c r="C80" i="138"/>
  <c r="B80" i="138"/>
  <c r="J78" i="138"/>
  <c r="D78" i="138"/>
  <c r="C78" i="138"/>
  <c r="B78" i="138"/>
  <c r="J77" i="138"/>
  <c r="D77" i="138"/>
  <c r="C77" i="138"/>
  <c r="B77" i="138"/>
  <c r="J76" i="138"/>
  <c r="D76" i="138"/>
  <c r="C76" i="138"/>
  <c r="B76" i="138"/>
  <c r="J75" i="138"/>
  <c r="D75" i="138"/>
  <c r="C75" i="138"/>
  <c r="B75" i="138"/>
  <c r="J74" i="138"/>
  <c r="D74" i="138"/>
  <c r="C74" i="138"/>
  <c r="B74" i="138"/>
  <c r="J73" i="138"/>
  <c r="D73" i="138"/>
  <c r="C73" i="138"/>
  <c r="B73" i="138"/>
  <c r="J71" i="138"/>
  <c r="D71" i="138"/>
  <c r="C71" i="138"/>
  <c r="B71" i="138"/>
  <c r="J70" i="138"/>
  <c r="D70" i="138"/>
  <c r="C70" i="138"/>
  <c r="B70" i="138"/>
  <c r="J69" i="138"/>
  <c r="D69" i="138"/>
  <c r="C69" i="138"/>
  <c r="B69" i="138"/>
  <c r="J68" i="138"/>
  <c r="D68" i="138"/>
  <c r="C68" i="138"/>
  <c r="B68" i="138"/>
  <c r="J67" i="138"/>
  <c r="D67" i="138"/>
  <c r="C67" i="138"/>
  <c r="B67" i="138"/>
  <c r="J66" i="138"/>
  <c r="D66" i="138"/>
  <c r="C66" i="138"/>
  <c r="B66" i="138"/>
  <c r="J64" i="138"/>
  <c r="D64" i="138"/>
  <c r="C64" i="138"/>
  <c r="B64" i="138"/>
  <c r="J63" i="138"/>
  <c r="D63" i="138"/>
  <c r="C63" i="138"/>
  <c r="B63" i="138"/>
  <c r="J62" i="138"/>
  <c r="D62" i="138"/>
  <c r="C62" i="138"/>
  <c r="B62" i="138"/>
  <c r="J61" i="138"/>
  <c r="D61" i="138"/>
  <c r="C61" i="138"/>
  <c r="B61" i="138"/>
  <c r="J60" i="138"/>
  <c r="D60" i="138"/>
  <c r="C60" i="138"/>
  <c r="B60" i="138"/>
  <c r="J59" i="138"/>
  <c r="D59" i="138"/>
  <c r="C59" i="138"/>
  <c r="B59" i="138"/>
  <c r="J57" i="138"/>
  <c r="D57" i="138"/>
  <c r="C57" i="138"/>
  <c r="B57" i="138"/>
  <c r="J56" i="138"/>
  <c r="D56" i="138"/>
  <c r="C56" i="138"/>
  <c r="B56" i="138"/>
  <c r="J55" i="138"/>
  <c r="D55" i="138"/>
  <c r="C55" i="138"/>
  <c r="B55" i="138"/>
  <c r="J54" i="138"/>
  <c r="D54" i="138"/>
  <c r="C54" i="138"/>
  <c r="B54" i="138"/>
  <c r="J53" i="138"/>
  <c r="D53" i="138"/>
  <c r="C53" i="138"/>
  <c r="B53" i="138"/>
  <c r="J52" i="138"/>
  <c r="D52" i="138"/>
  <c r="C52" i="138"/>
  <c r="B52" i="138"/>
  <c r="J50" i="138"/>
  <c r="D50" i="138"/>
  <c r="C50" i="138"/>
  <c r="B50" i="138"/>
  <c r="J49" i="138"/>
  <c r="D49" i="138"/>
  <c r="C49" i="138"/>
  <c r="B49" i="138"/>
  <c r="J48" i="138"/>
  <c r="D48" i="138"/>
  <c r="C48" i="138"/>
  <c r="B48" i="138"/>
  <c r="J47" i="138"/>
  <c r="D47" i="138"/>
  <c r="C47" i="138"/>
  <c r="B47" i="138"/>
  <c r="J46" i="138"/>
  <c r="D46" i="138"/>
  <c r="C46" i="138"/>
  <c r="B46" i="138"/>
  <c r="J45" i="138"/>
  <c r="D45" i="138"/>
  <c r="C45" i="138"/>
  <c r="B45" i="138"/>
  <c r="J43" i="138"/>
  <c r="D43" i="138"/>
  <c r="C43" i="138"/>
  <c r="B43" i="138"/>
  <c r="J42" i="138"/>
  <c r="D42" i="138"/>
  <c r="C42" i="138"/>
  <c r="B42" i="138"/>
  <c r="J41" i="138"/>
  <c r="D41" i="138"/>
  <c r="C41" i="138"/>
  <c r="B41" i="138"/>
  <c r="J40" i="138"/>
  <c r="D40" i="138"/>
  <c r="C40" i="138"/>
  <c r="B40" i="138"/>
  <c r="J39" i="138"/>
  <c r="D39" i="138"/>
  <c r="C39" i="138"/>
  <c r="B39" i="138"/>
  <c r="J38" i="138"/>
  <c r="D38" i="138"/>
  <c r="C38" i="138"/>
  <c r="B38" i="138"/>
  <c r="J36" i="138"/>
  <c r="D36" i="138"/>
  <c r="C36" i="138"/>
  <c r="B36" i="138"/>
  <c r="J35" i="138"/>
  <c r="D35" i="138"/>
  <c r="C35" i="138"/>
  <c r="B35" i="138"/>
  <c r="J34" i="138"/>
  <c r="D34" i="138"/>
  <c r="C34" i="138"/>
  <c r="B34" i="138"/>
  <c r="J33" i="138"/>
  <c r="D33" i="138"/>
  <c r="C33" i="138"/>
  <c r="B33" i="138"/>
  <c r="J32" i="138"/>
  <c r="D32" i="138"/>
  <c r="C32" i="138"/>
  <c r="B32" i="138"/>
  <c r="J31" i="138"/>
  <c r="D31" i="138"/>
  <c r="C31" i="138"/>
  <c r="B31" i="138"/>
  <c r="J29" i="138"/>
  <c r="D29" i="138"/>
  <c r="C29" i="138"/>
  <c r="B29" i="138"/>
  <c r="J28" i="138"/>
  <c r="D28" i="138"/>
  <c r="C28" i="138"/>
  <c r="B28" i="138"/>
  <c r="J27" i="138"/>
  <c r="D27" i="138"/>
  <c r="C27" i="138"/>
  <c r="B27" i="138"/>
  <c r="J26" i="138"/>
  <c r="D26" i="138"/>
  <c r="C26" i="138"/>
  <c r="B26" i="138"/>
  <c r="J25" i="138"/>
  <c r="D25" i="138"/>
  <c r="C25" i="138"/>
  <c r="B25" i="138"/>
  <c r="J24" i="138"/>
  <c r="D24" i="138"/>
  <c r="C24" i="138"/>
  <c r="B24" i="138"/>
  <c r="J22" i="138"/>
  <c r="D22" i="138"/>
  <c r="C22" i="138"/>
  <c r="B22" i="138"/>
  <c r="J21" i="138"/>
  <c r="D21" i="138"/>
  <c r="C21" i="138"/>
  <c r="B21" i="138"/>
  <c r="J20" i="138"/>
  <c r="D20" i="138"/>
  <c r="C20" i="138"/>
  <c r="B20" i="138"/>
  <c r="J19" i="138"/>
  <c r="D19" i="138"/>
  <c r="C19" i="138"/>
  <c r="B19" i="138"/>
  <c r="J18" i="138"/>
  <c r="D18" i="138"/>
  <c r="C18" i="138"/>
  <c r="B18" i="138"/>
  <c r="J17" i="138"/>
  <c r="D17" i="138"/>
  <c r="C17" i="138"/>
  <c r="B17" i="138"/>
  <c r="J15" i="138"/>
  <c r="D15" i="138"/>
  <c r="C15" i="138"/>
  <c r="B15" i="138"/>
  <c r="J14" i="138"/>
  <c r="D14" i="138"/>
  <c r="C14" i="138"/>
  <c r="B14" i="138"/>
  <c r="J13" i="138"/>
  <c r="D13" i="138"/>
  <c r="C13" i="138"/>
  <c r="B13" i="138"/>
  <c r="J12" i="138"/>
  <c r="D12" i="138"/>
  <c r="C12" i="138"/>
  <c r="B12" i="138"/>
  <c r="J11" i="138"/>
  <c r="D11" i="138"/>
  <c r="C11" i="138"/>
  <c r="B11" i="138"/>
  <c r="J10" i="138"/>
  <c r="D10" i="138"/>
  <c r="C10" i="138"/>
  <c r="B10" i="138"/>
  <c r="D28" i="121"/>
  <c r="C28" i="121"/>
  <c r="B28" i="121"/>
  <c r="D27" i="121"/>
  <c r="C27" i="121"/>
  <c r="B27" i="121"/>
  <c r="D26" i="121"/>
  <c r="C26" i="121"/>
  <c r="B26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17" i="121"/>
  <c r="C17" i="121"/>
  <c r="B17" i="121"/>
  <c r="D16" i="121"/>
  <c r="C16" i="121"/>
  <c r="B16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D11" i="121"/>
  <c r="C11" i="121"/>
  <c r="B11" i="121"/>
  <c r="D10" i="121"/>
  <c r="C10" i="121"/>
  <c r="B10" i="121"/>
  <c r="D35" i="119"/>
  <c r="C35" i="119"/>
  <c r="B35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8" i="119"/>
  <c r="C28" i="119"/>
  <c r="B28" i="119"/>
  <c r="D26" i="119"/>
  <c r="C26" i="119"/>
  <c r="B26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7" i="119"/>
  <c r="C17" i="119"/>
  <c r="B17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P14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AO10" i="103"/>
  <c r="AO11" i="103"/>
  <c r="D26" i="125"/>
  <c r="C26" i="125"/>
  <c r="B26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6" i="125"/>
  <c r="C16" i="125"/>
  <c r="B16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B13" i="124"/>
  <c r="C13" i="124"/>
  <c r="D13" i="124"/>
  <c r="B10" i="124"/>
  <c r="C10" i="124"/>
  <c r="D10" i="124"/>
  <c r="P9" i="40"/>
  <c r="M19" i="75"/>
  <c r="M18" i="75"/>
  <c r="M17" i="75"/>
  <c r="M16" i="75"/>
  <c r="M15" i="75"/>
  <c r="M14" i="75"/>
  <c r="M13" i="75"/>
  <c r="M12" i="75"/>
  <c r="J13" i="75"/>
  <c r="J14" i="75"/>
  <c r="J15" i="75"/>
  <c r="J16" i="75"/>
  <c r="J17" i="75"/>
  <c r="J18" i="75"/>
  <c r="J12" i="75"/>
  <c r="J14" i="94"/>
  <c r="J15" i="94"/>
  <c r="J16" i="94"/>
  <c r="J17" i="94"/>
  <c r="J18" i="94"/>
  <c r="J13" i="94"/>
  <c r="J12" i="94"/>
  <c r="J16" i="81" l="1"/>
  <c r="J12" i="81"/>
  <c r="J14" i="81"/>
  <c r="J17" i="81"/>
  <c r="J18" i="81"/>
  <c r="J15" i="81"/>
  <c r="J13" i="81"/>
  <c r="S24" i="66"/>
  <c r="N24" i="66" s="1"/>
  <c r="S18" i="66"/>
  <c r="N18" i="66" s="1"/>
  <c r="S20" i="66"/>
  <c r="N20" i="66" s="1"/>
  <c r="S19" i="66"/>
  <c r="N19" i="66" s="1"/>
  <c r="S22" i="66"/>
  <c r="N22" i="66" s="1"/>
  <c r="S13" i="66"/>
  <c r="N13" i="66" s="1"/>
  <c r="S17" i="66"/>
  <c r="N17" i="66" s="1"/>
  <c r="S21" i="66"/>
  <c r="N21" i="66" s="1"/>
  <c r="S12" i="66"/>
  <c r="N12" i="66" s="1"/>
  <c r="S14" i="66"/>
  <c r="N14" i="66" s="1"/>
  <c r="S15" i="66"/>
  <c r="N15" i="66" s="1"/>
  <c r="S16" i="66"/>
  <c r="N16" i="66" s="1"/>
  <c r="S23" i="66"/>
  <c r="N23" i="66" s="1"/>
  <c r="J15" i="49"/>
  <c r="J13" i="49"/>
  <c r="J12" i="49"/>
  <c r="J14" i="49"/>
  <c r="K24" i="76" l="1"/>
  <c r="K19" i="76"/>
  <c r="K27" i="76"/>
  <c r="K20" i="76"/>
  <c r="K29" i="76"/>
  <c r="K26" i="76"/>
  <c r="K21" i="76"/>
  <c r="K18" i="76"/>
  <c r="K14" i="76"/>
  <c r="K16" i="76"/>
  <c r="K28" i="76"/>
  <c r="K31" i="76"/>
  <c r="K30" i="76"/>
  <c r="K23" i="76"/>
  <c r="K22" i="76"/>
  <c r="K12" i="76"/>
  <c r="K13" i="76"/>
  <c r="K17" i="76"/>
  <c r="K15" i="76"/>
  <c r="K25" i="76"/>
  <c r="S24" i="40" l="1"/>
  <c r="S16" i="40"/>
  <c r="S21" i="40"/>
  <c r="S12" i="40"/>
  <c r="S18" i="40"/>
  <c r="S23" i="40"/>
  <c r="S27" i="40"/>
  <c r="S26" i="40"/>
  <c r="S25" i="40"/>
  <c r="S17" i="40"/>
  <c r="S14" i="40"/>
  <c r="S22" i="40"/>
  <c r="S30" i="40"/>
  <c r="S28" i="40"/>
  <c r="S15" i="40"/>
  <c r="S20" i="40"/>
  <c r="S13" i="40"/>
  <c r="S29" i="40"/>
  <c r="S19" i="40"/>
  <c r="P26" i="26"/>
  <c r="D26" i="26"/>
  <c r="C26" i="26"/>
  <c r="B26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D14" i="26"/>
  <c r="C14" i="26"/>
  <c r="B14" i="26"/>
  <c r="D12" i="26"/>
  <c r="C12" i="26"/>
  <c r="B12" i="26"/>
  <c r="P10" i="26"/>
  <c r="D10" i="26"/>
  <c r="C10" i="26"/>
  <c r="B10" i="26"/>
  <c r="P30" i="24"/>
  <c r="S16" i="87"/>
  <c r="N16" i="87"/>
  <c r="W15" i="87"/>
  <c r="S15" i="87"/>
  <c r="F15" i="87"/>
  <c r="N15" i="87"/>
  <c r="G15" i="87"/>
  <c r="E15" i="87"/>
  <c r="D15" i="87"/>
  <c r="C15" i="87"/>
  <c r="B15" i="87"/>
  <c r="S14" i="87"/>
  <c r="R14" i="87"/>
  <c r="P14" i="87"/>
  <c r="O14" i="87"/>
  <c r="N14" i="87"/>
  <c r="S18" i="87"/>
  <c r="R18" i="87"/>
  <c r="P18" i="87"/>
  <c r="O18" i="87"/>
  <c r="N18" i="87"/>
  <c r="S26" i="87"/>
  <c r="P26" i="87"/>
  <c r="S20" i="87"/>
  <c r="R20" i="87"/>
  <c r="P20" i="87"/>
  <c r="R24" i="87"/>
  <c r="P24" i="87"/>
  <c r="O24" i="87"/>
  <c r="N24" i="87"/>
  <c r="P30" i="87"/>
  <c r="O30" i="87"/>
  <c r="N30" i="87"/>
  <c r="R22" i="87"/>
  <c r="O22" i="87"/>
  <c r="N22" i="87"/>
  <c r="O28" i="87"/>
  <c r="P28" i="87"/>
  <c r="R28" i="87"/>
  <c r="S28" i="87"/>
  <c r="N28" i="87"/>
  <c r="S20" i="110"/>
  <c r="O20" i="110"/>
  <c r="N20" i="110"/>
  <c r="R14" i="110"/>
  <c r="P14" i="110"/>
  <c r="N14" i="110"/>
  <c r="F24" i="110"/>
  <c r="P22" i="110"/>
  <c r="N22" i="110"/>
  <c r="S17" i="110"/>
  <c r="R17" i="110"/>
  <c r="F17" i="110" s="1"/>
  <c r="P17" i="110"/>
  <c r="O17" i="110"/>
  <c r="S13" i="110"/>
  <c r="R13" i="110"/>
  <c r="F13" i="110" s="1"/>
  <c r="P13" i="110"/>
  <c r="O13" i="110"/>
  <c r="N13" i="110"/>
  <c r="F21" i="110"/>
  <c r="O21" i="110"/>
  <c r="N21" i="110"/>
  <c r="S19" i="110"/>
  <c r="R19" i="110"/>
  <c r="F19" i="110" s="1"/>
  <c r="P19" i="110"/>
  <c r="O19" i="110"/>
  <c r="N19" i="110"/>
  <c r="S16" i="110"/>
  <c r="P16" i="110"/>
  <c r="N16" i="110"/>
  <c r="S15" i="110"/>
  <c r="R15" i="110"/>
  <c r="F15" i="110" s="1"/>
  <c r="P15" i="110"/>
  <c r="N15" i="110"/>
  <c r="R18" i="110"/>
  <c r="F18" i="110" s="1"/>
  <c r="N18" i="110"/>
  <c r="P23" i="110"/>
  <c r="O23" i="110"/>
  <c r="S14" i="92"/>
  <c r="R14" i="92"/>
  <c r="P14" i="92"/>
  <c r="O14" i="92"/>
  <c r="N14" i="92"/>
  <c r="S13" i="92"/>
  <c r="F13" i="92"/>
  <c r="P13" i="92"/>
  <c r="O13" i="92"/>
  <c r="N13" i="92"/>
  <c r="S15" i="92"/>
  <c r="R15" i="92"/>
  <c r="F15" i="92" s="1"/>
  <c r="P15" i="92"/>
  <c r="N15" i="92"/>
  <c r="S18" i="92"/>
  <c r="R18" i="92"/>
  <c r="F18" i="92" s="1"/>
  <c r="P18" i="92"/>
  <c r="O18" i="92"/>
  <c r="N18" i="92"/>
  <c r="S17" i="92"/>
  <c r="P17" i="92"/>
  <c r="O17" i="92"/>
  <c r="N17" i="92"/>
  <c r="F20" i="92"/>
  <c r="S16" i="92"/>
  <c r="P16" i="92"/>
  <c r="O16" i="92"/>
  <c r="N16" i="92"/>
  <c r="S19" i="92"/>
  <c r="F19" i="92"/>
  <c r="P19" i="92"/>
  <c r="O19" i="92"/>
  <c r="N19" i="92"/>
  <c r="F31" i="87"/>
  <c r="N21" i="87"/>
  <c r="O21" i="87"/>
  <c r="R21" i="87"/>
  <c r="N29" i="87"/>
  <c r="O29" i="87"/>
  <c r="P29" i="87"/>
  <c r="F29" i="87"/>
  <c r="N23" i="87"/>
  <c r="O23" i="87"/>
  <c r="P23" i="87"/>
  <c r="R23" i="87"/>
  <c r="F23" i="87" s="1"/>
  <c r="P19" i="87"/>
  <c r="R19" i="87"/>
  <c r="S19" i="87"/>
  <c r="P25" i="87"/>
  <c r="F25" i="87"/>
  <c r="S25" i="87"/>
  <c r="N17" i="87"/>
  <c r="O17" i="87"/>
  <c r="P17" i="87"/>
  <c r="R17" i="87"/>
  <c r="F17" i="87" s="1"/>
  <c r="S17" i="87"/>
  <c r="N13" i="87"/>
  <c r="O13" i="87"/>
  <c r="F13" i="87"/>
  <c r="B15" i="65"/>
  <c r="C15" i="65"/>
  <c r="D15" i="65"/>
  <c r="B16" i="65"/>
  <c r="C16" i="65"/>
  <c r="D16" i="65"/>
  <c r="O27" i="87"/>
  <c r="P27" i="87"/>
  <c r="R27" i="87"/>
  <c r="F27" i="87" s="1"/>
  <c r="S27" i="87"/>
  <c r="N27" i="87"/>
  <c r="D17" i="130"/>
  <c r="C17" i="130"/>
  <c r="B17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D11" i="130"/>
  <c r="C11" i="130"/>
  <c r="B11" i="130"/>
  <c r="D10" i="130"/>
  <c r="C10" i="130"/>
  <c r="B10" i="130"/>
  <c r="D34" i="128"/>
  <c r="C34" i="128"/>
  <c r="B34" i="128"/>
  <c r="D33" i="128"/>
  <c r="C33" i="128"/>
  <c r="B33" i="128"/>
  <c r="D32" i="128"/>
  <c r="C32" i="128"/>
  <c r="B32" i="128"/>
  <c r="D31" i="128"/>
  <c r="C31" i="128"/>
  <c r="B31" i="128"/>
  <c r="D30" i="128"/>
  <c r="C30" i="128"/>
  <c r="B30" i="128"/>
  <c r="D29" i="128"/>
  <c r="C29" i="128"/>
  <c r="B29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D11" i="128"/>
  <c r="C11" i="128"/>
  <c r="B11" i="128"/>
  <c r="D17" i="127"/>
  <c r="C17" i="127"/>
  <c r="B17" i="127"/>
  <c r="D16" i="127"/>
  <c r="C16" i="127"/>
  <c r="B16" i="127"/>
  <c r="D15" i="127"/>
  <c r="C15" i="127"/>
  <c r="B15" i="127"/>
  <c r="D14" i="127"/>
  <c r="C14" i="127"/>
  <c r="B14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D10" i="117"/>
  <c r="C10" i="117"/>
  <c r="B10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W20" i="110"/>
  <c r="G20" i="110"/>
  <c r="F20" i="110"/>
  <c r="E20" i="110"/>
  <c r="D20" i="110"/>
  <c r="C20" i="110"/>
  <c r="B20" i="110"/>
  <c r="W14" i="110"/>
  <c r="G14" i="110"/>
  <c r="F14" i="110"/>
  <c r="E14" i="110"/>
  <c r="D14" i="110"/>
  <c r="C14" i="110"/>
  <c r="B14" i="110"/>
  <c r="W24" i="110"/>
  <c r="V24" i="110"/>
  <c r="G24" i="110"/>
  <c r="E24" i="110"/>
  <c r="D24" i="110"/>
  <c r="C24" i="110"/>
  <c r="B24" i="110"/>
  <c r="W22" i="110"/>
  <c r="G22" i="110"/>
  <c r="F22" i="110"/>
  <c r="E22" i="110"/>
  <c r="D22" i="110"/>
  <c r="C22" i="110"/>
  <c r="B22" i="110"/>
  <c r="W17" i="110"/>
  <c r="G17" i="110"/>
  <c r="E17" i="110"/>
  <c r="D17" i="110"/>
  <c r="C17" i="110"/>
  <c r="B17" i="110"/>
  <c r="W13" i="110"/>
  <c r="G13" i="110"/>
  <c r="E13" i="110"/>
  <c r="D13" i="110"/>
  <c r="C13" i="110"/>
  <c r="B13" i="110"/>
  <c r="W21" i="110"/>
  <c r="G21" i="110"/>
  <c r="E21" i="110"/>
  <c r="D21" i="110"/>
  <c r="C21" i="110"/>
  <c r="B21" i="110"/>
  <c r="W19" i="110"/>
  <c r="G19" i="110"/>
  <c r="E19" i="110"/>
  <c r="D19" i="110"/>
  <c r="C19" i="110"/>
  <c r="B19" i="110"/>
  <c r="W16" i="110"/>
  <c r="G16" i="110"/>
  <c r="F16" i="110"/>
  <c r="E16" i="110"/>
  <c r="D16" i="110"/>
  <c r="C16" i="110"/>
  <c r="B16" i="110"/>
  <c r="W15" i="110"/>
  <c r="G15" i="110"/>
  <c r="E15" i="110"/>
  <c r="D15" i="110"/>
  <c r="C15" i="110"/>
  <c r="B15" i="110"/>
  <c r="W18" i="110"/>
  <c r="G18" i="110"/>
  <c r="E18" i="110"/>
  <c r="D18" i="110"/>
  <c r="C18" i="110"/>
  <c r="B18" i="110"/>
  <c r="W23" i="110"/>
  <c r="G23" i="110"/>
  <c r="F23" i="110"/>
  <c r="E23" i="110"/>
  <c r="D23" i="110"/>
  <c r="C23" i="110"/>
  <c r="B23" i="110"/>
  <c r="W14" i="92"/>
  <c r="G14" i="92"/>
  <c r="F14" i="92"/>
  <c r="E14" i="92"/>
  <c r="D14" i="92"/>
  <c r="C14" i="92"/>
  <c r="B14" i="92"/>
  <c r="W13" i="92"/>
  <c r="G13" i="92"/>
  <c r="E13" i="92"/>
  <c r="D13" i="92"/>
  <c r="C13" i="92"/>
  <c r="B13" i="92"/>
  <c r="W15" i="92"/>
  <c r="G15" i="92"/>
  <c r="E15" i="92"/>
  <c r="D15" i="92"/>
  <c r="C15" i="92"/>
  <c r="B15" i="92"/>
  <c r="W18" i="92"/>
  <c r="G18" i="92"/>
  <c r="E18" i="92"/>
  <c r="D18" i="92"/>
  <c r="C18" i="92"/>
  <c r="B18" i="92"/>
  <c r="W17" i="92"/>
  <c r="G17" i="92"/>
  <c r="F17" i="92"/>
  <c r="E17" i="92"/>
  <c r="D17" i="92"/>
  <c r="C17" i="92"/>
  <c r="B17" i="92"/>
  <c r="W20" i="92"/>
  <c r="G20" i="92"/>
  <c r="E20" i="92"/>
  <c r="D20" i="92"/>
  <c r="C20" i="92"/>
  <c r="B20" i="92"/>
  <c r="W16" i="92"/>
  <c r="G16" i="92"/>
  <c r="F16" i="92"/>
  <c r="E16" i="92"/>
  <c r="D16" i="92"/>
  <c r="C16" i="92"/>
  <c r="B16" i="92"/>
  <c r="W19" i="92"/>
  <c r="G19" i="92"/>
  <c r="E19" i="92"/>
  <c r="D19" i="92"/>
  <c r="C19" i="92"/>
  <c r="B19" i="92"/>
  <c r="F21" i="87"/>
  <c r="F19" i="87"/>
  <c r="B31" i="87"/>
  <c r="C31" i="87"/>
  <c r="D31" i="87"/>
  <c r="E31" i="87"/>
  <c r="G31" i="87"/>
  <c r="W31" i="87"/>
  <c r="B21" i="87"/>
  <c r="C21" i="87"/>
  <c r="D21" i="87"/>
  <c r="E21" i="87"/>
  <c r="G21" i="87"/>
  <c r="W21" i="87"/>
  <c r="B29" i="87"/>
  <c r="C29" i="87"/>
  <c r="D29" i="87"/>
  <c r="E29" i="87"/>
  <c r="G29" i="87"/>
  <c r="W29" i="87"/>
  <c r="B23" i="87"/>
  <c r="C23" i="87"/>
  <c r="D23" i="87"/>
  <c r="E23" i="87"/>
  <c r="G23" i="87"/>
  <c r="W23" i="87"/>
  <c r="B19" i="87"/>
  <c r="C19" i="87"/>
  <c r="D19" i="87"/>
  <c r="E19" i="87"/>
  <c r="G19" i="87"/>
  <c r="W19" i="87"/>
  <c r="B25" i="87"/>
  <c r="C25" i="87"/>
  <c r="D25" i="87"/>
  <c r="E25" i="87"/>
  <c r="G25" i="87"/>
  <c r="W25" i="87"/>
  <c r="B17" i="87"/>
  <c r="C17" i="87"/>
  <c r="D17" i="87"/>
  <c r="E17" i="87"/>
  <c r="G17" i="87"/>
  <c r="W17" i="87"/>
  <c r="B13" i="87"/>
  <c r="C13" i="87"/>
  <c r="D13" i="87"/>
  <c r="E13" i="87"/>
  <c r="G13" i="87"/>
  <c r="W13" i="87"/>
  <c r="B27" i="87"/>
  <c r="C27" i="87"/>
  <c r="D27" i="87"/>
  <c r="E27" i="87"/>
  <c r="G27" i="87"/>
  <c r="V27" i="87"/>
  <c r="O48" i="75"/>
  <c r="O43" i="75"/>
  <c r="O50" i="75"/>
  <c r="O47" i="75"/>
  <c r="O49" i="75"/>
  <c r="O46" i="75"/>
  <c r="O44" i="75"/>
  <c r="O45" i="75"/>
  <c r="L19" i="75"/>
  <c r="G19" i="75"/>
  <c r="F19" i="75"/>
  <c r="E19" i="75"/>
  <c r="D19" i="75"/>
  <c r="C19" i="75"/>
  <c r="B19" i="75"/>
  <c r="L18" i="75"/>
  <c r="G18" i="75"/>
  <c r="F18" i="75"/>
  <c r="E18" i="75"/>
  <c r="D18" i="75"/>
  <c r="C18" i="75"/>
  <c r="B18" i="75"/>
  <c r="L17" i="75"/>
  <c r="G17" i="75"/>
  <c r="F17" i="75"/>
  <c r="E17" i="75"/>
  <c r="D17" i="75"/>
  <c r="C17" i="75"/>
  <c r="B17" i="75"/>
  <c r="L16" i="75"/>
  <c r="G16" i="75"/>
  <c r="F16" i="75"/>
  <c r="E16" i="75"/>
  <c r="D16" i="75"/>
  <c r="C16" i="75"/>
  <c r="B16" i="75"/>
  <c r="L15" i="75"/>
  <c r="G15" i="75"/>
  <c r="F15" i="75"/>
  <c r="E15" i="75"/>
  <c r="D15" i="75"/>
  <c r="C15" i="75"/>
  <c r="B15" i="75"/>
  <c r="L14" i="75"/>
  <c r="G14" i="75"/>
  <c r="F14" i="75"/>
  <c r="E14" i="75"/>
  <c r="D14" i="75"/>
  <c r="C14" i="75"/>
  <c r="B14" i="75"/>
  <c r="L13" i="75"/>
  <c r="G13" i="75"/>
  <c r="F13" i="75"/>
  <c r="E13" i="75"/>
  <c r="D13" i="75"/>
  <c r="C13" i="75"/>
  <c r="B13" i="75"/>
  <c r="L12" i="75"/>
  <c r="G12" i="75"/>
  <c r="F12" i="75"/>
  <c r="E12" i="75"/>
  <c r="D12" i="75"/>
  <c r="C12" i="75"/>
  <c r="B12" i="75"/>
  <c r="O48" i="94"/>
  <c r="B13" i="94"/>
  <c r="C13" i="94"/>
  <c r="D13" i="94"/>
  <c r="E13" i="94"/>
  <c r="F13" i="94"/>
  <c r="G13" i="94"/>
  <c r="L13" i="94"/>
  <c r="B14" i="94"/>
  <c r="C14" i="94"/>
  <c r="D14" i="94"/>
  <c r="E14" i="94"/>
  <c r="F14" i="94"/>
  <c r="G14" i="94"/>
  <c r="L14" i="94"/>
  <c r="B15" i="94"/>
  <c r="C15" i="94"/>
  <c r="D15" i="94"/>
  <c r="E15" i="94"/>
  <c r="F15" i="94"/>
  <c r="G15" i="94"/>
  <c r="L15" i="94"/>
  <c r="B16" i="94"/>
  <c r="C16" i="94"/>
  <c r="D16" i="94"/>
  <c r="E16" i="94"/>
  <c r="F16" i="94"/>
  <c r="G16" i="94"/>
  <c r="L16" i="94"/>
  <c r="B17" i="94"/>
  <c r="C17" i="94"/>
  <c r="D17" i="94"/>
  <c r="E17" i="94"/>
  <c r="F17" i="94"/>
  <c r="G17" i="94"/>
  <c r="L17" i="94"/>
  <c r="B18" i="94"/>
  <c r="C18" i="94"/>
  <c r="D18" i="94"/>
  <c r="E18" i="94"/>
  <c r="F18" i="94"/>
  <c r="G18" i="94"/>
  <c r="L18" i="94"/>
  <c r="B19" i="94"/>
  <c r="C19" i="94"/>
  <c r="D19" i="94"/>
  <c r="E19" i="94"/>
  <c r="F19" i="94"/>
  <c r="G19" i="94"/>
  <c r="L19" i="94"/>
  <c r="L19" i="81"/>
  <c r="G19" i="81"/>
  <c r="F19" i="81"/>
  <c r="E19" i="81"/>
  <c r="D19" i="81"/>
  <c r="C19" i="81"/>
  <c r="B19" i="81"/>
  <c r="L16" i="81"/>
  <c r="G16" i="81"/>
  <c r="F16" i="81"/>
  <c r="E16" i="81"/>
  <c r="D16" i="81"/>
  <c r="C16" i="81"/>
  <c r="B16" i="81"/>
  <c r="L12" i="81"/>
  <c r="G12" i="81"/>
  <c r="F12" i="81"/>
  <c r="E12" i="81"/>
  <c r="D12" i="81"/>
  <c r="C12" i="81"/>
  <c r="B12" i="81"/>
  <c r="L14" i="81"/>
  <c r="G14" i="81"/>
  <c r="F14" i="81"/>
  <c r="E14" i="81"/>
  <c r="D14" i="81"/>
  <c r="C14" i="81"/>
  <c r="B14" i="81"/>
  <c r="L17" i="81"/>
  <c r="G17" i="81"/>
  <c r="F17" i="81"/>
  <c r="E17" i="81"/>
  <c r="D17" i="81"/>
  <c r="C17" i="81"/>
  <c r="B17" i="81"/>
  <c r="L18" i="81"/>
  <c r="G18" i="81"/>
  <c r="F18" i="81"/>
  <c r="E18" i="81"/>
  <c r="D18" i="81"/>
  <c r="C18" i="81"/>
  <c r="B18" i="81"/>
  <c r="L15" i="81"/>
  <c r="G15" i="81"/>
  <c r="F15" i="81"/>
  <c r="E15" i="81"/>
  <c r="D15" i="81"/>
  <c r="C15" i="81"/>
  <c r="B15" i="81"/>
  <c r="L13" i="81"/>
  <c r="G13" i="81"/>
  <c r="F13" i="81"/>
  <c r="E13" i="81"/>
  <c r="D13" i="81"/>
  <c r="C13" i="81"/>
  <c r="B13" i="81"/>
  <c r="P24" i="66"/>
  <c r="G24" i="66"/>
  <c r="F24" i="66"/>
  <c r="E24" i="66"/>
  <c r="D24" i="66"/>
  <c r="C24" i="66"/>
  <c r="B24" i="66"/>
  <c r="P18" i="66"/>
  <c r="G18" i="66"/>
  <c r="F18" i="66"/>
  <c r="E18" i="66"/>
  <c r="D18" i="66"/>
  <c r="C18" i="66"/>
  <c r="B18" i="66"/>
  <c r="P20" i="66"/>
  <c r="G20" i="66"/>
  <c r="F20" i="66"/>
  <c r="E20" i="66"/>
  <c r="D20" i="66"/>
  <c r="C20" i="66"/>
  <c r="B20" i="66"/>
  <c r="P19" i="66"/>
  <c r="G19" i="66"/>
  <c r="F19" i="66"/>
  <c r="E19" i="66"/>
  <c r="D19" i="66"/>
  <c r="C19" i="66"/>
  <c r="B19" i="66"/>
  <c r="P22" i="66"/>
  <c r="G22" i="66"/>
  <c r="F22" i="66"/>
  <c r="E22" i="66"/>
  <c r="D22" i="66"/>
  <c r="C22" i="66"/>
  <c r="B22" i="66"/>
  <c r="P13" i="66"/>
  <c r="G13" i="66"/>
  <c r="F13" i="66"/>
  <c r="E13" i="66"/>
  <c r="D13" i="66"/>
  <c r="C13" i="66"/>
  <c r="B13" i="66"/>
  <c r="P17" i="66"/>
  <c r="G17" i="66"/>
  <c r="F17" i="66"/>
  <c r="E17" i="66"/>
  <c r="D17" i="66"/>
  <c r="C17" i="66"/>
  <c r="B17" i="66"/>
  <c r="P21" i="66"/>
  <c r="G21" i="66"/>
  <c r="F21" i="66"/>
  <c r="E21" i="66"/>
  <c r="D21" i="66"/>
  <c r="C21" i="66"/>
  <c r="B21" i="66"/>
  <c r="P12" i="66"/>
  <c r="G12" i="66"/>
  <c r="F12" i="66"/>
  <c r="E12" i="66"/>
  <c r="D12" i="66"/>
  <c r="C12" i="66"/>
  <c r="B12" i="66"/>
  <c r="P14" i="66"/>
  <c r="G14" i="66"/>
  <c r="F14" i="66"/>
  <c r="E14" i="66"/>
  <c r="D14" i="66"/>
  <c r="C14" i="66"/>
  <c r="B14" i="66"/>
  <c r="P15" i="66"/>
  <c r="G15" i="66"/>
  <c r="F15" i="66"/>
  <c r="E15" i="66"/>
  <c r="D15" i="66"/>
  <c r="C15" i="66"/>
  <c r="B15" i="66"/>
  <c r="P16" i="66"/>
  <c r="G16" i="66"/>
  <c r="F16" i="66"/>
  <c r="E16" i="66"/>
  <c r="D16" i="66"/>
  <c r="C16" i="66"/>
  <c r="B16" i="66"/>
  <c r="P23" i="66"/>
  <c r="G23" i="66"/>
  <c r="F23" i="66"/>
  <c r="E23" i="66"/>
  <c r="D23" i="66"/>
  <c r="C23" i="66"/>
  <c r="B23" i="66"/>
  <c r="L13" i="49"/>
  <c r="G13" i="49"/>
  <c r="F13" i="49"/>
  <c r="E13" i="49"/>
  <c r="D13" i="49"/>
  <c r="C13" i="49"/>
  <c r="B13" i="49"/>
  <c r="L12" i="49"/>
  <c r="G12" i="49"/>
  <c r="F12" i="49"/>
  <c r="E12" i="49"/>
  <c r="D12" i="49"/>
  <c r="C12" i="49"/>
  <c r="B12" i="49"/>
  <c r="L14" i="49"/>
  <c r="G14" i="49"/>
  <c r="F14" i="49"/>
  <c r="E14" i="49"/>
  <c r="D14" i="49"/>
  <c r="C14" i="49"/>
  <c r="B14" i="49"/>
  <c r="L15" i="49"/>
  <c r="G15" i="49"/>
  <c r="F15" i="49"/>
  <c r="E15" i="49"/>
  <c r="D15" i="49"/>
  <c r="C15" i="49"/>
  <c r="B15" i="49"/>
  <c r="M33" i="76"/>
  <c r="G33" i="76"/>
  <c r="F33" i="76"/>
  <c r="E33" i="76"/>
  <c r="D33" i="76"/>
  <c r="C33" i="76"/>
  <c r="B33" i="76"/>
  <c r="M25" i="76"/>
  <c r="G25" i="76"/>
  <c r="F25" i="76"/>
  <c r="E25" i="76"/>
  <c r="D25" i="76"/>
  <c r="C25" i="76"/>
  <c r="B25" i="76"/>
  <c r="M15" i="76"/>
  <c r="G15" i="76"/>
  <c r="F15" i="76"/>
  <c r="E15" i="76"/>
  <c r="D15" i="76"/>
  <c r="C15" i="76"/>
  <c r="B15" i="76"/>
  <c r="M17" i="76"/>
  <c r="G17" i="76"/>
  <c r="F17" i="76"/>
  <c r="E17" i="76"/>
  <c r="D17" i="76"/>
  <c r="C17" i="76"/>
  <c r="B17" i="76"/>
  <c r="M13" i="76"/>
  <c r="G13" i="76"/>
  <c r="F13" i="76"/>
  <c r="E13" i="76"/>
  <c r="D13" i="76"/>
  <c r="C13" i="76"/>
  <c r="B13" i="76"/>
  <c r="M12" i="76"/>
  <c r="G12" i="76"/>
  <c r="F12" i="76"/>
  <c r="E12" i="76"/>
  <c r="D12" i="76"/>
  <c r="C12" i="76"/>
  <c r="B12" i="76"/>
  <c r="M22" i="76"/>
  <c r="G22" i="76"/>
  <c r="F22" i="76"/>
  <c r="E22" i="76"/>
  <c r="D22" i="76"/>
  <c r="C22" i="76"/>
  <c r="B22" i="76"/>
  <c r="M23" i="76"/>
  <c r="G23" i="76"/>
  <c r="F23" i="76"/>
  <c r="E23" i="76"/>
  <c r="D23" i="76"/>
  <c r="C23" i="76"/>
  <c r="B23" i="76"/>
  <c r="M30" i="76"/>
  <c r="G30" i="76"/>
  <c r="F30" i="76"/>
  <c r="E30" i="76"/>
  <c r="D30" i="76"/>
  <c r="C30" i="76"/>
  <c r="B30" i="76"/>
  <c r="M31" i="76"/>
  <c r="G31" i="76"/>
  <c r="F31" i="76"/>
  <c r="E31" i="76"/>
  <c r="D31" i="76"/>
  <c r="C31" i="76"/>
  <c r="B31" i="76"/>
  <c r="M28" i="76"/>
  <c r="G28" i="76"/>
  <c r="F28" i="76"/>
  <c r="E28" i="76"/>
  <c r="D28" i="76"/>
  <c r="C28" i="76"/>
  <c r="B28" i="76"/>
  <c r="M16" i="76"/>
  <c r="G16" i="76"/>
  <c r="F16" i="76"/>
  <c r="E16" i="76"/>
  <c r="D16" i="76"/>
  <c r="C16" i="76"/>
  <c r="B16" i="76"/>
  <c r="M14" i="76"/>
  <c r="G14" i="76"/>
  <c r="F14" i="76"/>
  <c r="E14" i="76"/>
  <c r="D14" i="76"/>
  <c r="C14" i="76"/>
  <c r="B14" i="76"/>
  <c r="M18" i="76"/>
  <c r="G18" i="76"/>
  <c r="F18" i="76"/>
  <c r="E18" i="76"/>
  <c r="D18" i="76"/>
  <c r="C18" i="76"/>
  <c r="B18" i="76"/>
  <c r="M21" i="76"/>
  <c r="G21" i="76"/>
  <c r="F21" i="76"/>
  <c r="E21" i="76"/>
  <c r="D21" i="76"/>
  <c r="C21" i="76"/>
  <c r="B21" i="76"/>
  <c r="M32" i="76"/>
  <c r="G32" i="76"/>
  <c r="F32" i="76"/>
  <c r="E32" i="76"/>
  <c r="D32" i="76"/>
  <c r="C32" i="76"/>
  <c r="B32" i="76"/>
  <c r="M26" i="76"/>
  <c r="G26" i="76"/>
  <c r="F26" i="76"/>
  <c r="E26" i="76"/>
  <c r="D26" i="76"/>
  <c r="C26" i="76"/>
  <c r="B26" i="76"/>
  <c r="M29" i="76"/>
  <c r="G29" i="76"/>
  <c r="F29" i="76"/>
  <c r="E29" i="76"/>
  <c r="D29" i="76"/>
  <c r="C29" i="76"/>
  <c r="B29" i="76"/>
  <c r="M20" i="76"/>
  <c r="G20" i="76"/>
  <c r="F20" i="76"/>
  <c r="E20" i="76"/>
  <c r="D20" i="76"/>
  <c r="C20" i="76"/>
  <c r="B20" i="76"/>
  <c r="M27" i="76"/>
  <c r="G27" i="76"/>
  <c r="F27" i="76"/>
  <c r="E27" i="76"/>
  <c r="D27" i="76"/>
  <c r="C27" i="76"/>
  <c r="B27" i="76"/>
  <c r="G19" i="76"/>
  <c r="F19" i="76"/>
  <c r="E19" i="76"/>
  <c r="D19" i="76"/>
  <c r="C19" i="76"/>
  <c r="B19" i="76"/>
  <c r="M24" i="76"/>
  <c r="G24" i="76"/>
  <c r="F24" i="76"/>
  <c r="E24" i="76"/>
  <c r="D24" i="76"/>
  <c r="C24" i="76"/>
  <c r="B24" i="76"/>
  <c r="F24" i="40"/>
  <c r="F16" i="40"/>
  <c r="F21" i="40"/>
  <c r="F12" i="40"/>
  <c r="F18" i="40"/>
  <c r="F23" i="40"/>
  <c r="F27" i="40"/>
  <c r="F26" i="40"/>
  <c r="F25" i="40"/>
  <c r="F17" i="40"/>
  <c r="F14" i="40"/>
  <c r="F22" i="40"/>
  <c r="F30" i="40"/>
  <c r="F28" i="40"/>
  <c r="F15" i="40"/>
  <c r="F20" i="40"/>
  <c r="F13" i="40"/>
  <c r="F29" i="40"/>
  <c r="F19" i="40"/>
  <c r="B24" i="40"/>
  <c r="C24" i="40"/>
  <c r="D24" i="40"/>
  <c r="E24" i="40"/>
  <c r="G24" i="40"/>
  <c r="P24" i="40"/>
  <c r="B16" i="40"/>
  <c r="C16" i="40"/>
  <c r="D16" i="40"/>
  <c r="E16" i="40"/>
  <c r="G16" i="40"/>
  <c r="P16" i="40"/>
  <c r="B21" i="40"/>
  <c r="C21" i="40"/>
  <c r="D21" i="40"/>
  <c r="E21" i="40"/>
  <c r="G21" i="40"/>
  <c r="P21" i="40"/>
  <c r="B12" i="40"/>
  <c r="C12" i="40"/>
  <c r="D12" i="40"/>
  <c r="E12" i="40"/>
  <c r="G12" i="40"/>
  <c r="O12" i="40"/>
  <c r="P12" i="40"/>
  <c r="B18" i="40"/>
  <c r="C18" i="40"/>
  <c r="D18" i="40"/>
  <c r="E18" i="40"/>
  <c r="G18" i="40"/>
  <c r="P18" i="40"/>
  <c r="B23" i="40"/>
  <c r="C23" i="40"/>
  <c r="D23" i="40"/>
  <c r="E23" i="40"/>
  <c r="G23" i="40"/>
  <c r="P23" i="40"/>
  <c r="B27" i="40"/>
  <c r="C27" i="40"/>
  <c r="D27" i="40"/>
  <c r="E27" i="40"/>
  <c r="G27" i="40"/>
  <c r="B26" i="40"/>
  <c r="C26" i="40"/>
  <c r="D26" i="40"/>
  <c r="E26" i="40"/>
  <c r="G26" i="40"/>
  <c r="P26" i="40"/>
  <c r="B25" i="40"/>
  <c r="C25" i="40"/>
  <c r="D25" i="40"/>
  <c r="E25" i="40"/>
  <c r="G25" i="40"/>
  <c r="P25" i="40"/>
  <c r="B17" i="40"/>
  <c r="C17" i="40"/>
  <c r="D17" i="40"/>
  <c r="E17" i="40"/>
  <c r="G17" i="40"/>
  <c r="P17" i="40"/>
  <c r="B14" i="40"/>
  <c r="C14" i="40"/>
  <c r="D14" i="40"/>
  <c r="E14" i="40"/>
  <c r="G14" i="40"/>
  <c r="P14" i="40"/>
  <c r="B22" i="40"/>
  <c r="C22" i="40"/>
  <c r="D22" i="40"/>
  <c r="E22" i="40"/>
  <c r="G22" i="40"/>
  <c r="P22" i="40"/>
  <c r="B30" i="40"/>
  <c r="C30" i="40"/>
  <c r="D30" i="40"/>
  <c r="E30" i="40"/>
  <c r="G30" i="40"/>
  <c r="P30" i="40"/>
  <c r="B28" i="40"/>
  <c r="C28" i="40"/>
  <c r="D28" i="40"/>
  <c r="E28" i="40"/>
  <c r="G28" i="40"/>
  <c r="P28" i="40"/>
  <c r="B15" i="40"/>
  <c r="C15" i="40"/>
  <c r="D15" i="40"/>
  <c r="E15" i="40"/>
  <c r="G15" i="40"/>
  <c r="P15" i="40"/>
  <c r="B20" i="40"/>
  <c r="C20" i="40"/>
  <c r="D20" i="40"/>
  <c r="E20" i="40"/>
  <c r="G20" i="40"/>
  <c r="P20" i="40"/>
  <c r="B13" i="40"/>
  <c r="C13" i="40"/>
  <c r="D13" i="40"/>
  <c r="E13" i="40"/>
  <c r="G13" i="40"/>
  <c r="P13" i="40"/>
  <c r="B29" i="40"/>
  <c r="C29" i="40"/>
  <c r="D29" i="40"/>
  <c r="E29" i="40"/>
  <c r="G29" i="40"/>
  <c r="P29" i="40"/>
  <c r="B19" i="40"/>
  <c r="C19" i="40"/>
  <c r="D19" i="40"/>
  <c r="E19" i="40"/>
  <c r="G19" i="40"/>
  <c r="P19" i="40"/>
  <c r="B10" i="134"/>
  <c r="C10" i="134"/>
  <c r="D10" i="134"/>
  <c r="B10" i="133"/>
  <c r="C10" i="133"/>
  <c r="D10" i="133"/>
  <c r="P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B21" i="133"/>
  <c r="C21" i="133"/>
  <c r="D21" i="133"/>
  <c r="B10" i="132"/>
  <c r="C10" i="132"/>
  <c r="D10" i="132"/>
  <c r="B11" i="132"/>
  <c r="C11" i="132"/>
  <c r="D11" i="132"/>
  <c r="B12" i="132"/>
  <c r="C12" i="132"/>
  <c r="D12" i="132"/>
  <c r="B13" i="132"/>
  <c r="C13" i="132"/>
  <c r="D13" i="132"/>
  <c r="P13" i="132"/>
  <c r="B14" i="132"/>
  <c r="C14" i="132"/>
  <c r="D14" i="132"/>
  <c r="P14" i="132"/>
  <c r="B15" i="132"/>
  <c r="C15" i="132"/>
  <c r="D15" i="132"/>
  <c r="B16" i="132"/>
  <c r="C16" i="132"/>
  <c r="D16" i="132"/>
  <c r="B17" i="132"/>
  <c r="C17" i="132"/>
  <c r="D17" i="132"/>
  <c r="P17" i="132"/>
  <c r="B18" i="132"/>
  <c r="C18" i="132"/>
  <c r="D18" i="132"/>
  <c r="B19" i="132"/>
  <c r="C19" i="132"/>
  <c r="D19" i="132"/>
  <c r="P29" i="24"/>
  <c r="P22" i="24"/>
  <c r="P10" i="24"/>
  <c r="P14" i="24"/>
  <c r="AO17" i="36"/>
  <c r="D17" i="36"/>
  <c r="C17" i="36"/>
  <c r="B17" i="36"/>
  <c r="D16" i="36"/>
  <c r="C16" i="36"/>
  <c r="B16" i="36"/>
  <c r="D15" i="36"/>
  <c r="C15" i="36"/>
  <c r="B15" i="36"/>
  <c r="D14" i="36"/>
  <c r="C14" i="36"/>
  <c r="B14" i="36"/>
  <c r="D13" i="36"/>
  <c r="C13" i="36"/>
  <c r="B13" i="36"/>
  <c r="D12" i="36"/>
  <c r="C12" i="36"/>
  <c r="B12" i="36"/>
  <c r="D11" i="36"/>
  <c r="C11" i="36"/>
  <c r="B11" i="36"/>
  <c r="D10" i="36"/>
  <c r="C10" i="36"/>
  <c r="B10" i="36"/>
  <c r="AO12" i="103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J14" i="65"/>
  <c r="L12" i="94"/>
  <c r="G12" i="94"/>
  <c r="F12" i="94"/>
  <c r="E12" i="94"/>
  <c r="D12" i="94"/>
  <c r="C12" i="94"/>
  <c r="B12" i="94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O45" i="94"/>
  <c r="O47" i="94"/>
  <c r="O44" i="94"/>
  <c r="O43" i="94"/>
  <c r="O50" i="94"/>
  <c r="O49" i="94"/>
  <c r="O46" i="94"/>
  <c r="B10" i="103"/>
  <c r="C10" i="103"/>
  <c r="D10" i="103"/>
  <c r="D14" i="24"/>
  <c r="C14" i="24"/>
  <c r="B14" i="24"/>
  <c r="T23" i="110" l="1"/>
  <c r="U23" i="110" s="1"/>
  <c r="T15" i="87"/>
  <c r="U15" i="87" s="1"/>
  <c r="T19" i="92"/>
  <c r="U19" i="92" s="1"/>
  <c r="T20" i="92"/>
  <c r="U20" i="92" s="1"/>
  <c r="T18" i="92"/>
  <c r="T13" i="92"/>
  <c r="U13" i="92" s="1"/>
  <c r="T22" i="110"/>
  <c r="T19" i="87"/>
  <c r="U19" i="87" s="1"/>
  <c r="T29" i="87"/>
  <c r="U29" i="87" s="1"/>
  <c r="T21" i="110"/>
  <c r="T19" i="110"/>
  <c r="T23" i="87"/>
  <c r="U23" i="87" s="1"/>
  <c r="T21" i="87"/>
  <c r="U21" i="87" s="1"/>
  <c r="T15" i="110"/>
  <c r="T27" i="87"/>
  <c r="U27" i="87" s="1"/>
  <c r="T13" i="87"/>
  <c r="U13" i="87" s="1"/>
  <c r="T13" i="110"/>
  <c r="T18" i="110"/>
  <c r="T25" i="87"/>
  <c r="U25" i="87" s="1"/>
  <c r="T17" i="110"/>
  <c r="T20" i="110"/>
  <c r="T17" i="87"/>
  <c r="U17" i="87" s="1"/>
  <c r="T16" i="110"/>
  <c r="T16" i="92"/>
  <c r="T17" i="92"/>
  <c r="T15" i="92"/>
  <c r="T14" i="92"/>
  <c r="T14" i="110"/>
  <c r="N19" i="40"/>
  <c r="N29" i="40"/>
  <c r="N13" i="40"/>
  <c r="N20" i="40"/>
  <c r="N15" i="40"/>
  <c r="N28" i="40"/>
  <c r="N30" i="40"/>
  <c r="N22" i="40"/>
  <c r="N14" i="40"/>
  <c r="N17" i="40"/>
  <c r="N25" i="40"/>
  <c r="N26" i="40"/>
  <c r="N27" i="40"/>
  <c r="N23" i="40"/>
  <c r="N18" i="40"/>
  <c r="N12" i="40"/>
  <c r="N21" i="40"/>
  <c r="N16" i="40"/>
  <c r="N24" i="40"/>
  <c r="U19" i="110" l="1"/>
  <c r="A19" i="110"/>
  <c r="A14" i="110"/>
  <c r="A20" i="110"/>
  <c r="U18" i="110"/>
  <c r="A18" i="110"/>
  <c r="U13" i="110"/>
  <c r="A13" i="110"/>
  <c r="U21" i="110"/>
  <c r="A21" i="110"/>
  <c r="A23" i="110"/>
  <c r="A16" i="110"/>
  <c r="A17" i="110"/>
  <c r="U15" i="110"/>
  <c r="A15" i="110"/>
  <c r="U22" i="110"/>
  <c r="A22" i="110"/>
  <c r="A16" i="92"/>
  <c r="U18" i="92"/>
  <c r="A18" i="92"/>
  <c r="A20" i="92"/>
  <c r="A14" i="92"/>
  <c r="A15" i="92"/>
  <c r="A19" i="92"/>
  <c r="A17" i="92"/>
  <c r="A13" i="92"/>
  <c r="A15" i="87"/>
  <c r="A17" i="87"/>
  <c r="A19" i="87"/>
  <c r="A29" i="87"/>
  <c r="U14" i="110"/>
  <c r="U15" i="92"/>
  <c r="U17" i="110"/>
  <c r="A27" i="87"/>
  <c r="A25" i="87"/>
  <c r="A21" i="87"/>
  <c r="U17" i="92"/>
  <c r="U16" i="92"/>
  <c r="U16" i="110"/>
  <c r="U20" i="110"/>
  <c r="A13" i="87"/>
  <c r="A23" i="87"/>
  <c r="U14" i="92"/>
  <c r="Y31" i="87" l="1"/>
  <c r="Y29" i="87"/>
  <c r="Y18" i="87"/>
  <c r="Y15" i="87"/>
  <c r="Y28" i="87"/>
  <c r="Y21" i="87"/>
  <c r="Y20" i="87"/>
  <c r="Y24" i="87"/>
  <c r="Y27" i="87"/>
  <c r="Y16" i="87"/>
  <c r="Y30" i="87"/>
  <c r="Y17" i="87"/>
  <c r="Y32" i="87"/>
  <c r="Y22" i="87"/>
  <c r="Y19" i="87"/>
  <c r="Y23" i="87"/>
  <c r="Y33" i="87"/>
  <c r="Y26" i="87"/>
  <c r="Y25" i="87"/>
  <c r="Y13" i="87"/>
  <c r="Y14" i="87"/>
</calcChain>
</file>

<file path=xl/sharedStrings.xml><?xml version="1.0" encoding="utf-8"?>
<sst xmlns="http://schemas.openxmlformats.org/spreadsheetml/2006/main" count="5064" uniqueCount="1317">
  <si>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</si>
  <si>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</si>
  <si>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</si>
  <si>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</si>
  <si>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</si>
  <si>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</si>
  <si>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</si>
  <si>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</si>
  <si>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</si>
  <si>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</si>
  <si>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</si>
  <si>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</si>
  <si>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</si>
  <si>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</si>
  <si>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</si>
  <si>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</si>
  <si>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</si>
  <si>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</si>
  <si>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</si>
  <si>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</si>
  <si>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</si>
  <si>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145</t>
  </si>
  <si>
    <t>155</t>
  </si>
  <si>
    <t>Занятое 
место</t>
  </si>
  <si>
    <t>Результаты</t>
  </si>
  <si>
    <t>Лучший
результат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</si>
  <si>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</si>
  <si>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</si>
  <si>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</si>
  <si>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</si>
  <si>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</si>
  <si>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</si>
  <si>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</si>
  <si>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</si>
  <si>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</si>
  <si>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</si>
  <si>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</si>
  <si>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</si>
  <si>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</si>
  <si>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</si>
  <si>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</si>
  <si>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</si>
  <si>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</si>
  <si>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</si>
  <si>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</si>
  <si>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</si>
  <si>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</si>
  <si>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</si>
  <si>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Место</t>
  </si>
  <si>
    <t>Разряд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</si>
  <si>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</si>
  <si>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</si>
  <si>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</si>
  <si>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</si>
  <si>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</si>
  <si>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</si>
  <si>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</si>
  <si>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</si>
  <si>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</si>
  <si>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</si>
  <si>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</si>
  <si>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</si>
  <si>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</si>
  <si>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</si>
  <si>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</si>
  <si>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</si>
  <si>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</si>
  <si>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</si>
  <si>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</si>
  <si>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</si>
  <si>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</si>
  <si>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</si>
  <si>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</si>
  <si>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21</t>
  </si>
  <si>
    <t>160</t>
  </si>
  <si>
    <t>финальные соревнования</t>
  </si>
  <si>
    <t>130</t>
  </si>
  <si>
    <t>СТАРТОВЫЙ ПРОТОКОЛ</t>
  </si>
  <si>
    <t>Территория</t>
  </si>
  <si>
    <t>135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</si>
  <si>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</si>
  <si>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</si>
  <si>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</si>
  <si>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</si>
  <si>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</si>
  <si>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</si>
  <si>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</si>
  <si>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12:55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</si>
  <si>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</si>
  <si>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</si>
  <si>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</si>
  <si>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</si>
  <si>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</si>
  <si>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</si>
  <si>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</si>
  <si>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>х0</t>
  </si>
  <si>
    <t>хх0</t>
  </si>
  <si>
    <t>258</t>
  </si>
  <si>
    <t>0</t>
  </si>
  <si>
    <t>358</t>
  </si>
  <si>
    <t xml:space="preserve">Прыжок с шестом   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</si>
  <si>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</si>
  <si>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</si>
  <si>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</si>
  <si>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</si>
  <si>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V    m/s</t>
  </si>
  <si>
    <t xml:space="preserve">Выполненный разряд </t>
  </si>
  <si>
    <t>Ф.И.О. тренера</t>
  </si>
  <si>
    <t>Оргнизация                                                                                                         Ведомство</t>
  </si>
  <si>
    <t>49</t>
  </si>
  <si>
    <t>50</t>
  </si>
  <si>
    <t>51</t>
  </si>
  <si>
    <t>52</t>
  </si>
  <si>
    <t>53</t>
  </si>
  <si>
    <t>57</t>
  </si>
  <si>
    <t>61</t>
  </si>
  <si>
    <t>62</t>
  </si>
  <si>
    <t>64</t>
  </si>
  <si>
    <t>65</t>
  </si>
  <si>
    <t>67</t>
  </si>
  <si>
    <t>70</t>
  </si>
  <si>
    <t>КМС</t>
  </si>
  <si>
    <t>105</t>
  </si>
  <si>
    <t>Л</t>
  </si>
  <si>
    <t>Водолага И.Г., Айдамиров Е.Д., Белобородов Н.Н.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</si>
  <si>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</si>
  <si>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</si>
  <si>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</si>
  <si>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</si>
  <si>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</si>
  <si>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</si>
  <si>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</si>
  <si>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</si>
  <si>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</si>
  <si>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</si>
  <si>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</si>
  <si>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</si>
  <si>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</si>
  <si>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</si>
  <si>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</si>
  <si>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</si>
  <si>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</si>
  <si>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</si>
  <si>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Бег с барьерами 400 м</t>
  </si>
  <si>
    <t>Бег 5000 м</t>
  </si>
  <si>
    <t>автохронометраж</t>
  </si>
  <si>
    <t>Бурмистрова Екатерина</t>
  </si>
  <si>
    <t>Москва Нижегородская область</t>
  </si>
  <si>
    <t>Коптюх И.Н., Садов М.В.</t>
  </si>
  <si>
    <t>Заявленный          разряд</t>
  </si>
  <si>
    <t>КУБОК РОССИИ</t>
  </si>
  <si>
    <t>Метание молота</t>
  </si>
  <si>
    <t>г. Сочи, ул. Бзугу 2, ст. им. Славы Метревели</t>
  </si>
  <si>
    <t>ФИНАЛ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</si>
  <si>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</si>
  <si>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</si>
  <si>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</si>
  <si>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</si>
  <si>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</si>
  <si>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</si>
  <si>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</si>
  <si>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</si>
  <si>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</si>
  <si>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</si>
  <si>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</si>
  <si>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</si>
  <si>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</si>
  <si>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</si>
  <si>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Бег с препятствиями 3000 м</t>
  </si>
  <si>
    <t xml:space="preserve">ЗАБЕГИ </t>
  </si>
  <si>
    <t>ФИНАЛЬНЫЕ СОРЕВНОВАНИЯ</t>
  </si>
  <si>
    <t>Айнетдинов Г., ССВК, Москва</t>
  </si>
  <si>
    <t xml:space="preserve">Главный судья </t>
  </si>
  <si>
    <t xml:space="preserve"> Безъязычный П.Ф., ССВК, Краснодар </t>
  </si>
  <si>
    <t>Главный секретарь</t>
  </si>
  <si>
    <t xml:space="preserve"> Клочкова Е.Ю., ССВК, Волгоград </t>
  </si>
  <si>
    <t>ЖЕНЩИНЫ</t>
  </si>
  <si>
    <t>Вес снаряда - 4,0 кг</t>
  </si>
  <si>
    <t>Вес снаряда - 600 г</t>
  </si>
  <si>
    <t>Вес снаряда - 1,0 кг</t>
  </si>
  <si>
    <t>h-0,762 м</t>
  </si>
  <si>
    <t>h-0,84 м</t>
  </si>
  <si>
    <t>Бег с барьерами 100 м</t>
  </si>
  <si>
    <t>10,49</t>
  </si>
  <si>
    <t>10,73</t>
  </si>
  <si>
    <t>10,77</t>
  </si>
  <si>
    <t>21,34</t>
  </si>
  <si>
    <t>21,63</t>
  </si>
  <si>
    <t>21,87</t>
  </si>
  <si>
    <t>47,60</t>
  </si>
  <si>
    <t>49,11</t>
  </si>
  <si>
    <t>1:53,28</t>
  </si>
  <si>
    <t>1:53,43</t>
  </si>
  <si>
    <t>3:50,07</t>
  </si>
  <si>
    <t>3:52,47</t>
  </si>
  <si>
    <t>14:11,15</t>
  </si>
  <si>
    <t>14:22,34</t>
  </si>
  <si>
    <t>12,20</t>
  </si>
  <si>
    <t>12,21</t>
  </si>
  <si>
    <t>12,26</t>
  </si>
  <si>
    <t>52,34</t>
  </si>
  <si>
    <t>8:44,32</t>
  </si>
  <si>
    <t>8:58,81</t>
  </si>
  <si>
    <t>40,82</t>
  </si>
  <si>
    <t>41,37</t>
  </si>
  <si>
    <t>41,49</t>
  </si>
  <si>
    <t>3:15,17</t>
  </si>
  <si>
    <t>3:18,38</t>
  </si>
  <si>
    <t>2,09</t>
  </si>
  <si>
    <t>5,06</t>
  </si>
  <si>
    <t>15,50</t>
  </si>
  <si>
    <t>22,63</t>
  </si>
  <si>
    <t>73,28</t>
  </si>
  <si>
    <t>76,80</t>
  </si>
  <si>
    <t>Рытикова Валерия</t>
  </si>
  <si>
    <t>Шишкина Дарья</t>
  </si>
  <si>
    <t>Думен (Рябенко) Елена</t>
  </si>
  <si>
    <t>Первушина Виктория</t>
  </si>
  <si>
    <t>Дементьева Татьяна</t>
  </si>
  <si>
    <t>Ватропина Анна</t>
  </si>
  <si>
    <t>Богатырева Екатерина</t>
  </si>
  <si>
    <t>Манакова  (Решеткина) Ирина</t>
  </si>
  <si>
    <t>Блескина Екатерина</t>
  </si>
  <si>
    <t>Грошева Александра</t>
  </si>
  <si>
    <t>Николаева Анастасия</t>
  </si>
  <si>
    <t>Печенкина Вероника</t>
  </si>
  <si>
    <t>Тропина Екатерина</t>
  </si>
  <si>
    <t>Ефимова Полина</t>
  </si>
  <si>
    <t>Киселева Татьяна</t>
  </si>
  <si>
    <t>Асташева Алиса</t>
  </si>
  <si>
    <t>Морозова (Аргунова) Нина</t>
  </si>
  <si>
    <t>Чекан Полина</t>
  </si>
  <si>
    <t>Громова Валерия</t>
  </si>
  <si>
    <t>Мосеева (Алексеева) Надежда</t>
  </si>
  <si>
    <t>Кузьмина Светлана</t>
  </si>
  <si>
    <t>Шатурная Светлана</t>
  </si>
  <si>
    <t>Рощупкина Юлия</t>
  </si>
  <si>
    <t>Лопунова Екатерина</t>
  </si>
  <si>
    <t>Васина Ксения</t>
  </si>
  <si>
    <t>Сазанова Екатерина</t>
  </si>
  <si>
    <t>Кибакина (Коршунова) Анастасия</t>
  </si>
  <si>
    <t>Рухлядева Мария</t>
  </si>
  <si>
    <t>Зуйкевич Елена</t>
  </si>
  <si>
    <t>Шахворостова Валерия</t>
  </si>
  <si>
    <t>Андреева (Храмова) Валерия</t>
  </si>
  <si>
    <t>Буреева Олеся</t>
  </si>
  <si>
    <t>Колесникова Дарья</t>
  </si>
  <si>
    <t>Бланк Анна</t>
  </si>
  <si>
    <t>Грекова Екатерина</t>
  </si>
  <si>
    <t>Топольскова Ольга</t>
  </si>
  <si>
    <t>Аникиенко Елизавета</t>
  </si>
  <si>
    <t>Колесниченко (Давыдова) Ирина</t>
  </si>
  <si>
    <t>Шерстобитова Алефтина</t>
  </si>
  <si>
    <t>Сластникова Тамара</t>
  </si>
  <si>
    <t>Сухобокова Анастасия</t>
  </si>
  <si>
    <t>Глебова Карина</t>
  </si>
  <si>
    <t>Сивкова Кристина</t>
  </si>
  <si>
    <t>Тарасова (Головина) Анна</t>
  </si>
  <si>
    <t>Зелих Виктория</t>
  </si>
  <si>
    <t>Титаева Кристина</t>
  </si>
  <si>
    <t>Татькова Анна</t>
  </si>
  <si>
    <t>Соколова (Полищук) Анастасия</t>
  </si>
  <si>
    <t>Черняева (Козлова) Елена</t>
  </si>
  <si>
    <t>Григорьева Анастасия</t>
  </si>
  <si>
    <t>Стародубова Виолетта</t>
  </si>
  <si>
    <t>Хорошева Кристина</t>
  </si>
  <si>
    <t>Григорьева Ольга</t>
  </si>
  <si>
    <t>Жолобова Анастасия</t>
  </si>
  <si>
    <t>Погорелова Дарья</t>
  </si>
  <si>
    <t>Бородина Софья</t>
  </si>
  <si>
    <t>Кукушкина Анна</t>
  </si>
  <si>
    <t>Петрищева Юлия</t>
  </si>
  <si>
    <t>Марачёва Ирина</t>
  </si>
  <si>
    <t>Слюнко Екатерина</t>
  </si>
  <si>
    <t>Щагина Анна</t>
  </si>
  <si>
    <t>Соколенко Екатерина</t>
  </si>
  <si>
    <t>Ницина Ольга</t>
  </si>
  <si>
    <t>Мурашова Елена</t>
  </si>
  <si>
    <t>Сычева Анастасия</t>
  </si>
  <si>
    <t>Шухтуева Алена</t>
  </si>
  <si>
    <t>Попова Юлия</t>
  </si>
  <si>
    <t>Аввакуменкова Ульяна</t>
  </si>
  <si>
    <t>Сторожева (Шаповалова) Екатерина</t>
  </si>
  <si>
    <t>Гадельшина (Гафурова) Альбина</t>
  </si>
  <si>
    <t>Аплачкина  (Рязанцева) Светлана</t>
  </si>
  <si>
    <t>Александрова Дина</t>
  </si>
  <si>
    <t>Ивонина Екатерина</t>
  </si>
  <si>
    <t>Подъянова Анастасия</t>
  </si>
  <si>
    <t>Угарова (Халеева) Кристина</t>
  </si>
  <si>
    <t>Калина Анастасия</t>
  </si>
  <si>
    <t>Пахтусова Дина</t>
  </si>
  <si>
    <t>Кученева Юлия</t>
  </si>
  <si>
    <t>Кондрашкина Юлия</t>
  </si>
  <si>
    <t>Котова Алина</t>
  </si>
  <si>
    <t>Котлярова Надежда</t>
  </si>
  <si>
    <t>Цаплина Валерия</t>
  </si>
  <si>
    <t>Асоева Манижа</t>
  </si>
  <si>
    <t>Палиенко Ольга</t>
  </si>
  <si>
    <t>Копрова Екатерина</t>
  </si>
  <si>
    <t>Кузминчук Олеся</t>
  </si>
  <si>
    <t>Баулина Ирина</t>
  </si>
  <si>
    <t>Алымова Вера</t>
  </si>
  <si>
    <t>Глотова Яна</t>
  </si>
  <si>
    <t>Рыбкина Анастасия</t>
  </si>
  <si>
    <t>Бондаренко Анна</t>
  </si>
  <si>
    <t>Алтухова Екатерина</t>
  </si>
  <si>
    <t>Гуляева Александра</t>
  </si>
  <si>
    <t>Мусалева (Сисева) Алена</t>
  </si>
  <si>
    <t>Жданова Анастасия</t>
  </si>
  <si>
    <t>Миллер Полина</t>
  </si>
  <si>
    <t>Рудакова Вера</t>
  </si>
  <si>
    <t>Тюрина Екатерина</t>
  </si>
  <si>
    <t>Зайцева Наталья</t>
  </si>
  <si>
    <t>Котельникова Елена</t>
  </si>
  <si>
    <t>Виноградова (Маркелова) Татьяна</t>
  </si>
  <si>
    <t>Герасимова Анастасия</t>
  </si>
  <si>
    <t>Аксенова (Усталова) Ксения</t>
  </si>
  <si>
    <t>Кривошапка Антонина</t>
  </si>
  <si>
    <t>Заварзина Анжелика</t>
  </si>
  <si>
    <t>Габдуллина Дина</t>
  </si>
  <si>
    <t>Ишова (Горбунова) Екатерина</t>
  </si>
  <si>
    <t>Саитова Алина</t>
  </si>
  <si>
    <t>Улога Светлана</t>
  </si>
  <si>
    <t>Волкова Ксения</t>
  </si>
  <si>
    <t>Шевченко Анжелика</t>
  </si>
  <si>
    <t>Санкина Анастасия</t>
  </si>
  <si>
    <t>Овсянникова Эвелина</t>
  </si>
  <si>
    <t>Колентеева Кристина</t>
  </si>
  <si>
    <t>Кондрашова Полина</t>
  </si>
  <si>
    <t>Онуфриенко Ольга</t>
  </si>
  <si>
    <t>Большакова Дарья</t>
  </si>
  <si>
    <t>Шмыгарёва Екатерина</t>
  </si>
  <si>
    <t>Именина Мария</t>
  </si>
  <si>
    <t>Колоскова (Власова) Наталья</t>
  </si>
  <si>
    <t>Аристархова Наталья</t>
  </si>
  <si>
    <t>Тропина Анна</t>
  </si>
  <si>
    <t>Петрова Анна</t>
  </si>
  <si>
    <t>Вовк Ольга</t>
  </si>
  <si>
    <t>Панова Елена</t>
  </si>
  <si>
    <t>Мальцева Юлия</t>
  </si>
  <si>
    <t>Липунова Валерия</t>
  </si>
  <si>
    <t>Савинова Юлия</t>
  </si>
  <si>
    <t>Деркач Надежда</t>
  </si>
  <si>
    <t>Строкова Екатерина</t>
  </si>
  <si>
    <t>Белякова Алена</t>
  </si>
  <si>
    <t>Кривомаз Александра</t>
  </si>
  <si>
    <t>Зыбина Ксения</t>
  </si>
  <si>
    <t>Веденеева Элла</t>
  </si>
  <si>
    <t>Рыбникова (Сафонова) Мария</t>
  </si>
  <si>
    <t>Ребрик Вера</t>
  </si>
  <si>
    <t>Адысева Анна</t>
  </si>
  <si>
    <t>Арефина Мария</t>
  </si>
  <si>
    <t>Маликина Анна</t>
  </si>
  <si>
    <t>Коваленко Наталья</t>
  </si>
  <si>
    <t>Курбатова Мария</t>
  </si>
  <si>
    <t>Маилова Эмма</t>
  </si>
  <si>
    <t>Печникова Светлана</t>
  </si>
  <si>
    <t>Царёва Елизавета</t>
  </si>
  <si>
    <t>Пичугина София</t>
  </si>
  <si>
    <t>Садова Виктория</t>
  </si>
  <si>
    <t>Лысенко Алена</t>
  </si>
  <si>
    <t>Подрядчик Юлия</t>
  </si>
  <si>
    <t>Шкуратова Анастасия</t>
  </si>
  <si>
    <t>Нюхневич Анастасия</t>
  </si>
  <si>
    <t>Исаева Ксения</t>
  </si>
  <si>
    <t>Чередниченко Маргарита</t>
  </si>
  <si>
    <t>Поспелова Наталья</t>
  </si>
  <si>
    <t>Ермаченкова Татьяна</t>
  </si>
  <si>
    <t>Ярышкина Александра</t>
  </si>
  <si>
    <t>Крайникова (Воронина) Софья</t>
  </si>
  <si>
    <t>Королёва (Полтавец) Кристина</t>
  </si>
  <si>
    <t>Демьяченкова Анастасия</t>
  </si>
  <si>
    <t>Степанова Екатерина</t>
  </si>
  <si>
    <t>Корецкая Снежана</t>
  </si>
  <si>
    <t>Диянова Анастасия</t>
  </si>
  <si>
    <t>Садохина Виктория</t>
  </si>
  <si>
    <t>Савченко Юлия</t>
  </si>
  <si>
    <t>Ахмадуллина Валерия</t>
  </si>
  <si>
    <t>Воловликова Валерия</t>
  </si>
  <si>
    <t>Кузовкина Наталья</t>
  </si>
  <si>
    <t>Красина Александра</t>
  </si>
  <si>
    <t>Зеликова Жанна</t>
  </si>
  <si>
    <t>Семашко (Мосина) Вероника</t>
  </si>
  <si>
    <t>Подобаева Арина</t>
  </si>
  <si>
    <t>Евстюнина Александра</t>
  </si>
  <si>
    <t>Кнороз Полина</t>
  </si>
  <si>
    <t>Бондаренко Елизавета</t>
  </si>
  <si>
    <t>Иванова Ирина</t>
  </si>
  <si>
    <t>Подгорбунских (Темникова) Мария</t>
  </si>
  <si>
    <t>Петрова Людмила</t>
  </si>
  <si>
    <t>Муллина Ольга</t>
  </si>
  <si>
    <t>Швыдкина Татьяна</t>
  </si>
  <si>
    <t>Жук-Краснова Ангелина</t>
  </si>
  <si>
    <t>Лутковская Алёна</t>
  </si>
  <si>
    <t>Евдокимова Наталья</t>
  </si>
  <si>
    <t>Гуменюк Ирина</t>
  </si>
  <si>
    <t>Крылова Анна</t>
  </si>
  <si>
    <t>Нидбайкина Дарья</t>
  </si>
  <si>
    <t>Абашева Анастасия</t>
  </si>
  <si>
    <t>Гордеева (Бугакова) Алёна</t>
  </si>
  <si>
    <t>Безрученко Елена</t>
  </si>
  <si>
    <t>Винярская Алла</t>
  </si>
  <si>
    <t>Авдеева Анна</t>
  </si>
  <si>
    <t>Соловьёва Евгения</t>
  </si>
  <si>
    <t>Бозюкова Алина</t>
  </si>
  <si>
    <t>Минеева Анна</t>
  </si>
  <si>
    <t>Погодина Ольга</t>
  </si>
  <si>
    <t>Сидельникова Олеся</t>
  </si>
  <si>
    <t>Бирюкова Валерия</t>
  </si>
  <si>
    <t>Симонова Елизавета</t>
  </si>
  <si>
    <t>Сенюгина Анастасия</t>
  </si>
  <si>
    <t>Атрепьева Анна</t>
  </si>
  <si>
    <t>Ворфоломеева Дарья</t>
  </si>
  <si>
    <t>Манцурова Кристина</t>
  </si>
  <si>
    <t>Тарасова Анна</t>
  </si>
  <si>
    <t>Личман Ирина</t>
  </si>
  <si>
    <t>Зубакова Анастасия</t>
  </si>
  <si>
    <t>Провоторова Софья</t>
  </si>
  <si>
    <t>Пантелеева Марина</t>
  </si>
  <si>
    <t>Зубарева Юлия</t>
  </si>
  <si>
    <t>Кузнецова Светлана</t>
  </si>
  <si>
    <t>Попова Анна</t>
  </si>
  <si>
    <t>Шаркова Алина</t>
  </si>
  <si>
    <t>Вершинина Кристина</t>
  </si>
  <si>
    <t>Лобанова Александра</t>
  </si>
  <si>
    <t>Козлова Елена</t>
  </si>
  <si>
    <t>Логачева Маргарита</t>
  </si>
  <si>
    <t>13.12.1995</t>
  </si>
  <si>
    <t>23.04.1999</t>
  </si>
  <si>
    <t>13.01.1994</t>
  </si>
  <si>
    <t>18.08.2002</t>
  </si>
  <si>
    <t>08.05.1981</t>
  </si>
  <si>
    <t>05.10.1990</t>
  </si>
  <si>
    <t>05.10.2000</t>
  </si>
  <si>
    <t>30.01.1989</t>
  </si>
  <si>
    <t>29.01.1993</t>
  </si>
  <si>
    <t>19.08.1994</t>
  </si>
  <si>
    <t>24.09.1995</t>
  </si>
  <si>
    <t>31.08.1997</t>
  </si>
  <si>
    <t>05.08.1997</t>
  </si>
  <si>
    <t>16.12.2001</t>
  </si>
  <si>
    <t>06.02.1997</t>
  </si>
  <si>
    <t>02.06.2002</t>
  </si>
  <si>
    <t>15.09.1989</t>
  </si>
  <si>
    <t>17.11.1999</t>
  </si>
  <si>
    <t>08.04.2000</t>
  </si>
  <si>
    <t>16.07.1988</t>
  </si>
  <si>
    <t>20.02.1997</t>
  </si>
  <si>
    <t>15.06.1995</t>
  </si>
  <si>
    <t>19.04.1996</t>
  </si>
  <si>
    <t>01.06.1998</t>
  </si>
  <si>
    <t>20.05.2002</t>
  </si>
  <si>
    <t>28.05.1996</t>
  </si>
  <si>
    <t>17.05.1992</t>
  </si>
  <si>
    <t>27.11.1999</t>
  </si>
  <si>
    <t>26.02.1990</t>
  </si>
  <si>
    <t>22.05.1998</t>
  </si>
  <si>
    <t>13.08.1992</t>
  </si>
  <si>
    <t>05.07.1998</t>
  </si>
  <si>
    <t>28.07.2002</t>
  </si>
  <si>
    <t>12.01.1990</t>
  </si>
  <si>
    <t>26.07.1998</t>
  </si>
  <si>
    <t>25.06.2002</t>
  </si>
  <si>
    <t>30.06.1994</t>
  </si>
  <si>
    <t>27.05.1988</t>
  </si>
  <si>
    <t>18.02.1999</t>
  </si>
  <si>
    <t>21.05.1993</t>
  </si>
  <si>
    <t>04.12.1997</t>
  </si>
  <si>
    <t>23.01.1996</t>
  </si>
  <si>
    <t>28.02.1997</t>
  </si>
  <si>
    <t>28.06.1989</t>
  </si>
  <si>
    <t>09.07.1996</t>
  </si>
  <si>
    <t>22.01.2001</t>
  </si>
  <si>
    <t>22.06.1999</t>
  </si>
  <si>
    <t>20.05.1994</t>
  </si>
  <si>
    <t>19.09.1988</t>
  </si>
  <si>
    <t>07.11.1993</t>
  </si>
  <si>
    <t>15.12.1999</t>
  </si>
  <si>
    <t>05.04.1993</t>
  </si>
  <si>
    <t>11.12.1992</t>
  </si>
  <si>
    <t>15.01.1998</t>
  </si>
  <si>
    <t>27.02.2003</t>
  </si>
  <si>
    <t>26.06.2001</t>
  </si>
  <si>
    <t>13.12.1992</t>
  </si>
  <si>
    <t>02.03.1997</t>
  </si>
  <si>
    <t>24.09.1984</t>
  </si>
  <si>
    <t>22.05.2000</t>
  </si>
  <si>
    <t>07.12.1991</t>
  </si>
  <si>
    <t>13.09.1992</t>
  </si>
  <si>
    <t>11.02.1989</t>
  </si>
  <si>
    <t>05.10.1987</t>
  </si>
  <si>
    <t>28.12.1991</t>
  </si>
  <si>
    <t>07.12.1993</t>
  </si>
  <si>
    <t>03.05.2001</t>
  </si>
  <si>
    <t>21.06.1994</t>
  </si>
  <si>
    <t>22.01.1993</t>
  </si>
  <si>
    <t>29.07.1998</t>
  </si>
  <si>
    <t>28.11.1992</t>
  </si>
  <si>
    <t>09.08.1992</t>
  </si>
  <si>
    <t>14.06.1994</t>
  </si>
  <si>
    <t>26.12.1999</t>
  </si>
  <si>
    <t>22.10.1987</t>
  </si>
  <si>
    <t>16.02.1994</t>
  </si>
  <si>
    <t>22.11.1991</t>
  </si>
  <si>
    <t>11.09.1999</t>
  </si>
  <si>
    <t>10.08.1997</t>
  </si>
  <si>
    <t>26.02.1993</t>
  </si>
  <si>
    <t>12.06.1989</t>
  </si>
  <si>
    <t>19.02.1997</t>
  </si>
  <si>
    <t>28.05.2001</t>
  </si>
  <si>
    <t>21.11.1995</t>
  </si>
  <si>
    <t>07.02.1999</t>
  </si>
  <si>
    <t>04.12.1998</t>
  </si>
  <si>
    <t>04.01.1999</t>
  </si>
  <si>
    <t>24.11.1995</t>
  </si>
  <si>
    <t>17.01.1995</t>
  </si>
  <si>
    <t>14.04.1999</t>
  </si>
  <si>
    <t>24.07.2001</t>
  </si>
  <si>
    <t>04.08.2000</t>
  </si>
  <si>
    <t>30.04.1994</t>
  </si>
  <si>
    <t>08.02.1993</t>
  </si>
  <si>
    <t>15.04.1994</t>
  </si>
  <si>
    <t>09.06.2000</t>
  </si>
  <si>
    <t>20.03.1992</t>
  </si>
  <si>
    <t>18.04.1997</t>
  </si>
  <si>
    <t>01.11.2001</t>
  </si>
  <si>
    <t>03.04.1997</t>
  </si>
  <si>
    <t>09.12.1988</t>
  </si>
  <si>
    <t>18.03.1998</t>
  </si>
  <si>
    <t>14.01.1988</t>
  </si>
  <si>
    <t>21.07.1987</t>
  </si>
  <si>
    <t>19.07.1998</t>
  </si>
  <si>
    <t>12.03.1995</t>
  </si>
  <si>
    <t>17.01.1989</t>
  </si>
  <si>
    <t>13.12.1999</t>
  </si>
  <si>
    <t>23.11.1986</t>
  </si>
  <si>
    <t>12.10.1995</t>
  </si>
  <si>
    <t>29.10.1987</t>
  </si>
  <si>
    <t>14.05.1998</t>
  </si>
  <si>
    <t>08.03.2002</t>
  </si>
  <si>
    <t>23.07.1998</t>
  </si>
  <si>
    <t>18.06.1986</t>
  </si>
  <si>
    <t>08.03.1988</t>
  </si>
  <si>
    <t>24.07.1990</t>
  </si>
  <si>
    <t>04.07.1995</t>
  </si>
  <si>
    <t>09.11.1989</t>
  </si>
  <si>
    <t>19.07.1988</t>
  </si>
  <si>
    <t>31.10.1989</t>
  </si>
  <si>
    <t>03.11.1998</t>
  </si>
  <si>
    <t>15.07.1994</t>
  </si>
  <si>
    <t>13.02.1993</t>
  </si>
  <si>
    <t>18.08.1990</t>
  </si>
  <si>
    <t>02.03.1987</t>
  </si>
  <si>
    <t>30.11.1990</t>
  </si>
  <si>
    <t>14.06.1995</t>
  </si>
  <si>
    <t>28.06.1994</t>
  </si>
  <si>
    <t>18.04.1996</t>
  </si>
  <si>
    <t>17.12.1989</t>
  </si>
  <si>
    <t>21.12.1998</t>
  </si>
  <si>
    <t>26.08.2002</t>
  </si>
  <si>
    <t>01.02.1989</t>
  </si>
  <si>
    <t>30.11.1998</t>
  </si>
  <si>
    <t>28.10.1994</t>
  </si>
  <si>
    <t>25.02.1989</t>
  </si>
  <si>
    <t>28.07.1998</t>
  </si>
  <si>
    <t>28.11.2000</t>
  </si>
  <si>
    <t>09.02.1999</t>
  </si>
  <si>
    <t>03.07.1999</t>
  </si>
  <si>
    <t>19.09.1998</t>
  </si>
  <si>
    <t>21.02.1997</t>
  </si>
  <si>
    <t>06.09.1994</t>
  </si>
  <si>
    <t>26.03.1993</t>
  </si>
  <si>
    <t>07.01.2000</t>
  </si>
  <si>
    <t>18.03.1993</t>
  </si>
  <si>
    <t>03.02.1988</t>
  </si>
  <si>
    <t>10.08.1988</t>
  </si>
  <si>
    <t>29.12.1999</t>
  </si>
  <si>
    <t>25.01.2002</t>
  </si>
  <si>
    <t>02.12.1996</t>
  </si>
  <si>
    <t>08.08.1997</t>
  </si>
  <si>
    <t>28.06.1996</t>
  </si>
  <si>
    <t>09.09.1998</t>
  </si>
  <si>
    <t>10.06.1994</t>
  </si>
  <si>
    <t>22.10.1997</t>
  </si>
  <si>
    <t>06.11.1990</t>
  </si>
  <si>
    <t>23.07.2004</t>
  </si>
  <si>
    <t>24.07.1994</t>
  </si>
  <si>
    <t>15.11.1996</t>
  </si>
  <si>
    <t>23.04.1996</t>
  </si>
  <si>
    <t>18.07.1994</t>
  </si>
  <si>
    <t>27.07.1989</t>
  </si>
  <si>
    <t>21.10.1997</t>
  </si>
  <si>
    <t>07.10.2002</t>
  </si>
  <si>
    <t>03.12.1998</t>
  </si>
  <si>
    <t>12.09.1998</t>
  </si>
  <si>
    <t>22.02.1995</t>
  </si>
  <si>
    <t>17.10.1990</t>
  </si>
  <si>
    <t>02.04.1999</t>
  </si>
  <si>
    <t>08.07.1993</t>
  </si>
  <si>
    <t>20.07.1999</t>
  </si>
  <si>
    <t>01.07.1999</t>
  </si>
  <si>
    <t>09.07.1995</t>
  </si>
  <si>
    <t>15.12.1993</t>
  </si>
  <si>
    <t>01.08.1992</t>
  </si>
  <si>
    <t>08.05.1990</t>
  </si>
  <si>
    <t>07.02.1991</t>
  </si>
  <si>
    <t>15.03.1996</t>
  </si>
  <si>
    <t>07.09.1993</t>
  </si>
  <si>
    <t>06.01.1988</t>
  </si>
  <si>
    <t>03.10.1985</t>
  </si>
  <si>
    <t>26.12.1994</t>
  </si>
  <si>
    <t>11.12.1997</t>
  </si>
  <si>
    <t>24.04.1997</t>
  </si>
  <si>
    <t>23.07.1996</t>
  </si>
  <si>
    <t>21.08.1999</t>
  </si>
  <si>
    <t>06.04.1985</t>
  </si>
  <si>
    <t>28.06.1986</t>
  </si>
  <si>
    <t>04.05.2001</t>
  </si>
  <si>
    <t>22.03.2001</t>
  </si>
  <si>
    <t>29.07.2004</t>
  </si>
  <si>
    <t>30.04.1999</t>
  </si>
  <si>
    <t>02.08.2003</t>
  </si>
  <si>
    <t>01.06.2004</t>
  </si>
  <si>
    <t>05.01.2002</t>
  </si>
  <si>
    <t>04.11.2003</t>
  </si>
  <si>
    <t>06.07.2000</t>
  </si>
  <si>
    <t>26.08.1999</t>
  </si>
  <si>
    <t>06.10.1998</t>
  </si>
  <si>
    <t>02.12.2000</t>
  </si>
  <si>
    <t>04.09.2002</t>
  </si>
  <si>
    <t>19.11.2002</t>
  </si>
  <si>
    <t>16.05.1989</t>
  </si>
  <si>
    <t>13.12.1991</t>
  </si>
  <si>
    <t>06.06.1999</t>
  </si>
  <si>
    <t>07.03.1994</t>
  </si>
  <si>
    <t>07.04.2000</t>
  </si>
  <si>
    <t>20.04.2000</t>
  </si>
  <si>
    <t>13.02.2001</t>
  </si>
  <si>
    <t>29.12.2001</t>
  </si>
  <si>
    <t>13.10.2001</t>
  </si>
  <si>
    <t xml:space="preserve">Воронежская область </t>
  </si>
  <si>
    <t>Санкт-Петербург Республика Карелия</t>
  </si>
  <si>
    <t>Краснодарский край Карачаево-Черкесская республика</t>
  </si>
  <si>
    <t xml:space="preserve">Новосибирская область </t>
  </si>
  <si>
    <t xml:space="preserve">Краснодарский край </t>
  </si>
  <si>
    <t xml:space="preserve">Республика Татарстан </t>
  </si>
  <si>
    <t xml:space="preserve">Республика Карелия </t>
  </si>
  <si>
    <t>Москва Санкт-Петербург</t>
  </si>
  <si>
    <t>Красноярский край Санкт-Петербург</t>
  </si>
  <si>
    <t>Московская область Самарская область</t>
  </si>
  <si>
    <t xml:space="preserve">Курганская область </t>
  </si>
  <si>
    <t>Краснодарский край Брянская область</t>
  </si>
  <si>
    <t xml:space="preserve">Москва </t>
  </si>
  <si>
    <t xml:space="preserve">Санкт-Петербург </t>
  </si>
  <si>
    <t>Санкт-Петербург Ленинградская область</t>
  </si>
  <si>
    <t xml:space="preserve">Сахалинская область </t>
  </si>
  <si>
    <t xml:space="preserve">Белгородская область </t>
  </si>
  <si>
    <t xml:space="preserve">Ульяновская область </t>
  </si>
  <si>
    <t>Калининградская область Пермский край</t>
  </si>
  <si>
    <t>Москва Владимирская область</t>
  </si>
  <si>
    <t xml:space="preserve">Челябинская область </t>
  </si>
  <si>
    <t xml:space="preserve">Тверская область </t>
  </si>
  <si>
    <t xml:space="preserve">Ставропольский край </t>
  </si>
  <si>
    <t>Москва Московская область</t>
  </si>
  <si>
    <t xml:space="preserve">Волгоградская область </t>
  </si>
  <si>
    <t>Мурманская область Республика Карелия</t>
  </si>
  <si>
    <t>Свердловская область Челябинская область</t>
  </si>
  <si>
    <t>Санкт-Петербург Вологодская область</t>
  </si>
  <si>
    <t>Пензенская область Тульская область</t>
  </si>
  <si>
    <t xml:space="preserve">Новгородская область </t>
  </si>
  <si>
    <t xml:space="preserve">Курская область </t>
  </si>
  <si>
    <t>Московская область Курская область</t>
  </si>
  <si>
    <t>Московская область Ямало-Ненецкий автономный округ</t>
  </si>
  <si>
    <t xml:space="preserve">Калужская область </t>
  </si>
  <si>
    <t xml:space="preserve">Свердловская область </t>
  </si>
  <si>
    <t>Томская область Новосибирская область</t>
  </si>
  <si>
    <t xml:space="preserve">Иркутская область </t>
  </si>
  <si>
    <t>Краснодарский край Вологодская область</t>
  </si>
  <si>
    <t xml:space="preserve">Республика Башкортостан </t>
  </si>
  <si>
    <t>Московская область Санкт-Петербург</t>
  </si>
  <si>
    <t>Московская область Пермский край</t>
  </si>
  <si>
    <t>Москва Пермский край</t>
  </si>
  <si>
    <t xml:space="preserve">Архангельская область </t>
  </si>
  <si>
    <t>Москва Республика Карелия</t>
  </si>
  <si>
    <t>Кировская область Санкт-Петербург</t>
  </si>
  <si>
    <t>Санкт-Петербург Тверская область</t>
  </si>
  <si>
    <t>Санкт-Петербург Брянская область</t>
  </si>
  <si>
    <t>Московская область Липецкая область</t>
  </si>
  <si>
    <t xml:space="preserve">Томская область </t>
  </si>
  <si>
    <t>Москва Ивановская область</t>
  </si>
  <si>
    <t>Краснодарский край Алтайский край</t>
  </si>
  <si>
    <t>Санкт-Петербург Нижегородская область</t>
  </si>
  <si>
    <t xml:space="preserve">Мурманская область </t>
  </si>
  <si>
    <t>Волгоградская область Саратовская область</t>
  </si>
  <si>
    <t>Свердловская область Ямало-Ненецкий автономный округ</t>
  </si>
  <si>
    <t>Москва Волгоградская область</t>
  </si>
  <si>
    <t xml:space="preserve">Ямало-Ненецкий автономный округ </t>
  </si>
  <si>
    <t>Московская область Чувашская республика</t>
  </si>
  <si>
    <t xml:space="preserve">Оренбургская область </t>
  </si>
  <si>
    <t xml:space="preserve">Тюменская область </t>
  </si>
  <si>
    <t xml:space="preserve">Нижегородская область </t>
  </si>
  <si>
    <t xml:space="preserve">Рязанская область </t>
  </si>
  <si>
    <t>Москва Приморский край</t>
  </si>
  <si>
    <t xml:space="preserve">Красноярский край </t>
  </si>
  <si>
    <t xml:space="preserve">Ростовская область </t>
  </si>
  <si>
    <t>Москва Ханты-Мансийский автономный округ - Югра</t>
  </si>
  <si>
    <t xml:space="preserve">Московская область </t>
  </si>
  <si>
    <t>Краснодарский край ЮФО (К)</t>
  </si>
  <si>
    <t>Москва ЮФО (К)</t>
  </si>
  <si>
    <t>Санкт-Петербург Владимирская область</t>
  </si>
  <si>
    <t>Московская область Ростовская область</t>
  </si>
  <si>
    <t>Ленинградская область Санкт-Петербург</t>
  </si>
  <si>
    <t>Свердловская область Ставропольский край</t>
  </si>
  <si>
    <t>Липецкая область Кемеровская область</t>
  </si>
  <si>
    <t xml:space="preserve">Самарская область </t>
  </si>
  <si>
    <t xml:space="preserve">Приморский край </t>
  </si>
  <si>
    <t>Москва Брянская область</t>
  </si>
  <si>
    <t xml:space="preserve">Омская область </t>
  </si>
  <si>
    <t>Москва Иркутская область</t>
  </si>
  <si>
    <t>Московская область Иркутская область</t>
  </si>
  <si>
    <t>Москва Ставропольский край</t>
  </si>
  <si>
    <t>Москва Тверская область</t>
  </si>
  <si>
    <t>Москва Ростовская область</t>
  </si>
  <si>
    <t>Московская область Челябинская область</t>
  </si>
  <si>
    <t xml:space="preserve">Липецкая область </t>
  </si>
  <si>
    <t>Москва Липецкая область</t>
  </si>
  <si>
    <t>Барьерный бег 100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</si>
  <si>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</si>
  <si>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</si>
  <si>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</si>
  <si>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</si>
  <si>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</si>
  <si>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</si>
  <si>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</si>
  <si>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</si>
  <si>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</si>
  <si>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</t>
  </si>
  <si>
    <t/>
  </si>
  <si>
    <t>Бабкин А.П., Демиденкова Г.А.</t>
  </si>
  <si>
    <t>Воробьев С.А., Кишкин А.Ю., Климов А.Г.</t>
  </si>
  <si>
    <t>Вяльцева В.Г.</t>
  </si>
  <si>
    <t>Делеске О.Н.</t>
  </si>
  <si>
    <t>Дементьев С.Б.</t>
  </si>
  <si>
    <t>Ермолаев С.В., Пермяков О.А.</t>
  </si>
  <si>
    <t>Кишкин А.Ю.</t>
  </si>
  <si>
    <t>Климов А.Г.</t>
  </si>
  <si>
    <t>Климов А.Г., Вашкевич И.Е.</t>
  </si>
  <si>
    <t>Маслаков В.М., Жуликов Н.М., Иванова И.Ю.</t>
  </si>
  <si>
    <t>Сакаев В.В., Зайцева О.В.</t>
  </si>
  <si>
    <t>Третьяков В.Г., Павлова Н.С.</t>
  </si>
  <si>
    <t>Третьяков В.Г., Павлова Н.С., Совертков Е.И.</t>
  </si>
  <si>
    <t>Шекин Д.А., Бахвалова Е.А.</t>
  </si>
  <si>
    <t>Горлов А.Н.</t>
  </si>
  <si>
    <t>Зверева Т.Г., Куликова Е.Ю.</t>
  </si>
  <si>
    <t>Кишкин А.Ю., Воробьев С.А.</t>
  </si>
  <si>
    <t>Куликова Е.Ю., Воробьев С.А.</t>
  </si>
  <si>
    <t>Лотова Э.В.</t>
  </si>
  <si>
    <t>Малиновская Н.А., Верещагина З.Г.</t>
  </si>
  <si>
    <t>Морочко М.А., Литовченко И.Е.</t>
  </si>
  <si>
    <t>Носов С.В., Сагайдак С.В., Гришкина В.П.</t>
  </si>
  <si>
    <t>Омельченко Д.А., Бабкин А.П., Демиденкова Г.А.</t>
  </si>
  <si>
    <t>Полонников А.В.</t>
  </si>
  <si>
    <t>Пугач С.В., Ширяев В.А.</t>
  </si>
  <si>
    <t>Таранцов С.Ф., Лобойко В.В.</t>
  </si>
  <si>
    <t>Чемерисов Н.Ф.</t>
  </si>
  <si>
    <t>Абалдов А.А., Типаев В.Н.</t>
  </si>
  <si>
    <t>Бухашеев А.Г., Богатов А.М., Боярищева А.А.</t>
  </si>
  <si>
    <t>Воробьев С.А., Фарутин Н.В.</t>
  </si>
  <si>
    <t>Гладырь М.Ф.</t>
  </si>
  <si>
    <t>Жижикин А.Н.</t>
  </si>
  <si>
    <t>Кайдалин В.С.</t>
  </si>
  <si>
    <r>
      <t xml:space="preserve">Касаткина Л.В., Хрущелева Н.П.,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</si>
  <si>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Климов А.Г., Смелов Н.А.</t>
  </si>
  <si>
    <t>Куликова Е.Ю., Буровцева Н.В.</t>
  </si>
  <si>
    <t>Мамонов В.В.</t>
  </si>
  <si>
    <t>Самостоятельно о.</t>
  </si>
  <si>
    <t>Типаев В.Н., Невежин В.И.</t>
  </si>
  <si>
    <t>Тихонов А.В., Тихонова М.С.</t>
  </si>
  <si>
    <t>Тихонов А.В., Тихонова М.С., Попков Е.Н.</t>
  </si>
  <si>
    <t>- -., Зайцева З.Х., Мозолевская Я.А.</t>
  </si>
  <si>
    <t>Акуленко А.Н.</t>
  </si>
  <si>
    <t>Божко В.А., Соколенко Е.В., Трубников В.П.</t>
  </si>
  <si>
    <t>Бонько Т.И., Шкурбицкий В.Л.</t>
  </si>
  <si>
    <t>Бусырев А.В.</t>
  </si>
  <si>
    <t>Зайцев А.В., Зайцева З.Х.</t>
  </si>
  <si>
    <t>Иванова В.С.</t>
  </si>
  <si>
    <t>Морозов В.И., Аввакуменкова Н.М.</t>
  </si>
  <si>
    <t>Ополева С.Ю., Хисамов И.Н., Арефьев В.С.</t>
  </si>
  <si>
    <t>Осипов С.А., Аплачкин А.И.</t>
  </si>
  <si>
    <t>Попов С.А., Попова Е.И., Попов А.С.</t>
  </si>
  <si>
    <t>Цыганова Н.П., Божко В.А., Калина Т.В.</t>
  </si>
  <si>
    <t>Вакарина М.Т., Кудрявцев В.Е.</t>
  </si>
  <si>
    <t>Воробьев С.А.</t>
  </si>
  <si>
    <t>Воробьев С.А., Маслаков В.М.</t>
  </si>
  <si>
    <t>Кириллов Ю.А., Климов А.Г.</t>
  </si>
  <si>
    <t>Котовский В.Ю., Панов В.С.</t>
  </si>
  <si>
    <t>Назаров В.И., Петров С.Г., Трубин Ю.Н.</t>
  </si>
  <si>
    <t>Непомнящая И.А., Игаева Л.Ф.</t>
  </si>
  <si>
    <t>Соколенко Е.В.</t>
  </si>
  <si>
    <t>Шумаков Е.Г., Тихонов А.В., Тихонова М.С.</t>
  </si>
  <si>
    <t>Божко В.А., Цыганова Н.П., Попова Н.Л.</t>
  </si>
  <si>
    <t>Заикин В.В., Мерзлякова Н.В., Гусаренко В.С., Петренко О.Н.</t>
  </si>
  <si>
    <t>Клевцова Н.В.</t>
  </si>
  <si>
    <t>Куликова Е.Ю., Вашкевич И.Е., Зеленцова Т.П., Силкин А.Ф.</t>
  </si>
  <si>
    <t>Куликова Е.Ю., Седова Н.А., Геворкян Р.О.</t>
  </si>
  <si>
    <t>Павлова Н.С., Третьяков В.Г.</t>
  </si>
  <si>
    <t>Савенков П.В.</t>
  </si>
  <si>
    <t>Типаев В.Н.</t>
  </si>
  <si>
    <t>Типаев В.Н., Кайдалин В.С.</t>
  </si>
  <si>
    <t>Цыганова Н.П., Божко В.А., Кузнецов М.П.</t>
  </si>
  <si>
    <t>Алексеев Г.И., Яковлева Е.Ш., Зиганшин Ш.Р.</t>
  </si>
  <si>
    <t>Барышников А.С., Попов А.С., Улога М.В.</t>
  </si>
  <si>
    <t>Волкова И.В., Волков А.А.</t>
  </si>
  <si>
    <t>Кирамов С.Х., Рузаев М.М.</t>
  </si>
  <si>
    <t>Краус А.А., Сивченко А.В., Скаморовский О.А.</t>
  </si>
  <si>
    <t>Морозов В.И., Антюх Н.Н.</t>
  </si>
  <si>
    <t>Слепенчук А.М.</t>
  </si>
  <si>
    <t>Грачев Е.П.</t>
  </si>
  <si>
    <t>Комаров А.Н.</t>
  </si>
  <si>
    <t>Невьянцев В., Архипов Ф.М., Штырц В.В.</t>
  </si>
  <si>
    <t>Плаксин С.В.</t>
  </si>
  <si>
    <t>Сретенцев В.В., Вовк Т.И.</t>
  </si>
  <si>
    <t>Данилова Т.П.</t>
  </si>
  <si>
    <t>Котов С.В., Диаздинов О.В.</t>
  </si>
  <si>
    <t>Миленин В.А., Исковский А.В., Неверова И.А.</t>
  </si>
  <si>
    <t>Садов М.В., Зубовский В.Г.</t>
  </si>
  <si>
    <t>Садов М.В., Садова Н.И.</t>
  </si>
  <si>
    <t>Синицын А.В., Беляков Ю.Б.</t>
  </si>
  <si>
    <t>Абакумова Г.В., Кудрявцева В.А.</t>
  </si>
  <si>
    <t>Горшков А.И.</t>
  </si>
  <si>
    <t>Дмитриев И.В., Кузнецова С.В., Овчинников Ю.В., Миронов А.А., Ясюлянис В.Ф.</t>
  </si>
  <si>
    <t>Исаев А.Н.</t>
  </si>
  <si>
    <t>Литвинов Я.А., Терентьева В.С.</t>
  </si>
  <si>
    <t>Миленин В.А., Прошкина М.В.</t>
  </si>
  <si>
    <t>Моруев А.Ю., Жмурин В.М.</t>
  </si>
  <si>
    <t>Нижельская Т.Г., Барахтенко Л.М.</t>
  </si>
  <si>
    <t>Пшеничнов В.Н., Фастова О.А.</t>
  </si>
  <si>
    <t>Волкова Е.В., Волков А.В.</t>
  </si>
  <si>
    <t>Кузнецов В.Я.</t>
  </si>
  <si>
    <t>Самойленко О.В.</t>
  </si>
  <si>
    <t>Синицын А.В., Левин М.А.</t>
  </si>
  <si>
    <t>Шевченко В.В., Козлов В.О.</t>
  </si>
  <si>
    <t>Баканов О.Д., Семенов В.О.</t>
  </si>
  <si>
    <t>Гертлейн А.И.</t>
  </si>
  <si>
    <t>Горьков Б.Н., Горьков Б.Б.</t>
  </si>
  <si>
    <t>Королев М.И., Канашевич А.М., Стегачёв И.Н.</t>
  </si>
  <si>
    <t>Ларин С.А.</t>
  </si>
  <si>
    <t>Мочалов С.С., Мочалова Е.С.</t>
  </si>
  <si>
    <t>Попкова Е.Н., Ловачёва К.С.</t>
  </si>
  <si>
    <t>Белкова О.Н., Белков Г.А., Каргин С.К.</t>
  </si>
  <si>
    <t>Дротик В.С.</t>
  </si>
  <si>
    <t>Загинай Ю.А., Кузина Т.Н., Черненкова Т.М.</t>
  </si>
  <si>
    <t>Мишкин В.С., Письменный А.В.</t>
  </si>
  <si>
    <t>Пирожков С.В., Фуников В.В.</t>
  </si>
  <si>
    <t>Плутахин В.В.</t>
  </si>
  <si>
    <t>Плутахин В.В., Волкова И.В.</t>
  </si>
  <si>
    <t>Савинов Е.В., Шемигон О.С.</t>
  </si>
  <si>
    <t>Абрамова С.А., Смирягин Е.В., Смирягина Ю.И.</t>
  </si>
  <si>
    <t>Бондаренко В.Г., Ишрефова Х.</t>
  </si>
  <si>
    <t>Колмаков С.В., Несговорова О.В.</t>
  </si>
  <si>
    <t>Копылев С.С.</t>
  </si>
  <si>
    <t>Копылев С.С., Бибикин Е.В.</t>
  </si>
  <si>
    <t>Кучеряну М.И., Лавриненко Н.Ф., Кушкин В.Ю.</t>
  </si>
  <si>
    <t>Хайкин В.Е., Трубин Ю.Н.</t>
  </si>
  <si>
    <t>Шульгин В.И., Диденко Ю.В., Порохин С.В.</t>
  </si>
  <si>
    <t>Шульгин В.И., Потапов А.Ю., Хайкин В.Е.</t>
  </si>
  <si>
    <t>Кузин В.В., Рынина Е.И.</t>
  </si>
  <si>
    <t>Лебедев С.А., Кашнов М.А.</t>
  </si>
  <si>
    <t>Мухамедов Г.А.</t>
  </si>
  <si>
    <t>Тер-Аванесов Е.М., Сехина Т.Г., Ширяев С.П.</t>
  </si>
  <si>
    <t>Шемигон О.С., Лобойко В.В.</t>
  </si>
  <si>
    <t>Березуцкая Н.Н., Березуцкий В.В., Бугаков С.А.</t>
  </si>
  <si>
    <t>Лохова А.А., Крохмалёв А.В.</t>
  </si>
  <si>
    <t>Пономаренко М.И., Пономаренко А.Н.</t>
  </si>
  <si>
    <t>Сафонов В.Г., Парамонова И.П., Колодко Н.А.</t>
  </si>
  <si>
    <t>Жуков С.Н.</t>
  </si>
  <si>
    <t>Орехов А.В., Орехов Р.А.</t>
  </si>
  <si>
    <t>Яковлева Е.Н.</t>
  </si>
  <si>
    <t>Рощупкина Н.В., Филатова Л.А.</t>
  </si>
  <si>
    <t>Шевякин Ф.А.</t>
  </si>
  <si>
    <t>Маслаков В.М., Сергеев А.П.</t>
  </si>
  <si>
    <t>Богатырева Т.М.</t>
  </si>
  <si>
    <t>Голубенко Ю.И.</t>
  </si>
  <si>
    <t>Голубенко Ю.И., Гуров А.Е.</t>
  </si>
  <si>
    <t>Голубенко Ю.И., Пшеничная Т.В.</t>
  </si>
  <si>
    <t>Саченко С.А., Соколенко Е.В.</t>
  </si>
  <si>
    <t xml:space="preserve"> ГБУ ВО "СШОР №21"</t>
  </si>
  <si>
    <t xml:space="preserve"> СПб ГБУ ЦОП "ШВСМ по легкой атлетике", МУ "СШОР №3"</t>
  </si>
  <si>
    <t xml:space="preserve"> ГБУ КК  "РЦСП по легкой атлетике", ГБУ КК "ЦОП по легкой атлетике", РГБУ "ЦСП КЧР"</t>
  </si>
  <si>
    <t xml:space="preserve"> МБУ СШОР "Фламинго" по легкой атлетике</t>
  </si>
  <si>
    <t xml:space="preserve"> ГБУ КК  "РЦСП по легкой атлетике"</t>
  </si>
  <si>
    <t xml:space="preserve"> Спортивный клуб "Нефтехимик" ПАО "НКНХ"</t>
  </si>
  <si>
    <t xml:space="preserve"> МУ "СШОР №3"</t>
  </si>
  <si>
    <t xml:space="preserve"> ГБУ "ЦОП по легкой атлетике" Москомспорта, СПб ГБУ ЦОП "ШВСМ по легкой атлетике"</t>
  </si>
  <si>
    <t xml:space="preserve"> МАУ "СШОР "Спутник", СПб ГБУ ЦОП "ШВСМ по легкой атлетике"</t>
  </si>
  <si>
    <t xml:space="preserve"> ГАУ НСО "РЦСП СК и СР", РОО НСО СК "Атлетика"</t>
  </si>
  <si>
    <t>ВС ГБУ МО "ЦСП ОВС", ГБУ МО "СШОР по легкой атлетике", МБУ г.о. Самара "СШОР № 2"</t>
  </si>
  <si>
    <t xml:space="preserve"> ГАУ НСО "РЦСП СК и СР"</t>
  </si>
  <si>
    <t xml:space="preserve"> ГАУ НСО "РЦСП СК и СР", ФГБОУ ВО "НГПУ"</t>
  </si>
  <si>
    <t xml:space="preserve"> ГБУ "СШОР № 1" г.Курган</t>
  </si>
  <si>
    <t xml:space="preserve"> ГБУ "СШОР № 1" г.Курган, ФГБОУ ВО "ШГПУ", ГАУ "ЦСП КО"</t>
  </si>
  <si>
    <t>ВС ГБУ КК  "РЦСП по легкой атлетике", ГБУ БО СШОР "Русь"</t>
  </si>
  <si>
    <t xml:space="preserve">  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</si>
  <si>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</si>
  <si>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</si>
  <si>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летних видов спорта им.Э.М.Комнацкого</t>
  </si>
  <si>
    <t xml:space="preserve"> ГБУ КК "ЦОП по легкой атлетике", РГБУ "ЦСП КЧР"</t>
  </si>
  <si>
    <t>Динамо ОГБУ "ЦСП" Белгородской области, МБУ СШОР №3 г.Белгорода</t>
  </si>
  <si>
    <t xml:space="preserve"> ОГБУ "ССШОР по легкой атлетике"</t>
  </si>
  <si>
    <t xml:space="preserve"> ГБУ СШОР №2 Московского района</t>
  </si>
  <si>
    <t xml:space="preserve"> ГАУ КО "ЦСП СК", КГАУ "СШОР "Старт" г.Пермь</t>
  </si>
  <si>
    <t xml:space="preserve"> ГБУ "ФСО "Юность Москвы" Москомспорта</t>
  </si>
  <si>
    <t>ВС ГБУ МО "ЦСП ОВС", ГАУ "СШОР № 6"</t>
  </si>
  <si>
    <t xml:space="preserve"> МБУ СШОР №1 г.Сочи</t>
  </si>
  <si>
    <t xml:space="preserve"> МБУ СШОР № 2 по легкой атлетике имени Л.Н.Мосеева г.Челябинск, ОКУ "ЦСПЛА Челябинской области"</t>
  </si>
  <si>
    <t xml:space="preserve"> ГБУ ДО ОДЮСШ, ГБУ "КСШОР №2"</t>
  </si>
  <si>
    <t xml:space="preserve"> ГБУ СК "СШОР по легкой атлетике"</t>
  </si>
  <si>
    <t xml:space="preserve"> ГБУ "МГФСО" Москомспорта, РГУФКСМиТ, ГБУ МО "СШОР по легкой атлетике"</t>
  </si>
  <si>
    <t xml:space="preserve"> ГБУ "МГФСО" Москомспорта, ГБУ МО "СШОР по легкой атлетике"</t>
  </si>
  <si>
    <t>Динамо ГБУ ВО "СШОР по легкой атлетике"</t>
  </si>
  <si>
    <t>Динамо ГАУ НСО "РЦСП СК и СР", ФГБОУ ВО Новосибирский ГАУ</t>
  </si>
  <si>
    <t xml:space="preserve"> ГКУ ЦСПСО, ГБУ СШ летних видов спорта им.Э.М.Комнацкого</t>
  </si>
  <si>
    <t>ВС ГБУ "ЦОП по легкой атлетике" Москомспорта</t>
  </si>
  <si>
    <t xml:space="preserve"> МАУ СШОР №4, МУ "СШОР №3"</t>
  </si>
  <si>
    <t xml:space="preserve"> КГУФКСиТ, ГБУ КК "ЦОП по легкой атлетике"</t>
  </si>
  <si>
    <t xml:space="preserve"> ГБУ ВО "СШОР по легкой атлетике", ФГБОУ ВО "ВГАФК"</t>
  </si>
  <si>
    <t xml:space="preserve"> ГАУ СО "ЦСП", МБУ СШОР № 2 по легкой атлетике имени Л.Н.Мосеева г.Челябинск</t>
  </si>
  <si>
    <t>Профсоюзы СПб ГБУ ЦОП "ШВСМ по легкой атлетике", АУ ФКиС  ВО "ЦСП", АУ ФКИС ВО "СШ "Витязь"</t>
  </si>
  <si>
    <t xml:space="preserve"> МКУДО Нововоронежская ДЮСШ</t>
  </si>
  <si>
    <t xml:space="preserve"> ГАУ ЦСП ПО, ГБУ ПО "Комплексная СШОР", ГУ ТО ЦСП, МБУ СШОР "Легкая атлетика" г.Тула</t>
  </si>
  <si>
    <t xml:space="preserve"> -</t>
  </si>
  <si>
    <t xml:space="preserve"> ГБУ ВО "СШОР по легкой атлетике"</t>
  </si>
  <si>
    <t xml:space="preserve"> МБУ  "СШОР" г.Железногорск</t>
  </si>
  <si>
    <t xml:space="preserve"> ГБПОУ МО "УОР №1"</t>
  </si>
  <si>
    <t xml:space="preserve"> МУ СШОР "Лидер", МАУ ДО Пуровская районная СДЮСШОР  "Авангард"</t>
  </si>
  <si>
    <t xml:space="preserve"> МБУ ДО «ДЮСШ №1»</t>
  </si>
  <si>
    <t xml:space="preserve"> МБУ СШОР "Темп" г. Калуги</t>
  </si>
  <si>
    <t xml:space="preserve"> МБУ  "СШОР "Спутник", ГАУ СО "ЦСП"</t>
  </si>
  <si>
    <t>ВС ГБУ "ЦОП по легкой атлетике" Москомспорта, ГБУ "СШОР №44" Москомспорта</t>
  </si>
  <si>
    <t>ВС МБУ ДО ДЮСШ №1 г.Томск, ОГАУ ТО СШОР, ГАУ НСО "РЦСП СК и СР"</t>
  </si>
  <si>
    <t xml:space="preserve"> ОГКУ СШОР "ШВСМ"</t>
  </si>
  <si>
    <t xml:space="preserve"> ГБУ КК  "РЦСП по легкой атлетике", АУ ФКиС ВО "ЦСП"</t>
  </si>
  <si>
    <t xml:space="preserve"> ГБУ КО "CШОР "Юность"</t>
  </si>
  <si>
    <t xml:space="preserve"> СК им. Н. Гастелло</t>
  </si>
  <si>
    <t xml:space="preserve"> ВолГАУ, ГБУ ВО "СШОР по легкой атлетике"</t>
  </si>
  <si>
    <t>ВС ГБУ МО "СШОР по легкой атлетике"</t>
  </si>
  <si>
    <t xml:space="preserve"> МБУ СШОР №21</t>
  </si>
  <si>
    <t xml:space="preserve"> ОБУ ЦСП "ШВСМ", ОБУ СШОР "Урожай"</t>
  </si>
  <si>
    <t>Динамо ГБУ МО "ЦСП ОВС", ГК АУ "ЦСП ПК", КГАУ "СШОР "Старт"</t>
  </si>
  <si>
    <t xml:space="preserve"> ГБУ "СШОР "Луч" Москомспорта, ГБПОУ "КСППК"</t>
  </si>
  <si>
    <t xml:space="preserve"> ГБУ МО "ЦСП ОВС", ГБУ МО "СШОР по легкой атлетике", СПб ГБУ ЦОП "ШВСМ по легкой атлетике"</t>
  </si>
  <si>
    <t xml:space="preserve"> ГАУ АО "СШОР "Поморье"</t>
  </si>
  <si>
    <t xml:space="preserve"> МБУ СШОР №10, ГАПОУ ВО "УОР имени дважды Героя Советского Союза А.И.Родимцева"</t>
  </si>
  <si>
    <t xml:space="preserve"> ГБУ "ЦОП по легкой атлетике" Москомспорта, АУ РК "ЦСП"</t>
  </si>
  <si>
    <t xml:space="preserve"> КОГАУ "ВятСШОР", СПб ГБУ ЦОП "ШВСМ по легкой атлетике"</t>
  </si>
  <si>
    <t xml:space="preserve"> СПб ГБУ ЦОП "ШВСМ по легкой атлетике", СПб ГБПОУ "УОР №1", ГБУ "КСШОР №2"</t>
  </si>
  <si>
    <t xml:space="preserve"> МАУ "НЦВСМ"</t>
  </si>
  <si>
    <t xml:space="preserve"> МБУ "СШОР №5"</t>
  </si>
  <si>
    <t>ВС СПб ГБУ ЦОП "ШВСМ по легкой атлетике", ГБУ БО СШОР по легкой атлетике им. В.Д. Самотесова</t>
  </si>
  <si>
    <t xml:space="preserve"> ГБУ МО "ЦСП ОВС", МБУ "СШОР №5"</t>
  </si>
  <si>
    <t xml:space="preserve"> ОБУ СШОР "Урожай"</t>
  </si>
  <si>
    <t xml:space="preserve"> МБУ ДО ДЮСШ №1 г.Томск</t>
  </si>
  <si>
    <t xml:space="preserve"> ГБУ "ЦОП по легкой атлетике" Москомспорта, МБУ ДО "ДЮСШ №6 г.Иванова"</t>
  </si>
  <si>
    <t xml:space="preserve"> РГБУ "ЦСП КЧР", ГБУ КК "ЦОП по легкой атлетике", ГБУ КК  "РЦСП по легкой атлетике"</t>
  </si>
  <si>
    <t xml:space="preserve"> ГАУ СО "ЦСП", СК "Спутник"</t>
  </si>
  <si>
    <t>ВС ГБУ КК  "РЦСП по легкой атлетике", ГБУ КК "ЦОП по легкой атлетике", МБУ СП СШОР №2</t>
  </si>
  <si>
    <t>ВС ГБУ "ЦОП по легкой атлетике" Москомспорта,  МАУ СШОР №1 г.Перми</t>
  </si>
  <si>
    <t xml:space="preserve"> СПб ГБУ ЦОП "ШВСМ по легкой атлетике", МБУ   КСШОР №1</t>
  </si>
  <si>
    <t xml:space="preserve"> ГБУ "СШОР № 1" г.Курган, ГБПОУ КУОР</t>
  </si>
  <si>
    <t>Динамо ГАУМО "ЦСП", МАУ СШОР №4</t>
  </si>
  <si>
    <t xml:space="preserve"> ГБУ ВО "СШОР по легкой атлетике", ГАПОУ ВО "УОР имени дважды Героя Советского Союза А.И.Родимцева", МКУ  "СШОР №6"</t>
  </si>
  <si>
    <t>ВС ГАУ СО "ЦСП", ЧУ СК "Луч", МАУ ДО Пуровская районная СДЮСШОР  "Авангард"</t>
  </si>
  <si>
    <t xml:space="preserve"> МАУ ДО Пуровская районная СДЮСШОР  "Авангард"</t>
  </si>
  <si>
    <t xml:space="preserve"> ГБУ МО "ЦСП ОВС", АУ "ЦСП им. А. Игнатьева " Минспорта Чувашии</t>
  </si>
  <si>
    <t xml:space="preserve"> ГАУ ЦСП МС РТ, МБУ "СШОР "Атлетика"" г.Казани</t>
  </si>
  <si>
    <t xml:space="preserve"> ГБУ "СШОР №2" г.Оренбург</t>
  </si>
  <si>
    <t xml:space="preserve"> ГАУ ТО "ЦСП", МАО ДО "ДЮСШ" г.Ишима</t>
  </si>
  <si>
    <t xml:space="preserve"> МБУ ДО "ДЮСШ "Нижегородец"</t>
  </si>
  <si>
    <t xml:space="preserve"> ОБУ ЦСП "ШВСМ", МБУ  "СШОР" г.Железногорск</t>
  </si>
  <si>
    <t>Динамо ГАУ РО "СШОР "Олимпиец"</t>
  </si>
  <si>
    <t xml:space="preserve"> ГБУ "СШОР "Луч" Москомспорта, КГАУ "ЦСП - ШВСМ"</t>
  </si>
  <si>
    <t xml:space="preserve"> КГАУ "РЦСП "Академия летних видов спорта", МАУ "СШОР "Спутник"</t>
  </si>
  <si>
    <t xml:space="preserve"> ГАУ СО "ЦСП", УРФУ</t>
  </si>
  <si>
    <t xml:space="preserve"> ГБУ СШОР "Академия легкой атлетики Санкт-Петербурга", АУ ФКИС ВО "СШ "Витязь"</t>
  </si>
  <si>
    <t xml:space="preserve"> ГБУ РО "ЦОП №1"</t>
  </si>
  <si>
    <t>ВС ГБУ "МГФСО" Москомспорта</t>
  </si>
  <si>
    <t xml:space="preserve"> МУ ДСШ  (г.Люберцы)</t>
  </si>
  <si>
    <t xml:space="preserve"> ГБУ "СШОР "Луч" Москомспорта, МБУ   КСШОР №1</t>
  </si>
  <si>
    <t>ВС ГБУ "СШОР "Луч", МБУ  КСШОР №1</t>
  </si>
  <si>
    <t xml:space="preserve"> ГБУ КК"РЦСП по легкой атлетике", ГБУ КК "ЦОП по легкой атлетике", МБУ "СШ Джанкойского района"</t>
  </si>
  <si>
    <t xml:space="preserve"> ГБУ КК "ЦОП по легкой атлетике"</t>
  </si>
  <si>
    <t xml:space="preserve"> МБУ "СШОР №5", АУ ВО "ЦСПСК"</t>
  </si>
  <si>
    <t xml:space="preserve"> ГБУ "ЦОП по легкой атлетике" Москомспорта, ГБУ РК "СШОР по легкой атлетике №1"</t>
  </si>
  <si>
    <t xml:space="preserve"> ГБУ КК "ЦОП по легкой атлетике", ГБУ КК  "РЦСП по легкой атлетике"</t>
  </si>
  <si>
    <t xml:space="preserve"> ГБУ СШОР "Академия легкой атлетики Санкт-Петербурга", МБУ "СШОР №4"</t>
  </si>
  <si>
    <t>ВС ГБУ МО "ЦСП ОВС", ГБУ РО "ЦОП №1"</t>
  </si>
  <si>
    <t xml:space="preserve"> МБУ "СШОР "Фаворит" г.Выборг, ГБУ СШОР по легкой атлетике №1 Невского района</t>
  </si>
  <si>
    <t xml:space="preserve"> ГБУ "МГФСО" Москомспорта</t>
  </si>
  <si>
    <t xml:space="preserve"> ГБУ "СШОР 24" Москомспорта</t>
  </si>
  <si>
    <t xml:space="preserve"> ГБУ МО "ЦСП ОВС", МУ ДСШ  (г.Люберцы)</t>
  </si>
  <si>
    <t xml:space="preserve"> МБУ СШОР № 2 по легкой атлетике имени Л.Н.Мосеева г.Челябинск</t>
  </si>
  <si>
    <t xml:space="preserve"> ГАУ СО "ЦСП", ГБУ СК "РЦСП"</t>
  </si>
  <si>
    <t xml:space="preserve"> МБОУДО "Гатчинская ДЮСШ № 1", ЦСП ЛО "Ижора", ГБУ СШОР "Академия легкой атлетики Санкт-Петербурга"</t>
  </si>
  <si>
    <t xml:space="preserve"> ГБУ «СШ № 82» Москомспорта</t>
  </si>
  <si>
    <t xml:space="preserve"> ГБУ ЛО ЦСП, ГБФСУ КО "СШОР по легкой атлетике им. В.А.Савенкова"</t>
  </si>
  <si>
    <t xml:space="preserve"> МБУ г.о. Самара "СШОР № 6"</t>
  </si>
  <si>
    <t xml:space="preserve"> МБУ ДО  "ДЮСШ №1" г.Ростов-на-Дону</t>
  </si>
  <si>
    <t xml:space="preserve">  МБУ СШ №5 г.Волгодонска</t>
  </si>
  <si>
    <t xml:space="preserve"> КГАУ "ЦСП - ШВСМ", ФГБУ ПОО «ПГУОР»</t>
  </si>
  <si>
    <t xml:space="preserve"> ГБУ "СШОР "Луч" Москомспорта, ГБУ БО СШОР "Русь"</t>
  </si>
  <si>
    <t xml:space="preserve"> СПб ГБУ ЦОП "ШВСМ по легкой атлетике", СПб ГБПОУ "УОР №1"</t>
  </si>
  <si>
    <t xml:space="preserve"> ГБУ "ЦОП по легкой атлетике" Москомспорта</t>
  </si>
  <si>
    <t>ВС ГБУ "ФСО "Юность Москвы" Москомспорта</t>
  </si>
  <si>
    <t xml:space="preserve"> ГБУ МО "ЦСП ОВС", ГБПОУ МО "УОР №2", МБУ ДО  "ДЮСШ №1" г.Ростов-на-Дону</t>
  </si>
  <si>
    <t xml:space="preserve"> БУ ОО "ООЦСП", БУ ОО "СШОР", ФГБОУ ВО СибГУФК</t>
  </si>
  <si>
    <t xml:space="preserve"> ГБУ "ФСО "Юность Москвы" Москомспорта, ГБУ БО СШОР по легкой атлетике им. В.Д. Самотесова</t>
  </si>
  <si>
    <t xml:space="preserve"> ГБУ "МГФСО" Москомспорта, ОГКУ СШОР "Олимпиец"</t>
  </si>
  <si>
    <t xml:space="preserve"> ГБУ МО "ЦСП ОВС", ОГКУ СШОР "ШВСМ"</t>
  </si>
  <si>
    <t xml:space="preserve"> МАУ "СШОР "Тасма"" г.Казани</t>
  </si>
  <si>
    <t>ВС ГБУ "ЦОП по легкой атлетике" Москомспорта, ГБУ БО "СШОР "Русь"</t>
  </si>
  <si>
    <t xml:space="preserve"> ФАУ МО РФ ЦСКА СШОР по легкой атлетике имени Н.А. Пономаревой, ГБУ СК "РЦСП"</t>
  </si>
  <si>
    <t>ВС ГБУ "ФСО "Юность Москвы" Москомспорта, ГБУ Тверской области ЦСП "ШВСМ", ГБУ "КСШОР №2"</t>
  </si>
  <si>
    <t xml:space="preserve"> ГБУ "ФСО "Юность Москвы"Москомспорта, ГБПОУ РО "РОУОР" г.Ростов-на-Дону</t>
  </si>
  <si>
    <t xml:space="preserve"> СУОР</t>
  </si>
  <si>
    <t xml:space="preserve"> ГАУ "СШОР № 6"</t>
  </si>
  <si>
    <t xml:space="preserve"> ГБУ МО "ЦСП ОВС", ОКУ "ЦСПЛА Челябинской области", ЧУ ДО "СК "Металлург-Магнитогорск"</t>
  </si>
  <si>
    <t xml:space="preserve"> МБУ СШОР № 1 г. Сочи</t>
  </si>
  <si>
    <t>Динамо МБУ "СШОР №5"</t>
  </si>
  <si>
    <t xml:space="preserve"> ГБУ "ЦОП по легкой атлетике" Москомспорта, ГБУ ЛО ОК "СШОР"</t>
  </si>
  <si>
    <t xml:space="preserve"> ГБОУ ДОДСН "СДЮСШОР "Москвич" Москомспорта, ГБУ "МГФСО" Москомспорта</t>
  </si>
  <si>
    <t xml:space="preserve"> ГБПОУ "МССУОР №1" Москомспорта</t>
  </si>
  <si>
    <t xml:space="preserve"> ГБУ "МГФСО" Москомспорта, МБУ ДО "СДЮСШОР "Спартак"</t>
  </si>
  <si>
    <t>365-385-400-410-420-430-440-450-456-461 и далее по 5 см</t>
  </si>
  <si>
    <t>170-175-179-182-185-188-191-194-196 и далее по 2 см</t>
  </si>
  <si>
    <t>33</t>
  </si>
  <si>
    <t>забеги</t>
  </si>
  <si>
    <t xml:space="preserve"> Жижикин А.Н.</t>
  </si>
  <si>
    <t xml:space="preserve"> Трубецкой Р.О., Воротыляк А.Н.</t>
  </si>
  <si>
    <t>345</t>
  </si>
  <si>
    <t>346</t>
  </si>
  <si>
    <t>348</t>
  </si>
  <si>
    <t>350</t>
  </si>
  <si>
    <t>248</t>
  </si>
  <si>
    <t>249</t>
  </si>
  <si>
    <t>251</t>
  </si>
  <si>
    <t>220</t>
  </si>
  <si>
    <t>225</t>
  </si>
  <si>
    <t>241</t>
  </si>
  <si>
    <t>24</t>
  </si>
  <si>
    <t>28</t>
  </si>
  <si>
    <t>29</t>
  </si>
  <si>
    <t>30</t>
  </si>
  <si>
    <t>31</t>
  </si>
  <si>
    <t>35</t>
  </si>
  <si>
    <t>36</t>
  </si>
  <si>
    <t>37</t>
  </si>
  <si>
    <t>39</t>
  </si>
  <si>
    <t>40</t>
  </si>
  <si>
    <t>42</t>
  </si>
  <si>
    <t>362</t>
  </si>
  <si>
    <t>286</t>
  </si>
  <si>
    <t>287</t>
  </si>
  <si>
    <t>333</t>
  </si>
  <si>
    <t>335</t>
  </si>
  <si>
    <t>337</t>
  </si>
  <si>
    <t>341</t>
  </si>
  <si>
    <t>86</t>
  </si>
  <si>
    <t>87</t>
  </si>
  <si>
    <t>89</t>
  </si>
  <si>
    <t>91</t>
  </si>
  <si>
    <t>92</t>
  </si>
  <si>
    <t>96</t>
  </si>
  <si>
    <t>98</t>
  </si>
  <si>
    <t>103</t>
  </si>
  <si>
    <t>106</t>
  </si>
  <si>
    <t>109</t>
  </si>
  <si>
    <t>116</t>
  </si>
  <si>
    <t>120</t>
  </si>
  <si>
    <t>124</t>
  </si>
  <si>
    <t>125</t>
  </si>
  <si>
    <t>99</t>
  </si>
  <si>
    <t>366</t>
  </si>
  <si>
    <t>367</t>
  </si>
  <si>
    <t>369</t>
  </si>
  <si>
    <t>370</t>
  </si>
  <si>
    <t>374</t>
  </si>
  <si>
    <t>205</t>
  </si>
  <si>
    <t>206</t>
  </si>
  <si>
    <t>207</t>
  </si>
  <si>
    <t>208</t>
  </si>
  <si>
    <t>210</t>
  </si>
  <si>
    <t>299</t>
  </si>
  <si>
    <t>301</t>
  </si>
  <si>
    <t>302</t>
  </si>
  <si>
    <t>307</t>
  </si>
  <si>
    <t>310</t>
  </si>
  <si>
    <t>82</t>
  </si>
  <si>
    <t>376</t>
  </si>
  <si>
    <t>377</t>
  </si>
  <si>
    <t>378</t>
  </si>
  <si>
    <t>380</t>
  </si>
  <si>
    <t>381</t>
  </si>
  <si>
    <t>383</t>
  </si>
  <si>
    <t>385</t>
  </si>
  <si>
    <t>386</t>
  </si>
  <si>
    <t>387</t>
  </si>
  <si>
    <t>169</t>
  </si>
  <si>
    <t>400</t>
  </si>
  <si>
    <t>197</t>
  </si>
  <si>
    <t>401</t>
  </si>
  <si>
    <t>403</t>
  </si>
  <si>
    <t>402</t>
  </si>
  <si>
    <t>404</t>
  </si>
  <si>
    <t>405</t>
  </si>
  <si>
    <t>406</t>
  </si>
  <si>
    <t>407</t>
  </si>
  <si>
    <t>408</t>
  </si>
  <si>
    <t>410</t>
  </si>
  <si>
    <t>128</t>
  </si>
  <si>
    <t>211</t>
  </si>
  <si>
    <t>222</t>
  </si>
  <si>
    <t>226</t>
  </si>
  <si>
    <t>413</t>
  </si>
  <si>
    <t>414</t>
  </si>
  <si>
    <t>418</t>
  </si>
  <si>
    <t>419</t>
  </si>
  <si>
    <t>421</t>
  </si>
  <si>
    <t>283</t>
  </si>
  <si>
    <t>199</t>
  </si>
  <si>
    <t>200</t>
  </si>
  <si>
    <t>201</t>
  </si>
  <si>
    <t>202</t>
  </si>
  <si>
    <t>170</t>
  </si>
  <si>
    <t>192</t>
  </si>
  <si>
    <t>195</t>
  </si>
  <si>
    <t>432</t>
  </si>
  <si>
    <t>439</t>
  </si>
  <si>
    <t>85</t>
  </si>
  <si>
    <t>74</t>
  </si>
  <si>
    <t>75</t>
  </si>
  <si>
    <t>84</t>
  </si>
  <si>
    <t>127</t>
  </si>
  <si>
    <t>129</t>
  </si>
  <si>
    <t>133</t>
  </si>
  <si>
    <t>134</t>
  </si>
  <si>
    <t>137</t>
  </si>
  <si>
    <t>138</t>
  </si>
  <si>
    <t>141</t>
  </si>
  <si>
    <t>143</t>
  </si>
  <si>
    <t>144</t>
  </si>
  <si>
    <t>147</t>
  </si>
  <si>
    <t>148</t>
  </si>
  <si>
    <t>149</t>
  </si>
  <si>
    <t>151</t>
  </si>
  <si>
    <t>152</t>
  </si>
  <si>
    <t>157</t>
  </si>
  <si>
    <t>159</t>
  </si>
  <si>
    <t>167</t>
  </si>
  <si>
    <t>171</t>
  </si>
  <si>
    <t>174</t>
  </si>
  <si>
    <t>176</t>
  </si>
  <si>
    <t>180</t>
  </si>
  <si>
    <t>184</t>
  </si>
  <si>
    <t>187</t>
  </si>
  <si>
    <t>188</t>
  </si>
  <si>
    <t>190</t>
  </si>
  <si>
    <t>216</t>
  </si>
  <si>
    <t>239</t>
  </si>
  <si>
    <t>242</t>
  </si>
  <si>
    <t>244</t>
  </si>
  <si>
    <t>245</t>
  </si>
  <si>
    <t>257</t>
  </si>
  <si>
    <t>259</t>
  </si>
  <si>
    <t>260</t>
  </si>
  <si>
    <t>261</t>
  </si>
  <si>
    <t>262</t>
  </si>
  <si>
    <t>266</t>
  </si>
  <si>
    <t>270</t>
  </si>
  <si>
    <t>273</t>
  </si>
  <si>
    <t>274</t>
  </si>
  <si>
    <t>276</t>
  </si>
  <si>
    <t>277</t>
  </si>
  <si>
    <t>278</t>
  </si>
  <si>
    <t>279</t>
  </si>
  <si>
    <t>280</t>
  </si>
  <si>
    <t>282</t>
  </si>
  <si>
    <t>312</t>
  </si>
  <si>
    <t>314</t>
  </si>
  <si>
    <t>317</t>
  </si>
  <si>
    <t>318</t>
  </si>
  <si>
    <t>319</t>
  </si>
  <si>
    <t>227</t>
  </si>
  <si>
    <t>229</t>
  </si>
  <si>
    <t>231</t>
  </si>
  <si>
    <t>232</t>
  </si>
  <si>
    <t>353</t>
  </si>
  <si>
    <t>437</t>
  </si>
  <si>
    <t>438</t>
  </si>
  <si>
    <t>298</t>
  </si>
  <si>
    <t>425</t>
  </si>
  <si>
    <t>295</t>
  </si>
  <si>
    <t>430</t>
  </si>
  <si>
    <t>424</t>
  </si>
  <si>
    <t>428</t>
  </si>
  <si>
    <t>440</t>
  </si>
  <si>
    <t>352</t>
  </si>
  <si>
    <t>15:00</t>
  </si>
  <si>
    <t>12:00</t>
  </si>
  <si>
    <t>16:15</t>
  </si>
  <si>
    <t>17:00</t>
  </si>
  <si>
    <t>16:30</t>
  </si>
  <si>
    <t>16:00</t>
  </si>
  <si>
    <t>19:30</t>
  </si>
  <si>
    <t>19:00</t>
  </si>
  <si>
    <t>16:20</t>
  </si>
  <si>
    <t>234</t>
  </si>
  <si>
    <t>Лобойко Н., ССВК, Ставрополь</t>
  </si>
  <si>
    <t>Орлянская С., СС1К, Краснодар</t>
  </si>
  <si>
    <t>17:15</t>
  </si>
  <si>
    <t>356</t>
  </si>
  <si>
    <t>355</t>
  </si>
  <si>
    <t>357</t>
  </si>
  <si>
    <t>18:15</t>
  </si>
  <si>
    <t>Х</t>
  </si>
  <si>
    <t>18:00</t>
  </si>
  <si>
    <t>18</t>
  </si>
  <si>
    <t>t° +26 вл. 61%</t>
  </si>
  <si>
    <t>х</t>
  </si>
  <si>
    <t>DNS</t>
  </si>
  <si>
    <t>20+5</t>
  </si>
  <si>
    <t>17+5</t>
  </si>
  <si>
    <t>15+5</t>
  </si>
  <si>
    <t>Чернов А.В.</t>
  </si>
  <si>
    <t>Арькова Н.В., Невежин В.И.,</t>
  </si>
  <si>
    <t xml:space="preserve">Арькова Н.В., Невежин В.И., </t>
  </si>
  <si>
    <t xml:space="preserve"> Лупачев А.С.</t>
  </si>
  <si>
    <t xml:space="preserve">Мащенко Р.М., </t>
  </si>
  <si>
    <t xml:space="preserve"> Куликова Е.Ю.</t>
  </si>
  <si>
    <t>Куликова Е.Ю.</t>
  </si>
  <si>
    <r>
      <t>Синицын А.В.</t>
    </r>
    <r>
      <rPr>
        <sz val="11"/>
        <color indexed="10"/>
        <rFont val="Calibri"/>
        <family val="2"/>
        <charset val="204"/>
      </rPr>
      <t/>
    </r>
  </si>
  <si>
    <t>Поддубнова М.П.</t>
  </si>
  <si>
    <r>
      <t xml:space="preserve">Шабанов Г.К., </t>
    </r>
    <r>
      <rPr>
        <sz val="11"/>
        <rFont val="Calibri"/>
      </rPr>
      <t>Кивимяги М.В.</t>
    </r>
  </si>
  <si>
    <r>
      <t>Шабанов Г.К.,</t>
    </r>
    <r>
      <rPr>
        <sz val="11"/>
        <rFont val="Calibri"/>
      </rPr>
      <t xml:space="preserve"> Кивимяги М.В.</t>
    </r>
  </si>
  <si>
    <r>
      <t xml:space="preserve">Осипов С.А., </t>
    </r>
    <r>
      <rPr>
        <sz val="11"/>
        <rFont val="Calibri"/>
      </rPr>
      <t xml:space="preserve"> Захаров Н.А.</t>
    </r>
  </si>
  <si>
    <t>Шумаков Е.Г.</t>
  </si>
  <si>
    <t>Яковлева Е.</t>
  </si>
  <si>
    <r>
      <t>Шумаков Е.Г.</t>
    </r>
    <r>
      <rPr>
        <sz val="11"/>
        <color indexed="10"/>
        <rFont val="Calibri"/>
        <family val="2"/>
        <charset val="204"/>
      </rPr>
      <t/>
    </r>
  </si>
  <si>
    <t>Шаева Т.И.</t>
  </si>
  <si>
    <r>
      <t>Халеев В.В.</t>
    </r>
    <r>
      <rPr>
        <sz val="11"/>
        <rFont val="Calibri"/>
      </rPr>
      <t xml:space="preserve"> Куканов Ю.С.</t>
    </r>
  </si>
  <si>
    <t>Шабанов Г.К.</t>
  </si>
  <si>
    <t xml:space="preserve">Васяткин В.П., Васяткин А.В., </t>
  </si>
  <si>
    <t>Божко В.А.</t>
  </si>
  <si>
    <t>Громова О.А.</t>
  </si>
  <si>
    <t>Садов М.В., Коптюх И.Н.</t>
  </si>
  <si>
    <r>
      <t>Попова Е.И.,</t>
    </r>
    <r>
      <rPr>
        <sz val="11"/>
        <rFont val="Calibri"/>
      </rPr>
      <t>Попов А.С.</t>
    </r>
  </si>
  <si>
    <r>
      <t>Попова Е.И.,</t>
    </r>
    <r>
      <rPr>
        <sz val="11"/>
        <rFont val="Calibri"/>
      </rPr>
      <t xml:space="preserve"> Попов А.С.</t>
    </r>
  </si>
  <si>
    <t xml:space="preserve"> Анисимов В.Н., Куканов Ю.С.</t>
  </si>
  <si>
    <t>Карлова А.Н.</t>
  </si>
  <si>
    <t>Левин С.И.</t>
  </si>
  <si>
    <t>Морозов В.И.</t>
  </si>
  <si>
    <t>Хангельдиев Г.А.</t>
  </si>
  <si>
    <t>Кудрявцев В.Е., Грошев В.А.</t>
  </si>
  <si>
    <t>Печёнкин Г.В.</t>
  </si>
  <si>
    <t>Родионова А.И., Ковтун Н.Н.</t>
  </si>
  <si>
    <t>Буряков Б.М.</t>
  </si>
  <si>
    <r>
      <t>Куликова Е.Ю.,</t>
    </r>
    <r>
      <rPr>
        <sz val="11"/>
        <rFont val="Calibri"/>
      </rPr>
      <t xml:space="preserve"> Калина Т.В.</t>
    </r>
  </si>
  <si>
    <r>
      <t xml:space="preserve">Куликова Е.Ю., </t>
    </r>
    <r>
      <rPr>
        <sz val="11"/>
        <rFont val="Calibri"/>
      </rPr>
      <t>Калина Т.В.</t>
    </r>
  </si>
  <si>
    <t>Григорьев С.П.</t>
  </si>
  <si>
    <t>Королев В.В.</t>
  </si>
  <si>
    <t>Алексеева Н.А.</t>
  </si>
  <si>
    <t>Табабилов Р.Б., Хангельдиев Г.А.</t>
  </si>
  <si>
    <t>Рубцова А.Н.</t>
  </si>
  <si>
    <t>Ларин А.С.</t>
  </si>
  <si>
    <t>20+15</t>
  </si>
  <si>
    <t>17+15</t>
  </si>
  <si>
    <t>17:30</t>
  </si>
  <si>
    <t>17:20</t>
  </si>
  <si>
    <t>436</t>
  </si>
  <si>
    <t>17:50</t>
  </si>
  <si>
    <t>14,43</t>
  </si>
  <si>
    <t>13,57</t>
  </si>
  <si>
    <t>13,93</t>
  </si>
  <si>
    <t>13,72</t>
  </si>
  <si>
    <t>14,16</t>
  </si>
  <si>
    <t>14,08</t>
  </si>
  <si>
    <t>14,52</t>
  </si>
  <si>
    <t>18:50</t>
  </si>
  <si>
    <t>-</t>
  </si>
  <si>
    <t>NM</t>
  </si>
  <si>
    <t>12,13</t>
  </si>
  <si>
    <t>11,95</t>
  </si>
  <si>
    <t>11,87</t>
  </si>
  <si>
    <t>11,24</t>
  </si>
  <si>
    <t>11,74</t>
  </si>
  <si>
    <t>11,81</t>
  </si>
  <si>
    <t>11,92</t>
  </si>
  <si>
    <t>11,85</t>
  </si>
  <si>
    <t>365</t>
  </si>
  <si>
    <t>420</t>
  </si>
  <si>
    <t>450</t>
  </si>
  <si>
    <t>456</t>
  </si>
  <si>
    <t>хх-</t>
  </si>
  <si>
    <t>ххх</t>
  </si>
  <si>
    <t>14+5</t>
  </si>
  <si>
    <t>13+5</t>
  </si>
  <si>
    <t>175</t>
  </si>
  <si>
    <t>179</t>
  </si>
  <si>
    <t>182</t>
  </si>
  <si>
    <t>185</t>
  </si>
  <si>
    <t>191</t>
  </si>
  <si>
    <t>194</t>
  </si>
  <si>
    <t>DNF</t>
  </si>
  <si>
    <t>15+15</t>
  </si>
  <si>
    <t>12+5</t>
  </si>
  <si>
    <t>R/med</t>
  </si>
  <si>
    <t>16:05</t>
  </si>
  <si>
    <t>17:40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</si>
</sst>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yy/mm/dd;@"/>
    <numFmt numFmtId="166" formatCode="0.0"/>
  </numFmts>
  <fonts count="31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indexed="63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59">
    <xf numFmtId="0" fontId="0" fillId="0" borderId="0" xfId="0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2" xfId="0" applyNumberFormat="1" applyBorder="1" applyAlignment="1">
      <alignment horizontal="left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0" fontId="5" fillId="0" borderId="0" xfId="0" applyNumberFormat="1" applyFont="1" applyBorder="1" applyAlignment="1">
      <alignment wrapText="1"/>
    </xf>
    <xf numFmtId="0" fontId="5" fillId="5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/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/>
    <xf numFmtId="0" fontId="5" fillId="0" borderId="0" xfId="0" applyFont="1"/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Border="1" applyAlignment="1">
      <alignment wrapText="1"/>
    </xf>
    <xf numFmtId="49" fontId="5" fillId="0" borderId="0" xfId="0" applyNumberFormat="1" applyFont="1" applyBorder="1" applyAlignment="1">
      <alignment vertical="top" wrapText="1"/>
    </xf>
    <xf numFmtId="0" fontId="7" fillId="6" borderId="0" xfId="0" applyNumberFormat="1" applyFont="1" applyFill="1" applyBorder="1" applyAlignment="1">
      <alignment horizontal="center" vertical="center"/>
    </xf>
    <xf numFmtId="0" fontId="7" fillId="6" borderId="0" xfId="0" applyNumberFormat="1" applyFont="1" applyFill="1" applyBorder="1" applyAlignment="1">
      <alignment vertical="center"/>
    </xf>
    <xf numFmtId="0" fontId="7" fillId="0" borderId="14" xfId="0" applyNumberFormat="1" applyFont="1" applyBorder="1" applyAlignment="1">
      <alignment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166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0" fillId="5" borderId="3" xfId="0" applyNumberFormat="1" applyFill="1" applyBorder="1" applyAlignment="1">
      <alignment horizontal="center"/>
    </xf>
    <xf numFmtId="49" fontId="5" fillId="0" borderId="0" xfId="0" applyNumberFormat="1" applyFont="1" applyAlignment="1">
      <alignment wrapText="1"/>
    </xf>
    <xf numFmtId="49" fontId="1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/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wrapText="1"/>
    </xf>
    <xf numFmtId="49" fontId="7" fillId="0" borderId="0" xfId="0" applyNumberFormat="1" applyFont="1" applyAlignment="1"/>
    <xf numFmtId="0" fontId="10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left"/>
    </xf>
    <xf numFmtId="49" fontId="5" fillId="0" borderId="4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horizontal="center"/>
    </xf>
    <xf numFmtId="49" fontId="12" fillId="0" borderId="0" xfId="0" applyNumberFormat="1" applyFont="1" applyAlignment="1">
      <alignment wrapText="1"/>
    </xf>
    <xf numFmtId="49" fontId="12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center"/>
    </xf>
    <xf numFmtId="49" fontId="17" fillId="0" borderId="0" xfId="0" applyNumberFormat="1" applyFont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49" fontId="11" fillId="0" borderId="0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9" fillId="0" borderId="0" xfId="0" applyNumberFormat="1" applyFont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right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49" fontId="19" fillId="0" borderId="4" xfId="0" applyNumberFormat="1" applyFont="1" applyBorder="1" applyAlignment="1">
      <alignment horizontal="center" vertical="center" wrapText="1"/>
    </xf>
    <xf numFmtId="49" fontId="19" fillId="0" borderId="5" xfId="0" applyNumberFormat="1" applyFont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wrapText="1"/>
    </xf>
    <xf numFmtId="49" fontId="9" fillId="2" borderId="0" xfId="0" applyNumberFormat="1" applyFont="1" applyFill="1" applyBorder="1" applyAlignment="1">
      <alignment horizontal="center" wrapText="1"/>
    </xf>
    <xf numFmtId="49" fontId="5" fillId="2" borderId="0" xfId="0" applyNumberFormat="1" applyFont="1" applyFill="1" applyBorder="1" applyAlignment="1">
      <alignment wrapText="1"/>
    </xf>
    <xf numFmtId="49" fontId="5" fillId="2" borderId="11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left" wrapText="1"/>
    </xf>
    <xf numFmtId="0" fontId="11" fillId="0" borderId="0" xfId="0" applyNumberFormat="1" applyFont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Border="1" applyAlignment="1">
      <alignment horizontal="left"/>
    </xf>
    <xf numFmtId="49" fontId="5" fillId="2" borderId="6" xfId="0" applyNumberFormat="1" applyFont="1" applyFill="1" applyBorder="1" applyAlignment="1">
      <alignment wrapText="1"/>
    </xf>
    <xf numFmtId="49" fontId="7" fillId="2" borderId="7" xfId="0" applyNumberFormat="1" applyFont="1" applyFill="1" applyBorder="1" applyAlignment="1">
      <alignment horizontal="center" wrapText="1"/>
    </xf>
    <xf numFmtId="49" fontId="5" fillId="2" borderId="7" xfId="0" applyNumberFormat="1" applyFont="1" applyFill="1" applyBorder="1" applyAlignment="1">
      <alignment wrapText="1"/>
    </xf>
    <xf numFmtId="49" fontId="5" fillId="2" borderId="8" xfId="0" applyNumberFormat="1" applyFont="1" applyFill="1" applyBorder="1" applyAlignment="1">
      <alignment wrapText="1"/>
    </xf>
    <xf numFmtId="0" fontId="11" fillId="0" borderId="0" xfId="0" applyNumberFormat="1" applyFont="1" applyBorder="1" applyAlignment="1">
      <alignment horizontal="right"/>
    </xf>
    <xf numFmtId="0" fontId="9" fillId="0" borderId="13" xfId="0" applyNumberFormat="1" applyFont="1" applyBorder="1" applyAlignment="1">
      <alignment horizontal="left" vertical="center"/>
    </xf>
    <xf numFmtId="49" fontId="5" fillId="2" borderId="12" xfId="0" applyNumberFormat="1" applyFont="1" applyFill="1" applyBorder="1" applyAlignment="1">
      <alignment wrapText="1"/>
    </xf>
    <xf numFmtId="0" fontId="5" fillId="0" borderId="0" xfId="0" applyFont="1" applyAlignment="1"/>
    <xf numFmtId="49" fontId="20" fillId="0" borderId="0" xfId="0" applyNumberFormat="1" applyFont="1" applyAlignment="1">
      <alignment vertical="center"/>
    </xf>
    <xf numFmtId="49" fontId="19" fillId="0" borderId="17" xfId="0" applyNumberFormat="1" applyFont="1" applyBorder="1" applyAlignment="1">
      <alignment horizontal="center" vertical="center" wrapText="1"/>
    </xf>
    <xf numFmtId="49" fontId="15" fillId="0" borderId="0" xfId="0" applyNumberFormat="1" applyFont="1" applyAlignment="1">
      <alignment vertical="center"/>
    </xf>
    <xf numFmtId="49" fontId="5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5" fillId="0" borderId="38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11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13" fillId="0" borderId="25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shrinkToFit="1"/>
    </xf>
    <xf numFmtId="0" fontId="13" fillId="0" borderId="26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 shrinkToFit="1"/>
    </xf>
    <xf numFmtId="0" fontId="13" fillId="0" borderId="24" xfId="0" applyFont="1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2" fillId="0" borderId="24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shrinkToFi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0" fontId="11" fillId="0" borderId="2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5" fillId="0" borderId="4" xfId="0" applyNumberFormat="1" applyFont="1" applyFill="1" applyBorder="1" applyAlignment="1">
      <alignment horizontal="left" vertical="top"/>
    </xf>
    <xf numFmtId="14" fontId="5" fillId="0" borderId="4" xfId="0" applyNumberFormat="1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horizontal="left" vertical="top" wrapText="1"/>
    </xf>
    <xf numFmtId="49" fontId="7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Border="1" applyAlignment="1">
      <alignment horizontal="right" wrapText="1"/>
    </xf>
    <xf numFmtId="49" fontId="7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 vertical="center"/>
    </xf>
    <xf numFmtId="49" fontId="14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vertical="center"/>
    </xf>
    <xf numFmtId="2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Border="1" applyAlignment="1">
      <alignment horizontal="right" wrapText="1"/>
    </xf>
    <xf numFmtId="49" fontId="7" fillId="0" borderId="0" xfId="0" applyNumberFormat="1" applyFont="1" applyFill="1" applyBorder="1" applyAlignment="1">
      <alignment horizontal="right"/>
    </xf>
    <xf numFmtId="49" fontId="7" fillId="0" borderId="0" xfId="0" applyNumberFormat="1" applyFont="1" applyFill="1" applyBorder="1" applyAlignment="1">
      <alignment wrapText="1"/>
    </xf>
    <xf numFmtId="49" fontId="21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left" wrapText="1"/>
    </xf>
    <xf numFmtId="49" fontId="16" fillId="0" borderId="0" xfId="0" applyNumberFormat="1" applyFont="1" applyAlignment="1">
      <alignment vertical="center"/>
    </xf>
    <xf numFmtId="49" fontId="21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9" fontId="7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5" fillId="0" borderId="0" xfId="0" applyNumberFormat="1" applyFont="1" applyFill="1" applyBorder="1" applyAlignment="1"/>
    <xf numFmtId="0" fontId="9" fillId="0" borderId="0" xfId="0" applyNumberFormat="1" applyFont="1" applyBorder="1" applyAlignment="1">
      <alignment horizontal="left" vertical="center"/>
    </xf>
    <xf numFmtId="49" fontId="5" fillId="2" borderId="40" xfId="0" applyNumberFormat="1" applyFont="1" applyFill="1" applyBorder="1" applyAlignment="1">
      <alignment wrapText="1"/>
    </xf>
    <xf numFmtId="49" fontId="7" fillId="2" borderId="12" xfId="0" applyNumberFormat="1" applyFont="1" applyFill="1" applyBorder="1" applyAlignment="1">
      <alignment horizontal="center" wrapText="1"/>
    </xf>
    <xf numFmtId="49" fontId="5" fillId="2" borderId="41" xfId="0" applyNumberFormat="1" applyFont="1" applyFill="1" applyBorder="1" applyAlignment="1">
      <alignment wrapText="1"/>
    </xf>
    <xf numFmtId="49" fontId="5" fillId="0" borderId="4" xfId="0" applyNumberFormat="1" applyFont="1" applyFill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/>
    </xf>
    <xf numFmtId="0" fontId="5" fillId="0" borderId="38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vertical="top" wrapText="1"/>
    </xf>
    <xf numFmtId="49" fontId="5" fillId="0" borderId="16" xfId="0" applyNumberFormat="1" applyFont="1" applyBorder="1" applyAlignment="1">
      <alignment horizontal="left" vertical="top" wrapText="1"/>
    </xf>
    <xf numFmtId="0" fontId="5" fillId="0" borderId="4" xfId="0" applyNumberFormat="1" applyFont="1" applyBorder="1" applyAlignment="1">
      <alignment horizontal="center" vertical="top"/>
    </xf>
    <xf numFmtId="49" fontId="0" fillId="0" borderId="4" xfId="0" applyNumberFormat="1" applyFill="1" applyBorder="1" applyAlignment="1">
      <alignment horizontal="center" vertical="top"/>
    </xf>
    <xf numFmtId="49" fontId="5" fillId="0" borderId="16" xfId="0" applyNumberFormat="1" applyFont="1" applyFill="1" applyBorder="1" applyAlignment="1">
      <alignment horizontal="left" vertical="top" wrapText="1"/>
    </xf>
    <xf numFmtId="0" fontId="5" fillId="0" borderId="4" xfId="0" applyNumberFormat="1" applyFont="1" applyFill="1" applyBorder="1" applyAlignment="1">
      <alignment horizontal="center" vertical="top"/>
    </xf>
    <xf numFmtId="49" fontId="5" fillId="2" borderId="10" xfId="0" applyNumberFormat="1" applyFont="1" applyFill="1" applyBorder="1" applyAlignment="1">
      <alignment vertical="top" wrapText="1"/>
    </xf>
    <xf numFmtId="49" fontId="9" fillId="2" borderId="0" xfId="0" applyNumberFormat="1" applyFont="1" applyFill="1" applyBorder="1" applyAlignment="1">
      <alignment horizontal="center" vertical="top" wrapText="1"/>
    </xf>
    <xf numFmtId="49" fontId="5" fillId="2" borderId="0" xfId="0" applyNumberFormat="1" applyFont="1" applyFill="1" applyBorder="1" applyAlignment="1">
      <alignment vertical="top" wrapText="1"/>
    </xf>
    <xf numFmtId="49" fontId="5" fillId="2" borderId="11" xfId="0" applyNumberFormat="1" applyFont="1" applyFill="1" applyBorder="1" applyAlignment="1">
      <alignment vertical="top" wrapText="1"/>
    </xf>
    <xf numFmtId="49" fontId="24" fillId="0" borderId="5" xfId="0" applyNumberFormat="1" applyFont="1" applyFill="1" applyBorder="1" applyAlignment="1">
      <alignment horizontal="center" vertical="top"/>
    </xf>
    <xf numFmtId="49" fontId="24" fillId="0" borderId="4" xfId="0" applyNumberFormat="1" applyFont="1" applyBorder="1" applyAlignment="1">
      <alignment horizontal="left" vertical="top"/>
    </xf>
    <xf numFmtId="14" fontId="24" fillId="0" borderId="4" xfId="0" applyNumberFormat="1" applyFont="1" applyBorder="1" applyAlignment="1">
      <alignment horizontal="center" vertical="top"/>
    </xf>
    <xf numFmtId="49" fontId="24" fillId="0" borderId="4" xfId="0" applyNumberFormat="1" applyFont="1" applyBorder="1" applyAlignment="1">
      <alignment horizontal="left" vertical="top" wrapText="1"/>
    </xf>
    <xf numFmtId="0" fontId="24" fillId="0" borderId="38" xfId="0" applyNumberFormat="1" applyFont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center" vertical="top"/>
    </xf>
    <xf numFmtId="49" fontId="24" fillId="0" borderId="4" xfId="0" applyNumberFormat="1" applyFont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left" vertical="top"/>
    </xf>
    <xf numFmtId="14" fontId="24" fillId="0" borderId="4" xfId="0" applyNumberFormat="1" applyFont="1" applyFill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left" vertical="top" wrapText="1"/>
    </xf>
    <xf numFmtId="0" fontId="24" fillId="0" borderId="38" xfId="0" applyNumberFormat="1" applyFont="1" applyFill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 wrapText="1"/>
    </xf>
    <xf numFmtId="0" fontId="5" fillId="0" borderId="38" xfId="0" applyNumberFormat="1" applyFont="1" applyFill="1" applyBorder="1" applyAlignment="1">
      <alignment horizontal="center" vertical="top"/>
    </xf>
    <xf numFmtId="49" fontId="5" fillId="0" borderId="5" xfId="0" applyNumberFormat="1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vertical="top" wrapText="1"/>
    </xf>
    <xf numFmtId="49" fontId="24" fillId="0" borderId="4" xfId="0" applyNumberFormat="1" applyFont="1" applyFill="1" applyBorder="1" applyAlignment="1">
      <alignment horizontal="center" vertical="top" wrapText="1"/>
    </xf>
    <xf numFmtId="49" fontId="24" fillId="0" borderId="4" xfId="0" applyNumberFormat="1" applyFont="1" applyFill="1" applyBorder="1" applyAlignment="1">
      <alignment vertical="top" wrapText="1"/>
    </xf>
    <xf numFmtId="49" fontId="24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/>
    </xf>
    <xf numFmtId="49" fontId="7" fillId="0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25" fillId="0" borderId="42" xfId="0" applyFont="1" applyBorder="1" applyAlignment="1">
      <alignment horizontal="left" vertical="top"/>
    </xf>
    <xf numFmtId="0" fontId="25" fillId="5" borderId="42" xfId="0" applyFont="1" applyFill="1" applyBorder="1" applyAlignment="1">
      <alignment horizontal="left" vertical="top"/>
    </xf>
    <xf numFmtId="0" fontId="25" fillId="0" borderId="42" xfId="0" applyFont="1" applyFill="1" applyBorder="1" applyAlignment="1">
      <alignment horizontal="left" vertical="top"/>
    </xf>
    <xf numFmtId="0" fontId="25" fillId="0" borderId="42" xfId="0" applyFont="1" applyBorder="1" applyAlignment="1">
      <alignment horizontal="left" vertical="top" wrapText="1"/>
    </xf>
    <xf numFmtId="0" fontId="26" fillId="0" borderId="42" xfId="0" applyFont="1" applyBorder="1" applyAlignment="1">
      <alignment horizontal="left" vertical="top"/>
    </xf>
    <xf numFmtId="0" fontId="26" fillId="5" borderId="42" xfId="0" applyFont="1" applyFill="1" applyBorder="1" applyAlignment="1">
      <alignment horizontal="left" vertical="top"/>
    </xf>
    <xf numFmtId="0" fontId="28" fillId="0" borderId="42" xfId="0" applyFont="1" applyBorder="1" applyAlignment="1">
      <alignment horizontal="left" vertical="top"/>
    </xf>
    <xf numFmtId="0" fontId="26" fillId="0" borderId="42" xfId="0" applyFont="1" applyFill="1" applyBorder="1" applyAlignment="1">
      <alignment horizontal="left" vertical="top"/>
    </xf>
    <xf numFmtId="49" fontId="12" fillId="0" borderId="0" xfId="0" applyNumberFormat="1" applyFont="1" applyAlignment="1">
      <alignment vertical="top" wrapText="1"/>
    </xf>
    <xf numFmtId="49" fontId="5" fillId="0" borderId="0" xfId="0" applyNumberFormat="1" applyFont="1" applyAlignment="1">
      <alignment vertical="top" wrapText="1"/>
    </xf>
    <xf numFmtId="49" fontId="12" fillId="0" borderId="0" xfId="0" applyNumberFormat="1" applyFont="1" applyFill="1" applyAlignment="1">
      <alignment vertical="top" wrapText="1"/>
    </xf>
    <xf numFmtId="49" fontId="5" fillId="0" borderId="0" xfId="0" applyNumberFormat="1" applyFont="1" applyFill="1" applyAlignment="1">
      <alignment vertical="top" wrapText="1"/>
    </xf>
    <xf numFmtId="49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Fill="1" applyBorder="1" applyAlignment="1">
      <alignment vertical="top" wrapText="1"/>
    </xf>
    <xf numFmtId="0" fontId="11" fillId="0" borderId="0" xfId="0" applyNumberFormat="1" applyFont="1" applyBorder="1" applyAlignment="1">
      <alignment horizontal="left"/>
    </xf>
    <xf numFmtId="49" fontId="5" fillId="0" borderId="16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horizontal="center" vertical="top"/>
    </xf>
    <xf numFmtId="49" fontId="5" fillId="0" borderId="0" xfId="0" applyNumberFormat="1" applyFont="1" applyBorder="1" applyAlignment="1">
      <alignment horizontal="left" vertical="top"/>
    </xf>
    <xf numFmtId="0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0" fontId="5" fillId="4" borderId="5" xfId="0" applyNumberFormat="1" applyFont="1" applyFill="1" applyBorder="1" applyAlignment="1">
      <alignment horizontal="center" vertical="top" wrapText="1"/>
    </xf>
    <xf numFmtId="0" fontId="5" fillId="4" borderId="31" xfId="0" applyNumberFormat="1" applyFont="1" applyFill="1" applyBorder="1" applyAlignment="1">
      <alignment horizontal="center" vertical="top" wrapText="1"/>
    </xf>
    <xf numFmtId="0" fontId="5" fillId="4" borderId="4" xfId="0" applyNumberFormat="1" applyFont="1" applyFill="1" applyBorder="1" applyAlignment="1">
      <alignment horizontal="center" vertical="top" wrapText="1"/>
    </xf>
    <xf numFmtId="0" fontId="5" fillId="4" borderId="16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9" fillId="0" borderId="0" xfId="0" applyFont="1" applyFill="1" applyAlignment="1">
      <alignment vertical="center"/>
    </xf>
    <xf numFmtId="0" fontId="5" fillId="0" borderId="0" xfId="0" applyFont="1" applyAlignment="1">
      <alignment horizontal="center" vertical="top"/>
    </xf>
    <xf numFmtId="49" fontId="5" fillId="0" borderId="0" xfId="0" applyNumberFormat="1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top" wrapText="1"/>
    </xf>
    <xf numFmtId="0" fontId="30" fillId="0" borderId="30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textRotation="255"/>
    </xf>
    <xf numFmtId="0" fontId="30" fillId="0" borderId="17" xfId="0" applyFont="1" applyFill="1" applyBorder="1" applyAlignment="1">
      <alignment horizontal="center" vertical="center" textRotation="255" wrapText="1"/>
    </xf>
    <xf numFmtId="2" fontId="5" fillId="0" borderId="21" xfId="0" applyNumberFormat="1" applyFont="1" applyFill="1" applyBorder="1" applyAlignment="1">
      <alignment horizontal="center" vertical="center" wrapText="1"/>
    </xf>
    <xf numFmtId="2" fontId="5" fillId="0" borderId="22" xfId="0" applyNumberFormat="1" applyFont="1" applyFill="1" applyBorder="1" applyAlignment="1">
      <alignment horizontal="center" vertical="center" wrapText="1"/>
    </xf>
    <xf numFmtId="2" fontId="5" fillId="0" borderId="23" xfId="0" applyNumberFormat="1" applyFont="1" applyFill="1" applyBorder="1" applyAlignment="1">
      <alignment horizontal="center" vertical="center" wrapText="1"/>
    </xf>
    <xf numFmtId="2" fontId="5" fillId="0" borderId="2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wrapText="1"/>
    </xf>
    <xf numFmtId="0" fontId="5" fillId="5" borderId="0" xfId="0" applyNumberFormat="1" applyFont="1" applyFill="1" applyBorder="1" applyAlignment="1">
      <alignment horizontal="center" wrapText="1"/>
    </xf>
    <xf numFmtId="0" fontId="5" fillId="0" borderId="0" xfId="0" applyNumberFormat="1" applyFont="1" applyBorder="1" applyAlignment="1">
      <alignment horizontal="left" vertical="top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0" fontId="7" fillId="0" borderId="0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1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17" fillId="0" borderId="20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17" fillId="0" borderId="20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textRotation="90" wrapText="1"/>
    </xf>
    <xf numFmtId="0" fontId="8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23" fillId="0" borderId="0" xfId="0" applyFont="1" applyFill="1" applyAlignment="1">
      <alignment horizontal="center" vertical="center"/>
    </xf>
    <xf numFmtId="49" fontId="5" fillId="0" borderId="0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vertical="center" textRotation="90" wrapText="1"/>
    </xf>
    <xf numFmtId="164" fontId="5" fillId="0" borderId="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0" fontId="5" fillId="0" borderId="15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6" borderId="0" xfId="0" applyFont="1" applyFill="1" applyAlignment="1">
      <alignment horizontal="center"/>
    </xf>
    <xf numFmtId="0" fontId="13" fillId="0" borderId="21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32" xfId="0" applyFont="1" applyFill="1" applyBorder="1" applyAlignment="1">
      <alignment horizontal="center" vertical="center" wrapText="1"/>
    </xf>
    <xf numFmtId="0" fontId="13" fillId="0" borderId="34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shrinkToFit="1"/>
    </xf>
    <xf numFmtId="0" fontId="13" fillId="0" borderId="30" xfId="0" applyFont="1" applyFill="1" applyBorder="1" applyAlignment="1">
      <alignment horizontal="center" vertical="center" shrinkToFit="1"/>
    </xf>
    <xf numFmtId="0" fontId="13" fillId="0" borderId="21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 shrinkToFit="1"/>
    </xf>
    <xf numFmtId="0" fontId="13" fillId="0" borderId="17" xfId="0" applyFont="1" applyFill="1" applyBorder="1" applyAlignment="1">
      <alignment horizontal="center" vertical="center" wrapText="1" shrinkToFit="1"/>
    </xf>
    <xf numFmtId="0" fontId="13" fillId="0" borderId="35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wrapText="1" shrinkToFit="1"/>
    </xf>
    <xf numFmtId="0" fontId="13" fillId="0" borderId="30" xfId="0" applyFont="1" applyFill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3.bin"/><Relationship Id="rId1" Type="http://schemas.openxmlformats.org/officeDocument/2006/relationships/printerSettings" Target="../printerSettings/printerSettings3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2"/>
  </sheetPr>
  <dimension ref="A1:M22"/>
  <sheetViews>
    <sheetView workbookViewId="0">
      <selection activeCell="C258" sqref="C258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162</v>
      </c>
    </row>
    <row r="2" spans="1:13" x14ac:dyDescent="0.25">
      <c r="A2" t="s">
        <v>163</v>
      </c>
    </row>
    <row r="3" spans="1:13" x14ac:dyDescent="0.25">
      <c r="A3" t="s">
        <v>164</v>
      </c>
    </row>
    <row r="4" spans="1:13" x14ac:dyDescent="0.25">
      <c r="A4" t="s">
        <v>176</v>
      </c>
    </row>
    <row r="5" spans="1:13" x14ac:dyDescent="0.25">
      <c r="A5" t="s">
        <v>152</v>
      </c>
    </row>
    <row r="6" spans="1:13" x14ac:dyDescent="0.25">
      <c r="A6" s="7" t="s">
        <v>1226</v>
      </c>
    </row>
    <row r="7" spans="1:13" x14ac:dyDescent="0.25">
      <c r="A7" t="s">
        <v>161</v>
      </c>
    </row>
    <row r="9" spans="1:13" x14ac:dyDescent="0.25">
      <c r="A9" s="302" t="s">
        <v>127</v>
      </c>
      <c r="B9" s="302"/>
      <c r="C9" s="302"/>
      <c r="D9" s="302"/>
      <c r="E9" s="302"/>
      <c r="F9" s="302"/>
      <c r="G9" s="302"/>
      <c r="H9" s="302"/>
      <c r="I9" s="302"/>
      <c r="J9" s="302"/>
      <c r="K9" s="302"/>
      <c r="L9" s="302"/>
      <c r="M9" s="302"/>
    </row>
    <row r="10" spans="1:13" s="6" customFormat="1" x14ac:dyDescent="0.25">
      <c r="A10" s="302" t="s">
        <v>126</v>
      </c>
      <c r="B10" s="302"/>
      <c r="C10" s="302"/>
      <c r="D10" s="302"/>
      <c r="E10" s="302"/>
      <c r="F10" s="302"/>
      <c r="G10" s="302"/>
      <c r="H10" s="302"/>
      <c r="I10" s="302"/>
      <c r="J10" s="302"/>
      <c r="K10" s="302"/>
      <c r="L10" s="302"/>
      <c r="M10" s="302"/>
    </row>
    <row r="11" spans="1:13" s="6" customFormat="1" x14ac:dyDescent="0.25">
      <c r="A11" s="302" t="s">
        <v>125</v>
      </c>
      <c r="B11" s="302"/>
      <c r="C11" s="302"/>
      <c r="D11" s="302"/>
      <c r="E11" s="302"/>
      <c r="F11" s="302"/>
      <c r="G11" s="302"/>
      <c r="H11" s="302"/>
      <c r="I11" s="302"/>
      <c r="J11" s="302"/>
      <c r="K11" s="302"/>
      <c r="L11" s="302"/>
      <c r="M11" s="302"/>
    </row>
    <row r="12" spans="1:13" x14ac:dyDescent="0.25">
      <c r="A12" s="301" t="s">
        <v>160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1"/>
    </row>
    <row r="13" spans="1:13" ht="12.75" customHeight="1" x14ac:dyDescent="0.25">
      <c r="A13" s="301" t="s">
        <v>104</v>
      </c>
      <c r="B13" s="301"/>
      <c r="C13" s="301"/>
      <c r="D13" s="301"/>
      <c r="E13" s="301"/>
      <c r="F13" s="301"/>
      <c r="G13" s="301"/>
      <c r="H13" s="301"/>
      <c r="I13" s="301"/>
      <c r="J13" s="301"/>
      <c r="K13" s="301"/>
      <c r="L13" s="301"/>
      <c r="M13" s="301"/>
    </row>
    <row r="21" spans="1:3" x14ac:dyDescent="0.25">
      <c r="A21" t="s">
        <v>101</v>
      </c>
      <c r="C21" t="s">
        <v>102</v>
      </c>
    </row>
    <row r="22" spans="1:3" x14ac:dyDescent="0.25">
      <c r="A22" s="9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>
    <tabColor indexed="11"/>
  </sheetPr>
  <dimension ref="A1:L341"/>
  <sheetViews>
    <sheetView topLeftCell="A229" zoomScaleNormal="100" workbookViewId="0">
      <selection activeCell="C258" sqref="C258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27.6640625" style="5" customWidth="1"/>
    <col min="4" max="4" width="10.109375" style="2" bestFit="1" customWidth="1"/>
    <col min="5" max="5" width="21.88671875" style="5" customWidth="1"/>
    <col min="6" max="6" width="25.6640625" style="2" bestFit="1" customWidth="1"/>
    <col min="7" max="7" width="10.5546875" style="2" hidden="1" customWidth="1"/>
    <col min="8" max="8" width="7.33203125" style="2" customWidth="1"/>
    <col min="9" max="9" width="9.109375" style="2"/>
    <col min="10" max="10" width="33.6640625" style="5" customWidth="1"/>
    <col min="11" max="11" width="119.33203125" style="5" bestFit="1" customWidth="1"/>
    <col min="12" max="16384" width="9.109375" style="4"/>
  </cols>
  <sheetData>
    <row r="1" spans="1:11" ht="18" customHeight="1" thickBot="1" x14ac:dyDescent="0.3">
      <c r="A1" s="3" t="s">
        <v>34</v>
      </c>
      <c r="B1" s="1" t="s">
        <v>28</v>
      </c>
      <c r="C1" s="3" t="s">
        <v>29</v>
      </c>
      <c r="D1" s="1" t="s">
        <v>30</v>
      </c>
      <c r="E1" s="3" t="s">
        <v>31</v>
      </c>
      <c r="F1" s="1" t="s">
        <v>27</v>
      </c>
      <c r="G1" s="1" t="s">
        <v>80</v>
      </c>
      <c r="H1" s="1" t="s">
        <v>49</v>
      </c>
      <c r="I1" s="1" t="s">
        <v>32</v>
      </c>
      <c r="J1" s="1" t="s">
        <v>33</v>
      </c>
      <c r="K1" s="1" t="s">
        <v>85</v>
      </c>
    </row>
    <row r="2" spans="1:11" ht="14.4" x14ac:dyDescent="0.25">
      <c r="A2" s="2" t="s">
        <v>1136</v>
      </c>
      <c r="C2" s="251" t="s">
        <v>290</v>
      </c>
      <c r="D2" s="251" t="s">
        <v>503</v>
      </c>
      <c r="E2" s="254" t="s">
        <v>682</v>
      </c>
      <c r="F2" s="251" t="s">
        <v>135</v>
      </c>
      <c r="H2" s="251" t="s">
        <v>121</v>
      </c>
      <c r="I2" s="251" t="s">
        <v>736</v>
      </c>
      <c r="J2" s="255" t="s">
        <v>1232</v>
      </c>
      <c r="K2" s="251" t="s">
        <v>951</v>
      </c>
    </row>
    <row r="3" spans="1:11" ht="14.4" x14ac:dyDescent="0.25">
      <c r="A3" s="2" t="s">
        <v>1136</v>
      </c>
      <c r="C3" s="251" t="s">
        <v>290</v>
      </c>
      <c r="D3" s="251" t="s">
        <v>503</v>
      </c>
      <c r="E3" s="254" t="s">
        <v>682</v>
      </c>
      <c r="F3" s="251" t="s">
        <v>130</v>
      </c>
      <c r="H3" s="251" t="s">
        <v>121</v>
      </c>
      <c r="I3" s="251" t="s">
        <v>736</v>
      </c>
      <c r="J3" s="255" t="s">
        <v>1232</v>
      </c>
      <c r="K3" s="251" t="s">
        <v>951</v>
      </c>
    </row>
    <row r="4" spans="1:11" ht="14.4" x14ac:dyDescent="0.25">
      <c r="A4" s="2" t="s">
        <v>1127</v>
      </c>
      <c r="C4" s="251" t="s">
        <v>236</v>
      </c>
      <c r="D4" s="251" t="s">
        <v>449</v>
      </c>
      <c r="E4" s="254" t="s">
        <v>656</v>
      </c>
      <c r="F4" s="251" t="s">
        <v>727</v>
      </c>
      <c r="H4" s="251" t="s">
        <v>733</v>
      </c>
      <c r="I4" s="251" t="s">
        <v>736</v>
      </c>
      <c r="J4" s="251" t="s">
        <v>752</v>
      </c>
      <c r="K4" s="251" t="s">
        <v>907</v>
      </c>
    </row>
    <row r="5" spans="1:11" ht="14.4" x14ac:dyDescent="0.25">
      <c r="A5" s="2" t="s">
        <v>1105</v>
      </c>
      <c r="C5" s="251" t="s">
        <v>252</v>
      </c>
      <c r="D5" s="251" t="s">
        <v>465</v>
      </c>
      <c r="E5" s="254" t="s">
        <v>664</v>
      </c>
      <c r="F5" s="251" t="s">
        <v>128</v>
      </c>
      <c r="H5" s="251" t="s">
        <v>121</v>
      </c>
      <c r="I5" s="251" t="s">
        <v>736</v>
      </c>
      <c r="J5" s="251" t="s">
        <v>765</v>
      </c>
      <c r="K5" s="251" t="s">
        <v>919</v>
      </c>
    </row>
    <row r="6" spans="1:11" ht="14.4" x14ac:dyDescent="0.25">
      <c r="A6" s="2" t="s">
        <v>1104</v>
      </c>
      <c r="C6" s="251" t="s">
        <v>260</v>
      </c>
      <c r="D6" s="251" t="s">
        <v>473</v>
      </c>
      <c r="E6" s="254" t="s">
        <v>664</v>
      </c>
      <c r="F6" s="251" t="s">
        <v>128</v>
      </c>
      <c r="H6" s="251" t="s">
        <v>121</v>
      </c>
      <c r="I6" s="251" t="s">
        <v>736</v>
      </c>
      <c r="J6" s="251" t="s">
        <v>770</v>
      </c>
      <c r="K6" s="251" t="s">
        <v>925</v>
      </c>
    </row>
    <row r="7" spans="1:11" ht="14.4" x14ac:dyDescent="0.25">
      <c r="A7" s="2" t="s">
        <v>1098</v>
      </c>
      <c r="C7" s="251" t="s">
        <v>267</v>
      </c>
      <c r="D7" s="251" t="s">
        <v>480</v>
      </c>
      <c r="E7" s="254" t="s">
        <v>664</v>
      </c>
      <c r="F7" s="251" t="s">
        <v>128</v>
      </c>
      <c r="H7" s="251" t="s">
        <v>733</v>
      </c>
      <c r="I7" s="251" t="s">
        <v>736</v>
      </c>
      <c r="J7" s="251" t="s">
        <v>776</v>
      </c>
      <c r="K7" s="251" t="s">
        <v>931</v>
      </c>
    </row>
    <row r="8" spans="1:11" ht="14.4" x14ac:dyDescent="0.25">
      <c r="A8" s="2" t="s">
        <v>1103</v>
      </c>
      <c r="C8" s="251" t="s">
        <v>280</v>
      </c>
      <c r="D8" s="251" t="s">
        <v>493</v>
      </c>
      <c r="E8" s="254" t="s">
        <v>664</v>
      </c>
      <c r="F8" s="251" t="s">
        <v>135</v>
      </c>
      <c r="H8" s="251" t="s">
        <v>38</v>
      </c>
      <c r="I8" s="251" t="s">
        <v>736</v>
      </c>
      <c r="J8" s="257"/>
      <c r="K8" s="251" t="s">
        <v>944</v>
      </c>
    </row>
    <row r="9" spans="1:11" ht="14.4" x14ac:dyDescent="0.25">
      <c r="A9" s="2" t="s">
        <v>1102</v>
      </c>
      <c r="C9" s="251" t="s">
        <v>291</v>
      </c>
      <c r="D9" s="251" t="s">
        <v>504</v>
      </c>
      <c r="E9" s="254" t="s">
        <v>664</v>
      </c>
      <c r="F9" s="251" t="s">
        <v>129</v>
      </c>
      <c r="H9" s="251" t="s">
        <v>121</v>
      </c>
      <c r="I9" s="251" t="s">
        <v>736</v>
      </c>
      <c r="J9" s="255" t="s">
        <v>1233</v>
      </c>
      <c r="K9" s="251" t="s">
        <v>952</v>
      </c>
    </row>
    <row r="10" spans="1:11" ht="14.4" x14ac:dyDescent="0.25">
      <c r="A10" s="2" t="s">
        <v>1104</v>
      </c>
      <c r="C10" s="251" t="s">
        <v>260</v>
      </c>
      <c r="D10" s="251" t="s">
        <v>473</v>
      </c>
      <c r="E10" s="254" t="s">
        <v>664</v>
      </c>
      <c r="F10" s="251" t="s">
        <v>129</v>
      </c>
      <c r="H10" s="251" t="s">
        <v>121</v>
      </c>
      <c r="I10" s="251" t="s">
        <v>736</v>
      </c>
      <c r="J10" s="251" t="s">
        <v>770</v>
      </c>
      <c r="K10" s="251" t="s">
        <v>925</v>
      </c>
    </row>
    <row r="11" spans="1:11" ht="14.4" x14ac:dyDescent="0.25">
      <c r="A11" s="2" t="s">
        <v>1099</v>
      </c>
      <c r="C11" s="251" t="s">
        <v>318</v>
      </c>
      <c r="D11" s="251" t="s">
        <v>531</v>
      </c>
      <c r="E11" s="254" t="s">
        <v>664</v>
      </c>
      <c r="F11" s="251" t="s">
        <v>165</v>
      </c>
      <c r="H11" s="251" t="s">
        <v>121</v>
      </c>
      <c r="I11" s="251" t="s">
        <v>736</v>
      </c>
      <c r="J11" s="251" t="s">
        <v>808</v>
      </c>
      <c r="K11" s="251" t="s">
        <v>931</v>
      </c>
    </row>
    <row r="12" spans="1:11" ht="14.4" x14ac:dyDescent="0.25">
      <c r="A12" s="2" t="s">
        <v>1103</v>
      </c>
      <c r="C12" s="251" t="s">
        <v>280</v>
      </c>
      <c r="D12" s="251" t="s">
        <v>493</v>
      </c>
      <c r="E12" s="254" t="s">
        <v>664</v>
      </c>
      <c r="F12" s="251" t="s">
        <v>130</v>
      </c>
      <c r="H12" s="251" t="s">
        <v>38</v>
      </c>
      <c r="I12" s="251" t="s">
        <v>736</v>
      </c>
      <c r="J12" s="257"/>
      <c r="K12" s="251" t="s">
        <v>944</v>
      </c>
    </row>
    <row r="13" spans="1:11" ht="14.4" x14ac:dyDescent="0.25">
      <c r="A13" s="2" t="s">
        <v>1100</v>
      </c>
      <c r="C13" s="251" t="s">
        <v>353</v>
      </c>
      <c r="D13" s="251" t="s">
        <v>567</v>
      </c>
      <c r="E13" s="254" t="s">
        <v>664</v>
      </c>
      <c r="F13" s="251" t="s">
        <v>140</v>
      </c>
      <c r="H13" s="251" t="s">
        <v>121</v>
      </c>
      <c r="I13" s="251" t="s">
        <v>736</v>
      </c>
      <c r="J13" s="251" t="s">
        <v>835</v>
      </c>
      <c r="K13" s="251" t="s">
        <v>952</v>
      </c>
    </row>
    <row r="14" spans="1:11" ht="14.4" x14ac:dyDescent="0.25">
      <c r="A14" s="2" t="s">
        <v>1101</v>
      </c>
      <c r="C14" s="251" t="s">
        <v>369</v>
      </c>
      <c r="D14" s="251" t="s">
        <v>583</v>
      </c>
      <c r="E14" s="254" t="s">
        <v>664</v>
      </c>
      <c r="F14" s="251" t="s">
        <v>730</v>
      </c>
      <c r="H14" s="251" t="s">
        <v>733</v>
      </c>
      <c r="I14" s="251" t="s">
        <v>736</v>
      </c>
      <c r="J14" s="251" t="s">
        <v>844</v>
      </c>
      <c r="K14" s="251" t="s">
        <v>931</v>
      </c>
    </row>
    <row r="15" spans="1:11" ht="14.4" x14ac:dyDescent="0.25">
      <c r="A15" s="2" t="s">
        <v>1105</v>
      </c>
      <c r="C15" s="251" t="s">
        <v>252</v>
      </c>
      <c r="D15" s="251" t="s">
        <v>465</v>
      </c>
      <c r="E15" s="254" t="s">
        <v>664</v>
      </c>
      <c r="F15" s="251" t="s">
        <v>731</v>
      </c>
      <c r="H15" s="251" t="s">
        <v>121</v>
      </c>
      <c r="I15" s="251" t="s">
        <v>736</v>
      </c>
      <c r="J15" s="251" t="s">
        <v>765</v>
      </c>
      <c r="K15" s="251" t="s">
        <v>919</v>
      </c>
    </row>
    <row r="16" spans="1:11" ht="14.4" x14ac:dyDescent="0.25">
      <c r="A16" s="2" t="s">
        <v>1102</v>
      </c>
      <c r="C16" s="251" t="s">
        <v>291</v>
      </c>
      <c r="D16" s="251" t="s">
        <v>504</v>
      </c>
      <c r="E16" s="254" t="s">
        <v>664</v>
      </c>
      <c r="F16" s="251" t="s">
        <v>731</v>
      </c>
      <c r="H16" s="251" t="s">
        <v>121</v>
      </c>
      <c r="I16" s="251" t="s">
        <v>736</v>
      </c>
      <c r="J16" s="255" t="s">
        <v>1234</v>
      </c>
      <c r="K16" s="251" t="s">
        <v>952</v>
      </c>
    </row>
    <row r="17" spans="1:11" ht="14.4" x14ac:dyDescent="0.25">
      <c r="A17" s="2" t="s">
        <v>1104</v>
      </c>
      <c r="C17" s="251" t="s">
        <v>260</v>
      </c>
      <c r="D17" s="251" t="s">
        <v>473</v>
      </c>
      <c r="E17" s="254" t="s">
        <v>664</v>
      </c>
      <c r="F17" s="251" t="s">
        <v>731</v>
      </c>
      <c r="H17" s="251" t="s">
        <v>121</v>
      </c>
      <c r="I17" s="251" t="s">
        <v>736</v>
      </c>
      <c r="J17" s="251" t="s">
        <v>770</v>
      </c>
      <c r="K17" s="251" t="s">
        <v>925</v>
      </c>
    </row>
    <row r="18" spans="1:11" ht="14.4" x14ac:dyDescent="0.25">
      <c r="A18" s="2" t="s">
        <v>1098</v>
      </c>
      <c r="C18" s="251" t="s">
        <v>267</v>
      </c>
      <c r="D18" s="251" t="s">
        <v>480</v>
      </c>
      <c r="E18" s="254" t="s">
        <v>664</v>
      </c>
      <c r="F18" s="251" t="s">
        <v>731</v>
      </c>
      <c r="H18" s="251" t="s">
        <v>733</v>
      </c>
      <c r="I18" s="251" t="s">
        <v>736</v>
      </c>
      <c r="J18" s="251" t="s">
        <v>776</v>
      </c>
      <c r="K18" s="251" t="s">
        <v>931</v>
      </c>
    </row>
    <row r="19" spans="1:11" ht="14.4" x14ac:dyDescent="0.25">
      <c r="A19" s="2" t="s">
        <v>1105</v>
      </c>
      <c r="C19" s="251" t="s">
        <v>252</v>
      </c>
      <c r="D19" s="251" t="s">
        <v>465</v>
      </c>
      <c r="E19" s="254" t="s">
        <v>664</v>
      </c>
      <c r="F19" s="251" t="s">
        <v>732</v>
      </c>
      <c r="H19" s="251" t="s">
        <v>121</v>
      </c>
      <c r="I19" s="251" t="s">
        <v>736</v>
      </c>
      <c r="J19" s="251" t="s">
        <v>765</v>
      </c>
      <c r="K19" s="251" t="s">
        <v>919</v>
      </c>
    </row>
    <row r="20" spans="1:11" ht="14.4" x14ac:dyDescent="0.25">
      <c r="A20" s="2" t="s">
        <v>1102</v>
      </c>
      <c r="C20" s="251" t="s">
        <v>291</v>
      </c>
      <c r="D20" s="251" t="s">
        <v>504</v>
      </c>
      <c r="E20" s="254" t="s">
        <v>664</v>
      </c>
      <c r="F20" s="251" t="s">
        <v>732</v>
      </c>
      <c r="H20" s="251" t="s">
        <v>121</v>
      </c>
      <c r="I20" s="251" t="s">
        <v>736</v>
      </c>
      <c r="J20" s="255" t="s">
        <v>1234</v>
      </c>
      <c r="K20" s="251" t="s">
        <v>952</v>
      </c>
    </row>
    <row r="21" spans="1:11" ht="14.4" x14ac:dyDescent="0.25">
      <c r="A21" s="2" t="s">
        <v>1099</v>
      </c>
      <c r="C21" s="251" t="s">
        <v>318</v>
      </c>
      <c r="D21" s="251" t="s">
        <v>531</v>
      </c>
      <c r="E21" s="254" t="s">
        <v>664</v>
      </c>
      <c r="F21" s="251" t="s">
        <v>732</v>
      </c>
      <c r="H21" s="251" t="s">
        <v>121</v>
      </c>
      <c r="I21" s="251" t="s">
        <v>736</v>
      </c>
      <c r="J21" s="251" t="s">
        <v>808</v>
      </c>
      <c r="K21" s="251" t="s">
        <v>931</v>
      </c>
    </row>
    <row r="22" spans="1:11" ht="28.8" x14ac:dyDescent="0.25">
      <c r="A22" s="2" t="s">
        <v>1097</v>
      </c>
      <c r="C22" s="251" t="s">
        <v>315</v>
      </c>
      <c r="D22" s="251" t="s">
        <v>528</v>
      </c>
      <c r="E22" s="254" t="s">
        <v>693</v>
      </c>
      <c r="F22" s="251" t="s">
        <v>165</v>
      </c>
      <c r="H22" s="251" t="s">
        <v>121</v>
      </c>
      <c r="I22" s="251" t="s">
        <v>736</v>
      </c>
      <c r="J22" s="255" t="s">
        <v>1235</v>
      </c>
      <c r="K22" s="251" t="s">
        <v>970</v>
      </c>
    </row>
    <row r="23" spans="1:11" ht="28.8" x14ac:dyDescent="0.25">
      <c r="A23" s="2" t="s">
        <v>1097</v>
      </c>
      <c r="C23" s="251" t="s">
        <v>315</v>
      </c>
      <c r="D23" s="251" t="s">
        <v>528</v>
      </c>
      <c r="E23" s="254" t="s">
        <v>693</v>
      </c>
      <c r="F23" s="251" t="s">
        <v>732</v>
      </c>
      <c r="H23" s="251" t="s">
        <v>121</v>
      </c>
      <c r="I23" s="251" t="s">
        <v>736</v>
      </c>
      <c r="J23" s="255" t="s">
        <v>1235</v>
      </c>
      <c r="K23" s="251" t="s">
        <v>970</v>
      </c>
    </row>
    <row r="24" spans="1:11" ht="14.4" x14ac:dyDescent="0.25">
      <c r="A24" s="2" t="s">
        <v>1125</v>
      </c>
      <c r="C24" s="251" t="s">
        <v>214</v>
      </c>
      <c r="D24" s="251" t="s">
        <v>427</v>
      </c>
      <c r="E24" s="254" t="s">
        <v>640</v>
      </c>
      <c r="F24" s="251" t="s">
        <v>726</v>
      </c>
      <c r="H24" s="251" t="s">
        <v>121</v>
      </c>
      <c r="I24" s="251" t="s">
        <v>736</v>
      </c>
      <c r="J24" s="251" t="s">
        <v>738</v>
      </c>
      <c r="K24" s="251" t="s">
        <v>886</v>
      </c>
    </row>
    <row r="25" spans="1:11" ht="14.4" x14ac:dyDescent="0.25">
      <c r="A25" s="2" t="s">
        <v>1123</v>
      </c>
      <c r="C25" s="251" t="s">
        <v>245</v>
      </c>
      <c r="D25" s="251" t="s">
        <v>458</v>
      </c>
      <c r="E25" s="254" t="s">
        <v>640</v>
      </c>
      <c r="F25" s="251" t="s">
        <v>727</v>
      </c>
      <c r="H25" s="251" t="s">
        <v>733</v>
      </c>
      <c r="I25" s="251" t="s">
        <v>736</v>
      </c>
      <c r="J25" s="251" t="s">
        <v>760</v>
      </c>
      <c r="K25" s="251" t="s">
        <v>886</v>
      </c>
    </row>
    <row r="26" spans="1:11" ht="14.4" x14ac:dyDescent="0.25">
      <c r="A26" s="2" t="s">
        <v>1126</v>
      </c>
      <c r="C26" s="251" t="s">
        <v>264</v>
      </c>
      <c r="D26" s="251" t="s">
        <v>477</v>
      </c>
      <c r="E26" s="254" t="s">
        <v>640</v>
      </c>
      <c r="F26" s="251" t="s">
        <v>128</v>
      </c>
      <c r="H26" s="251" t="s">
        <v>121</v>
      </c>
      <c r="I26" s="251" t="s">
        <v>736</v>
      </c>
      <c r="J26" s="251" t="s">
        <v>774</v>
      </c>
      <c r="K26" s="251" t="s">
        <v>928</v>
      </c>
    </row>
    <row r="27" spans="1:11" ht="14.4" x14ac:dyDescent="0.25">
      <c r="A27" s="2" t="s">
        <v>1120</v>
      </c>
      <c r="C27" s="251" t="s">
        <v>284</v>
      </c>
      <c r="D27" s="251" t="s">
        <v>497</v>
      </c>
      <c r="E27" s="254" t="s">
        <v>640</v>
      </c>
      <c r="F27" s="251" t="s">
        <v>135</v>
      </c>
      <c r="H27" s="251" t="s">
        <v>733</v>
      </c>
      <c r="I27" s="251" t="s">
        <v>736</v>
      </c>
      <c r="J27" s="251" t="s">
        <v>788</v>
      </c>
      <c r="K27" s="251" t="s">
        <v>886</v>
      </c>
    </row>
    <row r="28" spans="1:11" ht="14.4" x14ac:dyDescent="0.25">
      <c r="A28" s="2" t="s">
        <v>1126</v>
      </c>
      <c r="C28" s="251" t="s">
        <v>264</v>
      </c>
      <c r="D28" s="251" t="s">
        <v>477</v>
      </c>
      <c r="E28" s="254" t="s">
        <v>640</v>
      </c>
      <c r="F28" s="251" t="s">
        <v>129</v>
      </c>
      <c r="H28" s="251" t="s">
        <v>121</v>
      </c>
      <c r="I28" s="251" t="s">
        <v>736</v>
      </c>
      <c r="J28" s="251" t="s">
        <v>774</v>
      </c>
      <c r="K28" s="251" t="s">
        <v>928</v>
      </c>
    </row>
    <row r="29" spans="1:11" ht="14.4" x14ac:dyDescent="0.25">
      <c r="A29" s="2" t="s">
        <v>1121</v>
      </c>
      <c r="C29" s="251" t="s">
        <v>300</v>
      </c>
      <c r="D29" s="251" t="s">
        <v>513</v>
      </c>
      <c r="E29" s="254" t="s">
        <v>640</v>
      </c>
      <c r="F29" s="251" t="s">
        <v>129</v>
      </c>
      <c r="H29" s="251" t="s">
        <v>733</v>
      </c>
      <c r="I29" s="251" t="s">
        <v>736</v>
      </c>
      <c r="J29" s="255" t="s">
        <v>1236</v>
      </c>
      <c r="K29" s="251" t="s">
        <v>957</v>
      </c>
    </row>
    <row r="30" spans="1:11" ht="14.4" x14ac:dyDescent="0.25">
      <c r="A30" s="2" t="s">
        <v>1124</v>
      </c>
      <c r="C30" s="251" t="s">
        <v>348</v>
      </c>
      <c r="D30" s="251" t="s">
        <v>562</v>
      </c>
      <c r="E30" s="254" t="s">
        <v>640</v>
      </c>
      <c r="F30" s="251" t="s">
        <v>140</v>
      </c>
      <c r="H30" s="251" t="s">
        <v>733</v>
      </c>
      <c r="I30" s="251" t="s">
        <v>736</v>
      </c>
      <c r="J30" s="251" t="s">
        <v>831</v>
      </c>
      <c r="K30" s="251" t="s">
        <v>991</v>
      </c>
    </row>
    <row r="31" spans="1:11" ht="14.4" x14ac:dyDescent="0.25">
      <c r="A31" s="2" t="s">
        <v>1125</v>
      </c>
      <c r="C31" s="251" t="s">
        <v>214</v>
      </c>
      <c r="D31" s="251" t="s">
        <v>427</v>
      </c>
      <c r="E31" s="254" t="s">
        <v>640</v>
      </c>
      <c r="F31" s="251" t="s">
        <v>731</v>
      </c>
      <c r="H31" s="251" t="s">
        <v>121</v>
      </c>
      <c r="I31" s="251" t="s">
        <v>736</v>
      </c>
      <c r="J31" s="251" t="s">
        <v>738</v>
      </c>
      <c r="K31" s="251" t="s">
        <v>886</v>
      </c>
    </row>
    <row r="32" spans="1:11" ht="14.4" x14ac:dyDescent="0.25">
      <c r="A32" s="2" t="s">
        <v>1122</v>
      </c>
      <c r="C32" s="251" t="s">
        <v>404</v>
      </c>
      <c r="D32" s="251" t="s">
        <v>617</v>
      </c>
      <c r="E32" s="254" t="s">
        <v>640</v>
      </c>
      <c r="F32" s="251" t="s">
        <v>731</v>
      </c>
      <c r="H32" s="251" t="s">
        <v>121</v>
      </c>
      <c r="I32" s="251" t="s">
        <v>736</v>
      </c>
      <c r="J32" s="251" t="s">
        <v>875</v>
      </c>
      <c r="K32" s="251" t="s">
        <v>886</v>
      </c>
    </row>
    <row r="33" spans="1:11" ht="14.4" x14ac:dyDescent="0.25">
      <c r="A33" s="2" t="s">
        <v>1126</v>
      </c>
      <c r="C33" s="251" t="s">
        <v>264</v>
      </c>
      <c r="D33" s="251" t="s">
        <v>477</v>
      </c>
      <c r="E33" s="254" t="s">
        <v>640</v>
      </c>
      <c r="F33" s="251" t="s">
        <v>731</v>
      </c>
      <c r="H33" s="251" t="s">
        <v>121</v>
      </c>
      <c r="I33" s="251" t="s">
        <v>736</v>
      </c>
      <c r="J33" s="251" t="s">
        <v>774</v>
      </c>
      <c r="K33" s="251" t="s">
        <v>928</v>
      </c>
    </row>
    <row r="34" spans="1:11" ht="14.4" x14ac:dyDescent="0.25">
      <c r="A34" s="2" t="s">
        <v>1121</v>
      </c>
      <c r="C34" s="251" t="s">
        <v>300</v>
      </c>
      <c r="D34" s="251" t="s">
        <v>513</v>
      </c>
      <c r="E34" s="254" t="s">
        <v>640</v>
      </c>
      <c r="F34" s="251" t="s">
        <v>731</v>
      </c>
      <c r="H34" s="251" t="s">
        <v>733</v>
      </c>
      <c r="I34" s="251" t="s">
        <v>736</v>
      </c>
      <c r="J34" s="255" t="s">
        <v>1236</v>
      </c>
      <c r="K34" s="251" t="s">
        <v>957</v>
      </c>
    </row>
    <row r="35" spans="1:11" ht="14.4" x14ac:dyDescent="0.25">
      <c r="A35" s="2" t="s">
        <v>1123</v>
      </c>
      <c r="C35" s="251" t="s">
        <v>245</v>
      </c>
      <c r="D35" s="251" t="s">
        <v>458</v>
      </c>
      <c r="E35" s="254" t="s">
        <v>640</v>
      </c>
      <c r="F35" s="251" t="s">
        <v>731</v>
      </c>
      <c r="H35" s="251" t="s">
        <v>733</v>
      </c>
      <c r="I35" s="251" t="s">
        <v>736</v>
      </c>
      <c r="J35" s="251" t="s">
        <v>760</v>
      </c>
      <c r="K35" s="251" t="s">
        <v>886</v>
      </c>
    </row>
    <row r="36" spans="1:11" ht="14.4" x14ac:dyDescent="0.25">
      <c r="A36" s="2" t="s">
        <v>1166</v>
      </c>
      <c r="C36" s="251" t="s">
        <v>276</v>
      </c>
      <c r="D36" s="251" t="s">
        <v>489</v>
      </c>
      <c r="E36" s="254" t="s">
        <v>676</v>
      </c>
      <c r="F36" s="251" t="s">
        <v>135</v>
      </c>
      <c r="H36" s="251" t="s">
        <v>733</v>
      </c>
      <c r="I36" s="251" t="s">
        <v>736</v>
      </c>
      <c r="J36" s="251" t="s">
        <v>782</v>
      </c>
      <c r="K36" s="251" t="s">
        <v>940</v>
      </c>
    </row>
    <row r="37" spans="1:11" ht="28.8" x14ac:dyDescent="0.25">
      <c r="A37" s="2" t="s">
        <v>1204</v>
      </c>
      <c r="C37" s="251" t="s">
        <v>242</v>
      </c>
      <c r="D37" s="251" t="s">
        <v>455</v>
      </c>
      <c r="E37" s="254" t="s">
        <v>658</v>
      </c>
      <c r="F37" s="251" t="s">
        <v>727</v>
      </c>
      <c r="H37" s="251" t="s">
        <v>733</v>
      </c>
      <c r="I37" s="251" t="s">
        <v>736</v>
      </c>
      <c r="J37" s="251" t="s">
        <v>757</v>
      </c>
      <c r="K37" s="251" t="s">
        <v>910</v>
      </c>
    </row>
    <row r="38" spans="1:11" ht="14.4" x14ac:dyDescent="0.25">
      <c r="A38" s="2" t="s">
        <v>1196</v>
      </c>
      <c r="C38" s="251" t="s">
        <v>272</v>
      </c>
      <c r="D38" s="251" t="s">
        <v>485</v>
      </c>
      <c r="E38" s="254" t="s">
        <v>673</v>
      </c>
      <c r="F38" s="251" t="s">
        <v>135</v>
      </c>
      <c r="H38" s="251" t="s">
        <v>734</v>
      </c>
      <c r="I38" s="251" t="s">
        <v>736</v>
      </c>
      <c r="J38" s="251" t="s">
        <v>779</v>
      </c>
      <c r="K38" s="251" t="s">
        <v>936</v>
      </c>
    </row>
    <row r="39" spans="1:11" ht="14.4" x14ac:dyDescent="0.25">
      <c r="A39" s="2" t="s">
        <v>1197</v>
      </c>
      <c r="C39" s="251" t="s">
        <v>278</v>
      </c>
      <c r="D39" s="251" t="s">
        <v>491</v>
      </c>
      <c r="E39" s="254" t="s">
        <v>673</v>
      </c>
      <c r="F39" s="251" t="s">
        <v>135</v>
      </c>
      <c r="H39" s="251" t="s">
        <v>733</v>
      </c>
      <c r="I39" s="251" t="s">
        <v>736</v>
      </c>
      <c r="J39" s="251" t="s">
        <v>784</v>
      </c>
      <c r="K39" s="251" t="s">
        <v>942</v>
      </c>
    </row>
    <row r="40" spans="1:11" ht="14.4" x14ac:dyDescent="0.25">
      <c r="A40" s="2" t="s">
        <v>1196</v>
      </c>
      <c r="C40" s="251" t="s">
        <v>272</v>
      </c>
      <c r="D40" s="251" t="s">
        <v>485</v>
      </c>
      <c r="E40" s="254" t="s">
        <v>673</v>
      </c>
      <c r="F40" s="251" t="s">
        <v>130</v>
      </c>
      <c r="H40" s="251" t="s">
        <v>734</v>
      </c>
      <c r="I40" s="251" t="s">
        <v>736</v>
      </c>
      <c r="J40" s="251" t="s">
        <v>779</v>
      </c>
      <c r="K40" s="251" t="s">
        <v>936</v>
      </c>
    </row>
    <row r="41" spans="1:11" ht="14.4" x14ac:dyDescent="0.25">
      <c r="A41" s="2" t="s">
        <v>1197</v>
      </c>
      <c r="C41" s="251" t="s">
        <v>278</v>
      </c>
      <c r="D41" s="251" t="s">
        <v>491</v>
      </c>
      <c r="E41" s="254" t="s">
        <v>673</v>
      </c>
      <c r="F41" s="251" t="s">
        <v>130</v>
      </c>
      <c r="H41" s="251" t="s">
        <v>733</v>
      </c>
      <c r="I41" s="251" t="s">
        <v>736</v>
      </c>
      <c r="J41" s="251" t="s">
        <v>784</v>
      </c>
      <c r="K41" s="251" t="s">
        <v>942</v>
      </c>
    </row>
    <row r="42" spans="1:11" ht="28.8" x14ac:dyDescent="0.25">
      <c r="A42" s="2" t="s">
        <v>1162</v>
      </c>
      <c r="C42" s="251" t="s">
        <v>295</v>
      </c>
      <c r="D42" s="251" t="s">
        <v>508</v>
      </c>
      <c r="E42" s="254" t="s">
        <v>684</v>
      </c>
      <c r="F42" s="251" t="s">
        <v>129</v>
      </c>
      <c r="H42" s="251" t="s">
        <v>121</v>
      </c>
      <c r="I42" s="251" t="s">
        <v>737</v>
      </c>
      <c r="J42" s="255" t="s">
        <v>1237</v>
      </c>
      <c r="K42" s="251" t="s">
        <v>954</v>
      </c>
    </row>
    <row r="43" spans="1:11" ht="28.8" x14ac:dyDescent="0.25">
      <c r="A43" s="2" t="s">
        <v>1162</v>
      </c>
      <c r="C43" s="251" t="s">
        <v>295</v>
      </c>
      <c r="D43" s="251" t="s">
        <v>508</v>
      </c>
      <c r="E43" s="254" t="s">
        <v>684</v>
      </c>
      <c r="F43" s="251" t="s">
        <v>165</v>
      </c>
      <c r="H43" s="251" t="s">
        <v>121</v>
      </c>
      <c r="I43" s="251" t="s">
        <v>737</v>
      </c>
      <c r="J43" s="255" t="s">
        <v>1237</v>
      </c>
      <c r="K43" s="251" t="s">
        <v>954</v>
      </c>
    </row>
    <row r="44" spans="1:11" ht="28.8" x14ac:dyDescent="0.25">
      <c r="A44" s="2" t="s">
        <v>1162</v>
      </c>
      <c r="C44" s="251" t="s">
        <v>295</v>
      </c>
      <c r="D44" s="251" t="s">
        <v>508</v>
      </c>
      <c r="E44" s="254" t="s">
        <v>684</v>
      </c>
      <c r="F44" s="251" t="s">
        <v>732</v>
      </c>
      <c r="H44" s="251" t="s">
        <v>121</v>
      </c>
      <c r="I44" s="251" t="s">
        <v>737</v>
      </c>
      <c r="J44" s="255" t="s">
        <v>1238</v>
      </c>
      <c r="K44" s="251" t="s">
        <v>954</v>
      </c>
    </row>
    <row r="45" spans="1:11" ht="14.4" x14ac:dyDescent="0.25">
      <c r="A45" s="2" t="s">
        <v>1067</v>
      </c>
      <c r="C45" s="251" t="s">
        <v>218</v>
      </c>
      <c r="D45" s="251" t="s">
        <v>431</v>
      </c>
      <c r="E45" s="254" t="s">
        <v>644</v>
      </c>
      <c r="F45" s="251" t="s">
        <v>726</v>
      </c>
      <c r="H45" s="251" t="s">
        <v>734</v>
      </c>
      <c r="I45" s="251" t="s">
        <v>123</v>
      </c>
      <c r="J45" s="251" t="s">
        <v>742</v>
      </c>
      <c r="K45" s="251" t="s">
        <v>890</v>
      </c>
    </row>
    <row r="46" spans="1:11" ht="14.4" x14ac:dyDescent="0.25">
      <c r="A46" s="2" t="s">
        <v>1071</v>
      </c>
      <c r="C46" s="251" t="s">
        <v>246</v>
      </c>
      <c r="D46" s="251" t="s">
        <v>459</v>
      </c>
      <c r="E46" s="254" t="s">
        <v>644</v>
      </c>
      <c r="F46" s="251" t="s">
        <v>727</v>
      </c>
      <c r="H46" s="251" t="s">
        <v>38</v>
      </c>
      <c r="I46" s="251" t="s">
        <v>123</v>
      </c>
      <c r="J46" s="251" t="s">
        <v>761</v>
      </c>
      <c r="K46" s="251" t="s">
        <v>913</v>
      </c>
    </row>
    <row r="47" spans="1:11" ht="14.4" x14ac:dyDescent="0.25">
      <c r="A47" s="2" t="s">
        <v>1070</v>
      </c>
      <c r="C47" s="251" t="s">
        <v>258</v>
      </c>
      <c r="D47" s="251" t="s">
        <v>471</v>
      </c>
      <c r="E47" s="254" t="s">
        <v>644</v>
      </c>
      <c r="F47" s="251" t="s">
        <v>128</v>
      </c>
      <c r="H47" s="251" t="s">
        <v>121</v>
      </c>
      <c r="I47" s="251" t="s">
        <v>736</v>
      </c>
      <c r="J47" s="251" t="s">
        <v>768</v>
      </c>
      <c r="K47" s="251" t="s">
        <v>924</v>
      </c>
    </row>
    <row r="48" spans="1:11" ht="14.4" x14ac:dyDescent="0.25">
      <c r="C48" s="251" t="s">
        <v>292</v>
      </c>
      <c r="D48" s="251" t="s">
        <v>505</v>
      </c>
      <c r="E48" s="254" t="s">
        <v>644</v>
      </c>
      <c r="F48" s="251" t="s">
        <v>129</v>
      </c>
      <c r="H48" s="251" t="s">
        <v>733</v>
      </c>
      <c r="I48" s="251" t="s">
        <v>123</v>
      </c>
      <c r="J48" s="251" t="s">
        <v>791</v>
      </c>
      <c r="K48" s="251" t="s">
        <v>890</v>
      </c>
    </row>
    <row r="49" spans="1:12" ht="14.4" x14ac:dyDescent="0.25">
      <c r="C49" s="251" t="s">
        <v>292</v>
      </c>
      <c r="D49" s="251" t="s">
        <v>505</v>
      </c>
      <c r="E49" s="254" t="s">
        <v>644</v>
      </c>
      <c r="F49" s="251" t="s">
        <v>165</v>
      </c>
      <c r="H49" s="251" t="s">
        <v>733</v>
      </c>
      <c r="I49" s="251" t="s">
        <v>123</v>
      </c>
      <c r="J49" s="251" t="s">
        <v>791</v>
      </c>
      <c r="K49" s="251" t="s">
        <v>890</v>
      </c>
    </row>
    <row r="50" spans="1:12" ht="14.4" x14ac:dyDescent="0.25">
      <c r="A50" s="2" t="s">
        <v>1080</v>
      </c>
      <c r="C50" s="251" t="s">
        <v>345</v>
      </c>
      <c r="D50" s="251" t="s">
        <v>559</v>
      </c>
      <c r="E50" s="254" t="s">
        <v>644</v>
      </c>
      <c r="F50" s="251" t="s">
        <v>140</v>
      </c>
      <c r="H50" s="251" t="s">
        <v>38</v>
      </c>
      <c r="I50" s="251" t="s">
        <v>123</v>
      </c>
      <c r="J50" s="251" t="s">
        <v>828</v>
      </c>
      <c r="K50" s="251" t="s">
        <v>990</v>
      </c>
    </row>
    <row r="51" spans="1:12" ht="14.4" x14ac:dyDescent="0.25">
      <c r="A51" s="2" t="s">
        <v>1073</v>
      </c>
      <c r="C51" s="251" t="s">
        <v>355</v>
      </c>
      <c r="D51" s="251" t="s">
        <v>569</v>
      </c>
      <c r="E51" s="254" t="s">
        <v>644</v>
      </c>
      <c r="F51" s="251" t="s">
        <v>140</v>
      </c>
      <c r="H51" s="251" t="s">
        <v>121</v>
      </c>
      <c r="I51" s="251" t="s">
        <v>736</v>
      </c>
      <c r="J51" s="255" t="s">
        <v>1239</v>
      </c>
      <c r="K51" s="251" t="s">
        <v>993</v>
      </c>
    </row>
    <row r="52" spans="1:12" ht="14.4" x14ac:dyDescent="0.25">
      <c r="A52" s="2" t="s">
        <v>1078</v>
      </c>
      <c r="C52" s="251" t="s">
        <v>365</v>
      </c>
      <c r="D52" s="251" t="s">
        <v>579</v>
      </c>
      <c r="E52" s="254" t="s">
        <v>644</v>
      </c>
      <c r="F52" s="251" t="s">
        <v>151</v>
      </c>
      <c r="H52" s="251" t="s">
        <v>121</v>
      </c>
      <c r="I52" s="251" t="s">
        <v>736</v>
      </c>
      <c r="J52" s="251" t="s">
        <v>840</v>
      </c>
      <c r="K52" s="251" t="s">
        <v>990</v>
      </c>
    </row>
    <row r="53" spans="1:12" ht="14.4" x14ac:dyDescent="0.25">
      <c r="A53" s="2" t="s">
        <v>1072</v>
      </c>
      <c r="C53" s="251" t="s">
        <v>373</v>
      </c>
      <c r="D53" s="251" t="s">
        <v>587</v>
      </c>
      <c r="E53" s="254" t="s">
        <v>644</v>
      </c>
      <c r="F53" s="251" t="s">
        <v>730</v>
      </c>
      <c r="H53" s="251" t="s">
        <v>121</v>
      </c>
      <c r="I53" s="251" t="s">
        <v>736</v>
      </c>
      <c r="J53" s="255" t="s">
        <v>1240</v>
      </c>
      <c r="K53" s="251" t="s">
        <v>990</v>
      </c>
    </row>
    <row r="54" spans="1:12" ht="14.4" x14ac:dyDescent="0.25">
      <c r="A54" s="2" t="s">
        <v>1069</v>
      </c>
      <c r="C54" s="251" t="s">
        <v>381</v>
      </c>
      <c r="D54" s="251" t="s">
        <v>595</v>
      </c>
      <c r="E54" s="254" t="s">
        <v>644</v>
      </c>
      <c r="F54" s="251" t="s">
        <v>137</v>
      </c>
      <c r="H54" s="251" t="s">
        <v>733</v>
      </c>
      <c r="I54" s="251" t="s">
        <v>736</v>
      </c>
      <c r="J54" s="251" t="s">
        <v>853</v>
      </c>
      <c r="K54" s="251" t="s">
        <v>993</v>
      </c>
    </row>
    <row r="55" spans="1:12" ht="14.4" x14ac:dyDescent="0.25">
      <c r="A55" s="2" t="s">
        <v>1074</v>
      </c>
      <c r="C55" s="251" t="s">
        <v>405</v>
      </c>
      <c r="D55" s="251" t="s">
        <v>618</v>
      </c>
      <c r="E55" s="254" t="s">
        <v>644</v>
      </c>
      <c r="F55" s="251" t="s">
        <v>731</v>
      </c>
      <c r="H55" s="251" t="s">
        <v>38</v>
      </c>
      <c r="I55" s="251" t="s">
        <v>123</v>
      </c>
      <c r="J55" s="255" t="s">
        <v>761</v>
      </c>
      <c r="K55" s="251" t="s">
        <v>913</v>
      </c>
    </row>
    <row r="56" spans="1:12" ht="14.4" x14ac:dyDescent="0.25">
      <c r="A56" s="2" t="s">
        <v>1071</v>
      </c>
      <c r="C56" s="251" t="s">
        <v>246</v>
      </c>
      <c r="D56" s="251" t="s">
        <v>459</v>
      </c>
      <c r="E56" s="254" t="s">
        <v>644</v>
      </c>
      <c r="F56" s="251" t="s">
        <v>731</v>
      </c>
      <c r="H56" s="251" t="s">
        <v>38</v>
      </c>
      <c r="I56" s="251" t="s">
        <v>123</v>
      </c>
      <c r="J56" s="251" t="s">
        <v>761</v>
      </c>
      <c r="K56" s="251" t="s">
        <v>913</v>
      </c>
    </row>
    <row r="57" spans="1:12" ht="14.4" x14ac:dyDescent="0.25">
      <c r="A57" s="2" t="s">
        <v>1076</v>
      </c>
      <c r="C57" s="251" t="s">
        <v>406</v>
      </c>
      <c r="D57" s="251" t="s">
        <v>619</v>
      </c>
      <c r="E57" s="254" t="s">
        <v>644</v>
      </c>
      <c r="F57" s="251" t="s">
        <v>731</v>
      </c>
      <c r="H57" s="251" t="s">
        <v>38</v>
      </c>
      <c r="I57" s="251" t="s">
        <v>123</v>
      </c>
      <c r="J57" s="251" t="s">
        <v>761</v>
      </c>
      <c r="K57" s="251" t="s">
        <v>1026</v>
      </c>
    </row>
    <row r="58" spans="1:12" ht="14.4" x14ac:dyDescent="0.25">
      <c r="A58" s="2" t="s">
        <v>1077</v>
      </c>
      <c r="C58" s="251" t="s">
        <v>407</v>
      </c>
      <c r="D58" s="251" t="s">
        <v>620</v>
      </c>
      <c r="E58" s="254" t="s">
        <v>644</v>
      </c>
      <c r="F58" s="251" t="s">
        <v>731</v>
      </c>
      <c r="H58" s="251" t="s">
        <v>121</v>
      </c>
      <c r="I58" s="251" t="s">
        <v>123</v>
      </c>
      <c r="J58" s="251" t="s">
        <v>761</v>
      </c>
      <c r="K58" s="251" t="s">
        <v>913</v>
      </c>
    </row>
    <row r="59" spans="1:12" ht="28.8" x14ac:dyDescent="0.25">
      <c r="A59" s="2" t="s">
        <v>122</v>
      </c>
      <c r="C59" s="251" t="s">
        <v>309</v>
      </c>
      <c r="D59" s="251" t="s">
        <v>522</v>
      </c>
      <c r="E59" s="254" t="s">
        <v>690</v>
      </c>
      <c r="F59" s="251" t="s">
        <v>165</v>
      </c>
      <c r="H59" s="251" t="s">
        <v>733</v>
      </c>
      <c r="I59" s="251" t="s">
        <v>736</v>
      </c>
      <c r="J59" s="251" t="s">
        <v>802</v>
      </c>
      <c r="K59" s="251" t="s">
        <v>965</v>
      </c>
    </row>
    <row r="60" spans="1:12" ht="28.8" x14ac:dyDescent="0.25">
      <c r="C60" s="251" t="s">
        <v>230</v>
      </c>
      <c r="D60" s="251" t="s">
        <v>443</v>
      </c>
      <c r="E60" s="254" t="s">
        <v>651</v>
      </c>
      <c r="F60" s="251" t="s">
        <v>726</v>
      </c>
      <c r="H60" s="251" t="s">
        <v>734</v>
      </c>
      <c r="I60" s="251" t="s">
        <v>736</v>
      </c>
      <c r="J60" s="255" t="s">
        <v>1241</v>
      </c>
      <c r="K60" s="251" t="s">
        <v>901</v>
      </c>
    </row>
    <row r="61" spans="1:12" ht="28.8" x14ac:dyDescent="0.25">
      <c r="C61" s="251" t="s">
        <v>230</v>
      </c>
      <c r="D61" s="251" t="s">
        <v>443</v>
      </c>
      <c r="E61" s="254" t="s">
        <v>651</v>
      </c>
      <c r="F61" s="251" t="s">
        <v>129</v>
      </c>
      <c r="H61" s="251" t="s">
        <v>734</v>
      </c>
      <c r="I61" s="251" t="s">
        <v>736</v>
      </c>
      <c r="J61" s="255" t="s">
        <v>1242</v>
      </c>
      <c r="K61" s="251" t="s">
        <v>901</v>
      </c>
    </row>
    <row r="62" spans="1:12" ht="28.8" x14ac:dyDescent="0.25">
      <c r="A62" s="2" t="s">
        <v>1075</v>
      </c>
      <c r="C62" s="251" t="s">
        <v>277</v>
      </c>
      <c r="D62" s="251" t="s">
        <v>490</v>
      </c>
      <c r="E62" s="254" t="s">
        <v>677</v>
      </c>
      <c r="F62" s="251" t="s">
        <v>135</v>
      </c>
      <c r="H62" s="251" t="s">
        <v>733</v>
      </c>
      <c r="I62" s="251" t="s">
        <v>736</v>
      </c>
      <c r="J62" s="251" t="s">
        <v>783</v>
      </c>
      <c r="K62" s="251" t="s">
        <v>941</v>
      </c>
    </row>
    <row r="63" spans="1:12" ht="28.8" x14ac:dyDescent="0.25">
      <c r="A63" s="2" t="s">
        <v>1075</v>
      </c>
      <c r="C63" s="251" t="s">
        <v>277</v>
      </c>
      <c r="D63" s="251" t="s">
        <v>490</v>
      </c>
      <c r="E63" s="254" t="s">
        <v>677</v>
      </c>
      <c r="F63" s="251" t="s">
        <v>130</v>
      </c>
      <c r="H63" s="251" t="s">
        <v>733</v>
      </c>
      <c r="I63" s="251" t="s">
        <v>736</v>
      </c>
      <c r="J63" s="251" t="s">
        <v>783</v>
      </c>
      <c r="K63" s="251" t="s">
        <v>941</v>
      </c>
    </row>
    <row r="64" spans="1:12" ht="43.2" x14ac:dyDescent="0.25">
      <c r="A64" s="2" t="s">
        <v>1068</v>
      </c>
      <c r="C64" s="251" t="s">
        <v>216</v>
      </c>
      <c r="D64" s="251" t="s">
        <v>429</v>
      </c>
      <c r="E64" s="254" t="s">
        <v>642</v>
      </c>
      <c r="F64" s="251" t="s">
        <v>726</v>
      </c>
      <c r="H64" s="251" t="s">
        <v>733</v>
      </c>
      <c r="I64" s="251" t="s">
        <v>123</v>
      </c>
      <c r="J64" s="251" t="s">
        <v>740</v>
      </c>
      <c r="K64" s="251" t="s">
        <v>888</v>
      </c>
      <c r="L64" s="8"/>
    </row>
    <row r="65" spans="1:11" ht="43.2" x14ac:dyDescent="0.25">
      <c r="A65" s="2" t="s">
        <v>1068</v>
      </c>
      <c r="C65" s="251" t="s">
        <v>216</v>
      </c>
      <c r="D65" s="251" t="s">
        <v>429</v>
      </c>
      <c r="E65" s="254" t="s">
        <v>642</v>
      </c>
      <c r="F65" s="251" t="s">
        <v>726</v>
      </c>
      <c r="H65" s="251" t="s">
        <v>733</v>
      </c>
      <c r="I65" s="251" t="s">
        <v>123</v>
      </c>
      <c r="J65" s="251" t="s">
        <v>740</v>
      </c>
      <c r="K65" s="251" t="s">
        <v>888</v>
      </c>
    </row>
    <row r="66" spans="1:11" ht="43.2" x14ac:dyDescent="0.25">
      <c r="A66" s="2" t="s">
        <v>1079</v>
      </c>
      <c r="C66" s="251" t="s">
        <v>235</v>
      </c>
      <c r="D66" s="251" t="s">
        <v>448</v>
      </c>
      <c r="E66" s="254" t="s">
        <v>642</v>
      </c>
      <c r="F66" s="251" t="s">
        <v>727</v>
      </c>
      <c r="H66" s="251" t="s">
        <v>121</v>
      </c>
      <c r="I66" s="251" t="s">
        <v>736</v>
      </c>
      <c r="J66" s="251" t="s">
        <v>740</v>
      </c>
      <c r="K66" s="251" t="s">
        <v>906</v>
      </c>
    </row>
    <row r="67" spans="1:11" ht="43.2" x14ac:dyDescent="0.25">
      <c r="A67" s="2" t="s">
        <v>1068</v>
      </c>
      <c r="C67" s="251" t="s">
        <v>216</v>
      </c>
      <c r="D67" s="251" t="s">
        <v>429</v>
      </c>
      <c r="E67" s="254" t="s">
        <v>642</v>
      </c>
      <c r="F67" s="251" t="s">
        <v>128</v>
      </c>
      <c r="H67" s="251" t="s">
        <v>733</v>
      </c>
      <c r="I67" s="251" t="s">
        <v>123</v>
      </c>
      <c r="J67" s="251" t="s">
        <v>740</v>
      </c>
      <c r="K67" s="251" t="s">
        <v>888</v>
      </c>
    </row>
    <row r="68" spans="1:11" ht="43.2" x14ac:dyDescent="0.25">
      <c r="A68" s="2" t="s">
        <v>1068</v>
      </c>
      <c r="C68" s="251" t="s">
        <v>216</v>
      </c>
      <c r="D68" s="251" t="s">
        <v>429</v>
      </c>
      <c r="E68" s="254" t="s">
        <v>642</v>
      </c>
      <c r="F68" s="251" t="s">
        <v>129</v>
      </c>
      <c r="H68" s="251" t="s">
        <v>733</v>
      </c>
      <c r="I68" s="251" t="s">
        <v>123</v>
      </c>
      <c r="J68" s="251" t="s">
        <v>740</v>
      </c>
      <c r="K68" s="251" t="s">
        <v>888</v>
      </c>
    </row>
    <row r="69" spans="1:11" ht="43.2" x14ac:dyDescent="0.25">
      <c r="C69" s="251" t="s">
        <v>307</v>
      </c>
      <c r="D69" s="251" t="s">
        <v>520</v>
      </c>
      <c r="E69" s="254" t="s">
        <v>642</v>
      </c>
      <c r="F69" s="251" t="s">
        <v>165</v>
      </c>
      <c r="H69" s="251" t="s">
        <v>733</v>
      </c>
      <c r="I69" s="251" t="s">
        <v>737</v>
      </c>
      <c r="J69" s="251" t="s">
        <v>740</v>
      </c>
      <c r="K69" s="251" t="s">
        <v>963</v>
      </c>
    </row>
    <row r="70" spans="1:11" ht="43.2" x14ac:dyDescent="0.25">
      <c r="A70" s="2" t="s">
        <v>1079</v>
      </c>
      <c r="C70" s="251" t="s">
        <v>235</v>
      </c>
      <c r="D70" s="251" t="s">
        <v>448</v>
      </c>
      <c r="E70" s="254" t="s">
        <v>642</v>
      </c>
      <c r="F70" s="251" t="s">
        <v>165</v>
      </c>
      <c r="H70" s="251" t="s">
        <v>121</v>
      </c>
      <c r="I70" s="251" t="s">
        <v>736</v>
      </c>
      <c r="J70" s="251" t="s">
        <v>740</v>
      </c>
      <c r="K70" s="251" t="s">
        <v>906</v>
      </c>
    </row>
    <row r="71" spans="1:11" ht="28.8" x14ac:dyDescent="0.25">
      <c r="A71" s="2" t="s">
        <v>1066</v>
      </c>
      <c r="C71" s="251" t="s">
        <v>344</v>
      </c>
      <c r="D71" s="251" t="s">
        <v>558</v>
      </c>
      <c r="E71" s="254" t="s">
        <v>707</v>
      </c>
      <c r="F71" s="251" t="s">
        <v>139</v>
      </c>
      <c r="H71" s="251" t="s">
        <v>733</v>
      </c>
      <c r="I71" s="251" t="s">
        <v>736</v>
      </c>
      <c r="J71" s="251" t="s">
        <v>827</v>
      </c>
      <c r="K71" s="251" t="s">
        <v>989</v>
      </c>
    </row>
    <row r="72" spans="1:11" ht="14.4" x14ac:dyDescent="0.25">
      <c r="A72" s="2" t="s">
        <v>1045</v>
      </c>
      <c r="C72" s="251" t="s">
        <v>334</v>
      </c>
      <c r="D72" s="251" t="s">
        <v>547</v>
      </c>
      <c r="E72" s="254" t="s">
        <v>703</v>
      </c>
      <c r="F72" s="251" t="s">
        <v>729</v>
      </c>
      <c r="H72" s="251" t="s">
        <v>734</v>
      </c>
      <c r="I72" s="251" t="s">
        <v>736</v>
      </c>
      <c r="J72" s="251" t="s">
        <v>818</v>
      </c>
      <c r="K72" s="251" t="s">
        <v>981</v>
      </c>
    </row>
    <row r="73" spans="1:11" ht="14.4" x14ac:dyDescent="0.25">
      <c r="A73" s="2" t="s">
        <v>1046</v>
      </c>
      <c r="C73" s="251" t="s">
        <v>372</v>
      </c>
      <c r="D73" s="251" t="s">
        <v>586</v>
      </c>
      <c r="E73" s="254" t="s">
        <v>703</v>
      </c>
      <c r="F73" s="251" t="s">
        <v>730</v>
      </c>
      <c r="H73" s="251" t="s">
        <v>733</v>
      </c>
      <c r="I73" s="251" t="s">
        <v>736</v>
      </c>
      <c r="J73" s="251" t="s">
        <v>847</v>
      </c>
      <c r="K73" s="251" t="s">
        <v>981</v>
      </c>
    </row>
    <row r="74" spans="1:11" ht="28.8" x14ac:dyDescent="0.25">
      <c r="A74" s="2" t="s">
        <v>1143</v>
      </c>
      <c r="C74" s="251" t="s">
        <v>222</v>
      </c>
      <c r="D74" s="251" t="s">
        <v>435</v>
      </c>
      <c r="E74" s="254" t="s">
        <v>648</v>
      </c>
      <c r="F74" s="251" t="s">
        <v>726</v>
      </c>
      <c r="H74" s="251" t="s">
        <v>733</v>
      </c>
      <c r="I74" s="251" t="s">
        <v>737</v>
      </c>
      <c r="J74" s="251" t="s">
        <v>746</v>
      </c>
      <c r="K74" s="251" t="s">
        <v>894</v>
      </c>
    </row>
    <row r="75" spans="1:11" ht="28.8" x14ac:dyDescent="0.25">
      <c r="A75" s="2" t="s">
        <v>1143</v>
      </c>
      <c r="C75" s="251" t="s">
        <v>222</v>
      </c>
      <c r="D75" s="251" t="s">
        <v>435</v>
      </c>
      <c r="E75" s="254" t="s">
        <v>648</v>
      </c>
      <c r="F75" s="251" t="s">
        <v>128</v>
      </c>
      <c r="H75" s="251" t="s">
        <v>733</v>
      </c>
      <c r="I75" s="251" t="s">
        <v>737</v>
      </c>
      <c r="J75" s="251" t="s">
        <v>746</v>
      </c>
      <c r="K75" s="251" t="s">
        <v>894</v>
      </c>
    </row>
    <row r="76" spans="1:11" ht="28.8" x14ac:dyDescent="0.25">
      <c r="A76" s="2" t="s">
        <v>1143</v>
      </c>
      <c r="C76" s="251" t="s">
        <v>222</v>
      </c>
      <c r="D76" s="251" t="s">
        <v>435</v>
      </c>
      <c r="E76" s="254" t="s">
        <v>648</v>
      </c>
      <c r="F76" s="251" t="s">
        <v>731</v>
      </c>
      <c r="H76" s="251" t="s">
        <v>733</v>
      </c>
      <c r="I76" s="251" t="s">
        <v>737</v>
      </c>
      <c r="J76" s="251" t="s">
        <v>746</v>
      </c>
      <c r="K76" s="251" t="s">
        <v>894</v>
      </c>
    </row>
    <row r="77" spans="1:11" ht="14.4" x14ac:dyDescent="0.25">
      <c r="A77" s="2" t="s">
        <v>1113</v>
      </c>
      <c r="C77" s="251" t="s">
        <v>227</v>
      </c>
      <c r="D77" s="251" t="s">
        <v>440</v>
      </c>
      <c r="E77" s="254" t="s">
        <v>650</v>
      </c>
      <c r="F77" s="251" t="s">
        <v>726</v>
      </c>
      <c r="H77" s="251" t="s">
        <v>121</v>
      </c>
      <c r="I77" s="251" t="s">
        <v>736</v>
      </c>
      <c r="J77" s="251" t="s">
        <v>749</v>
      </c>
      <c r="K77" s="251" t="s">
        <v>899</v>
      </c>
    </row>
    <row r="78" spans="1:11" ht="14.4" x14ac:dyDescent="0.25">
      <c r="A78" s="2" t="s">
        <v>1115</v>
      </c>
      <c r="C78" s="251" t="s">
        <v>228</v>
      </c>
      <c r="D78" s="251" t="s">
        <v>441</v>
      </c>
      <c r="E78" s="254" t="s">
        <v>650</v>
      </c>
      <c r="F78" s="251" t="s">
        <v>726</v>
      </c>
      <c r="H78" s="251" t="s">
        <v>121</v>
      </c>
      <c r="I78" s="251" t="s">
        <v>736</v>
      </c>
      <c r="J78" s="251" t="s">
        <v>749</v>
      </c>
      <c r="K78" s="251" t="s">
        <v>900</v>
      </c>
    </row>
    <row r="79" spans="1:11" ht="14.4" x14ac:dyDescent="0.25">
      <c r="A79" s="2" t="s">
        <v>1112</v>
      </c>
      <c r="C79" s="251" t="s">
        <v>229</v>
      </c>
      <c r="D79" s="251" t="s">
        <v>442</v>
      </c>
      <c r="E79" s="254" t="s">
        <v>650</v>
      </c>
      <c r="F79" s="251" t="s">
        <v>726</v>
      </c>
      <c r="H79" s="251" t="s">
        <v>38</v>
      </c>
      <c r="I79" s="251" t="s">
        <v>736</v>
      </c>
      <c r="J79" s="251" t="s">
        <v>750</v>
      </c>
      <c r="K79" s="251" t="s">
        <v>899</v>
      </c>
    </row>
    <row r="80" spans="1:11" ht="14.4" x14ac:dyDescent="0.25">
      <c r="A80" s="2" t="s">
        <v>1114</v>
      </c>
      <c r="C80" s="251" t="s">
        <v>312</v>
      </c>
      <c r="D80" s="251" t="s">
        <v>525</v>
      </c>
      <c r="E80" s="254" t="s">
        <v>650</v>
      </c>
      <c r="F80" s="251" t="s">
        <v>165</v>
      </c>
      <c r="H80" s="251" t="s">
        <v>121</v>
      </c>
      <c r="I80" s="251" t="s">
        <v>736</v>
      </c>
      <c r="J80" s="251" t="s">
        <v>805</v>
      </c>
      <c r="K80" s="251" t="s">
        <v>968</v>
      </c>
    </row>
    <row r="81" spans="1:11" ht="14.4" x14ac:dyDescent="0.25">
      <c r="A81" s="2" t="s">
        <v>1114</v>
      </c>
      <c r="C81" s="251" t="s">
        <v>312</v>
      </c>
      <c r="D81" s="251" t="s">
        <v>525</v>
      </c>
      <c r="E81" s="254" t="s">
        <v>650</v>
      </c>
      <c r="F81" s="251" t="s">
        <v>731</v>
      </c>
      <c r="H81" s="251" t="s">
        <v>121</v>
      </c>
      <c r="I81" s="251" t="s">
        <v>736</v>
      </c>
      <c r="J81" s="251" t="s">
        <v>805</v>
      </c>
      <c r="K81" s="251" t="s">
        <v>968</v>
      </c>
    </row>
    <row r="82" spans="1:11" ht="14.4" x14ac:dyDescent="0.25">
      <c r="A82" s="2" t="s">
        <v>1113</v>
      </c>
      <c r="C82" s="251" t="s">
        <v>227</v>
      </c>
      <c r="D82" s="251" t="s">
        <v>440</v>
      </c>
      <c r="E82" s="254" t="s">
        <v>650</v>
      </c>
      <c r="F82" s="251" t="s">
        <v>731</v>
      </c>
      <c r="H82" s="251" t="s">
        <v>121</v>
      </c>
      <c r="I82" s="251" t="s">
        <v>736</v>
      </c>
      <c r="J82" s="251" t="s">
        <v>749</v>
      </c>
      <c r="K82" s="251" t="s">
        <v>899</v>
      </c>
    </row>
    <row r="83" spans="1:11" ht="14.4" x14ac:dyDescent="0.25">
      <c r="A83" s="2" t="s">
        <v>1115</v>
      </c>
      <c r="C83" s="251" t="s">
        <v>228</v>
      </c>
      <c r="D83" s="251" t="s">
        <v>441</v>
      </c>
      <c r="E83" s="254" t="s">
        <v>650</v>
      </c>
      <c r="F83" s="251" t="s">
        <v>731</v>
      </c>
      <c r="H83" s="251" t="s">
        <v>121</v>
      </c>
      <c r="I83" s="251" t="s">
        <v>736</v>
      </c>
      <c r="J83" s="251" t="s">
        <v>749</v>
      </c>
      <c r="K83" s="251" t="s">
        <v>900</v>
      </c>
    </row>
    <row r="84" spans="1:11" ht="14.4" x14ac:dyDescent="0.25">
      <c r="A84" s="2" t="s">
        <v>1112</v>
      </c>
      <c r="C84" s="251" t="s">
        <v>229</v>
      </c>
      <c r="D84" s="251" t="s">
        <v>442</v>
      </c>
      <c r="E84" s="254" t="s">
        <v>650</v>
      </c>
      <c r="F84" s="251" t="s">
        <v>731</v>
      </c>
      <c r="H84" s="251" t="s">
        <v>38</v>
      </c>
      <c r="I84" s="251" t="s">
        <v>736</v>
      </c>
      <c r="J84" s="251" t="s">
        <v>750</v>
      </c>
      <c r="K84" s="251" t="s">
        <v>899</v>
      </c>
    </row>
    <row r="85" spans="1:11" ht="14.4" x14ac:dyDescent="0.25">
      <c r="A85" s="2" t="s">
        <v>1171</v>
      </c>
      <c r="C85" s="251" t="s">
        <v>285</v>
      </c>
      <c r="D85" s="251" t="s">
        <v>498</v>
      </c>
      <c r="E85" s="254" t="s">
        <v>670</v>
      </c>
      <c r="F85" s="251" t="s">
        <v>135</v>
      </c>
      <c r="H85" s="251" t="s">
        <v>733</v>
      </c>
      <c r="I85" s="251" t="s">
        <v>736</v>
      </c>
      <c r="J85" s="255" t="s">
        <v>1243</v>
      </c>
      <c r="K85" s="251" t="s">
        <v>947</v>
      </c>
    </row>
    <row r="86" spans="1:11" ht="14.4" x14ac:dyDescent="0.25">
      <c r="A86" s="2" t="s">
        <v>1171</v>
      </c>
      <c r="C86" s="251" t="s">
        <v>285</v>
      </c>
      <c r="D86" s="251" t="s">
        <v>498</v>
      </c>
      <c r="E86" s="254" t="s">
        <v>670</v>
      </c>
      <c r="F86" s="251" t="s">
        <v>130</v>
      </c>
      <c r="H86" s="251" t="s">
        <v>733</v>
      </c>
      <c r="I86" s="251" t="s">
        <v>736</v>
      </c>
      <c r="J86" s="255" t="s">
        <v>1243</v>
      </c>
      <c r="K86" s="251" t="s">
        <v>947</v>
      </c>
    </row>
    <row r="87" spans="1:11" ht="14.4" x14ac:dyDescent="0.25">
      <c r="A87" s="2" t="s">
        <v>97</v>
      </c>
      <c r="C87" s="251" t="s">
        <v>305</v>
      </c>
      <c r="D87" s="251" t="s">
        <v>518</v>
      </c>
      <c r="E87" s="254" t="s">
        <v>670</v>
      </c>
      <c r="F87" s="251" t="s">
        <v>129</v>
      </c>
      <c r="H87" s="251" t="s">
        <v>38</v>
      </c>
      <c r="I87" s="251" t="s">
        <v>123</v>
      </c>
      <c r="J87" s="251" t="s">
        <v>799</v>
      </c>
      <c r="K87" s="251" t="s">
        <v>932</v>
      </c>
    </row>
    <row r="88" spans="1:11" ht="14.4" x14ac:dyDescent="0.25">
      <c r="A88" s="2" t="s">
        <v>97</v>
      </c>
      <c r="C88" s="251" t="s">
        <v>305</v>
      </c>
      <c r="D88" s="251" t="s">
        <v>518</v>
      </c>
      <c r="E88" s="254" t="s">
        <v>670</v>
      </c>
      <c r="F88" s="251" t="s">
        <v>731</v>
      </c>
      <c r="H88" s="251" t="s">
        <v>38</v>
      </c>
      <c r="I88" s="251" t="s">
        <v>123</v>
      </c>
      <c r="J88" s="251" t="s">
        <v>799</v>
      </c>
      <c r="K88" s="251" t="s">
        <v>932</v>
      </c>
    </row>
    <row r="89" spans="1:11" ht="14.4" x14ac:dyDescent="0.25">
      <c r="A89" s="2" t="s">
        <v>97</v>
      </c>
      <c r="C89" s="251" t="s">
        <v>305</v>
      </c>
      <c r="D89" s="251" t="s">
        <v>518</v>
      </c>
      <c r="E89" s="254" t="s">
        <v>670</v>
      </c>
      <c r="F89" s="251" t="s">
        <v>732</v>
      </c>
      <c r="H89" s="251" t="s">
        <v>38</v>
      </c>
      <c r="I89" s="251" t="s">
        <v>123</v>
      </c>
      <c r="J89" s="251" t="s">
        <v>799</v>
      </c>
      <c r="K89" s="251" t="s">
        <v>932</v>
      </c>
    </row>
    <row r="90" spans="1:11" ht="14.4" x14ac:dyDescent="0.25">
      <c r="A90" s="2" t="s">
        <v>1172</v>
      </c>
      <c r="C90" s="251" t="s">
        <v>411</v>
      </c>
      <c r="D90" s="251" t="s">
        <v>624</v>
      </c>
      <c r="E90" s="254" t="s">
        <v>670</v>
      </c>
      <c r="F90" s="251" t="s">
        <v>731</v>
      </c>
      <c r="H90" s="251" t="s">
        <v>121</v>
      </c>
      <c r="I90" s="251" t="s">
        <v>123</v>
      </c>
      <c r="J90" s="255" t="s">
        <v>1244</v>
      </c>
      <c r="K90" s="251" t="s">
        <v>935</v>
      </c>
    </row>
    <row r="91" spans="1:11" ht="14.4" x14ac:dyDescent="0.25">
      <c r="A91" s="2" t="s">
        <v>1173</v>
      </c>
      <c r="C91" s="251" t="s">
        <v>408</v>
      </c>
      <c r="D91" s="251" t="s">
        <v>621</v>
      </c>
      <c r="E91" s="254" t="s">
        <v>670</v>
      </c>
      <c r="F91" s="251" t="s">
        <v>731</v>
      </c>
      <c r="H91" s="251" t="s">
        <v>38</v>
      </c>
      <c r="I91" s="251" t="s">
        <v>123</v>
      </c>
      <c r="J91" s="251" t="s">
        <v>876</v>
      </c>
      <c r="K91" s="251" t="s">
        <v>932</v>
      </c>
    </row>
    <row r="92" spans="1:11" ht="14.4" x14ac:dyDescent="0.25">
      <c r="A92" s="2" t="s">
        <v>1175</v>
      </c>
      <c r="C92" s="251" t="s">
        <v>412</v>
      </c>
      <c r="D92" s="251" t="s">
        <v>625</v>
      </c>
      <c r="E92" s="254" t="s">
        <v>670</v>
      </c>
      <c r="F92" s="251" t="s">
        <v>731</v>
      </c>
      <c r="H92" s="251" t="s">
        <v>38</v>
      </c>
      <c r="I92" s="251" t="s">
        <v>123</v>
      </c>
      <c r="J92" s="255" t="s">
        <v>1245</v>
      </c>
      <c r="K92" s="251" t="s">
        <v>960</v>
      </c>
    </row>
    <row r="93" spans="1:11" ht="14.4" x14ac:dyDescent="0.25">
      <c r="A93" s="2" t="s">
        <v>1176</v>
      </c>
      <c r="C93" s="251" t="s">
        <v>313</v>
      </c>
      <c r="D93" s="251" t="s">
        <v>526</v>
      </c>
      <c r="E93" s="254" t="s">
        <v>670</v>
      </c>
      <c r="F93" s="251" t="s">
        <v>165</v>
      </c>
      <c r="H93" s="251" t="s">
        <v>121</v>
      </c>
      <c r="I93" s="251" t="s">
        <v>736</v>
      </c>
      <c r="J93" s="257"/>
      <c r="K93" s="251" t="s">
        <v>960</v>
      </c>
    </row>
    <row r="94" spans="1:11" ht="14.4" x14ac:dyDescent="0.25">
      <c r="A94" s="2" t="s">
        <v>1176</v>
      </c>
      <c r="C94" s="251" t="s">
        <v>313</v>
      </c>
      <c r="D94" s="251" t="s">
        <v>526</v>
      </c>
      <c r="E94" s="254" t="s">
        <v>670</v>
      </c>
      <c r="F94" s="251" t="s">
        <v>732</v>
      </c>
      <c r="H94" s="251" t="s">
        <v>121</v>
      </c>
      <c r="I94" s="251" t="s">
        <v>736</v>
      </c>
      <c r="J94" s="257"/>
      <c r="K94" s="251" t="s">
        <v>960</v>
      </c>
    </row>
    <row r="95" spans="1:11" ht="14.4" x14ac:dyDescent="0.25">
      <c r="A95" s="2" t="s">
        <v>1177</v>
      </c>
      <c r="C95" s="251" t="s">
        <v>413</v>
      </c>
      <c r="D95" s="251" t="s">
        <v>626</v>
      </c>
      <c r="E95" s="254" t="s">
        <v>670</v>
      </c>
      <c r="F95" s="251" t="s">
        <v>731</v>
      </c>
      <c r="H95" s="251" t="s">
        <v>38</v>
      </c>
      <c r="I95" s="251" t="s">
        <v>123</v>
      </c>
      <c r="J95" s="251" t="s">
        <v>877</v>
      </c>
      <c r="K95" s="251" t="s">
        <v>960</v>
      </c>
    </row>
    <row r="96" spans="1:11" ht="14.4" x14ac:dyDescent="0.25">
      <c r="A96" s="2" t="s">
        <v>1178</v>
      </c>
      <c r="C96" s="251" t="s">
        <v>271</v>
      </c>
      <c r="D96" s="251" t="s">
        <v>484</v>
      </c>
      <c r="E96" s="254" t="s">
        <v>670</v>
      </c>
      <c r="F96" s="251" t="s">
        <v>128</v>
      </c>
      <c r="H96" s="251" t="s">
        <v>121</v>
      </c>
      <c r="I96" s="251" t="s">
        <v>736</v>
      </c>
      <c r="J96" s="255" t="s">
        <v>1246</v>
      </c>
      <c r="K96" s="251" t="s">
        <v>935</v>
      </c>
    </row>
    <row r="97" spans="1:11" ht="14.4" x14ac:dyDescent="0.25">
      <c r="A97" s="2" t="s">
        <v>1178</v>
      </c>
      <c r="C97" s="251" t="s">
        <v>271</v>
      </c>
      <c r="D97" s="251" t="s">
        <v>484</v>
      </c>
      <c r="E97" s="254" t="s">
        <v>670</v>
      </c>
      <c r="F97" s="251" t="s">
        <v>731</v>
      </c>
      <c r="H97" s="251" t="s">
        <v>121</v>
      </c>
      <c r="I97" s="251" t="s">
        <v>736</v>
      </c>
      <c r="J97" s="255" t="s">
        <v>1244</v>
      </c>
      <c r="K97" s="251" t="s">
        <v>935</v>
      </c>
    </row>
    <row r="98" spans="1:11" ht="14.4" x14ac:dyDescent="0.25">
      <c r="A98" s="2" t="s">
        <v>1179</v>
      </c>
      <c r="C98" s="251" t="s">
        <v>268</v>
      </c>
      <c r="D98" s="251" t="s">
        <v>481</v>
      </c>
      <c r="E98" s="254" t="s">
        <v>670</v>
      </c>
      <c r="F98" s="251" t="s">
        <v>128</v>
      </c>
      <c r="H98" s="251" t="s">
        <v>38</v>
      </c>
      <c r="I98" s="251" t="s">
        <v>123</v>
      </c>
      <c r="J98" s="251" t="s">
        <v>777</v>
      </c>
      <c r="K98" s="251" t="s">
        <v>932</v>
      </c>
    </row>
    <row r="99" spans="1:11" ht="14.4" x14ac:dyDescent="0.25">
      <c r="A99" s="2" t="s">
        <v>1179</v>
      </c>
      <c r="C99" s="251" t="s">
        <v>268</v>
      </c>
      <c r="D99" s="251" t="s">
        <v>481</v>
      </c>
      <c r="E99" s="254" t="s">
        <v>670</v>
      </c>
      <c r="F99" s="251" t="s">
        <v>731</v>
      </c>
      <c r="H99" s="251" t="s">
        <v>38</v>
      </c>
      <c r="I99" s="251" t="s">
        <v>123</v>
      </c>
      <c r="J99" s="251" t="s">
        <v>777</v>
      </c>
      <c r="K99" s="251" t="s">
        <v>932</v>
      </c>
    </row>
    <row r="100" spans="1:11" ht="14.4" x14ac:dyDescent="0.25">
      <c r="A100" s="2" t="s">
        <v>1180</v>
      </c>
      <c r="C100" s="251" t="s">
        <v>303</v>
      </c>
      <c r="D100" s="251" t="s">
        <v>516</v>
      </c>
      <c r="E100" s="254" t="s">
        <v>670</v>
      </c>
      <c r="F100" s="251" t="s">
        <v>129</v>
      </c>
      <c r="H100" s="251" t="s">
        <v>121</v>
      </c>
      <c r="I100" s="251" t="s">
        <v>736</v>
      </c>
      <c r="J100" s="257"/>
      <c r="K100" s="251" t="s">
        <v>960</v>
      </c>
    </row>
    <row r="101" spans="1:11" ht="14.4" x14ac:dyDescent="0.25">
      <c r="A101" s="2" t="s">
        <v>1180</v>
      </c>
      <c r="C101" s="251" t="s">
        <v>303</v>
      </c>
      <c r="D101" s="251" t="s">
        <v>516</v>
      </c>
      <c r="E101" s="254" t="s">
        <v>670</v>
      </c>
      <c r="F101" s="251" t="s">
        <v>731</v>
      </c>
      <c r="H101" s="251" t="s">
        <v>121</v>
      </c>
      <c r="I101" s="251" t="s">
        <v>736</v>
      </c>
      <c r="J101" s="257"/>
      <c r="K101" s="251" t="s">
        <v>960</v>
      </c>
    </row>
    <row r="102" spans="1:11" ht="14.4" x14ac:dyDescent="0.25">
      <c r="A102" s="2" t="s">
        <v>1180</v>
      </c>
      <c r="C102" s="251" t="s">
        <v>303</v>
      </c>
      <c r="D102" s="251" t="s">
        <v>516</v>
      </c>
      <c r="E102" s="254" t="s">
        <v>670</v>
      </c>
      <c r="F102" s="251" t="s">
        <v>732</v>
      </c>
      <c r="H102" s="251" t="s">
        <v>121</v>
      </c>
      <c r="I102" s="251" t="s">
        <v>736</v>
      </c>
      <c r="J102" s="257"/>
      <c r="K102" s="251" t="s">
        <v>960</v>
      </c>
    </row>
    <row r="103" spans="1:11" ht="14.4" x14ac:dyDescent="0.25">
      <c r="A103" s="2" t="s">
        <v>1181</v>
      </c>
      <c r="C103" s="251" t="s">
        <v>410</v>
      </c>
      <c r="D103" s="251" t="s">
        <v>623</v>
      </c>
      <c r="E103" s="254" t="s">
        <v>670</v>
      </c>
      <c r="F103" s="251" t="s">
        <v>731</v>
      </c>
      <c r="H103" s="251" t="s">
        <v>38</v>
      </c>
      <c r="I103" s="251" t="s">
        <v>123</v>
      </c>
      <c r="J103" s="255" t="s">
        <v>1247</v>
      </c>
      <c r="K103" s="251" t="s">
        <v>960</v>
      </c>
    </row>
    <row r="104" spans="1:11" ht="14.4" x14ac:dyDescent="0.25">
      <c r="A104" s="2" t="s">
        <v>1182</v>
      </c>
      <c r="C104" s="251" t="s">
        <v>409</v>
      </c>
      <c r="D104" s="251" t="s">
        <v>622</v>
      </c>
      <c r="E104" s="254" t="s">
        <v>670</v>
      </c>
      <c r="F104" s="251" t="s">
        <v>731</v>
      </c>
      <c r="H104" s="251" t="s">
        <v>38</v>
      </c>
      <c r="I104" s="251" t="s">
        <v>123</v>
      </c>
      <c r="J104" s="251" t="s">
        <v>777</v>
      </c>
      <c r="K104" s="251" t="s">
        <v>932</v>
      </c>
    </row>
    <row r="105" spans="1:11" ht="14.4" x14ac:dyDescent="0.25">
      <c r="A105" s="2" t="s">
        <v>1183</v>
      </c>
      <c r="C105" s="251" t="s">
        <v>414</v>
      </c>
      <c r="D105" s="251" t="s">
        <v>627</v>
      </c>
      <c r="E105" s="254" t="s">
        <v>670</v>
      </c>
      <c r="F105" s="251" t="s">
        <v>731</v>
      </c>
      <c r="H105" s="251" t="s">
        <v>39</v>
      </c>
      <c r="I105" s="251" t="s">
        <v>123</v>
      </c>
      <c r="J105" s="255" t="s">
        <v>1245</v>
      </c>
      <c r="K105" s="251" t="s">
        <v>960</v>
      </c>
    </row>
    <row r="106" spans="1:11" ht="14.4" x14ac:dyDescent="0.25">
      <c r="A106" s="2" t="s">
        <v>1184</v>
      </c>
      <c r="C106" s="251" t="s">
        <v>288</v>
      </c>
      <c r="D106" s="251" t="s">
        <v>501</v>
      </c>
      <c r="E106" s="254" t="s">
        <v>670</v>
      </c>
      <c r="F106" s="251" t="s">
        <v>135</v>
      </c>
      <c r="H106" s="251" t="s">
        <v>734</v>
      </c>
      <c r="I106" s="251" t="s">
        <v>736</v>
      </c>
      <c r="J106" s="255" t="s">
        <v>1248</v>
      </c>
      <c r="K106" s="251" t="s">
        <v>930</v>
      </c>
    </row>
    <row r="107" spans="1:11" ht="14.4" x14ac:dyDescent="0.25">
      <c r="A107" s="2" t="s">
        <v>1184</v>
      </c>
      <c r="C107" s="251" t="s">
        <v>288</v>
      </c>
      <c r="D107" s="251" t="s">
        <v>501</v>
      </c>
      <c r="E107" s="254" t="s">
        <v>670</v>
      </c>
      <c r="F107" s="251" t="s">
        <v>728</v>
      </c>
      <c r="H107" s="251" t="s">
        <v>734</v>
      </c>
      <c r="I107" s="251" t="s">
        <v>736</v>
      </c>
      <c r="J107" s="255" t="s">
        <v>1248</v>
      </c>
      <c r="K107" s="251" t="s">
        <v>930</v>
      </c>
    </row>
    <row r="108" spans="1:11" ht="14.4" x14ac:dyDescent="0.25">
      <c r="A108" s="2" t="s">
        <v>1185</v>
      </c>
      <c r="C108" s="251" t="s">
        <v>331</v>
      </c>
      <c r="D108" s="251" t="s">
        <v>544</v>
      </c>
      <c r="E108" s="254" t="s">
        <v>670</v>
      </c>
      <c r="F108" s="251" t="s">
        <v>130</v>
      </c>
      <c r="H108" s="251" t="s">
        <v>121</v>
      </c>
      <c r="I108" s="251" t="s">
        <v>736</v>
      </c>
      <c r="J108" s="251" t="s">
        <v>777</v>
      </c>
      <c r="K108" s="251" t="s">
        <v>978</v>
      </c>
    </row>
    <row r="109" spans="1:11" ht="14.4" x14ac:dyDescent="0.25">
      <c r="A109" s="2" t="s">
        <v>1185</v>
      </c>
      <c r="C109" s="251" t="s">
        <v>331</v>
      </c>
      <c r="D109" s="251" t="s">
        <v>544</v>
      </c>
      <c r="E109" s="254" t="s">
        <v>670</v>
      </c>
      <c r="F109" s="251" t="s">
        <v>732</v>
      </c>
      <c r="H109" s="251" t="s">
        <v>121</v>
      </c>
      <c r="I109" s="251" t="s">
        <v>736</v>
      </c>
      <c r="J109" s="251" t="s">
        <v>777</v>
      </c>
      <c r="K109" s="251" t="s">
        <v>978</v>
      </c>
    </row>
    <row r="110" spans="1:11" ht="28.8" x14ac:dyDescent="0.25">
      <c r="A110" s="2" t="s">
        <v>1132</v>
      </c>
      <c r="C110" s="251" t="s">
        <v>358</v>
      </c>
      <c r="D110" s="251" t="s">
        <v>572</v>
      </c>
      <c r="E110" s="254" t="s">
        <v>711</v>
      </c>
      <c r="F110" s="251" t="s">
        <v>151</v>
      </c>
      <c r="H110" s="251" t="s">
        <v>121</v>
      </c>
      <c r="I110" s="251" t="s">
        <v>736</v>
      </c>
      <c r="J110" s="251" t="s">
        <v>837</v>
      </c>
      <c r="K110" s="251" t="s">
        <v>996</v>
      </c>
    </row>
    <row r="111" spans="1:11" ht="28.8" x14ac:dyDescent="0.25">
      <c r="A111" s="2" t="s">
        <v>21</v>
      </c>
      <c r="C111" s="251" t="s">
        <v>367</v>
      </c>
      <c r="D111" s="251" t="s">
        <v>581</v>
      </c>
      <c r="E111" s="254" t="s">
        <v>711</v>
      </c>
      <c r="F111" s="251" t="s">
        <v>730</v>
      </c>
      <c r="H111" s="251" t="s">
        <v>733</v>
      </c>
      <c r="I111" s="251" t="s">
        <v>736</v>
      </c>
      <c r="J111" s="251" t="s">
        <v>842</v>
      </c>
      <c r="K111" s="251" t="s">
        <v>1002</v>
      </c>
    </row>
    <row r="112" spans="1:11" ht="14.4" x14ac:dyDescent="0.25">
      <c r="A112" s="2" t="s">
        <v>1168</v>
      </c>
      <c r="C112" s="251" t="s">
        <v>415</v>
      </c>
      <c r="D112" s="251" t="s">
        <v>628</v>
      </c>
      <c r="E112" s="254" t="s">
        <v>724</v>
      </c>
      <c r="F112" s="251" t="s">
        <v>731</v>
      </c>
      <c r="H112" s="251" t="s">
        <v>121</v>
      </c>
      <c r="I112" s="251" t="s">
        <v>736</v>
      </c>
      <c r="J112" s="251" t="s">
        <v>878</v>
      </c>
      <c r="K112" s="251" t="s">
        <v>1027</v>
      </c>
    </row>
    <row r="113" spans="1:11" ht="14.4" x14ac:dyDescent="0.25">
      <c r="A113" s="2" t="s">
        <v>1167</v>
      </c>
      <c r="C113" s="251" t="s">
        <v>416</v>
      </c>
      <c r="D113" s="251" t="s">
        <v>629</v>
      </c>
      <c r="E113" s="254" t="s">
        <v>724</v>
      </c>
      <c r="F113" s="251" t="s">
        <v>731</v>
      </c>
      <c r="H113" s="251" t="s">
        <v>121</v>
      </c>
      <c r="I113" s="251" t="s">
        <v>736</v>
      </c>
      <c r="J113" s="251" t="s">
        <v>879</v>
      </c>
      <c r="K113" s="251" t="s">
        <v>957</v>
      </c>
    </row>
    <row r="114" spans="1:11" ht="14.4" x14ac:dyDescent="0.25">
      <c r="A114" s="2" t="s">
        <v>1170</v>
      </c>
      <c r="C114" s="251" t="s">
        <v>417</v>
      </c>
      <c r="D114" s="251" t="s">
        <v>630</v>
      </c>
      <c r="E114" s="254" t="s">
        <v>724</v>
      </c>
      <c r="F114" s="251" t="s">
        <v>731</v>
      </c>
      <c r="H114" s="251" t="s">
        <v>121</v>
      </c>
      <c r="I114" s="251" t="s">
        <v>736</v>
      </c>
      <c r="J114" s="255" t="s">
        <v>879</v>
      </c>
      <c r="K114" s="251" t="s">
        <v>957</v>
      </c>
    </row>
    <row r="115" spans="1:11" ht="28.8" x14ac:dyDescent="0.25">
      <c r="A115" s="2" t="s">
        <v>1047</v>
      </c>
      <c r="C115" s="251" t="s">
        <v>370</v>
      </c>
      <c r="D115" s="251" t="s">
        <v>584</v>
      </c>
      <c r="E115" s="254" t="s">
        <v>713</v>
      </c>
      <c r="F115" s="251" t="s">
        <v>730</v>
      </c>
      <c r="H115" s="251" t="s">
        <v>734</v>
      </c>
      <c r="I115" s="251" t="s">
        <v>736</v>
      </c>
      <c r="J115" s="251" t="s">
        <v>845</v>
      </c>
      <c r="K115" s="251" t="s">
        <v>1004</v>
      </c>
    </row>
    <row r="116" spans="1:11" ht="14.4" x14ac:dyDescent="0.25">
      <c r="C116" s="251" t="s">
        <v>231</v>
      </c>
      <c r="D116" s="252" t="s">
        <v>444</v>
      </c>
      <c r="E116" s="254" t="s">
        <v>652</v>
      </c>
      <c r="F116" s="252" t="s">
        <v>726</v>
      </c>
      <c r="H116" s="252" t="s">
        <v>121</v>
      </c>
      <c r="I116" s="252" t="s">
        <v>123</v>
      </c>
      <c r="J116" s="256" t="s">
        <v>1249</v>
      </c>
      <c r="K116" s="251" t="s">
        <v>902</v>
      </c>
    </row>
    <row r="117" spans="1:11" ht="14.4" x14ac:dyDescent="0.25">
      <c r="A117" s="2" t="s">
        <v>1058</v>
      </c>
      <c r="C117" s="251" t="s">
        <v>256</v>
      </c>
      <c r="D117" s="251" t="s">
        <v>469</v>
      </c>
      <c r="E117" s="254" t="s">
        <v>652</v>
      </c>
      <c r="F117" s="251" t="s">
        <v>128</v>
      </c>
      <c r="H117" s="251" t="s">
        <v>734</v>
      </c>
      <c r="I117" s="251" t="s">
        <v>123</v>
      </c>
      <c r="J117" s="255" t="s">
        <v>1250</v>
      </c>
      <c r="K117" s="251" t="s">
        <v>922</v>
      </c>
    </row>
    <row r="118" spans="1:11" ht="14.4" x14ac:dyDescent="0.25">
      <c r="A118" s="2" t="s">
        <v>111</v>
      </c>
      <c r="C118" s="251" t="s">
        <v>274</v>
      </c>
      <c r="D118" s="252" t="s">
        <v>487</v>
      </c>
      <c r="E118" s="254" t="s">
        <v>652</v>
      </c>
      <c r="F118" s="252" t="s">
        <v>135</v>
      </c>
      <c r="H118" s="252" t="s">
        <v>734</v>
      </c>
      <c r="I118" s="252" t="s">
        <v>123</v>
      </c>
      <c r="J118" s="256" t="s">
        <v>1251</v>
      </c>
      <c r="K118" s="251" t="s">
        <v>938</v>
      </c>
    </row>
    <row r="119" spans="1:11" ht="14.4" x14ac:dyDescent="0.25">
      <c r="A119" s="2" t="s">
        <v>111</v>
      </c>
      <c r="C119" s="251" t="s">
        <v>274</v>
      </c>
      <c r="D119" s="252" t="s">
        <v>487</v>
      </c>
      <c r="E119" s="254" t="s">
        <v>652</v>
      </c>
      <c r="F119" s="252" t="s">
        <v>130</v>
      </c>
      <c r="H119" s="252" t="s">
        <v>734</v>
      </c>
      <c r="I119" s="252" t="s">
        <v>123</v>
      </c>
      <c r="J119" s="256" t="s">
        <v>1251</v>
      </c>
      <c r="K119" s="251" t="s">
        <v>938</v>
      </c>
    </row>
    <row r="120" spans="1:11" ht="14.4" x14ac:dyDescent="0.25">
      <c r="A120" s="2" t="s">
        <v>39</v>
      </c>
      <c r="C120" s="251" t="s">
        <v>350</v>
      </c>
      <c r="D120" s="251" t="s">
        <v>564</v>
      </c>
      <c r="E120" s="254" t="s">
        <v>652</v>
      </c>
      <c r="F120" s="251" t="s">
        <v>140</v>
      </c>
      <c r="H120" s="251" t="s">
        <v>121</v>
      </c>
      <c r="I120" s="251" t="s">
        <v>123</v>
      </c>
      <c r="J120" s="255" t="s">
        <v>1252</v>
      </c>
      <c r="K120" s="251" t="s">
        <v>911</v>
      </c>
    </row>
    <row r="121" spans="1:11" ht="14.4" x14ac:dyDescent="0.25">
      <c r="A121" s="2" t="s">
        <v>1053</v>
      </c>
      <c r="C121" s="251" t="s">
        <v>361</v>
      </c>
      <c r="D121" s="251" t="s">
        <v>575</v>
      </c>
      <c r="E121" s="254" t="s">
        <v>652</v>
      </c>
      <c r="F121" s="251" t="s">
        <v>151</v>
      </c>
      <c r="H121" s="251" t="s">
        <v>121</v>
      </c>
      <c r="I121" s="251" t="s">
        <v>123</v>
      </c>
      <c r="J121" s="251" t="s">
        <v>838</v>
      </c>
      <c r="K121" s="251" t="s">
        <v>998</v>
      </c>
    </row>
    <row r="122" spans="1:11" ht="14.4" x14ac:dyDescent="0.25">
      <c r="A122" s="2" t="s">
        <v>112</v>
      </c>
      <c r="C122" s="251" t="s">
        <v>368</v>
      </c>
      <c r="D122" s="251" t="s">
        <v>582</v>
      </c>
      <c r="E122" s="254" t="s">
        <v>652</v>
      </c>
      <c r="F122" s="251" t="s">
        <v>730</v>
      </c>
      <c r="H122" s="251" t="s">
        <v>733</v>
      </c>
      <c r="I122" s="251" t="s">
        <v>123</v>
      </c>
      <c r="J122" s="251" t="s">
        <v>843</v>
      </c>
      <c r="K122" s="251" t="s">
        <v>1003</v>
      </c>
    </row>
    <row r="123" spans="1:11" ht="14.4" x14ac:dyDescent="0.25">
      <c r="A123" s="2" t="s">
        <v>1051</v>
      </c>
      <c r="C123" s="251" t="s">
        <v>390</v>
      </c>
      <c r="D123" s="251" t="s">
        <v>603</v>
      </c>
      <c r="E123" s="254" t="s">
        <v>652</v>
      </c>
      <c r="F123" s="251" t="s">
        <v>136</v>
      </c>
      <c r="H123" s="251" t="s">
        <v>734</v>
      </c>
      <c r="I123" s="251" t="s">
        <v>123</v>
      </c>
      <c r="J123" s="251" t="s">
        <v>862</v>
      </c>
      <c r="K123" s="251" t="s">
        <v>997</v>
      </c>
    </row>
    <row r="124" spans="1:11" ht="14.4" x14ac:dyDescent="0.25">
      <c r="A124" s="2" t="s">
        <v>66</v>
      </c>
      <c r="C124" s="251" t="s">
        <v>394</v>
      </c>
      <c r="D124" s="251" t="s">
        <v>607</v>
      </c>
      <c r="E124" s="254" t="s">
        <v>652</v>
      </c>
      <c r="F124" s="251" t="s">
        <v>142</v>
      </c>
      <c r="H124" s="251" t="s">
        <v>733</v>
      </c>
      <c r="I124" s="251" t="s">
        <v>123</v>
      </c>
      <c r="J124" s="251" t="s">
        <v>866</v>
      </c>
      <c r="K124" s="251" t="s">
        <v>911</v>
      </c>
    </row>
    <row r="125" spans="1:11" ht="14.4" x14ac:dyDescent="0.25">
      <c r="A125" s="2" t="s">
        <v>72</v>
      </c>
      <c r="C125" s="251" t="s">
        <v>419</v>
      </c>
      <c r="D125" s="251" t="s">
        <v>632</v>
      </c>
      <c r="E125" s="254" t="s">
        <v>652</v>
      </c>
      <c r="F125" s="251" t="s">
        <v>732</v>
      </c>
      <c r="H125" s="251" t="s">
        <v>121</v>
      </c>
      <c r="I125" s="251" t="s">
        <v>123</v>
      </c>
      <c r="J125" s="251" t="s">
        <v>881</v>
      </c>
      <c r="K125" s="251" t="s">
        <v>997</v>
      </c>
    </row>
    <row r="126" spans="1:11" ht="14.4" x14ac:dyDescent="0.25">
      <c r="A126" s="2" t="s">
        <v>1048</v>
      </c>
      <c r="C126" s="251" t="s">
        <v>420</v>
      </c>
      <c r="D126" s="251" t="s">
        <v>633</v>
      </c>
      <c r="E126" s="254" t="s">
        <v>652</v>
      </c>
      <c r="F126" s="251" t="s">
        <v>732</v>
      </c>
      <c r="H126" s="251" t="s">
        <v>121</v>
      </c>
      <c r="I126" s="251" t="s">
        <v>123</v>
      </c>
      <c r="J126" s="251" t="s">
        <v>882</v>
      </c>
      <c r="K126" s="251" t="s">
        <v>997</v>
      </c>
    </row>
    <row r="127" spans="1:11" ht="14.4" x14ac:dyDescent="0.25">
      <c r="A127" s="2" t="s">
        <v>1055</v>
      </c>
      <c r="C127" s="251" t="s">
        <v>421</v>
      </c>
      <c r="D127" s="251" t="s">
        <v>634</v>
      </c>
      <c r="E127" s="254" t="s">
        <v>652</v>
      </c>
      <c r="F127" s="251" t="s">
        <v>732</v>
      </c>
      <c r="H127" s="251" t="s">
        <v>733</v>
      </c>
      <c r="I127" s="251" t="s">
        <v>123</v>
      </c>
      <c r="J127" s="251" t="s">
        <v>883</v>
      </c>
      <c r="K127" s="251" t="s">
        <v>1029</v>
      </c>
    </row>
    <row r="128" spans="1:11" ht="14.4" x14ac:dyDescent="0.25">
      <c r="A128" s="2" t="s">
        <v>109</v>
      </c>
      <c r="C128" s="251" t="s">
        <v>422</v>
      </c>
      <c r="D128" s="251" t="s">
        <v>635</v>
      </c>
      <c r="E128" s="254" t="s">
        <v>652</v>
      </c>
      <c r="F128" s="251" t="s">
        <v>732</v>
      </c>
      <c r="H128" s="251" t="s">
        <v>121</v>
      </c>
      <c r="I128" s="251" t="s">
        <v>123</v>
      </c>
      <c r="J128" s="255" t="s">
        <v>882</v>
      </c>
      <c r="K128" s="251" t="s">
        <v>1030</v>
      </c>
    </row>
    <row r="129" spans="1:11" ht="28.8" x14ac:dyDescent="0.25">
      <c r="A129" s="2" t="s">
        <v>1119</v>
      </c>
      <c r="C129" s="251" t="s">
        <v>380</v>
      </c>
      <c r="D129" s="251" t="s">
        <v>594</v>
      </c>
      <c r="E129" s="254" t="s">
        <v>716</v>
      </c>
      <c r="F129" s="251" t="s">
        <v>137</v>
      </c>
      <c r="H129" s="251" t="s">
        <v>121</v>
      </c>
      <c r="I129" s="251" t="s">
        <v>737</v>
      </c>
      <c r="J129" s="251" t="s">
        <v>852</v>
      </c>
      <c r="K129" s="251" t="s">
        <v>1009</v>
      </c>
    </row>
    <row r="130" spans="1:11" ht="28.8" x14ac:dyDescent="0.25">
      <c r="A130" s="2" t="s">
        <v>110</v>
      </c>
      <c r="C130" s="251" t="s">
        <v>391</v>
      </c>
      <c r="D130" s="251" t="s">
        <v>604</v>
      </c>
      <c r="E130" s="254" t="s">
        <v>716</v>
      </c>
      <c r="F130" s="251" t="s">
        <v>136</v>
      </c>
      <c r="H130" s="251" t="s">
        <v>733</v>
      </c>
      <c r="I130" s="251" t="s">
        <v>123</v>
      </c>
      <c r="J130" s="251" t="s">
        <v>863</v>
      </c>
      <c r="K130" s="251" t="s">
        <v>1015</v>
      </c>
    </row>
    <row r="131" spans="1:11" ht="28.8" x14ac:dyDescent="0.25">
      <c r="A131" s="2" t="s">
        <v>1119</v>
      </c>
      <c r="C131" s="251" t="s">
        <v>380</v>
      </c>
      <c r="D131" s="251" t="s">
        <v>594</v>
      </c>
      <c r="E131" s="254" t="s">
        <v>716</v>
      </c>
      <c r="F131" s="251" t="s">
        <v>142</v>
      </c>
      <c r="H131" s="251" t="s">
        <v>121</v>
      </c>
      <c r="I131" s="251" t="s">
        <v>737</v>
      </c>
      <c r="J131" s="251" t="s">
        <v>852</v>
      </c>
      <c r="K131" s="251" t="s">
        <v>1009</v>
      </c>
    </row>
    <row r="132" spans="1:11" ht="28.8" x14ac:dyDescent="0.25">
      <c r="A132" s="2" t="s">
        <v>1052</v>
      </c>
      <c r="C132" s="251" t="s">
        <v>397</v>
      </c>
      <c r="D132" s="251" t="s">
        <v>610</v>
      </c>
      <c r="E132" s="254" t="s">
        <v>716</v>
      </c>
      <c r="F132" s="251" t="s">
        <v>142</v>
      </c>
      <c r="H132" s="251" t="s">
        <v>733</v>
      </c>
      <c r="I132" s="251" t="s">
        <v>123</v>
      </c>
      <c r="J132" s="251" t="s">
        <v>869</v>
      </c>
      <c r="K132" s="251" t="s">
        <v>1019</v>
      </c>
    </row>
    <row r="133" spans="1:11" ht="28.8" x14ac:dyDescent="0.25">
      <c r="A133" s="2" t="s">
        <v>1107</v>
      </c>
      <c r="C133" s="251" t="s">
        <v>243</v>
      </c>
      <c r="D133" s="251" t="s">
        <v>456</v>
      </c>
      <c r="E133" s="254" t="s">
        <v>659</v>
      </c>
      <c r="F133" s="251" t="s">
        <v>727</v>
      </c>
      <c r="H133" s="251" t="s">
        <v>121</v>
      </c>
      <c r="I133" s="251" t="s">
        <v>737</v>
      </c>
      <c r="J133" s="251" t="s">
        <v>758</v>
      </c>
      <c r="K133" s="251" t="s">
        <v>911</v>
      </c>
    </row>
    <row r="134" spans="1:11" ht="28.8" x14ac:dyDescent="0.25">
      <c r="A134" s="2" t="s">
        <v>1034</v>
      </c>
      <c r="C134" s="255" t="s">
        <v>338</v>
      </c>
      <c r="D134" s="251" t="s">
        <v>552</v>
      </c>
      <c r="E134" s="254" t="s">
        <v>659</v>
      </c>
      <c r="F134" s="251" t="s">
        <v>139</v>
      </c>
      <c r="H134" s="251" t="s">
        <v>734</v>
      </c>
      <c r="I134" s="251" t="s">
        <v>123</v>
      </c>
      <c r="J134" s="251" t="s">
        <v>823</v>
      </c>
      <c r="K134" s="251" t="s">
        <v>985</v>
      </c>
    </row>
    <row r="135" spans="1:11" ht="28.8" x14ac:dyDescent="0.25">
      <c r="A135" s="2" t="s">
        <v>1049</v>
      </c>
      <c r="C135" s="251" t="s">
        <v>360</v>
      </c>
      <c r="D135" s="251" t="s">
        <v>574</v>
      </c>
      <c r="E135" s="254" t="s">
        <v>659</v>
      </c>
      <c r="F135" s="251" t="s">
        <v>151</v>
      </c>
      <c r="H135" s="251" t="s">
        <v>734</v>
      </c>
      <c r="I135" s="251" t="s">
        <v>123</v>
      </c>
      <c r="J135" s="251" t="s">
        <v>823</v>
      </c>
      <c r="K135" s="251" t="s">
        <v>997</v>
      </c>
    </row>
    <row r="136" spans="1:11" ht="28.8" x14ac:dyDescent="0.25">
      <c r="C136" s="251" t="s">
        <v>317</v>
      </c>
      <c r="D136" s="251" t="s">
        <v>530</v>
      </c>
      <c r="E136" s="254" t="s">
        <v>695</v>
      </c>
      <c r="F136" s="251" t="s">
        <v>165</v>
      </c>
      <c r="H136" s="251" t="s">
        <v>735</v>
      </c>
      <c r="I136" s="251" t="s">
        <v>737</v>
      </c>
      <c r="J136" s="251" t="s">
        <v>807</v>
      </c>
      <c r="K136" s="251" t="s">
        <v>922</v>
      </c>
    </row>
    <row r="137" spans="1:11" ht="28.8" x14ac:dyDescent="0.25">
      <c r="A137" s="2" t="s">
        <v>67</v>
      </c>
      <c r="C137" s="251" t="s">
        <v>306</v>
      </c>
      <c r="D137" s="251" t="s">
        <v>519</v>
      </c>
      <c r="E137" s="254" t="s">
        <v>689</v>
      </c>
      <c r="F137" s="251" t="s">
        <v>165</v>
      </c>
      <c r="H137" s="251" t="s">
        <v>734</v>
      </c>
      <c r="I137" s="251" t="s">
        <v>123</v>
      </c>
      <c r="J137" s="251" t="s">
        <v>800</v>
      </c>
      <c r="K137" s="251" t="s">
        <v>962</v>
      </c>
    </row>
    <row r="138" spans="1:11" ht="28.8" x14ac:dyDescent="0.25">
      <c r="A138" s="2" t="s">
        <v>67</v>
      </c>
      <c r="C138" s="251" t="s">
        <v>306</v>
      </c>
      <c r="D138" s="251" t="s">
        <v>519</v>
      </c>
      <c r="E138" s="254" t="s">
        <v>689</v>
      </c>
      <c r="F138" s="251" t="s">
        <v>130</v>
      </c>
      <c r="H138" s="251" t="s">
        <v>734</v>
      </c>
      <c r="I138" s="251" t="s">
        <v>123</v>
      </c>
      <c r="J138" s="251" t="s">
        <v>800</v>
      </c>
      <c r="K138" s="251" t="s">
        <v>962</v>
      </c>
    </row>
    <row r="139" spans="1:11" ht="28.8" x14ac:dyDescent="0.25">
      <c r="A139" s="2" t="s">
        <v>71</v>
      </c>
      <c r="C139" s="251" t="s">
        <v>392</v>
      </c>
      <c r="D139" s="251" t="s">
        <v>605</v>
      </c>
      <c r="E139" s="254" t="s">
        <v>718</v>
      </c>
      <c r="F139" s="251" t="s">
        <v>136</v>
      </c>
      <c r="H139" s="251" t="s">
        <v>734</v>
      </c>
      <c r="I139" s="251" t="s">
        <v>123</v>
      </c>
      <c r="J139" s="251" t="s">
        <v>864</v>
      </c>
      <c r="K139" s="251" t="s">
        <v>1016</v>
      </c>
    </row>
    <row r="140" spans="1:11" ht="28.8" x14ac:dyDescent="0.25">
      <c r="A140" s="2" t="s">
        <v>1169</v>
      </c>
      <c r="C140" s="251" t="s">
        <v>418</v>
      </c>
      <c r="D140" s="251" t="s">
        <v>631</v>
      </c>
      <c r="E140" s="254" t="s">
        <v>725</v>
      </c>
      <c r="F140" s="251" t="s">
        <v>731</v>
      </c>
      <c r="H140" s="251" t="s">
        <v>734</v>
      </c>
      <c r="I140" s="251" t="s">
        <v>737</v>
      </c>
      <c r="J140" s="251" t="s">
        <v>880</v>
      </c>
      <c r="K140" s="251" t="s">
        <v>1028</v>
      </c>
    </row>
    <row r="141" spans="1:11" ht="28.8" x14ac:dyDescent="0.25">
      <c r="A141" s="2" t="s">
        <v>40</v>
      </c>
      <c r="C141" s="251" t="s">
        <v>250</v>
      </c>
      <c r="D141" s="251" t="s">
        <v>463</v>
      </c>
      <c r="E141" s="254" t="s">
        <v>663</v>
      </c>
      <c r="F141" s="251" t="s">
        <v>727</v>
      </c>
      <c r="H141" s="251" t="s">
        <v>733</v>
      </c>
      <c r="I141" s="251" t="s">
        <v>123</v>
      </c>
      <c r="J141" s="251" t="s">
        <v>764</v>
      </c>
      <c r="K141" s="251" t="s">
        <v>917</v>
      </c>
    </row>
    <row r="142" spans="1:11" ht="28.8" x14ac:dyDescent="0.25">
      <c r="A142" s="2" t="s">
        <v>73</v>
      </c>
      <c r="C142" s="251" t="s">
        <v>251</v>
      </c>
      <c r="D142" s="251" t="s">
        <v>464</v>
      </c>
      <c r="E142" s="254" t="s">
        <v>663</v>
      </c>
      <c r="F142" s="251" t="s">
        <v>727</v>
      </c>
      <c r="H142" s="251" t="s">
        <v>735</v>
      </c>
      <c r="I142" s="251" t="s">
        <v>123</v>
      </c>
      <c r="J142" s="251" t="s">
        <v>764</v>
      </c>
      <c r="K142" s="251" t="s">
        <v>918</v>
      </c>
    </row>
    <row r="143" spans="1:11" ht="28.8" x14ac:dyDescent="0.25">
      <c r="A143" s="2" t="s">
        <v>40</v>
      </c>
      <c r="C143" s="251" t="s">
        <v>250</v>
      </c>
      <c r="D143" s="251" t="s">
        <v>463</v>
      </c>
      <c r="E143" s="254" t="s">
        <v>663</v>
      </c>
      <c r="F143" s="251" t="s">
        <v>165</v>
      </c>
      <c r="H143" s="251" t="s">
        <v>733</v>
      </c>
      <c r="I143" s="251" t="s">
        <v>123</v>
      </c>
      <c r="J143" s="251" t="s">
        <v>764</v>
      </c>
      <c r="K143" s="251" t="s">
        <v>917</v>
      </c>
    </row>
    <row r="144" spans="1:11" ht="28.8" x14ac:dyDescent="0.25">
      <c r="A144" s="2" t="s">
        <v>73</v>
      </c>
      <c r="C144" s="251" t="s">
        <v>251</v>
      </c>
      <c r="D144" s="251" t="s">
        <v>464</v>
      </c>
      <c r="E144" s="254" t="s">
        <v>663</v>
      </c>
      <c r="F144" s="251" t="s">
        <v>165</v>
      </c>
      <c r="H144" s="251" t="s">
        <v>735</v>
      </c>
      <c r="I144" s="251" t="s">
        <v>123</v>
      </c>
      <c r="J144" s="251" t="s">
        <v>764</v>
      </c>
      <c r="K144" s="251" t="s">
        <v>918</v>
      </c>
    </row>
    <row r="145" spans="1:11" ht="28.8" x14ac:dyDescent="0.25">
      <c r="A145" s="2" t="s">
        <v>40</v>
      </c>
      <c r="C145" s="251" t="s">
        <v>250</v>
      </c>
      <c r="D145" s="251" t="s">
        <v>463</v>
      </c>
      <c r="E145" s="254" t="s">
        <v>663</v>
      </c>
      <c r="F145" s="251" t="s">
        <v>731</v>
      </c>
      <c r="H145" s="251" t="s">
        <v>733</v>
      </c>
      <c r="I145" s="251" t="s">
        <v>123</v>
      </c>
      <c r="J145" s="251" t="s">
        <v>764</v>
      </c>
      <c r="K145" s="251" t="s">
        <v>917</v>
      </c>
    </row>
    <row r="146" spans="1:11" ht="28.8" x14ac:dyDescent="0.25">
      <c r="A146" s="2" t="s">
        <v>40</v>
      </c>
      <c r="C146" s="251" t="s">
        <v>250</v>
      </c>
      <c r="D146" s="251" t="s">
        <v>463</v>
      </c>
      <c r="E146" s="254" t="s">
        <v>663</v>
      </c>
      <c r="F146" s="251" t="s">
        <v>732</v>
      </c>
      <c r="H146" s="251" t="s">
        <v>733</v>
      </c>
      <c r="I146" s="251" t="s">
        <v>123</v>
      </c>
      <c r="J146" s="251" t="s">
        <v>764</v>
      </c>
      <c r="K146" s="251" t="s">
        <v>917</v>
      </c>
    </row>
    <row r="147" spans="1:11" ht="28.8" x14ac:dyDescent="0.25">
      <c r="A147" s="2" t="s">
        <v>73</v>
      </c>
      <c r="C147" s="251" t="s">
        <v>251</v>
      </c>
      <c r="D147" s="251" t="s">
        <v>464</v>
      </c>
      <c r="E147" s="254" t="s">
        <v>663</v>
      </c>
      <c r="F147" s="251" t="s">
        <v>732</v>
      </c>
      <c r="H147" s="251" t="s">
        <v>735</v>
      </c>
      <c r="I147" s="251" t="s">
        <v>123</v>
      </c>
      <c r="J147" s="251" t="s">
        <v>764</v>
      </c>
      <c r="K147" s="251" t="s">
        <v>918</v>
      </c>
    </row>
    <row r="148" spans="1:11" ht="28.8" x14ac:dyDescent="0.25">
      <c r="A148" s="2" t="s">
        <v>1088</v>
      </c>
      <c r="C148" s="251" t="s">
        <v>341</v>
      </c>
      <c r="D148" s="251" t="s">
        <v>555</v>
      </c>
      <c r="E148" s="254" t="s">
        <v>147</v>
      </c>
      <c r="F148" s="251" t="s">
        <v>139</v>
      </c>
      <c r="H148" s="251" t="s">
        <v>121</v>
      </c>
      <c r="I148" s="251" t="s">
        <v>737</v>
      </c>
      <c r="J148" s="251" t="s">
        <v>825</v>
      </c>
      <c r="K148" s="251" t="s">
        <v>987</v>
      </c>
    </row>
    <row r="149" spans="1:11" ht="28.8" x14ac:dyDescent="0.25">
      <c r="A149" s="2" t="s">
        <v>1086</v>
      </c>
      <c r="C149" s="251" t="s">
        <v>342</v>
      </c>
      <c r="D149" s="253" t="s">
        <v>556</v>
      </c>
      <c r="E149" s="254" t="s">
        <v>147</v>
      </c>
      <c r="F149" s="253" t="s">
        <v>139</v>
      </c>
      <c r="H149" s="253" t="s">
        <v>733</v>
      </c>
      <c r="I149" s="253" t="s">
        <v>737</v>
      </c>
      <c r="J149" s="258" t="s">
        <v>1253</v>
      </c>
      <c r="K149" s="251" t="s">
        <v>987</v>
      </c>
    </row>
    <row r="150" spans="1:11" ht="28.8" x14ac:dyDescent="0.25">
      <c r="A150" s="2" t="s">
        <v>1090</v>
      </c>
      <c r="C150" s="251" t="s">
        <v>343</v>
      </c>
      <c r="D150" s="251" t="s">
        <v>557</v>
      </c>
      <c r="E150" s="254" t="s">
        <v>147</v>
      </c>
      <c r="F150" s="251" t="s">
        <v>139</v>
      </c>
      <c r="H150" s="251" t="s">
        <v>734</v>
      </c>
      <c r="I150" s="251" t="s">
        <v>737</v>
      </c>
      <c r="J150" s="251" t="s">
        <v>826</v>
      </c>
      <c r="K150" s="251" t="s">
        <v>988</v>
      </c>
    </row>
    <row r="151" spans="1:11" ht="28.8" x14ac:dyDescent="0.25">
      <c r="A151" s="2" t="s">
        <v>1089</v>
      </c>
      <c r="C151" s="251" t="s">
        <v>359</v>
      </c>
      <c r="D151" s="251" t="s">
        <v>573</v>
      </c>
      <c r="E151" s="254" t="s">
        <v>147</v>
      </c>
      <c r="F151" s="251" t="s">
        <v>151</v>
      </c>
      <c r="H151" s="251" t="s">
        <v>733</v>
      </c>
      <c r="I151" s="251" t="s">
        <v>737</v>
      </c>
      <c r="J151" s="251" t="s">
        <v>148</v>
      </c>
      <c r="K151" s="251" t="s">
        <v>987</v>
      </c>
    </row>
    <row r="152" spans="1:11" ht="14.4" x14ac:dyDescent="0.25">
      <c r="A152" s="2" t="s">
        <v>1054</v>
      </c>
      <c r="C152" s="251" t="s">
        <v>287</v>
      </c>
      <c r="D152" s="251" t="s">
        <v>500</v>
      </c>
      <c r="E152" s="254" t="s">
        <v>681</v>
      </c>
      <c r="F152" s="251" t="s">
        <v>135</v>
      </c>
      <c r="H152" s="251" t="s">
        <v>121</v>
      </c>
      <c r="I152" s="251" t="s">
        <v>123</v>
      </c>
      <c r="J152" s="255" t="s">
        <v>1255</v>
      </c>
      <c r="K152" s="251" t="s">
        <v>949</v>
      </c>
    </row>
    <row r="153" spans="1:11" ht="14.4" x14ac:dyDescent="0.25">
      <c r="A153" s="2" t="s">
        <v>1057</v>
      </c>
      <c r="C153" s="251" t="s">
        <v>310</v>
      </c>
      <c r="D153" s="251" t="s">
        <v>523</v>
      </c>
      <c r="E153" s="254" t="s">
        <v>681</v>
      </c>
      <c r="F153" s="251" t="s">
        <v>165</v>
      </c>
      <c r="H153" s="251" t="s">
        <v>734</v>
      </c>
      <c r="I153" s="251" t="s">
        <v>123</v>
      </c>
      <c r="J153" s="251" t="s">
        <v>803</v>
      </c>
      <c r="K153" s="251" t="s">
        <v>966</v>
      </c>
    </row>
    <row r="154" spans="1:11" ht="14.4" x14ac:dyDescent="0.25">
      <c r="A154" s="2" t="s">
        <v>1054</v>
      </c>
      <c r="C154" s="251" t="s">
        <v>287</v>
      </c>
      <c r="D154" s="251" t="s">
        <v>500</v>
      </c>
      <c r="E154" s="254" t="s">
        <v>681</v>
      </c>
      <c r="F154" s="251" t="s">
        <v>130</v>
      </c>
      <c r="H154" s="251" t="s">
        <v>121</v>
      </c>
      <c r="I154" s="251" t="s">
        <v>123</v>
      </c>
      <c r="J154" s="255" t="s">
        <v>1254</v>
      </c>
      <c r="K154" s="251" t="s">
        <v>949</v>
      </c>
    </row>
    <row r="155" spans="1:11" ht="28.8" x14ac:dyDescent="0.25">
      <c r="A155" s="2" t="s">
        <v>26</v>
      </c>
      <c r="C155" s="251" t="s">
        <v>333</v>
      </c>
      <c r="D155" s="251" t="s">
        <v>546</v>
      </c>
      <c r="E155" s="254" t="s">
        <v>702</v>
      </c>
      <c r="F155" s="251" t="s">
        <v>729</v>
      </c>
      <c r="H155" s="251" t="s">
        <v>734</v>
      </c>
      <c r="I155" s="251" t="s">
        <v>123</v>
      </c>
      <c r="J155" s="255" t="s">
        <v>1256</v>
      </c>
      <c r="K155" s="251" t="s">
        <v>980</v>
      </c>
    </row>
    <row r="156" spans="1:11" ht="28.8" x14ac:dyDescent="0.25">
      <c r="A156" s="2" t="s">
        <v>1200</v>
      </c>
      <c r="C156" s="251" t="s">
        <v>294</v>
      </c>
      <c r="D156" s="251" t="s">
        <v>507</v>
      </c>
      <c r="E156" s="254" t="s">
        <v>683</v>
      </c>
      <c r="F156" s="251" t="s">
        <v>129</v>
      </c>
      <c r="H156" s="251" t="s">
        <v>734</v>
      </c>
      <c r="I156" s="251" t="s">
        <v>737</v>
      </c>
      <c r="J156" s="251" t="s">
        <v>793</v>
      </c>
      <c r="K156" s="251" t="s">
        <v>953</v>
      </c>
    </row>
    <row r="157" spans="1:11" ht="28.8" x14ac:dyDescent="0.25">
      <c r="A157" s="2" t="s">
        <v>1200</v>
      </c>
      <c r="C157" s="251" t="s">
        <v>294</v>
      </c>
      <c r="D157" s="251" t="s">
        <v>507</v>
      </c>
      <c r="E157" s="254" t="s">
        <v>683</v>
      </c>
      <c r="F157" s="251" t="s">
        <v>165</v>
      </c>
      <c r="H157" s="251" t="s">
        <v>734</v>
      </c>
      <c r="I157" s="251" t="s">
        <v>737</v>
      </c>
      <c r="J157" s="251" t="s">
        <v>793</v>
      </c>
      <c r="K157" s="251" t="s">
        <v>953</v>
      </c>
    </row>
    <row r="158" spans="1:11" ht="28.8" x14ac:dyDescent="0.25">
      <c r="A158" s="2" t="s">
        <v>65</v>
      </c>
      <c r="C158" s="251" t="s">
        <v>384</v>
      </c>
      <c r="D158" s="251" t="s">
        <v>598</v>
      </c>
      <c r="E158" s="254" t="s">
        <v>683</v>
      </c>
      <c r="F158" s="251" t="s">
        <v>137</v>
      </c>
      <c r="H158" s="251" t="s">
        <v>733</v>
      </c>
      <c r="I158" s="251" t="s">
        <v>123</v>
      </c>
      <c r="J158" s="251" t="s">
        <v>856</v>
      </c>
      <c r="K158" s="251" t="s">
        <v>1011</v>
      </c>
    </row>
    <row r="159" spans="1:11" ht="28.8" x14ac:dyDescent="0.25">
      <c r="A159" s="2" t="s">
        <v>1200</v>
      </c>
      <c r="C159" s="251" t="s">
        <v>294</v>
      </c>
      <c r="D159" s="251" t="s">
        <v>507</v>
      </c>
      <c r="E159" s="254" t="s">
        <v>683</v>
      </c>
      <c r="F159" s="251" t="s">
        <v>731</v>
      </c>
      <c r="H159" s="251" t="s">
        <v>734</v>
      </c>
      <c r="I159" s="251" t="s">
        <v>737</v>
      </c>
      <c r="J159" s="251" t="s">
        <v>793</v>
      </c>
      <c r="K159" s="251" t="s">
        <v>953</v>
      </c>
    </row>
    <row r="160" spans="1:11" ht="28.8" x14ac:dyDescent="0.25">
      <c r="A160" s="2" t="s">
        <v>65</v>
      </c>
      <c r="C160" s="251" t="s">
        <v>384</v>
      </c>
      <c r="D160" s="251" t="s">
        <v>598</v>
      </c>
      <c r="E160" s="254" t="s">
        <v>683</v>
      </c>
      <c r="F160" s="251" t="s">
        <v>731</v>
      </c>
      <c r="H160" s="251" t="s">
        <v>733</v>
      </c>
      <c r="I160" s="251" t="s">
        <v>123</v>
      </c>
      <c r="J160" s="251" t="s">
        <v>856</v>
      </c>
      <c r="K160" s="251" t="s">
        <v>1011</v>
      </c>
    </row>
    <row r="161" spans="1:11" ht="28.8" x14ac:dyDescent="0.25">
      <c r="A161" s="2" t="s">
        <v>1200</v>
      </c>
      <c r="C161" s="251" t="s">
        <v>294</v>
      </c>
      <c r="D161" s="251" t="s">
        <v>507</v>
      </c>
      <c r="E161" s="254" t="s">
        <v>683</v>
      </c>
      <c r="F161" s="251" t="s">
        <v>732</v>
      </c>
      <c r="H161" s="251" t="s">
        <v>734</v>
      </c>
      <c r="I161" s="251" t="s">
        <v>737</v>
      </c>
      <c r="J161" s="251" t="s">
        <v>793</v>
      </c>
      <c r="K161" s="251" t="s">
        <v>953</v>
      </c>
    </row>
    <row r="162" spans="1:11" ht="28.8" x14ac:dyDescent="0.25">
      <c r="A162" s="2" t="s">
        <v>1091</v>
      </c>
      <c r="C162" s="251" t="s">
        <v>400</v>
      </c>
      <c r="D162" s="251" t="s">
        <v>613</v>
      </c>
      <c r="E162" s="254" t="s">
        <v>722</v>
      </c>
      <c r="F162" s="251" t="s">
        <v>138</v>
      </c>
      <c r="H162" s="251" t="s">
        <v>733</v>
      </c>
      <c r="I162" s="251" t="s">
        <v>737</v>
      </c>
      <c r="J162" s="255" t="s">
        <v>1257</v>
      </c>
      <c r="K162" s="251" t="s">
        <v>1022</v>
      </c>
    </row>
    <row r="163" spans="1:11" ht="28.8" x14ac:dyDescent="0.25">
      <c r="A163" s="2" t="s">
        <v>1156</v>
      </c>
      <c r="C163" s="251" t="s">
        <v>221</v>
      </c>
      <c r="D163" s="251" t="s">
        <v>434</v>
      </c>
      <c r="E163" s="254" t="s">
        <v>647</v>
      </c>
      <c r="F163" s="251" t="s">
        <v>726</v>
      </c>
      <c r="H163" s="251" t="s">
        <v>733</v>
      </c>
      <c r="I163" s="251" t="s">
        <v>737</v>
      </c>
      <c r="J163" s="251" t="s">
        <v>745</v>
      </c>
      <c r="K163" s="251" t="s">
        <v>893</v>
      </c>
    </row>
    <row r="164" spans="1:11" ht="28.8" x14ac:dyDescent="0.25">
      <c r="A164" s="2" t="s">
        <v>1152</v>
      </c>
      <c r="C164" s="251" t="s">
        <v>385</v>
      </c>
      <c r="D164" s="251" t="s">
        <v>599</v>
      </c>
      <c r="E164" s="254" t="s">
        <v>647</v>
      </c>
      <c r="F164" s="251" t="s">
        <v>136</v>
      </c>
      <c r="H164" s="251" t="s">
        <v>734</v>
      </c>
      <c r="I164" s="251" t="s">
        <v>737</v>
      </c>
      <c r="J164" s="251" t="s">
        <v>857</v>
      </c>
      <c r="K164" s="251" t="s">
        <v>1012</v>
      </c>
    </row>
    <row r="165" spans="1:11" ht="28.8" x14ac:dyDescent="0.25">
      <c r="A165" s="2" t="s">
        <v>1156</v>
      </c>
      <c r="C165" s="251" t="s">
        <v>221</v>
      </c>
      <c r="D165" s="251" t="s">
        <v>434</v>
      </c>
      <c r="E165" s="254" t="s">
        <v>647</v>
      </c>
      <c r="F165" s="251" t="s">
        <v>731</v>
      </c>
      <c r="H165" s="251" t="s">
        <v>733</v>
      </c>
      <c r="I165" s="251" t="s">
        <v>737</v>
      </c>
      <c r="J165" s="251" t="s">
        <v>745</v>
      </c>
      <c r="K165" s="251" t="s">
        <v>893</v>
      </c>
    </row>
    <row r="166" spans="1:11" ht="28.8" x14ac:dyDescent="0.25">
      <c r="A166" s="2" t="s">
        <v>1062</v>
      </c>
      <c r="C166" s="251" t="s">
        <v>398</v>
      </c>
      <c r="D166" s="251" t="s">
        <v>611</v>
      </c>
      <c r="E166" s="254" t="s">
        <v>720</v>
      </c>
      <c r="F166" s="251" t="s">
        <v>142</v>
      </c>
      <c r="H166" s="251" t="s">
        <v>121</v>
      </c>
      <c r="I166" s="251" t="s">
        <v>737</v>
      </c>
      <c r="J166" s="251" t="s">
        <v>870</v>
      </c>
      <c r="K166" s="251" t="s">
        <v>1020</v>
      </c>
    </row>
    <row r="167" spans="1:11" ht="28.8" x14ac:dyDescent="0.25">
      <c r="A167" s="2" t="s">
        <v>70</v>
      </c>
      <c r="C167" s="251" t="s">
        <v>399</v>
      </c>
      <c r="D167" s="251" t="s">
        <v>612</v>
      </c>
      <c r="E167" s="254" t="s">
        <v>721</v>
      </c>
      <c r="F167" s="251" t="s">
        <v>138</v>
      </c>
      <c r="H167" s="251" t="s">
        <v>733</v>
      </c>
      <c r="I167" s="251" t="s">
        <v>123</v>
      </c>
      <c r="J167" s="251" t="s">
        <v>871</v>
      </c>
      <c r="K167" s="251" t="s">
        <v>1021</v>
      </c>
    </row>
    <row r="168" spans="1:11" ht="57.6" x14ac:dyDescent="0.25">
      <c r="A168" s="2" t="s">
        <v>1050</v>
      </c>
      <c r="C168" s="251" t="s">
        <v>339</v>
      </c>
      <c r="D168" s="251" t="s">
        <v>553</v>
      </c>
      <c r="E168" s="254" t="s">
        <v>705</v>
      </c>
      <c r="F168" s="251" t="s">
        <v>139</v>
      </c>
      <c r="H168" s="251" t="s">
        <v>734</v>
      </c>
      <c r="I168" s="251" t="s">
        <v>123</v>
      </c>
      <c r="J168" s="255" t="s">
        <v>1258</v>
      </c>
      <c r="K168" s="251" t="s">
        <v>985</v>
      </c>
    </row>
    <row r="169" spans="1:11" ht="57.6" x14ac:dyDescent="0.25">
      <c r="A169" s="2" t="s">
        <v>63</v>
      </c>
      <c r="C169" s="251" t="s">
        <v>423</v>
      </c>
      <c r="D169" s="251" t="s">
        <v>636</v>
      </c>
      <c r="E169" s="254" t="s">
        <v>705</v>
      </c>
      <c r="F169" s="251" t="s">
        <v>732</v>
      </c>
      <c r="H169" s="251" t="s">
        <v>121</v>
      </c>
      <c r="I169" s="251" t="s">
        <v>123</v>
      </c>
      <c r="J169" s="251" t="s">
        <v>884</v>
      </c>
      <c r="K169" s="251" t="s">
        <v>1031</v>
      </c>
    </row>
    <row r="170" spans="1:11" ht="14.4" x14ac:dyDescent="0.25">
      <c r="A170" s="2" t="s">
        <v>1056</v>
      </c>
      <c r="C170" s="251" t="s">
        <v>349</v>
      </c>
      <c r="D170" s="251" t="s">
        <v>563</v>
      </c>
      <c r="E170" s="254" t="s">
        <v>708</v>
      </c>
      <c r="F170" s="251" t="s">
        <v>140</v>
      </c>
      <c r="H170" s="251" t="s">
        <v>735</v>
      </c>
      <c r="I170" s="251" t="s">
        <v>736</v>
      </c>
      <c r="J170" s="251" t="s">
        <v>832</v>
      </c>
      <c r="K170" s="251" t="s">
        <v>992</v>
      </c>
    </row>
    <row r="171" spans="1:11" ht="14.4" x14ac:dyDescent="0.25">
      <c r="A171" s="2" t="s">
        <v>118</v>
      </c>
      <c r="C171" s="251" t="s">
        <v>340</v>
      </c>
      <c r="D171" s="251" t="s">
        <v>554</v>
      </c>
      <c r="E171" s="254" t="s">
        <v>706</v>
      </c>
      <c r="F171" s="251" t="s">
        <v>139</v>
      </c>
      <c r="H171" s="251" t="s">
        <v>121</v>
      </c>
      <c r="I171" s="251" t="s">
        <v>736</v>
      </c>
      <c r="J171" s="251" t="s">
        <v>824</v>
      </c>
      <c r="K171" s="251" t="s">
        <v>986</v>
      </c>
    </row>
    <row r="172" spans="1:11" ht="14.4" x14ac:dyDescent="0.25">
      <c r="A172" s="2" t="s">
        <v>1137</v>
      </c>
      <c r="C172" s="251" t="s">
        <v>351</v>
      </c>
      <c r="D172" s="251" t="s">
        <v>565</v>
      </c>
      <c r="E172" s="254" t="s">
        <v>706</v>
      </c>
      <c r="F172" s="251" t="s">
        <v>140</v>
      </c>
      <c r="H172" s="251" t="s">
        <v>38</v>
      </c>
      <c r="I172" s="251" t="s">
        <v>736</v>
      </c>
      <c r="J172" s="251" t="s">
        <v>833</v>
      </c>
      <c r="K172" s="251" t="s">
        <v>986</v>
      </c>
    </row>
    <row r="173" spans="1:11" ht="14.4" x14ac:dyDescent="0.25">
      <c r="A173" s="2" t="s">
        <v>1140</v>
      </c>
      <c r="C173" s="251" t="s">
        <v>362</v>
      </c>
      <c r="D173" s="251" t="s">
        <v>576</v>
      </c>
      <c r="E173" s="254" t="s">
        <v>706</v>
      </c>
      <c r="F173" s="251" t="s">
        <v>151</v>
      </c>
      <c r="H173" s="251" t="s">
        <v>733</v>
      </c>
      <c r="I173" s="251" t="s">
        <v>736</v>
      </c>
      <c r="J173" s="251" t="s">
        <v>833</v>
      </c>
      <c r="K173" s="251" t="s">
        <v>999</v>
      </c>
    </row>
    <row r="174" spans="1:11" ht="28.8" x14ac:dyDescent="0.25">
      <c r="A174" s="2" t="s">
        <v>119</v>
      </c>
      <c r="C174" s="251" t="s">
        <v>393</v>
      </c>
      <c r="D174" s="251" t="s">
        <v>606</v>
      </c>
      <c r="E174" s="254" t="s">
        <v>719</v>
      </c>
      <c r="F174" s="251" t="s">
        <v>136</v>
      </c>
      <c r="H174" s="251" t="s">
        <v>734</v>
      </c>
      <c r="I174" s="251" t="s">
        <v>736</v>
      </c>
      <c r="J174" s="251" t="s">
        <v>865</v>
      </c>
      <c r="K174" s="251" t="s">
        <v>1017</v>
      </c>
    </row>
    <row r="175" spans="1:11" ht="28.8" x14ac:dyDescent="0.25">
      <c r="A175" s="2" t="s">
        <v>119</v>
      </c>
      <c r="C175" s="251" t="s">
        <v>393</v>
      </c>
      <c r="D175" s="251" t="s">
        <v>606</v>
      </c>
      <c r="E175" s="254" t="s">
        <v>719</v>
      </c>
      <c r="F175" s="251" t="s">
        <v>731</v>
      </c>
      <c r="H175" s="251" t="s">
        <v>734</v>
      </c>
      <c r="I175" s="251" t="s">
        <v>736</v>
      </c>
      <c r="J175" s="251" t="s">
        <v>865</v>
      </c>
      <c r="K175" s="251" t="s">
        <v>1017</v>
      </c>
    </row>
    <row r="176" spans="1:11" ht="28.8" x14ac:dyDescent="0.25">
      <c r="A176" s="2" t="s">
        <v>1174</v>
      </c>
      <c r="C176" s="251" t="s">
        <v>269</v>
      </c>
      <c r="D176" s="251" t="s">
        <v>482</v>
      </c>
      <c r="E176" s="254" t="s">
        <v>671</v>
      </c>
      <c r="F176" s="251" t="s">
        <v>128</v>
      </c>
      <c r="H176" s="251" t="s">
        <v>121</v>
      </c>
      <c r="I176" s="251" t="s">
        <v>737</v>
      </c>
      <c r="J176" s="251" t="s">
        <v>778</v>
      </c>
      <c r="K176" s="251" t="s">
        <v>933</v>
      </c>
    </row>
    <row r="177" spans="1:11" ht="28.8" x14ac:dyDescent="0.25">
      <c r="A177" s="2" t="s">
        <v>1174</v>
      </c>
      <c r="C177" s="251" t="s">
        <v>269</v>
      </c>
      <c r="D177" s="251" t="s">
        <v>482</v>
      </c>
      <c r="E177" s="254" t="s">
        <v>671</v>
      </c>
      <c r="F177" s="251" t="s">
        <v>731</v>
      </c>
      <c r="H177" s="251" t="s">
        <v>121</v>
      </c>
      <c r="I177" s="251" t="s">
        <v>737</v>
      </c>
      <c r="J177" s="251" t="s">
        <v>778</v>
      </c>
      <c r="K177" s="251" t="s">
        <v>933</v>
      </c>
    </row>
    <row r="178" spans="1:11" ht="28.8" x14ac:dyDescent="0.25">
      <c r="A178" s="2" t="s">
        <v>114</v>
      </c>
      <c r="C178" s="251" t="s">
        <v>302</v>
      </c>
      <c r="D178" s="251" t="s">
        <v>515</v>
      </c>
      <c r="E178" s="254" t="s">
        <v>687</v>
      </c>
      <c r="F178" s="251" t="s">
        <v>129</v>
      </c>
      <c r="H178" s="251" t="s">
        <v>733</v>
      </c>
      <c r="I178" s="251" t="s">
        <v>736</v>
      </c>
      <c r="J178" s="251" t="s">
        <v>797</v>
      </c>
      <c r="K178" s="251" t="s">
        <v>959</v>
      </c>
    </row>
    <row r="179" spans="1:11" ht="28.8" x14ac:dyDescent="0.25">
      <c r="A179" s="2" t="s">
        <v>114</v>
      </c>
      <c r="C179" s="251" t="s">
        <v>302</v>
      </c>
      <c r="D179" s="251" t="s">
        <v>515</v>
      </c>
      <c r="E179" s="254" t="s">
        <v>687</v>
      </c>
      <c r="F179" s="251" t="s">
        <v>731</v>
      </c>
      <c r="H179" s="251" t="s">
        <v>733</v>
      </c>
      <c r="I179" s="251" t="s">
        <v>736</v>
      </c>
      <c r="J179" s="251" t="s">
        <v>797</v>
      </c>
      <c r="K179" s="251" t="s">
        <v>959</v>
      </c>
    </row>
    <row r="180" spans="1:11" ht="28.8" x14ac:dyDescent="0.25">
      <c r="A180" s="2" t="s">
        <v>114</v>
      </c>
      <c r="C180" s="251" t="s">
        <v>302</v>
      </c>
      <c r="D180" s="251" t="s">
        <v>515</v>
      </c>
      <c r="E180" s="254" t="s">
        <v>687</v>
      </c>
      <c r="F180" s="251" t="s">
        <v>732</v>
      </c>
      <c r="H180" s="251" t="s">
        <v>733</v>
      </c>
      <c r="I180" s="251" t="s">
        <v>736</v>
      </c>
      <c r="J180" s="251" t="s">
        <v>797</v>
      </c>
      <c r="K180" s="251" t="s">
        <v>959</v>
      </c>
    </row>
    <row r="181" spans="1:11" ht="28.8" x14ac:dyDescent="0.25">
      <c r="A181" s="2" t="s">
        <v>115</v>
      </c>
      <c r="C181" s="251" t="s">
        <v>286</v>
      </c>
      <c r="D181" s="251" t="s">
        <v>499</v>
      </c>
      <c r="E181" s="254" t="s">
        <v>680</v>
      </c>
      <c r="F181" s="251" t="s">
        <v>135</v>
      </c>
      <c r="H181" s="251" t="s">
        <v>733</v>
      </c>
      <c r="I181" s="251" t="s">
        <v>736</v>
      </c>
      <c r="J181" s="251" t="s">
        <v>789</v>
      </c>
      <c r="K181" s="251" t="s">
        <v>948</v>
      </c>
    </row>
    <row r="182" spans="1:11" ht="28.8" x14ac:dyDescent="0.25">
      <c r="A182" s="2" t="s">
        <v>115</v>
      </c>
      <c r="C182" s="251" t="s">
        <v>286</v>
      </c>
      <c r="D182" s="251" t="s">
        <v>499</v>
      </c>
      <c r="E182" s="254" t="s">
        <v>680</v>
      </c>
      <c r="F182" s="251" t="s">
        <v>729</v>
      </c>
      <c r="H182" s="251" t="s">
        <v>733</v>
      </c>
      <c r="I182" s="251" t="s">
        <v>736</v>
      </c>
      <c r="J182" s="251" t="s">
        <v>789</v>
      </c>
      <c r="K182" s="251" t="s">
        <v>948</v>
      </c>
    </row>
    <row r="183" spans="1:11" ht="28.8" x14ac:dyDescent="0.25">
      <c r="A183" s="2" t="s">
        <v>115</v>
      </c>
      <c r="C183" s="251" t="s">
        <v>286</v>
      </c>
      <c r="D183" s="251" t="s">
        <v>499</v>
      </c>
      <c r="E183" s="254" t="s">
        <v>680</v>
      </c>
      <c r="F183" s="251" t="s">
        <v>732</v>
      </c>
      <c r="H183" s="251" t="s">
        <v>733</v>
      </c>
      <c r="I183" s="251" t="s">
        <v>736</v>
      </c>
      <c r="J183" s="251" t="s">
        <v>789</v>
      </c>
      <c r="K183" s="251" t="s">
        <v>948</v>
      </c>
    </row>
    <row r="184" spans="1:11" ht="28.8" x14ac:dyDescent="0.25">
      <c r="A184" s="2" t="s">
        <v>1096</v>
      </c>
      <c r="C184" s="251" t="s">
        <v>357</v>
      </c>
      <c r="D184" s="251" t="s">
        <v>571</v>
      </c>
      <c r="E184" s="254" t="s">
        <v>710</v>
      </c>
      <c r="F184" s="251" t="s">
        <v>151</v>
      </c>
      <c r="H184" s="251" t="s">
        <v>734</v>
      </c>
      <c r="I184" s="251" t="s">
        <v>736</v>
      </c>
      <c r="J184" s="251" t="s">
        <v>124</v>
      </c>
      <c r="K184" s="251" t="s">
        <v>995</v>
      </c>
    </row>
    <row r="185" spans="1:11" ht="28.8" x14ac:dyDescent="0.25">
      <c r="C185" s="251" t="s">
        <v>386</v>
      </c>
      <c r="D185" s="251" t="s">
        <v>600</v>
      </c>
      <c r="E185" s="254" t="s">
        <v>710</v>
      </c>
      <c r="F185" s="251" t="s">
        <v>136</v>
      </c>
      <c r="H185" s="251" t="s">
        <v>733</v>
      </c>
      <c r="I185" s="251" t="s">
        <v>737</v>
      </c>
      <c r="J185" s="251" t="s">
        <v>858</v>
      </c>
      <c r="K185" s="251" t="s">
        <v>1013</v>
      </c>
    </row>
    <row r="186" spans="1:11" ht="28.8" x14ac:dyDescent="0.25">
      <c r="A186" s="2" t="s">
        <v>120</v>
      </c>
      <c r="C186" s="251" t="s">
        <v>224</v>
      </c>
      <c r="D186" s="251" t="s">
        <v>437</v>
      </c>
      <c r="E186" s="254" t="s">
        <v>649</v>
      </c>
      <c r="F186" s="251" t="s">
        <v>726</v>
      </c>
      <c r="H186" s="251" t="s">
        <v>734</v>
      </c>
      <c r="I186" s="251" t="s">
        <v>736</v>
      </c>
      <c r="J186" s="251" t="s">
        <v>747</v>
      </c>
      <c r="K186" s="251" t="s">
        <v>896</v>
      </c>
    </row>
    <row r="187" spans="1:11" ht="28.8" x14ac:dyDescent="0.25">
      <c r="A187" s="2" t="s">
        <v>113</v>
      </c>
      <c r="C187" s="251" t="s">
        <v>244</v>
      </c>
      <c r="D187" s="251" t="s">
        <v>457</v>
      </c>
      <c r="E187" s="254" t="s">
        <v>649</v>
      </c>
      <c r="F187" s="251" t="s">
        <v>727</v>
      </c>
      <c r="H187" s="251" t="s">
        <v>733</v>
      </c>
      <c r="I187" s="251" t="s">
        <v>736</v>
      </c>
      <c r="J187" s="251" t="s">
        <v>759</v>
      </c>
      <c r="K187" s="251" t="s">
        <v>912</v>
      </c>
    </row>
    <row r="188" spans="1:11" ht="28.8" x14ac:dyDescent="0.25">
      <c r="C188" s="251" t="s">
        <v>224</v>
      </c>
      <c r="D188" s="251" t="s">
        <v>437</v>
      </c>
      <c r="E188" s="254" t="s">
        <v>649</v>
      </c>
      <c r="F188" s="251" t="s">
        <v>731</v>
      </c>
      <c r="H188" s="251" t="s">
        <v>734</v>
      </c>
      <c r="I188" s="251" t="s">
        <v>736</v>
      </c>
      <c r="J188" s="251" t="s">
        <v>747</v>
      </c>
      <c r="K188" s="251" t="s">
        <v>896</v>
      </c>
    </row>
    <row r="189" spans="1:11" ht="28.8" x14ac:dyDescent="0.25">
      <c r="C189" s="251" t="s">
        <v>244</v>
      </c>
      <c r="D189" s="251" t="s">
        <v>457</v>
      </c>
      <c r="E189" s="254" t="s">
        <v>649</v>
      </c>
      <c r="F189" s="251" t="s">
        <v>732</v>
      </c>
      <c r="H189" s="251" t="s">
        <v>733</v>
      </c>
      <c r="I189" s="251" t="s">
        <v>736</v>
      </c>
      <c r="J189" s="251" t="s">
        <v>759</v>
      </c>
      <c r="K189" s="251" t="s">
        <v>912</v>
      </c>
    </row>
    <row r="190" spans="1:11" ht="28.8" x14ac:dyDescent="0.25">
      <c r="A190" s="2" t="s">
        <v>1139</v>
      </c>
      <c r="C190" s="251" t="s">
        <v>282</v>
      </c>
      <c r="D190" s="251" t="s">
        <v>495</v>
      </c>
      <c r="E190" s="254" t="s">
        <v>679</v>
      </c>
      <c r="F190" s="251" t="s">
        <v>135</v>
      </c>
      <c r="H190" s="251" t="s">
        <v>733</v>
      </c>
      <c r="I190" s="251" t="s">
        <v>736</v>
      </c>
      <c r="J190" s="255" t="s">
        <v>1259</v>
      </c>
      <c r="K190" s="251" t="s">
        <v>945</v>
      </c>
    </row>
    <row r="191" spans="1:11" ht="28.8" x14ac:dyDescent="0.25">
      <c r="A191" s="2" t="s">
        <v>1151</v>
      </c>
      <c r="C191" s="251" t="s">
        <v>289</v>
      </c>
      <c r="D191" s="251" t="s">
        <v>502</v>
      </c>
      <c r="E191" s="254" t="s">
        <v>679</v>
      </c>
      <c r="F191" s="251" t="s">
        <v>135</v>
      </c>
      <c r="H191" s="251" t="s">
        <v>734</v>
      </c>
      <c r="I191" s="251" t="s">
        <v>737</v>
      </c>
      <c r="J191" s="251" t="s">
        <v>790</v>
      </c>
      <c r="K191" s="251" t="s">
        <v>950</v>
      </c>
    </row>
    <row r="192" spans="1:11" ht="28.8" x14ac:dyDescent="0.25">
      <c r="A192" s="2" t="s">
        <v>1151</v>
      </c>
      <c r="C192" s="251" t="s">
        <v>289</v>
      </c>
      <c r="D192" s="251" t="s">
        <v>502</v>
      </c>
      <c r="E192" s="254" t="s">
        <v>679</v>
      </c>
      <c r="F192" s="251" t="s">
        <v>728</v>
      </c>
      <c r="H192" s="251" t="s">
        <v>734</v>
      </c>
      <c r="I192" s="251" t="s">
        <v>737</v>
      </c>
      <c r="J192" s="251" t="s">
        <v>790</v>
      </c>
      <c r="K192" s="251" t="s">
        <v>950</v>
      </c>
    </row>
    <row r="193" spans="1:11" ht="28.8" x14ac:dyDescent="0.25">
      <c r="A193" s="2" t="s">
        <v>1139</v>
      </c>
      <c r="C193" s="251" t="s">
        <v>282</v>
      </c>
      <c r="D193" s="251" t="s">
        <v>495</v>
      </c>
      <c r="E193" s="254" t="s">
        <v>679</v>
      </c>
      <c r="F193" s="251" t="s">
        <v>130</v>
      </c>
      <c r="H193" s="251" t="s">
        <v>733</v>
      </c>
      <c r="I193" s="251" t="s">
        <v>736</v>
      </c>
      <c r="J193" s="255" t="s">
        <v>1259</v>
      </c>
      <c r="K193" s="251" t="s">
        <v>945</v>
      </c>
    </row>
    <row r="194" spans="1:11" ht="28.8" x14ac:dyDescent="0.25">
      <c r="A194" s="2" t="s">
        <v>1138</v>
      </c>
      <c r="C194" s="251" t="s">
        <v>403</v>
      </c>
      <c r="D194" s="251" t="s">
        <v>616</v>
      </c>
      <c r="E194" s="254" t="s">
        <v>723</v>
      </c>
      <c r="F194" s="251" t="s">
        <v>138</v>
      </c>
      <c r="H194" s="251" t="s">
        <v>734</v>
      </c>
      <c r="I194" s="251" t="s">
        <v>736</v>
      </c>
      <c r="J194" s="251" t="s">
        <v>874</v>
      </c>
      <c r="K194" s="251" t="s">
        <v>1025</v>
      </c>
    </row>
    <row r="195" spans="1:11" ht="28.8" x14ac:dyDescent="0.25">
      <c r="A195" s="2" t="s">
        <v>116</v>
      </c>
      <c r="C195" s="251" t="s">
        <v>320</v>
      </c>
      <c r="D195" s="251" t="s">
        <v>533</v>
      </c>
      <c r="E195" s="254" t="s">
        <v>697</v>
      </c>
      <c r="F195" s="251" t="s">
        <v>728</v>
      </c>
      <c r="H195" s="251" t="s">
        <v>734</v>
      </c>
      <c r="I195" s="251" t="s">
        <v>736</v>
      </c>
      <c r="J195" s="251" t="s">
        <v>809</v>
      </c>
      <c r="K195" s="251" t="s">
        <v>973</v>
      </c>
    </row>
    <row r="196" spans="1:11" ht="43.2" x14ac:dyDescent="0.25">
      <c r="A196" s="2" t="s">
        <v>117</v>
      </c>
      <c r="C196" s="251" t="s">
        <v>270</v>
      </c>
      <c r="D196" s="251" t="s">
        <v>483</v>
      </c>
      <c r="E196" s="254" t="s">
        <v>672</v>
      </c>
      <c r="F196" s="251" t="s">
        <v>128</v>
      </c>
      <c r="H196" s="251" t="s">
        <v>733</v>
      </c>
      <c r="I196" s="251" t="s">
        <v>736</v>
      </c>
      <c r="J196" s="255" t="s">
        <v>1260</v>
      </c>
      <c r="K196" s="251" t="s">
        <v>934</v>
      </c>
    </row>
    <row r="197" spans="1:11" ht="43.2" x14ac:dyDescent="0.25">
      <c r="A197" s="2" t="s">
        <v>117</v>
      </c>
      <c r="C197" s="251" t="s">
        <v>270</v>
      </c>
      <c r="D197" s="251" t="s">
        <v>483</v>
      </c>
      <c r="E197" s="254" t="s">
        <v>672</v>
      </c>
      <c r="F197" s="251" t="s">
        <v>129</v>
      </c>
      <c r="H197" s="251" t="s">
        <v>733</v>
      </c>
      <c r="I197" s="251" t="s">
        <v>736</v>
      </c>
      <c r="J197" s="255" t="s">
        <v>1260</v>
      </c>
      <c r="K197" s="251" t="s">
        <v>934</v>
      </c>
    </row>
    <row r="198" spans="1:11" ht="43.2" x14ac:dyDescent="0.25">
      <c r="A198" s="2" t="s">
        <v>117</v>
      </c>
      <c r="C198" s="251" t="s">
        <v>270</v>
      </c>
      <c r="D198" s="251" t="s">
        <v>483</v>
      </c>
      <c r="E198" s="254" t="s">
        <v>672</v>
      </c>
      <c r="F198" s="251" t="s">
        <v>731</v>
      </c>
      <c r="H198" s="251" t="s">
        <v>733</v>
      </c>
      <c r="I198" s="251" t="s">
        <v>736</v>
      </c>
      <c r="J198" s="255" t="s">
        <v>1260</v>
      </c>
      <c r="K198" s="251" t="s">
        <v>934</v>
      </c>
    </row>
    <row r="199" spans="1:11" ht="14.4" x14ac:dyDescent="0.25">
      <c r="A199" s="2" t="s">
        <v>1110</v>
      </c>
      <c r="C199" s="251" t="s">
        <v>314</v>
      </c>
      <c r="D199" s="251" t="s">
        <v>527</v>
      </c>
      <c r="E199" s="254" t="s">
        <v>692</v>
      </c>
      <c r="F199" s="251" t="s">
        <v>165</v>
      </c>
      <c r="H199" s="251" t="s">
        <v>734</v>
      </c>
      <c r="I199" s="251" t="s">
        <v>736</v>
      </c>
      <c r="J199" s="251" t="s">
        <v>806</v>
      </c>
      <c r="K199" s="251" t="s">
        <v>969</v>
      </c>
    </row>
    <row r="200" spans="1:11" ht="14.4" x14ac:dyDescent="0.25">
      <c r="A200" s="2" t="s">
        <v>1110</v>
      </c>
      <c r="C200" s="251" t="s">
        <v>314</v>
      </c>
      <c r="D200" s="251" t="s">
        <v>527</v>
      </c>
      <c r="E200" s="254" t="s">
        <v>692</v>
      </c>
      <c r="F200" s="251" t="s">
        <v>130</v>
      </c>
      <c r="H200" s="251" t="s">
        <v>734</v>
      </c>
      <c r="I200" s="251" t="s">
        <v>736</v>
      </c>
      <c r="J200" s="251" t="s">
        <v>806</v>
      </c>
      <c r="K200" s="251" t="s">
        <v>969</v>
      </c>
    </row>
    <row r="201" spans="1:11" ht="28.8" x14ac:dyDescent="0.25">
      <c r="A201" s="74" t="s">
        <v>1111</v>
      </c>
      <c r="B201" s="74"/>
      <c r="C201" s="252" t="s">
        <v>257</v>
      </c>
      <c r="D201" s="251" t="s">
        <v>470</v>
      </c>
      <c r="E201" s="254" t="s">
        <v>665</v>
      </c>
      <c r="F201" s="251" t="s">
        <v>128</v>
      </c>
      <c r="H201" s="251" t="s">
        <v>733</v>
      </c>
      <c r="I201" s="251" t="s">
        <v>736</v>
      </c>
      <c r="J201" s="251" t="s">
        <v>767</v>
      </c>
      <c r="K201" s="251" t="s">
        <v>923</v>
      </c>
    </row>
    <row r="202" spans="1:11" ht="28.8" x14ac:dyDescent="0.25">
      <c r="A202" s="74" t="s">
        <v>1111</v>
      </c>
      <c r="B202" s="74"/>
      <c r="C202" s="252" t="s">
        <v>257</v>
      </c>
      <c r="D202" s="251" t="s">
        <v>470</v>
      </c>
      <c r="E202" s="254" t="s">
        <v>665</v>
      </c>
      <c r="F202" s="251" t="s">
        <v>731</v>
      </c>
      <c r="H202" s="251" t="s">
        <v>733</v>
      </c>
      <c r="I202" s="251" t="s">
        <v>736</v>
      </c>
      <c r="J202" s="251" t="s">
        <v>767</v>
      </c>
      <c r="K202" s="251" t="s">
        <v>923</v>
      </c>
    </row>
    <row r="203" spans="1:11" ht="28.8" x14ac:dyDescent="0.25">
      <c r="A203" s="2" t="s">
        <v>1087</v>
      </c>
      <c r="C203" s="251" t="s">
        <v>329</v>
      </c>
      <c r="D203" s="251" t="s">
        <v>542</v>
      </c>
      <c r="E203" s="254" t="s">
        <v>700</v>
      </c>
      <c r="F203" s="251" t="s">
        <v>130</v>
      </c>
      <c r="H203" s="251" t="s">
        <v>733</v>
      </c>
      <c r="I203" s="251" t="s">
        <v>736</v>
      </c>
      <c r="J203" s="257"/>
      <c r="K203" s="251" t="s">
        <v>977</v>
      </c>
    </row>
    <row r="204" spans="1:11" ht="14.4" x14ac:dyDescent="0.25">
      <c r="A204" s="2" t="s">
        <v>1195</v>
      </c>
      <c r="C204" s="251" t="s">
        <v>266</v>
      </c>
      <c r="D204" s="251" t="s">
        <v>479</v>
      </c>
      <c r="E204" s="254" t="s">
        <v>669</v>
      </c>
      <c r="F204" s="251" t="s">
        <v>128</v>
      </c>
      <c r="H204" s="251" t="s">
        <v>121</v>
      </c>
      <c r="I204" s="251" t="s">
        <v>736</v>
      </c>
      <c r="J204" s="251" t="s">
        <v>775</v>
      </c>
      <c r="K204" s="251" t="s">
        <v>930</v>
      </c>
    </row>
    <row r="205" spans="1:11" ht="14.4" x14ac:dyDescent="0.25">
      <c r="A205" s="2" t="s">
        <v>1195</v>
      </c>
      <c r="C205" s="251" t="s">
        <v>266</v>
      </c>
      <c r="D205" s="251" t="s">
        <v>479</v>
      </c>
      <c r="E205" s="254" t="s">
        <v>669</v>
      </c>
      <c r="F205" s="251" t="s">
        <v>129</v>
      </c>
      <c r="H205" s="251" t="s">
        <v>121</v>
      </c>
      <c r="I205" s="251" t="s">
        <v>736</v>
      </c>
      <c r="J205" s="251" t="s">
        <v>775</v>
      </c>
      <c r="K205" s="251" t="s">
        <v>930</v>
      </c>
    </row>
    <row r="206" spans="1:11" ht="28.8" x14ac:dyDescent="0.25">
      <c r="C206" s="251" t="s">
        <v>217</v>
      </c>
      <c r="D206" s="251" t="s">
        <v>430</v>
      </c>
      <c r="E206" s="254" t="s">
        <v>643</v>
      </c>
      <c r="F206" s="251" t="s">
        <v>726</v>
      </c>
      <c r="H206" s="251" t="s">
        <v>121</v>
      </c>
      <c r="I206" s="251" t="s">
        <v>736</v>
      </c>
      <c r="J206" s="251" t="s">
        <v>741</v>
      </c>
      <c r="K206" s="251" t="s">
        <v>889</v>
      </c>
    </row>
    <row r="207" spans="1:11" ht="28.8" x14ac:dyDescent="0.25">
      <c r="A207" s="2" t="s">
        <v>1191</v>
      </c>
      <c r="C207" s="251" t="s">
        <v>223</v>
      </c>
      <c r="D207" s="251" t="s">
        <v>436</v>
      </c>
      <c r="E207" s="254" t="s">
        <v>643</v>
      </c>
      <c r="F207" s="251" t="s">
        <v>726</v>
      </c>
      <c r="H207" s="251" t="s">
        <v>733</v>
      </c>
      <c r="I207" s="251" t="s">
        <v>736</v>
      </c>
      <c r="J207" s="255" t="s">
        <v>1261</v>
      </c>
      <c r="K207" s="251" t="s">
        <v>895</v>
      </c>
    </row>
    <row r="208" spans="1:11" ht="28.8" x14ac:dyDescent="0.25">
      <c r="A208" s="2" t="s">
        <v>1193</v>
      </c>
      <c r="C208" s="251" t="s">
        <v>225</v>
      </c>
      <c r="D208" s="251" t="s">
        <v>438</v>
      </c>
      <c r="E208" s="254" t="s">
        <v>643</v>
      </c>
      <c r="F208" s="251" t="s">
        <v>726</v>
      </c>
      <c r="H208" s="251" t="s">
        <v>733</v>
      </c>
      <c r="I208" s="251" t="s">
        <v>736</v>
      </c>
      <c r="J208" s="255" t="s">
        <v>1262</v>
      </c>
      <c r="K208" s="251" t="s">
        <v>897</v>
      </c>
    </row>
    <row r="209" spans="1:11" ht="28.8" x14ac:dyDescent="0.25">
      <c r="A209" s="2" t="s">
        <v>1193</v>
      </c>
      <c r="C209" s="251" t="s">
        <v>226</v>
      </c>
      <c r="D209" s="251" t="s">
        <v>439</v>
      </c>
      <c r="E209" s="254" t="s">
        <v>643</v>
      </c>
      <c r="F209" s="251" t="s">
        <v>726</v>
      </c>
      <c r="H209" s="251" t="s">
        <v>733</v>
      </c>
      <c r="I209" s="251" t="s">
        <v>736</v>
      </c>
      <c r="J209" s="251" t="s">
        <v>748</v>
      </c>
      <c r="K209" s="251" t="s">
        <v>898</v>
      </c>
    </row>
    <row r="210" spans="1:11" ht="28.8" x14ac:dyDescent="0.25">
      <c r="A210" s="2" t="s">
        <v>1194</v>
      </c>
      <c r="C210" s="251" t="s">
        <v>253</v>
      </c>
      <c r="D210" s="251" t="s">
        <v>466</v>
      </c>
      <c r="E210" s="254" t="s">
        <v>643</v>
      </c>
      <c r="F210" s="251" t="s">
        <v>128</v>
      </c>
      <c r="H210" s="251" t="s">
        <v>733</v>
      </c>
      <c r="I210" s="251" t="s">
        <v>736</v>
      </c>
      <c r="J210" s="251" t="s">
        <v>766</v>
      </c>
      <c r="K210" s="251" t="s">
        <v>920</v>
      </c>
    </row>
    <row r="211" spans="1:11" ht="28.8" x14ac:dyDescent="0.25">
      <c r="A211" s="2" t="s">
        <v>1194</v>
      </c>
      <c r="C211" s="251" t="s">
        <v>253</v>
      </c>
      <c r="D211" s="251" t="s">
        <v>466</v>
      </c>
      <c r="E211" s="254" t="s">
        <v>643</v>
      </c>
      <c r="F211" s="251" t="s">
        <v>129</v>
      </c>
      <c r="H211" s="251" t="s">
        <v>733</v>
      </c>
      <c r="I211" s="251" t="s">
        <v>736</v>
      </c>
      <c r="J211" s="251" t="s">
        <v>766</v>
      </c>
      <c r="K211" s="251" t="s">
        <v>920</v>
      </c>
    </row>
    <row r="212" spans="1:11" ht="28.8" x14ac:dyDescent="0.25">
      <c r="A212" s="2" t="s">
        <v>1192</v>
      </c>
      <c r="C212" s="251" t="s">
        <v>297</v>
      </c>
      <c r="D212" s="251" t="s">
        <v>510</v>
      </c>
      <c r="E212" s="254" t="s">
        <v>643</v>
      </c>
      <c r="F212" s="251" t="s">
        <v>129</v>
      </c>
      <c r="H212" s="251" t="s">
        <v>121</v>
      </c>
      <c r="I212" s="251" t="s">
        <v>736</v>
      </c>
      <c r="J212" s="251" t="s">
        <v>795</v>
      </c>
      <c r="K212" s="251" t="s">
        <v>956</v>
      </c>
    </row>
    <row r="213" spans="1:11" ht="28.8" x14ac:dyDescent="0.25">
      <c r="A213" s="2" t="s">
        <v>1192</v>
      </c>
      <c r="C213" s="251" t="s">
        <v>297</v>
      </c>
      <c r="D213" s="251" t="s">
        <v>510</v>
      </c>
      <c r="E213" s="254" t="s">
        <v>643</v>
      </c>
      <c r="F213" s="251" t="s">
        <v>165</v>
      </c>
      <c r="H213" s="251" t="s">
        <v>121</v>
      </c>
      <c r="I213" s="251" t="s">
        <v>736</v>
      </c>
      <c r="J213" s="251" t="s">
        <v>795</v>
      </c>
      <c r="K213" s="251" t="s">
        <v>956</v>
      </c>
    </row>
    <row r="214" spans="1:11" ht="28.8" x14ac:dyDescent="0.25">
      <c r="A214" s="2" t="s">
        <v>1191</v>
      </c>
      <c r="C214" s="251" t="s">
        <v>223</v>
      </c>
      <c r="D214" s="251" t="s">
        <v>436</v>
      </c>
      <c r="E214" s="254" t="s">
        <v>643</v>
      </c>
      <c r="F214" s="251" t="s">
        <v>137</v>
      </c>
      <c r="H214" s="251" t="s">
        <v>733</v>
      </c>
      <c r="I214" s="251" t="s">
        <v>736</v>
      </c>
      <c r="J214" s="255" t="s">
        <v>1261</v>
      </c>
      <c r="K214" s="251" t="s">
        <v>895</v>
      </c>
    </row>
    <row r="215" spans="1:11" ht="28.8" x14ac:dyDescent="0.25">
      <c r="A215" s="2" t="s">
        <v>1194</v>
      </c>
      <c r="C215" s="251" t="s">
        <v>253</v>
      </c>
      <c r="D215" s="251" t="s">
        <v>466</v>
      </c>
      <c r="E215" s="254" t="s">
        <v>643</v>
      </c>
      <c r="F215" s="251" t="s">
        <v>731</v>
      </c>
      <c r="H215" s="251" t="s">
        <v>733</v>
      </c>
      <c r="I215" s="251" t="s">
        <v>736</v>
      </c>
      <c r="J215" s="251" t="s">
        <v>766</v>
      </c>
      <c r="K215" s="251" t="s">
        <v>920</v>
      </c>
    </row>
    <row r="216" spans="1:11" ht="28.8" x14ac:dyDescent="0.25">
      <c r="A216" s="2" t="s">
        <v>1192</v>
      </c>
      <c r="C216" s="251" t="s">
        <v>297</v>
      </c>
      <c r="D216" s="251" t="s">
        <v>510</v>
      </c>
      <c r="E216" s="254" t="s">
        <v>643</v>
      </c>
      <c r="F216" s="251" t="s">
        <v>731</v>
      </c>
      <c r="H216" s="251" t="s">
        <v>121</v>
      </c>
      <c r="I216" s="251" t="s">
        <v>736</v>
      </c>
      <c r="J216" s="251" t="s">
        <v>795</v>
      </c>
      <c r="K216" s="251" t="s">
        <v>956</v>
      </c>
    </row>
    <row r="217" spans="1:11" ht="28.8" x14ac:dyDescent="0.25">
      <c r="A217" s="2" t="s">
        <v>1191</v>
      </c>
      <c r="C217" s="251" t="s">
        <v>223</v>
      </c>
      <c r="D217" s="251" t="s">
        <v>436</v>
      </c>
      <c r="E217" s="254" t="s">
        <v>643</v>
      </c>
      <c r="F217" s="251" t="s">
        <v>731</v>
      </c>
      <c r="H217" s="251" t="s">
        <v>733</v>
      </c>
      <c r="I217" s="251" t="s">
        <v>736</v>
      </c>
      <c r="J217" s="255" t="s">
        <v>1261</v>
      </c>
      <c r="K217" s="251" t="s">
        <v>895</v>
      </c>
    </row>
    <row r="218" spans="1:11" ht="28.8" x14ac:dyDescent="0.25">
      <c r="A218" s="2" t="s">
        <v>1193</v>
      </c>
      <c r="C218" s="251" t="s">
        <v>225</v>
      </c>
      <c r="D218" s="251" t="s">
        <v>438</v>
      </c>
      <c r="E218" s="254" t="s">
        <v>643</v>
      </c>
      <c r="F218" s="251" t="s">
        <v>731</v>
      </c>
      <c r="H218" s="251" t="s">
        <v>733</v>
      </c>
      <c r="I218" s="251" t="s">
        <v>736</v>
      </c>
      <c r="J218" s="255" t="s">
        <v>1262</v>
      </c>
      <c r="K218" s="251" t="s">
        <v>897</v>
      </c>
    </row>
    <row r="219" spans="1:11" ht="28.8" x14ac:dyDescent="0.25">
      <c r="A219" s="2" t="s">
        <v>1215</v>
      </c>
      <c r="C219" s="251" t="s">
        <v>226</v>
      </c>
      <c r="D219" s="251" t="s">
        <v>439</v>
      </c>
      <c r="E219" s="254" t="s">
        <v>643</v>
      </c>
      <c r="F219" s="251" t="s">
        <v>731</v>
      </c>
      <c r="H219" s="251" t="s">
        <v>733</v>
      </c>
      <c r="I219" s="251" t="s">
        <v>736</v>
      </c>
      <c r="J219" s="251" t="s">
        <v>748</v>
      </c>
      <c r="K219" s="251" t="s">
        <v>898</v>
      </c>
    </row>
    <row r="220" spans="1:11" ht="14.4" x14ac:dyDescent="0.25">
      <c r="A220" s="2" t="s">
        <v>1117</v>
      </c>
      <c r="C220" s="251" t="s">
        <v>387</v>
      </c>
      <c r="D220" s="251" t="s">
        <v>449</v>
      </c>
      <c r="E220" s="254" t="s">
        <v>717</v>
      </c>
      <c r="F220" s="251" t="s">
        <v>136</v>
      </c>
      <c r="H220" s="251" t="s">
        <v>733</v>
      </c>
      <c r="I220" s="251" t="s">
        <v>736</v>
      </c>
      <c r="J220" s="251" t="s">
        <v>859</v>
      </c>
      <c r="K220" s="251" t="s">
        <v>1014</v>
      </c>
    </row>
    <row r="221" spans="1:11" ht="14.4" x14ac:dyDescent="0.25">
      <c r="C221" s="251" t="s">
        <v>326</v>
      </c>
      <c r="D221" s="251" t="s">
        <v>539</v>
      </c>
      <c r="E221" s="254" t="s">
        <v>698</v>
      </c>
      <c r="F221" s="251" t="s">
        <v>130</v>
      </c>
      <c r="H221" s="251" t="s">
        <v>121</v>
      </c>
      <c r="I221" s="251" t="s">
        <v>736</v>
      </c>
      <c r="J221" s="251" t="s">
        <v>813</v>
      </c>
      <c r="K221" s="251" t="s">
        <v>975</v>
      </c>
    </row>
    <row r="222" spans="1:11" ht="28.8" x14ac:dyDescent="0.25">
      <c r="A222" s="2" t="s">
        <v>1116</v>
      </c>
      <c r="C222" s="251" t="s">
        <v>265</v>
      </c>
      <c r="D222" s="251" t="s">
        <v>478</v>
      </c>
      <c r="E222" s="254" t="s">
        <v>668</v>
      </c>
      <c r="F222" s="251" t="s">
        <v>128</v>
      </c>
      <c r="H222" s="251" t="s">
        <v>733</v>
      </c>
      <c r="I222" s="251" t="s">
        <v>737</v>
      </c>
      <c r="J222" s="255" t="s">
        <v>1263</v>
      </c>
      <c r="K222" s="251" t="s">
        <v>929</v>
      </c>
    </row>
    <row r="223" spans="1:11" ht="28.8" x14ac:dyDescent="0.25">
      <c r="A223" s="2" t="s">
        <v>1116</v>
      </c>
      <c r="C223" s="251" t="s">
        <v>265</v>
      </c>
      <c r="D223" s="251" t="s">
        <v>478</v>
      </c>
      <c r="E223" s="254" t="s">
        <v>668</v>
      </c>
      <c r="F223" s="251" t="s">
        <v>129</v>
      </c>
      <c r="H223" s="251" t="s">
        <v>733</v>
      </c>
      <c r="I223" s="251" t="s">
        <v>737</v>
      </c>
      <c r="J223" s="255" t="s">
        <v>1263</v>
      </c>
      <c r="K223" s="251" t="s">
        <v>929</v>
      </c>
    </row>
    <row r="224" spans="1:11" ht="14.4" x14ac:dyDescent="0.25">
      <c r="A224" s="2" t="s">
        <v>1205</v>
      </c>
      <c r="C224" s="251" t="s">
        <v>379</v>
      </c>
      <c r="D224" s="251" t="s">
        <v>593</v>
      </c>
      <c r="E224" s="254" t="s">
        <v>715</v>
      </c>
      <c r="F224" s="251" t="s">
        <v>137</v>
      </c>
      <c r="H224" s="251" t="s">
        <v>38</v>
      </c>
      <c r="I224" s="251" t="s">
        <v>736</v>
      </c>
      <c r="J224" s="251" t="s">
        <v>851</v>
      </c>
      <c r="K224" s="251" t="s">
        <v>1008</v>
      </c>
    </row>
    <row r="225" spans="1:11" ht="28.8" x14ac:dyDescent="0.25">
      <c r="A225" s="2" t="s">
        <v>1041</v>
      </c>
      <c r="C225" s="251" t="s">
        <v>279</v>
      </c>
      <c r="D225" s="251" t="s">
        <v>492</v>
      </c>
      <c r="E225" s="254" t="s">
        <v>678</v>
      </c>
      <c r="F225" s="251" t="s">
        <v>135</v>
      </c>
      <c r="H225" s="251" t="s">
        <v>733</v>
      </c>
      <c r="I225" s="251" t="s">
        <v>736</v>
      </c>
      <c r="J225" s="251" t="s">
        <v>785</v>
      </c>
      <c r="K225" s="251" t="s">
        <v>943</v>
      </c>
    </row>
    <row r="226" spans="1:11" ht="28.8" x14ac:dyDescent="0.25">
      <c r="A226" s="2" t="s">
        <v>1038</v>
      </c>
      <c r="C226" s="251" t="s">
        <v>283</v>
      </c>
      <c r="D226" s="251" t="s">
        <v>496</v>
      </c>
      <c r="E226" s="254" t="s">
        <v>678</v>
      </c>
      <c r="F226" s="251" t="s">
        <v>135</v>
      </c>
      <c r="H226" s="251" t="s">
        <v>121</v>
      </c>
      <c r="I226" s="251" t="s">
        <v>736</v>
      </c>
      <c r="J226" s="251" t="s">
        <v>787</v>
      </c>
      <c r="K226" s="251" t="s">
        <v>946</v>
      </c>
    </row>
    <row r="227" spans="1:11" ht="28.8" x14ac:dyDescent="0.25">
      <c r="A227" s="2" t="s">
        <v>1039</v>
      </c>
      <c r="C227" s="251" t="s">
        <v>321</v>
      </c>
      <c r="D227" s="251" t="s">
        <v>534</v>
      </c>
      <c r="E227" s="254" t="s">
        <v>678</v>
      </c>
      <c r="F227" s="251" t="s">
        <v>130</v>
      </c>
      <c r="H227" s="251" t="s">
        <v>121</v>
      </c>
      <c r="I227" s="251" t="s">
        <v>736</v>
      </c>
      <c r="J227" s="251" t="s">
        <v>810</v>
      </c>
      <c r="K227" s="251" t="s">
        <v>946</v>
      </c>
    </row>
    <row r="228" spans="1:11" ht="28.8" x14ac:dyDescent="0.25">
      <c r="A228" s="2" t="s">
        <v>1040</v>
      </c>
      <c r="C228" s="251" t="s">
        <v>325</v>
      </c>
      <c r="D228" s="251" t="s">
        <v>538</v>
      </c>
      <c r="E228" s="254" t="s">
        <v>678</v>
      </c>
      <c r="F228" s="251" t="s">
        <v>130</v>
      </c>
      <c r="H228" s="251" t="s">
        <v>38</v>
      </c>
      <c r="I228" s="251" t="s">
        <v>736</v>
      </c>
      <c r="J228" s="251" t="s">
        <v>785</v>
      </c>
      <c r="K228" s="251" t="s">
        <v>943</v>
      </c>
    </row>
    <row r="229" spans="1:11" ht="14.4" x14ac:dyDescent="0.25">
      <c r="A229" s="74" t="s">
        <v>1198</v>
      </c>
      <c r="C229" s="251" t="s">
        <v>220</v>
      </c>
      <c r="D229" s="251" t="s">
        <v>433</v>
      </c>
      <c r="E229" s="254" t="s">
        <v>646</v>
      </c>
      <c r="F229" s="251" t="s">
        <v>726</v>
      </c>
      <c r="H229" s="251" t="s">
        <v>38</v>
      </c>
      <c r="I229" s="251" t="s">
        <v>736</v>
      </c>
      <c r="J229" s="251" t="s">
        <v>744</v>
      </c>
      <c r="K229" s="251" t="s">
        <v>892</v>
      </c>
    </row>
    <row r="230" spans="1:11" ht="14.4" x14ac:dyDescent="0.25">
      <c r="A230" s="2" t="s">
        <v>1199</v>
      </c>
      <c r="C230" s="251" t="s">
        <v>238</v>
      </c>
      <c r="D230" s="251" t="s">
        <v>451</v>
      </c>
      <c r="E230" s="254" t="s">
        <v>646</v>
      </c>
      <c r="F230" s="251" t="s">
        <v>727</v>
      </c>
      <c r="H230" s="251" t="s">
        <v>121</v>
      </c>
      <c r="I230" s="251" t="s">
        <v>736</v>
      </c>
      <c r="J230" s="251" t="s">
        <v>754</v>
      </c>
      <c r="K230" s="251" t="s">
        <v>892</v>
      </c>
    </row>
    <row r="231" spans="1:11" ht="14.4" x14ac:dyDescent="0.25">
      <c r="A231" s="2" t="s">
        <v>1201</v>
      </c>
      <c r="C231" s="251" t="s">
        <v>293</v>
      </c>
      <c r="D231" s="251" t="s">
        <v>506</v>
      </c>
      <c r="E231" s="254" t="s">
        <v>646</v>
      </c>
      <c r="F231" s="251" t="s">
        <v>129</v>
      </c>
      <c r="H231" s="251" t="s">
        <v>733</v>
      </c>
      <c r="I231" s="251" t="s">
        <v>736</v>
      </c>
      <c r="J231" s="251" t="s">
        <v>792</v>
      </c>
      <c r="K231" s="251" t="s">
        <v>892</v>
      </c>
    </row>
    <row r="232" spans="1:11" ht="14.4" x14ac:dyDescent="0.25">
      <c r="A232" s="2" t="s">
        <v>1201</v>
      </c>
      <c r="C232" s="251" t="s">
        <v>293</v>
      </c>
      <c r="D232" s="251" t="s">
        <v>506</v>
      </c>
      <c r="E232" s="254" t="s">
        <v>646</v>
      </c>
      <c r="F232" s="251" t="s">
        <v>165</v>
      </c>
      <c r="H232" s="251" t="s">
        <v>733</v>
      </c>
      <c r="I232" s="251" t="s">
        <v>736</v>
      </c>
      <c r="J232" s="251" t="s">
        <v>792</v>
      </c>
      <c r="K232" s="251" t="s">
        <v>892</v>
      </c>
    </row>
    <row r="233" spans="1:11" ht="14.4" x14ac:dyDescent="0.25">
      <c r="A233" s="2" t="s">
        <v>1202</v>
      </c>
      <c r="C233" s="251" t="s">
        <v>352</v>
      </c>
      <c r="D233" s="251" t="s">
        <v>566</v>
      </c>
      <c r="E233" s="254" t="s">
        <v>646</v>
      </c>
      <c r="F233" s="251" t="s">
        <v>140</v>
      </c>
      <c r="H233" s="251" t="s">
        <v>121</v>
      </c>
      <c r="I233" s="251" t="s">
        <v>736</v>
      </c>
      <c r="J233" s="251" t="s">
        <v>834</v>
      </c>
      <c r="K233" s="251" t="s">
        <v>892</v>
      </c>
    </row>
    <row r="234" spans="1:11" ht="14.4" x14ac:dyDescent="0.25">
      <c r="A234" s="2" t="s">
        <v>1201</v>
      </c>
      <c r="C234" s="251" t="s">
        <v>293</v>
      </c>
      <c r="D234" s="251" t="s">
        <v>506</v>
      </c>
      <c r="E234" s="254" t="s">
        <v>646</v>
      </c>
      <c r="F234" s="251" t="s">
        <v>731</v>
      </c>
      <c r="H234" s="251" t="s">
        <v>733</v>
      </c>
      <c r="I234" s="251" t="s">
        <v>736</v>
      </c>
      <c r="J234" s="251" t="s">
        <v>792</v>
      </c>
      <c r="K234" s="251" t="s">
        <v>892</v>
      </c>
    </row>
    <row r="235" spans="1:11" ht="14.4" x14ac:dyDescent="0.25">
      <c r="A235" s="2" t="s">
        <v>1201</v>
      </c>
      <c r="C235" s="251" t="s">
        <v>293</v>
      </c>
      <c r="D235" s="251" t="s">
        <v>506</v>
      </c>
      <c r="E235" s="254" t="s">
        <v>646</v>
      </c>
      <c r="F235" s="251" t="s">
        <v>732</v>
      </c>
      <c r="H235" s="251" t="s">
        <v>733</v>
      </c>
      <c r="I235" s="251" t="s">
        <v>736</v>
      </c>
      <c r="J235" s="251" t="s">
        <v>792</v>
      </c>
      <c r="K235" s="251" t="s">
        <v>892</v>
      </c>
    </row>
    <row r="236" spans="1:11" ht="14.4" x14ac:dyDescent="0.25">
      <c r="A236" s="2" t="s">
        <v>1199</v>
      </c>
      <c r="C236" s="251" t="s">
        <v>238</v>
      </c>
      <c r="D236" s="251" t="s">
        <v>451</v>
      </c>
      <c r="E236" s="254" t="s">
        <v>646</v>
      </c>
      <c r="F236" s="251" t="s">
        <v>732</v>
      </c>
      <c r="H236" s="251" t="s">
        <v>121</v>
      </c>
      <c r="I236" s="251" t="s">
        <v>736</v>
      </c>
      <c r="J236" s="251" t="s">
        <v>754</v>
      </c>
      <c r="K236" s="251" t="s">
        <v>892</v>
      </c>
    </row>
    <row r="237" spans="1:11" ht="14.4" x14ac:dyDescent="0.25">
      <c r="A237" s="2" t="s">
        <v>1042</v>
      </c>
      <c r="C237" s="251" t="s">
        <v>219</v>
      </c>
      <c r="D237" s="251" t="s">
        <v>432</v>
      </c>
      <c r="E237" s="254" t="s">
        <v>645</v>
      </c>
      <c r="F237" s="251" t="s">
        <v>726</v>
      </c>
      <c r="H237" s="251" t="s">
        <v>733</v>
      </c>
      <c r="I237" s="251" t="s">
        <v>736</v>
      </c>
      <c r="J237" s="251" t="s">
        <v>743</v>
      </c>
      <c r="K237" s="251" t="s">
        <v>891</v>
      </c>
    </row>
    <row r="238" spans="1:11" ht="14.4" x14ac:dyDescent="0.25">
      <c r="A238" s="2" t="s">
        <v>1044</v>
      </c>
      <c r="C238" s="251" t="s">
        <v>322</v>
      </c>
      <c r="D238" s="251" t="s">
        <v>535</v>
      </c>
      <c r="E238" s="254" t="s">
        <v>645</v>
      </c>
      <c r="F238" s="251" t="s">
        <v>130</v>
      </c>
      <c r="H238" s="251" t="s">
        <v>734</v>
      </c>
      <c r="I238" s="251" t="s">
        <v>736</v>
      </c>
      <c r="J238" s="251" t="s">
        <v>811</v>
      </c>
      <c r="K238" s="251" t="s">
        <v>974</v>
      </c>
    </row>
    <row r="239" spans="1:11" ht="14.4" x14ac:dyDescent="0.25">
      <c r="A239" s="2" t="s">
        <v>1043</v>
      </c>
      <c r="C239" s="251" t="s">
        <v>396</v>
      </c>
      <c r="D239" s="251" t="s">
        <v>609</v>
      </c>
      <c r="E239" s="254" t="s">
        <v>645</v>
      </c>
      <c r="F239" s="251" t="s">
        <v>142</v>
      </c>
      <c r="H239" s="251" t="s">
        <v>734</v>
      </c>
      <c r="I239" s="251" t="s">
        <v>736</v>
      </c>
      <c r="J239" s="251" t="s">
        <v>868</v>
      </c>
      <c r="K239" s="251" t="s">
        <v>1018</v>
      </c>
    </row>
    <row r="240" spans="1:11" ht="14.4" x14ac:dyDescent="0.25">
      <c r="A240" s="2" t="s">
        <v>1092</v>
      </c>
      <c r="C240" s="251" t="s">
        <v>337</v>
      </c>
      <c r="D240" s="251" t="s">
        <v>550</v>
      </c>
      <c r="E240" s="254" t="s">
        <v>704</v>
      </c>
      <c r="F240" s="251" t="s">
        <v>729</v>
      </c>
      <c r="H240" s="251" t="s">
        <v>734</v>
      </c>
      <c r="I240" s="251" t="s">
        <v>736</v>
      </c>
      <c r="J240" s="251" t="s">
        <v>821</v>
      </c>
      <c r="K240" s="251" t="s">
        <v>984</v>
      </c>
    </row>
    <row r="241" spans="1:11" ht="14.4" x14ac:dyDescent="0.25">
      <c r="A241" s="2" t="s">
        <v>1094</v>
      </c>
      <c r="C241" s="251" t="s">
        <v>354</v>
      </c>
      <c r="D241" s="251" t="s">
        <v>568</v>
      </c>
      <c r="E241" s="254" t="s">
        <v>704</v>
      </c>
      <c r="F241" s="251" t="s">
        <v>140</v>
      </c>
      <c r="H241" s="251" t="s">
        <v>121</v>
      </c>
      <c r="I241" s="251" t="s">
        <v>736</v>
      </c>
      <c r="J241" s="251" t="s">
        <v>836</v>
      </c>
      <c r="K241" s="251" t="s">
        <v>984</v>
      </c>
    </row>
    <row r="242" spans="1:11" ht="14.4" x14ac:dyDescent="0.25">
      <c r="A242" s="2" t="s">
        <v>1095</v>
      </c>
      <c r="C242" s="251" t="s">
        <v>376</v>
      </c>
      <c r="D242" s="251" t="s">
        <v>590</v>
      </c>
      <c r="E242" s="254" t="s">
        <v>704</v>
      </c>
      <c r="F242" s="251" t="s">
        <v>137</v>
      </c>
      <c r="H242" s="251" t="s">
        <v>121</v>
      </c>
      <c r="I242" s="251" t="s">
        <v>123</v>
      </c>
      <c r="J242" s="257"/>
      <c r="K242" s="251" t="s">
        <v>1006</v>
      </c>
    </row>
    <row r="243" spans="1:11" ht="14.4" x14ac:dyDescent="0.25">
      <c r="A243" s="2" t="s">
        <v>1093</v>
      </c>
      <c r="C243" s="251" t="s">
        <v>378</v>
      </c>
      <c r="D243" s="251" t="s">
        <v>592</v>
      </c>
      <c r="E243" s="254" t="s">
        <v>704</v>
      </c>
      <c r="F243" s="251" t="s">
        <v>137</v>
      </c>
      <c r="H243" s="251" t="s">
        <v>121</v>
      </c>
      <c r="I243" s="251" t="s">
        <v>736</v>
      </c>
      <c r="J243" s="251" t="s">
        <v>850</v>
      </c>
      <c r="K243" s="251" t="s">
        <v>1007</v>
      </c>
    </row>
    <row r="244" spans="1:11" ht="14.4" x14ac:dyDescent="0.25">
      <c r="A244" s="2" t="s">
        <v>1093</v>
      </c>
      <c r="C244" s="251" t="s">
        <v>378</v>
      </c>
      <c r="D244" s="251" t="s">
        <v>592</v>
      </c>
      <c r="E244" s="254" t="s">
        <v>704</v>
      </c>
      <c r="F244" s="251" t="s">
        <v>142</v>
      </c>
      <c r="H244" s="251" t="s">
        <v>121</v>
      </c>
      <c r="I244" s="251" t="s">
        <v>736</v>
      </c>
      <c r="J244" s="251" t="s">
        <v>850</v>
      </c>
      <c r="K244" s="251" t="s">
        <v>1007</v>
      </c>
    </row>
    <row r="245" spans="1:11" ht="14.4" x14ac:dyDescent="0.25">
      <c r="A245" s="2" t="s">
        <v>1059</v>
      </c>
      <c r="C245" s="251" t="s">
        <v>332</v>
      </c>
      <c r="D245" s="251" t="s">
        <v>545</v>
      </c>
      <c r="E245" s="254" t="s">
        <v>701</v>
      </c>
      <c r="F245" s="251" t="s">
        <v>729</v>
      </c>
      <c r="H245" s="251" t="s">
        <v>733</v>
      </c>
      <c r="I245" s="251" t="s">
        <v>736</v>
      </c>
      <c r="J245" s="251" t="s">
        <v>817</v>
      </c>
      <c r="K245" s="251" t="s">
        <v>979</v>
      </c>
    </row>
    <row r="246" spans="1:11" ht="14.4" x14ac:dyDescent="0.25">
      <c r="A246" s="2" t="s">
        <v>1134</v>
      </c>
      <c r="C246" s="251" t="s">
        <v>375</v>
      </c>
      <c r="D246" s="251" t="s">
        <v>589</v>
      </c>
      <c r="E246" s="254" t="s">
        <v>714</v>
      </c>
      <c r="F246" s="251" t="s">
        <v>137</v>
      </c>
      <c r="H246" s="251" t="s">
        <v>121</v>
      </c>
      <c r="I246" s="251" t="s">
        <v>736</v>
      </c>
      <c r="J246" s="251" t="s">
        <v>849</v>
      </c>
      <c r="K246" s="251" t="s">
        <v>1005</v>
      </c>
    </row>
    <row r="247" spans="1:11" ht="14.4" x14ac:dyDescent="0.25">
      <c r="A247" s="2" t="s">
        <v>1134</v>
      </c>
      <c r="C247" s="251" t="s">
        <v>375</v>
      </c>
      <c r="D247" s="251" t="s">
        <v>589</v>
      </c>
      <c r="E247" s="254" t="s">
        <v>714</v>
      </c>
      <c r="F247" s="251" t="s">
        <v>142</v>
      </c>
      <c r="H247" s="251" t="s">
        <v>121</v>
      </c>
      <c r="I247" s="251" t="s">
        <v>736</v>
      </c>
      <c r="J247" s="251" t="s">
        <v>849</v>
      </c>
      <c r="K247" s="251" t="s">
        <v>1005</v>
      </c>
    </row>
    <row r="248" spans="1:11" ht="14.4" x14ac:dyDescent="0.25">
      <c r="A248" s="2" t="s">
        <v>1133</v>
      </c>
      <c r="C248" s="251" t="s">
        <v>402</v>
      </c>
      <c r="D248" s="251" t="s">
        <v>615</v>
      </c>
      <c r="E248" s="254" t="s">
        <v>714</v>
      </c>
      <c r="F248" s="251" t="s">
        <v>138</v>
      </c>
      <c r="H248" s="251" t="s">
        <v>735</v>
      </c>
      <c r="I248" s="251" t="s">
        <v>736</v>
      </c>
      <c r="J248" s="251" t="s">
        <v>873</v>
      </c>
      <c r="K248" s="251" t="s">
        <v>1024</v>
      </c>
    </row>
    <row r="249" spans="1:11" ht="14.4" x14ac:dyDescent="0.25">
      <c r="A249" s="2" t="s">
        <v>1141</v>
      </c>
      <c r="C249" s="251" t="s">
        <v>281</v>
      </c>
      <c r="D249" s="251" t="s">
        <v>494</v>
      </c>
      <c r="E249" s="254" t="s">
        <v>653</v>
      </c>
      <c r="F249" s="251" t="s">
        <v>135</v>
      </c>
      <c r="H249" s="251" t="s">
        <v>733</v>
      </c>
      <c r="I249" s="251" t="s">
        <v>736</v>
      </c>
      <c r="J249" s="251" t="s">
        <v>786</v>
      </c>
      <c r="K249" s="251" t="s">
        <v>904</v>
      </c>
    </row>
    <row r="250" spans="1:11" ht="14.4" x14ac:dyDescent="0.25">
      <c r="A250" s="2" t="s">
        <v>1141</v>
      </c>
      <c r="C250" s="251" t="s">
        <v>281</v>
      </c>
      <c r="D250" s="251" t="s">
        <v>494</v>
      </c>
      <c r="E250" s="254" t="s">
        <v>653</v>
      </c>
      <c r="F250" s="251" t="s">
        <v>728</v>
      </c>
      <c r="H250" s="251" t="s">
        <v>733</v>
      </c>
      <c r="I250" s="251" t="s">
        <v>736</v>
      </c>
      <c r="J250" s="251" t="s">
        <v>786</v>
      </c>
      <c r="K250" s="251" t="s">
        <v>904</v>
      </c>
    </row>
    <row r="251" spans="1:11" ht="14.4" x14ac:dyDescent="0.25">
      <c r="A251" s="2" t="s">
        <v>76</v>
      </c>
      <c r="C251" s="251" t="s">
        <v>377</v>
      </c>
      <c r="D251" s="251" t="s">
        <v>591</v>
      </c>
      <c r="E251" s="254" t="s">
        <v>653</v>
      </c>
      <c r="F251" s="251" t="s">
        <v>137</v>
      </c>
      <c r="H251" s="251" t="s">
        <v>121</v>
      </c>
      <c r="I251" s="251" t="s">
        <v>736</v>
      </c>
      <c r="J251" s="255" t="s">
        <v>1264</v>
      </c>
      <c r="K251" s="251" t="s">
        <v>904</v>
      </c>
    </row>
    <row r="252" spans="1:11" ht="14.4" x14ac:dyDescent="0.25">
      <c r="A252" s="2" t="s">
        <v>1144</v>
      </c>
      <c r="C252" s="251" t="s">
        <v>330</v>
      </c>
      <c r="D252" s="251" t="s">
        <v>543</v>
      </c>
      <c r="E252" s="254" t="s">
        <v>653</v>
      </c>
      <c r="F252" s="251" t="s">
        <v>130</v>
      </c>
      <c r="H252" s="251" t="s">
        <v>733</v>
      </c>
      <c r="I252" s="251" t="s">
        <v>123</v>
      </c>
      <c r="J252" s="251" t="s">
        <v>816</v>
      </c>
      <c r="K252" s="251" t="s">
        <v>904</v>
      </c>
    </row>
    <row r="253" spans="1:11" ht="14.4" x14ac:dyDescent="0.25">
      <c r="A253" s="2" t="s">
        <v>79</v>
      </c>
      <c r="C253" s="251" t="s">
        <v>146</v>
      </c>
      <c r="D253" s="251" t="s">
        <v>551</v>
      </c>
      <c r="E253" s="254" t="s">
        <v>653</v>
      </c>
      <c r="F253" s="251" t="s">
        <v>139</v>
      </c>
      <c r="H253" s="251" t="s">
        <v>733</v>
      </c>
      <c r="I253" s="251" t="s">
        <v>736</v>
      </c>
      <c r="J253" s="251" t="s">
        <v>822</v>
      </c>
      <c r="K253" s="251" t="s">
        <v>903</v>
      </c>
    </row>
    <row r="254" spans="1:11" ht="14.4" x14ac:dyDescent="0.25">
      <c r="A254" s="2" t="s">
        <v>79</v>
      </c>
      <c r="C254" s="251" t="s">
        <v>146</v>
      </c>
      <c r="D254" s="251" t="s">
        <v>551</v>
      </c>
      <c r="E254" s="254" t="s">
        <v>653</v>
      </c>
      <c r="F254" s="251" t="s">
        <v>138</v>
      </c>
      <c r="H254" s="251" t="s">
        <v>733</v>
      </c>
      <c r="I254" s="251" t="s">
        <v>736</v>
      </c>
      <c r="J254" s="251" t="s">
        <v>822</v>
      </c>
      <c r="K254" s="251" t="s">
        <v>903</v>
      </c>
    </row>
    <row r="255" spans="1:11" ht="14.4" x14ac:dyDescent="0.25">
      <c r="A255" s="2" t="s">
        <v>1145</v>
      </c>
      <c r="C255" s="251" t="s">
        <v>347</v>
      </c>
      <c r="D255" s="251" t="s">
        <v>561</v>
      </c>
      <c r="E255" s="254" t="s">
        <v>653</v>
      </c>
      <c r="F255" s="251" t="s">
        <v>140</v>
      </c>
      <c r="H255" s="251" t="s">
        <v>733</v>
      </c>
      <c r="I255" s="251" t="s">
        <v>736</v>
      </c>
      <c r="J255" s="251" t="s">
        <v>830</v>
      </c>
      <c r="K255" s="251" t="s">
        <v>904</v>
      </c>
    </row>
    <row r="256" spans="1:11" ht="14.4" x14ac:dyDescent="0.25">
      <c r="A256" s="2" t="s">
        <v>1146</v>
      </c>
      <c r="C256" s="251" t="s">
        <v>323</v>
      </c>
      <c r="D256" s="251" t="s">
        <v>536</v>
      </c>
      <c r="E256" s="254" t="s">
        <v>653</v>
      </c>
      <c r="F256" s="251" t="s">
        <v>130</v>
      </c>
      <c r="H256" s="251" t="s">
        <v>733</v>
      </c>
      <c r="I256" s="251" t="s">
        <v>123</v>
      </c>
      <c r="J256" s="251" t="s">
        <v>812</v>
      </c>
      <c r="K256" s="251" t="s">
        <v>904</v>
      </c>
    </row>
    <row r="257" spans="1:11" ht="14.4" x14ac:dyDescent="0.25">
      <c r="A257" s="2" t="s">
        <v>1146</v>
      </c>
      <c r="C257" s="251" t="s">
        <v>323</v>
      </c>
      <c r="D257" s="251" t="s">
        <v>536</v>
      </c>
      <c r="E257" s="254" t="s">
        <v>653</v>
      </c>
      <c r="F257" s="251" t="s">
        <v>732</v>
      </c>
      <c r="H257" s="251" t="s">
        <v>733</v>
      </c>
      <c r="I257" s="251" t="s">
        <v>123</v>
      </c>
      <c r="J257" s="251" t="s">
        <v>812</v>
      </c>
      <c r="K257" s="251" t="s">
        <v>904</v>
      </c>
    </row>
    <row r="258" spans="1:11" ht="14.4" x14ac:dyDescent="0.25">
      <c r="A258" s="2" t="s">
        <v>1147</v>
      </c>
      <c r="C258" s="251" t="s">
        <v>263</v>
      </c>
      <c r="D258" s="251" t="s">
        <v>476</v>
      </c>
      <c r="E258" s="254" t="s">
        <v>653</v>
      </c>
      <c r="F258" s="251" t="s">
        <v>128</v>
      </c>
      <c r="H258" s="251" t="s">
        <v>733</v>
      </c>
      <c r="I258" s="251" t="s">
        <v>736</v>
      </c>
      <c r="J258" s="251" t="s">
        <v>773</v>
      </c>
      <c r="K258" s="251" t="s">
        <v>904</v>
      </c>
    </row>
    <row r="259" spans="1:11" ht="14.4" x14ac:dyDescent="0.25">
      <c r="A259" s="2" t="s">
        <v>1147</v>
      </c>
      <c r="C259" s="251" t="s">
        <v>263</v>
      </c>
      <c r="D259" s="251" t="s">
        <v>476</v>
      </c>
      <c r="E259" s="254" t="s">
        <v>653</v>
      </c>
      <c r="F259" s="251" t="s">
        <v>731</v>
      </c>
      <c r="H259" s="251" t="s">
        <v>733</v>
      </c>
      <c r="I259" s="251" t="s">
        <v>736</v>
      </c>
      <c r="J259" s="251" t="s">
        <v>773</v>
      </c>
      <c r="K259" s="251" t="s">
        <v>904</v>
      </c>
    </row>
    <row r="260" spans="1:11" ht="14.4" x14ac:dyDescent="0.25">
      <c r="C260" s="251" t="s">
        <v>232</v>
      </c>
      <c r="D260" s="251" t="s">
        <v>445</v>
      </c>
      <c r="E260" s="254" t="s">
        <v>653</v>
      </c>
      <c r="F260" s="251" t="s">
        <v>726</v>
      </c>
      <c r="H260" s="251" t="s">
        <v>121</v>
      </c>
      <c r="I260" s="251" t="s">
        <v>123</v>
      </c>
      <c r="J260" s="251" t="s">
        <v>751</v>
      </c>
      <c r="K260" s="251" t="s">
        <v>903</v>
      </c>
    </row>
    <row r="261" spans="1:11" ht="14.4" x14ac:dyDescent="0.25">
      <c r="A261" s="2" t="s">
        <v>1148</v>
      </c>
      <c r="C261" s="251" t="s">
        <v>395</v>
      </c>
      <c r="D261" s="251" t="s">
        <v>608</v>
      </c>
      <c r="E261" s="254" t="s">
        <v>653</v>
      </c>
      <c r="F261" s="251" t="s">
        <v>142</v>
      </c>
      <c r="H261" s="251" t="s">
        <v>734</v>
      </c>
      <c r="I261" s="251" t="s">
        <v>736</v>
      </c>
      <c r="J261" s="251" t="s">
        <v>867</v>
      </c>
      <c r="K261" s="251" t="s">
        <v>903</v>
      </c>
    </row>
    <row r="262" spans="1:11" ht="14.4" x14ac:dyDescent="0.25">
      <c r="A262" s="2" t="s">
        <v>1149</v>
      </c>
      <c r="C262" s="251" t="s">
        <v>374</v>
      </c>
      <c r="D262" s="251" t="s">
        <v>588</v>
      </c>
      <c r="E262" s="254" t="s">
        <v>653</v>
      </c>
      <c r="F262" s="251" t="s">
        <v>730</v>
      </c>
      <c r="H262" s="251" t="s">
        <v>121</v>
      </c>
      <c r="I262" s="251" t="s">
        <v>736</v>
      </c>
      <c r="J262" s="251" t="s">
        <v>848</v>
      </c>
      <c r="K262" s="251" t="s">
        <v>904</v>
      </c>
    </row>
    <row r="263" spans="1:11" ht="14.4" x14ac:dyDescent="0.25">
      <c r="A263" s="2" t="s">
        <v>1150</v>
      </c>
      <c r="C263" s="251" t="s">
        <v>346</v>
      </c>
      <c r="D263" s="251" t="s">
        <v>560</v>
      </c>
      <c r="E263" s="254" t="s">
        <v>653</v>
      </c>
      <c r="F263" s="251" t="s">
        <v>140</v>
      </c>
      <c r="H263" s="251" t="s">
        <v>733</v>
      </c>
      <c r="I263" s="251" t="s">
        <v>736</v>
      </c>
      <c r="J263" s="251" t="s">
        <v>829</v>
      </c>
      <c r="K263" s="251" t="s">
        <v>903</v>
      </c>
    </row>
    <row r="264" spans="1:11" ht="14.4" x14ac:dyDescent="0.25">
      <c r="A264" s="2" t="s">
        <v>1153</v>
      </c>
      <c r="C264" s="251" t="s">
        <v>328</v>
      </c>
      <c r="D264" s="251" t="s">
        <v>541</v>
      </c>
      <c r="E264" s="254" t="s">
        <v>653</v>
      </c>
      <c r="F264" s="251" t="s">
        <v>130</v>
      </c>
      <c r="H264" s="251" t="s">
        <v>733</v>
      </c>
      <c r="I264" s="251" t="s">
        <v>736</v>
      </c>
      <c r="J264" s="251" t="s">
        <v>815</v>
      </c>
      <c r="K264" s="251" t="s">
        <v>904</v>
      </c>
    </row>
    <row r="265" spans="1:11" ht="14.4" x14ac:dyDescent="0.25">
      <c r="A265" s="2" t="s">
        <v>1153</v>
      </c>
      <c r="C265" s="251" t="s">
        <v>328</v>
      </c>
      <c r="D265" s="251" t="s">
        <v>541</v>
      </c>
      <c r="E265" s="254" t="s">
        <v>653</v>
      </c>
      <c r="F265" s="251" t="s">
        <v>732</v>
      </c>
      <c r="H265" s="251" t="s">
        <v>733</v>
      </c>
      <c r="I265" s="251" t="s">
        <v>736</v>
      </c>
      <c r="J265" s="251" t="s">
        <v>815</v>
      </c>
      <c r="K265" s="251" t="s">
        <v>904</v>
      </c>
    </row>
    <row r="266" spans="1:11" ht="14.4" x14ac:dyDescent="0.25">
      <c r="A266" s="2" t="s">
        <v>1154</v>
      </c>
      <c r="C266" s="251" t="s">
        <v>298</v>
      </c>
      <c r="D266" s="251" t="s">
        <v>511</v>
      </c>
      <c r="E266" s="254" t="s">
        <v>653</v>
      </c>
      <c r="F266" s="251" t="s">
        <v>129</v>
      </c>
      <c r="H266" s="251" t="s">
        <v>121</v>
      </c>
      <c r="I266" s="251" t="s">
        <v>736</v>
      </c>
      <c r="J266" s="255" t="s">
        <v>1265</v>
      </c>
      <c r="K266" s="251" t="s">
        <v>904</v>
      </c>
    </row>
    <row r="267" spans="1:11" ht="14.4" x14ac:dyDescent="0.25">
      <c r="A267" s="2" t="s">
        <v>1154</v>
      </c>
      <c r="C267" s="251" t="s">
        <v>298</v>
      </c>
      <c r="D267" s="251" t="s">
        <v>511</v>
      </c>
      <c r="E267" s="254" t="s">
        <v>653</v>
      </c>
      <c r="F267" s="251" t="s">
        <v>165</v>
      </c>
      <c r="H267" s="251" t="s">
        <v>121</v>
      </c>
      <c r="I267" s="251" t="s">
        <v>736</v>
      </c>
      <c r="J267" s="255" t="s">
        <v>1266</v>
      </c>
      <c r="K267" s="251" t="s">
        <v>904</v>
      </c>
    </row>
    <row r="268" spans="1:11" ht="14.4" x14ac:dyDescent="0.25">
      <c r="A268" s="2" t="s">
        <v>1154</v>
      </c>
      <c r="C268" s="251" t="s">
        <v>298</v>
      </c>
      <c r="D268" s="251" t="s">
        <v>511</v>
      </c>
      <c r="E268" s="254" t="s">
        <v>653</v>
      </c>
      <c r="F268" s="251" t="s">
        <v>732</v>
      </c>
      <c r="H268" s="251" t="s">
        <v>121</v>
      </c>
      <c r="I268" s="251" t="s">
        <v>736</v>
      </c>
      <c r="J268" s="255" t="s">
        <v>1266</v>
      </c>
      <c r="K268" s="251" t="s">
        <v>904</v>
      </c>
    </row>
    <row r="269" spans="1:11" ht="14.4" x14ac:dyDescent="0.25">
      <c r="A269" s="2" t="s">
        <v>22</v>
      </c>
      <c r="C269" s="251" t="s">
        <v>299</v>
      </c>
      <c r="D269" s="251" t="s">
        <v>512</v>
      </c>
      <c r="E269" s="254" t="s">
        <v>653</v>
      </c>
      <c r="F269" s="251" t="s">
        <v>129</v>
      </c>
      <c r="H269" s="251" t="s">
        <v>121</v>
      </c>
      <c r="I269" s="251" t="s">
        <v>736</v>
      </c>
      <c r="J269" s="251" t="s">
        <v>756</v>
      </c>
      <c r="K269" s="251" t="s">
        <v>909</v>
      </c>
    </row>
    <row r="270" spans="1:11" ht="14.4" x14ac:dyDescent="0.25">
      <c r="A270" s="2" t="s">
        <v>22</v>
      </c>
      <c r="C270" s="251" t="s">
        <v>299</v>
      </c>
      <c r="D270" s="251" t="s">
        <v>512</v>
      </c>
      <c r="E270" s="254" t="s">
        <v>653</v>
      </c>
      <c r="F270" s="251" t="s">
        <v>165</v>
      </c>
      <c r="H270" s="251" t="s">
        <v>121</v>
      </c>
      <c r="I270" s="251" t="s">
        <v>736</v>
      </c>
      <c r="J270" s="251" t="s">
        <v>756</v>
      </c>
      <c r="K270" s="251" t="s">
        <v>909</v>
      </c>
    </row>
    <row r="271" spans="1:11" ht="14.4" x14ac:dyDescent="0.25">
      <c r="A271" s="2" t="s">
        <v>22</v>
      </c>
      <c r="C271" s="251" t="s">
        <v>299</v>
      </c>
      <c r="D271" s="251" t="s">
        <v>512</v>
      </c>
      <c r="E271" s="254" t="s">
        <v>653</v>
      </c>
      <c r="F271" s="251" t="s">
        <v>732</v>
      </c>
      <c r="H271" s="251" t="s">
        <v>121</v>
      </c>
      <c r="I271" s="251" t="s">
        <v>736</v>
      </c>
      <c r="J271" s="251" t="s">
        <v>756</v>
      </c>
      <c r="K271" s="251" t="s">
        <v>909</v>
      </c>
    </row>
    <row r="272" spans="1:11" ht="14.4" x14ac:dyDescent="0.25">
      <c r="A272" s="2" t="s">
        <v>1155</v>
      </c>
      <c r="C272" s="251" t="s">
        <v>237</v>
      </c>
      <c r="D272" s="251" t="s">
        <v>450</v>
      </c>
      <c r="E272" s="254" t="s">
        <v>653</v>
      </c>
      <c r="F272" s="251" t="s">
        <v>727</v>
      </c>
      <c r="H272" s="251" t="s">
        <v>121</v>
      </c>
      <c r="I272" s="251" t="s">
        <v>123</v>
      </c>
      <c r="J272" s="251" t="s">
        <v>753</v>
      </c>
      <c r="K272" s="251" t="s">
        <v>904</v>
      </c>
    </row>
    <row r="273" spans="1:11" ht="14.4" x14ac:dyDescent="0.25">
      <c r="A273" s="2" t="s">
        <v>1155</v>
      </c>
      <c r="C273" s="251" t="s">
        <v>237</v>
      </c>
      <c r="D273" s="251" t="s">
        <v>450</v>
      </c>
      <c r="E273" s="254" t="s">
        <v>653</v>
      </c>
      <c r="F273" s="251" t="s">
        <v>129</v>
      </c>
      <c r="H273" s="251" t="s">
        <v>121</v>
      </c>
      <c r="I273" s="251" t="s">
        <v>123</v>
      </c>
      <c r="J273" s="251" t="s">
        <v>753</v>
      </c>
      <c r="K273" s="251" t="s">
        <v>904</v>
      </c>
    </row>
    <row r="274" spans="1:11" ht="14.4" x14ac:dyDescent="0.25">
      <c r="A274" s="2" t="s">
        <v>1155</v>
      </c>
      <c r="C274" s="251" t="s">
        <v>237</v>
      </c>
      <c r="D274" s="251" t="s">
        <v>450</v>
      </c>
      <c r="E274" s="254" t="s">
        <v>653</v>
      </c>
      <c r="F274" s="251" t="s">
        <v>732</v>
      </c>
      <c r="H274" s="251" t="s">
        <v>121</v>
      </c>
      <c r="I274" s="251" t="s">
        <v>123</v>
      </c>
      <c r="J274" s="251" t="s">
        <v>753</v>
      </c>
      <c r="K274" s="251" t="s">
        <v>904</v>
      </c>
    </row>
    <row r="275" spans="1:11" ht="14.4" x14ac:dyDescent="0.25">
      <c r="A275" s="2" t="s">
        <v>1158</v>
      </c>
      <c r="C275" s="251" t="s">
        <v>383</v>
      </c>
      <c r="D275" s="251" t="s">
        <v>597</v>
      </c>
      <c r="E275" s="254" t="s">
        <v>653</v>
      </c>
      <c r="F275" s="251" t="s">
        <v>137</v>
      </c>
      <c r="H275" s="251" t="s">
        <v>121</v>
      </c>
      <c r="I275" s="251" t="s">
        <v>736</v>
      </c>
      <c r="J275" s="251" t="s">
        <v>855</v>
      </c>
      <c r="K275" s="251" t="s">
        <v>1010</v>
      </c>
    </row>
    <row r="276" spans="1:11" ht="14.4" x14ac:dyDescent="0.25">
      <c r="A276" s="2" t="s">
        <v>1158</v>
      </c>
      <c r="C276" s="251" t="s">
        <v>383</v>
      </c>
      <c r="D276" s="251" t="s">
        <v>597</v>
      </c>
      <c r="E276" s="254" t="s">
        <v>653</v>
      </c>
      <c r="F276" s="251" t="s">
        <v>142</v>
      </c>
      <c r="H276" s="251" t="s">
        <v>121</v>
      </c>
      <c r="I276" s="251" t="s">
        <v>736</v>
      </c>
      <c r="J276" s="251" t="s">
        <v>855</v>
      </c>
      <c r="K276" s="251" t="s">
        <v>1010</v>
      </c>
    </row>
    <row r="277" spans="1:11" ht="14.4" x14ac:dyDescent="0.25">
      <c r="A277" s="2" t="s">
        <v>1159</v>
      </c>
      <c r="C277" s="251" t="s">
        <v>241</v>
      </c>
      <c r="D277" s="251" t="s">
        <v>454</v>
      </c>
      <c r="E277" s="254" t="s">
        <v>653</v>
      </c>
      <c r="F277" s="251" t="s">
        <v>727</v>
      </c>
      <c r="H277" s="251" t="s">
        <v>121</v>
      </c>
      <c r="I277" s="251" t="s">
        <v>736</v>
      </c>
      <c r="J277" s="251" t="s">
        <v>756</v>
      </c>
      <c r="K277" s="251" t="s">
        <v>909</v>
      </c>
    </row>
    <row r="278" spans="1:11" ht="14.4" x14ac:dyDescent="0.25">
      <c r="A278" s="2" t="s">
        <v>1159</v>
      </c>
      <c r="C278" s="251" t="s">
        <v>241</v>
      </c>
      <c r="D278" s="251" t="s">
        <v>454</v>
      </c>
      <c r="E278" s="254" t="s">
        <v>653</v>
      </c>
      <c r="F278" s="251" t="s">
        <v>165</v>
      </c>
      <c r="H278" s="251" t="s">
        <v>121</v>
      </c>
      <c r="I278" s="251" t="s">
        <v>736</v>
      </c>
      <c r="J278" s="251" t="s">
        <v>756</v>
      </c>
      <c r="K278" s="251" t="s">
        <v>909</v>
      </c>
    </row>
    <row r="279" spans="1:11" ht="14.4" x14ac:dyDescent="0.25">
      <c r="A279" s="2" t="s">
        <v>1159</v>
      </c>
      <c r="C279" s="251" t="s">
        <v>241</v>
      </c>
      <c r="D279" s="251" t="s">
        <v>454</v>
      </c>
      <c r="E279" s="254" t="s">
        <v>653</v>
      </c>
      <c r="F279" s="251" t="s">
        <v>732</v>
      </c>
      <c r="H279" s="251" t="s">
        <v>121</v>
      </c>
      <c r="I279" s="251" t="s">
        <v>736</v>
      </c>
      <c r="J279" s="251" t="s">
        <v>756</v>
      </c>
      <c r="K279" s="251" t="s">
        <v>909</v>
      </c>
    </row>
    <row r="280" spans="1:11" ht="14.4" x14ac:dyDescent="0.25">
      <c r="A280" s="2" t="s">
        <v>1160</v>
      </c>
      <c r="C280" s="251" t="s">
        <v>382</v>
      </c>
      <c r="D280" s="251" t="s">
        <v>596</v>
      </c>
      <c r="E280" s="254" t="s">
        <v>653</v>
      </c>
      <c r="F280" s="251" t="s">
        <v>137</v>
      </c>
      <c r="H280" s="251" t="s">
        <v>734</v>
      </c>
      <c r="I280" s="251" t="s">
        <v>736</v>
      </c>
      <c r="J280" s="251" t="s">
        <v>854</v>
      </c>
      <c r="K280" s="251" t="s">
        <v>904</v>
      </c>
    </row>
    <row r="281" spans="1:11" ht="14.4" x14ac:dyDescent="0.25">
      <c r="A281" s="2" t="s">
        <v>1164</v>
      </c>
      <c r="C281" s="251" t="s">
        <v>324</v>
      </c>
      <c r="D281" s="251" t="s">
        <v>537</v>
      </c>
      <c r="E281" s="254" t="s">
        <v>653</v>
      </c>
      <c r="F281" s="251" t="s">
        <v>130</v>
      </c>
      <c r="H281" s="251" t="s">
        <v>733</v>
      </c>
      <c r="I281" s="251" t="s">
        <v>736</v>
      </c>
      <c r="J281" s="255" t="s">
        <v>1267</v>
      </c>
      <c r="K281" s="251" t="s">
        <v>903</v>
      </c>
    </row>
    <row r="282" spans="1:11" ht="28.8" x14ac:dyDescent="0.25">
      <c r="A282" s="2" t="s">
        <v>1118</v>
      </c>
      <c r="C282" s="251" t="s">
        <v>301</v>
      </c>
      <c r="D282" s="251" t="s">
        <v>514</v>
      </c>
      <c r="E282" s="254" t="s">
        <v>686</v>
      </c>
      <c r="F282" s="251" t="s">
        <v>129</v>
      </c>
      <c r="H282" s="251" t="s">
        <v>733</v>
      </c>
      <c r="I282" s="251" t="s">
        <v>736</v>
      </c>
      <c r="J282" s="251" t="s">
        <v>796</v>
      </c>
      <c r="K282" s="251" t="s">
        <v>958</v>
      </c>
    </row>
    <row r="283" spans="1:11" ht="28.8" x14ac:dyDescent="0.25">
      <c r="A283" s="2" t="s">
        <v>1118</v>
      </c>
      <c r="C283" s="251" t="s">
        <v>301</v>
      </c>
      <c r="D283" s="251" t="s">
        <v>514</v>
      </c>
      <c r="E283" s="254" t="s">
        <v>686</v>
      </c>
      <c r="F283" s="251" t="s">
        <v>165</v>
      </c>
      <c r="H283" s="251" t="s">
        <v>733</v>
      </c>
      <c r="I283" s="251" t="s">
        <v>736</v>
      </c>
      <c r="J283" s="251" t="s">
        <v>796</v>
      </c>
      <c r="K283" s="251" t="s">
        <v>958</v>
      </c>
    </row>
    <row r="284" spans="1:11" ht="28.8" x14ac:dyDescent="0.25">
      <c r="A284" s="2" t="s">
        <v>1118</v>
      </c>
      <c r="C284" s="251" t="s">
        <v>301</v>
      </c>
      <c r="D284" s="251" t="s">
        <v>514</v>
      </c>
      <c r="E284" s="254" t="s">
        <v>686</v>
      </c>
      <c r="F284" s="251" t="s">
        <v>731</v>
      </c>
      <c r="H284" s="251" t="s">
        <v>733</v>
      </c>
      <c r="I284" s="251" t="s">
        <v>736</v>
      </c>
      <c r="J284" s="251" t="s">
        <v>796</v>
      </c>
      <c r="K284" s="251" t="s">
        <v>958</v>
      </c>
    </row>
    <row r="285" spans="1:11" ht="28.8" x14ac:dyDescent="0.25">
      <c r="A285" s="2" t="s">
        <v>1118</v>
      </c>
      <c r="C285" s="251" t="s">
        <v>301</v>
      </c>
      <c r="D285" s="251" t="s">
        <v>514</v>
      </c>
      <c r="E285" s="254" t="s">
        <v>686</v>
      </c>
      <c r="F285" s="251" t="s">
        <v>732</v>
      </c>
      <c r="H285" s="251" t="s">
        <v>733</v>
      </c>
      <c r="I285" s="251" t="s">
        <v>736</v>
      </c>
      <c r="J285" s="251" t="s">
        <v>796</v>
      </c>
      <c r="K285" s="251" t="s">
        <v>958</v>
      </c>
    </row>
    <row r="286" spans="1:11" ht="28.8" x14ac:dyDescent="0.25">
      <c r="A286" s="2" t="s">
        <v>1106</v>
      </c>
      <c r="C286" s="251" t="s">
        <v>356</v>
      </c>
      <c r="D286" s="251" t="s">
        <v>570</v>
      </c>
      <c r="E286" s="254" t="s">
        <v>709</v>
      </c>
      <c r="F286" s="251" t="s">
        <v>140</v>
      </c>
      <c r="H286" s="251" t="s">
        <v>733</v>
      </c>
      <c r="I286" s="251" t="s">
        <v>736</v>
      </c>
      <c r="J286" s="255" t="s">
        <v>1268</v>
      </c>
      <c r="K286" s="251" t="s">
        <v>994</v>
      </c>
    </row>
    <row r="287" spans="1:11" ht="28.8" x14ac:dyDescent="0.25">
      <c r="A287" s="2" t="s">
        <v>1163</v>
      </c>
      <c r="C287" s="251" t="s">
        <v>262</v>
      </c>
      <c r="D287" s="251" t="s">
        <v>475</v>
      </c>
      <c r="E287" s="254" t="s">
        <v>667</v>
      </c>
      <c r="F287" s="251" t="s">
        <v>128</v>
      </c>
      <c r="H287" s="251" t="s">
        <v>733</v>
      </c>
      <c r="I287" s="251" t="s">
        <v>736</v>
      </c>
      <c r="J287" s="251" t="s">
        <v>772</v>
      </c>
      <c r="K287" s="251" t="s">
        <v>927</v>
      </c>
    </row>
    <row r="288" spans="1:11" ht="28.8" x14ac:dyDescent="0.25">
      <c r="A288" s="2" t="s">
        <v>1163</v>
      </c>
      <c r="C288" s="251" t="s">
        <v>262</v>
      </c>
      <c r="D288" s="251" t="s">
        <v>475</v>
      </c>
      <c r="E288" s="254" t="s">
        <v>667</v>
      </c>
      <c r="F288" s="251" t="s">
        <v>129</v>
      </c>
      <c r="H288" s="251" t="s">
        <v>733</v>
      </c>
      <c r="I288" s="251" t="s">
        <v>736</v>
      </c>
      <c r="J288" s="251" t="s">
        <v>772</v>
      </c>
      <c r="K288" s="251" t="s">
        <v>927</v>
      </c>
    </row>
    <row r="289" spans="1:11" ht="28.8" x14ac:dyDescent="0.25">
      <c r="A289" s="2" t="s">
        <v>1157</v>
      </c>
      <c r="C289" s="251" t="s">
        <v>336</v>
      </c>
      <c r="D289" s="251" t="s">
        <v>549</v>
      </c>
      <c r="E289" s="254" t="s">
        <v>667</v>
      </c>
      <c r="F289" s="251" t="s">
        <v>729</v>
      </c>
      <c r="H289" s="251" t="s">
        <v>733</v>
      </c>
      <c r="I289" s="251" t="s">
        <v>736</v>
      </c>
      <c r="J289" s="251" t="s">
        <v>820</v>
      </c>
      <c r="K289" s="251" t="s">
        <v>983</v>
      </c>
    </row>
    <row r="290" spans="1:11" ht="28.8" x14ac:dyDescent="0.25">
      <c r="A290" s="2" t="s">
        <v>1163</v>
      </c>
      <c r="C290" s="251" t="s">
        <v>262</v>
      </c>
      <c r="D290" s="251" t="s">
        <v>475</v>
      </c>
      <c r="E290" s="254" t="s">
        <v>667</v>
      </c>
      <c r="F290" s="251" t="s">
        <v>731</v>
      </c>
      <c r="H290" s="251" t="s">
        <v>733</v>
      </c>
      <c r="I290" s="251" t="s">
        <v>736</v>
      </c>
      <c r="J290" s="251" t="s">
        <v>772</v>
      </c>
      <c r="K290" s="251" t="s">
        <v>927</v>
      </c>
    </row>
    <row r="291" spans="1:11" ht="28.8" x14ac:dyDescent="0.25">
      <c r="A291" s="2" t="s">
        <v>1163</v>
      </c>
      <c r="C291" s="251" t="s">
        <v>262</v>
      </c>
      <c r="D291" s="251" t="s">
        <v>475</v>
      </c>
      <c r="E291" s="254" t="s">
        <v>667</v>
      </c>
      <c r="F291" s="251" t="s">
        <v>732</v>
      </c>
      <c r="H291" s="251" t="s">
        <v>733</v>
      </c>
      <c r="I291" s="251" t="s">
        <v>736</v>
      </c>
      <c r="J291" s="251" t="s">
        <v>772</v>
      </c>
      <c r="K291" s="251" t="s">
        <v>927</v>
      </c>
    </row>
    <row r="292" spans="1:11" ht="28.8" x14ac:dyDescent="0.25">
      <c r="A292" s="2" t="s">
        <v>74</v>
      </c>
      <c r="C292" s="251" t="s">
        <v>233</v>
      </c>
      <c r="D292" s="251" t="s">
        <v>446</v>
      </c>
      <c r="E292" s="254" t="s">
        <v>654</v>
      </c>
      <c r="F292" s="251" t="s">
        <v>727</v>
      </c>
      <c r="H292" s="251" t="s">
        <v>733</v>
      </c>
      <c r="I292" s="251" t="s">
        <v>736</v>
      </c>
      <c r="J292" s="255" t="s">
        <v>1269</v>
      </c>
      <c r="K292" s="251" t="s">
        <v>904</v>
      </c>
    </row>
    <row r="293" spans="1:11" ht="28.8" x14ac:dyDescent="0.25">
      <c r="A293" s="2" t="s">
        <v>74</v>
      </c>
      <c r="C293" s="251" t="s">
        <v>233</v>
      </c>
      <c r="D293" s="251" t="s">
        <v>446</v>
      </c>
      <c r="E293" s="254" t="s">
        <v>654</v>
      </c>
      <c r="F293" s="251" t="s">
        <v>732</v>
      </c>
      <c r="H293" s="251" t="s">
        <v>733</v>
      </c>
      <c r="I293" s="251" t="s">
        <v>736</v>
      </c>
      <c r="J293" s="255" t="s">
        <v>1269</v>
      </c>
      <c r="K293" s="251" t="s">
        <v>904</v>
      </c>
    </row>
    <row r="294" spans="1:11" ht="28.8" x14ac:dyDescent="0.25">
      <c r="A294" s="2" t="s">
        <v>1161</v>
      </c>
      <c r="C294" s="251" t="s">
        <v>311</v>
      </c>
      <c r="D294" s="251" t="s">
        <v>524</v>
      </c>
      <c r="E294" s="254" t="s">
        <v>691</v>
      </c>
      <c r="F294" s="251" t="s">
        <v>165</v>
      </c>
      <c r="H294" s="251" t="s">
        <v>733</v>
      </c>
      <c r="I294" s="251" t="s">
        <v>736</v>
      </c>
      <c r="J294" s="251" t="s">
        <v>804</v>
      </c>
      <c r="K294" s="251" t="s">
        <v>967</v>
      </c>
    </row>
    <row r="295" spans="1:11" ht="28.8" x14ac:dyDescent="0.25">
      <c r="A295" s="2" t="s">
        <v>1161</v>
      </c>
      <c r="C295" s="251" t="s">
        <v>311</v>
      </c>
      <c r="D295" s="251" t="s">
        <v>524</v>
      </c>
      <c r="E295" s="254" t="s">
        <v>691</v>
      </c>
      <c r="F295" s="251" t="s">
        <v>732</v>
      </c>
      <c r="H295" s="251" t="s">
        <v>733</v>
      </c>
      <c r="I295" s="251" t="s">
        <v>736</v>
      </c>
      <c r="J295" s="251" t="s">
        <v>804</v>
      </c>
      <c r="K295" s="251" t="s">
        <v>967</v>
      </c>
    </row>
    <row r="296" spans="1:11" ht="28.8" x14ac:dyDescent="0.25">
      <c r="A296" s="2" t="s">
        <v>1165</v>
      </c>
      <c r="C296" s="251" t="s">
        <v>215</v>
      </c>
      <c r="D296" s="251" t="s">
        <v>428</v>
      </c>
      <c r="E296" s="254" t="s">
        <v>641</v>
      </c>
      <c r="F296" s="251" t="s">
        <v>726</v>
      </c>
      <c r="H296" s="251" t="s">
        <v>121</v>
      </c>
      <c r="I296" s="251" t="s">
        <v>736</v>
      </c>
      <c r="J296" s="251" t="s">
        <v>739</v>
      </c>
      <c r="K296" s="251" t="s">
        <v>887</v>
      </c>
    </row>
    <row r="297" spans="1:11" ht="28.8" x14ac:dyDescent="0.25">
      <c r="A297" s="2" t="s">
        <v>1203</v>
      </c>
      <c r="C297" s="251" t="s">
        <v>239</v>
      </c>
      <c r="D297" s="251" t="s">
        <v>452</v>
      </c>
      <c r="E297" s="254" t="s">
        <v>641</v>
      </c>
      <c r="F297" s="251" t="s">
        <v>727</v>
      </c>
      <c r="H297" s="251" t="s">
        <v>121</v>
      </c>
      <c r="I297" s="251" t="s">
        <v>737</v>
      </c>
      <c r="J297" s="251" t="s">
        <v>755</v>
      </c>
      <c r="K297" s="251" t="s">
        <v>904</v>
      </c>
    </row>
    <row r="298" spans="1:11" ht="28.8" x14ac:dyDescent="0.25">
      <c r="A298" s="2" t="s">
        <v>1165</v>
      </c>
      <c r="C298" s="251" t="s">
        <v>215</v>
      </c>
      <c r="D298" s="251" t="s">
        <v>428</v>
      </c>
      <c r="E298" s="254" t="s">
        <v>641</v>
      </c>
      <c r="F298" s="251" t="s">
        <v>731</v>
      </c>
      <c r="H298" s="251" t="s">
        <v>121</v>
      </c>
      <c r="I298" s="251" t="s">
        <v>736</v>
      </c>
      <c r="J298" s="251" t="s">
        <v>739</v>
      </c>
      <c r="K298" s="251" t="s">
        <v>887</v>
      </c>
    </row>
    <row r="299" spans="1:11" ht="28.8" x14ac:dyDescent="0.25">
      <c r="C299" s="251" t="s">
        <v>239</v>
      </c>
      <c r="D299" s="251" t="s">
        <v>452</v>
      </c>
      <c r="E299" s="254" t="s">
        <v>641</v>
      </c>
      <c r="F299" s="251" t="s">
        <v>731</v>
      </c>
      <c r="H299" s="251" t="s">
        <v>121</v>
      </c>
      <c r="I299" s="251" t="s">
        <v>737</v>
      </c>
      <c r="J299" s="251" t="s">
        <v>755</v>
      </c>
      <c r="K299" s="251" t="s">
        <v>904</v>
      </c>
    </row>
    <row r="300" spans="1:11" ht="28.8" x14ac:dyDescent="0.25">
      <c r="C300" s="251" t="s">
        <v>239</v>
      </c>
      <c r="D300" s="251" t="s">
        <v>452</v>
      </c>
      <c r="E300" s="254" t="s">
        <v>641</v>
      </c>
      <c r="F300" s="251" t="s">
        <v>732</v>
      </c>
      <c r="H300" s="251" t="s">
        <v>121</v>
      </c>
      <c r="I300" s="251" t="s">
        <v>737</v>
      </c>
      <c r="J300" s="251" t="s">
        <v>755</v>
      </c>
      <c r="K300" s="251" t="s">
        <v>904</v>
      </c>
    </row>
    <row r="301" spans="1:11" ht="28.8" x14ac:dyDescent="0.25">
      <c r="A301" s="2" t="s">
        <v>1142</v>
      </c>
      <c r="C301" s="251" t="s">
        <v>296</v>
      </c>
      <c r="D301" s="251" t="s">
        <v>509</v>
      </c>
      <c r="E301" s="254" t="s">
        <v>685</v>
      </c>
      <c r="F301" s="251" t="s">
        <v>129</v>
      </c>
      <c r="H301" s="251" t="s">
        <v>121</v>
      </c>
      <c r="I301" s="251" t="s">
        <v>123</v>
      </c>
      <c r="J301" s="251" t="s">
        <v>794</v>
      </c>
      <c r="K301" s="251" t="s">
        <v>955</v>
      </c>
    </row>
    <row r="302" spans="1:11" ht="28.8" x14ac:dyDescent="0.25">
      <c r="A302" s="2" t="s">
        <v>1142</v>
      </c>
      <c r="C302" s="251" t="s">
        <v>296</v>
      </c>
      <c r="D302" s="251" t="s">
        <v>509</v>
      </c>
      <c r="E302" s="254" t="s">
        <v>685</v>
      </c>
      <c r="F302" s="251" t="s">
        <v>165</v>
      </c>
      <c r="H302" s="251" t="s">
        <v>121</v>
      </c>
      <c r="I302" s="251" t="s">
        <v>123</v>
      </c>
      <c r="J302" s="251" t="s">
        <v>794</v>
      </c>
      <c r="K302" s="251" t="s">
        <v>955</v>
      </c>
    </row>
    <row r="303" spans="1:11" ht="28.8" x14ac:dyDescent="0.25">
      <c r="A303" s="2" t="s">
        <v>1142</v>
      </c>
      <c r="C303" s="251" t="s">
        <v>296</v>
      </c>
      <c r="D303" s="251" t="s">
        <v>509</v>
      </c>
      <c r="E303" s="254" t="s">
        <v>685</v>
      </c>
      <c r="F303" s="251" t="s">
        <v>732</v>
      </c>
      <c r="H303" s="251" t="s">
        <v>121</v>
      </c>
      <c r="I303" s="251" t="s">
        <v>123</v>
      </c>
      <c r="J303" s="251" t="s">
        <v>794</v>
      </c>
      <c r="K303" s="251" t="s">
        <v>955</v>
      </c>
    </row>
    <row r="304" spans="1:11" ht="14.4" x14ac:dyDescent="0.25">
      <c r="A304" s="2" t="s">
        <v>99</v>
      </c>
      <c r="C304" s="251" t="s">
        <v>234</v>
      </c>
      <c r="D304" s="251" t="s">
        <v>447</v>
      </c>
      <c r="E304" s="254" t="s">
        <v>655</v>
      </c>
      <c r="F304" s="251" t="s">
        <v>727</v>
      </c>
      <c r="H304" s="251" t="s">
        <v>121</v>
      </c>
      <c r="I304" s="251" t="s">
        <v>736</v>
      </c>
      <c r="J304" s="251" t="s">
        <v>769</v>
      </c>
      <c r="K304" s="251" t="s">
        <v>905</v>
      </c>
    </row>
    <row r="305" spans="1:11" ht="14.4" x14ac:dyDescent="0.25">
      <c r="A305" s="2" t="s">
        <v>1221</v>
      </c>
      <c r="C305" s="251" t="s">
        <v>254</v>
      </c>
      <c r="D305" s="251" t="s">
        <v>467</v>
      </c>
      <c r="E305" s="254" t="s">
        <v>655</v>
      </c>
      <c r="F305" s="251" t="s">
        <v>128</v>
      </c>
      <c r="H305" s="251" t="s">
        <v>38</v>
      </c>
      <c r="I305" s="251" t="s">
        <v>736</v>
      </c>
      <c r="J305" s="255"/>
      <c r="K305" s="251" t="s">
        <v>905</v>
      </c>
    </row>
    <row r="306" spans="1:11" ht="14.4" x14ac:dyDescent="0.25">
      <c r="A306" s="2" t="s">
        <v>1220</v>
      </c>
      <c r="C306" s="251" t="s">
        <v>255</v>
      </c>
      <c r="D306" s="251" t="s">
        <v>468</v>
      </c>
      <c r="E306" s="254" t="s">
        <v>655</v>
      </c>
      <c r="F306" s="251" t="s">
        <v>128</v>
      </c>
      <c r="H306" s="251" t="s">
        <v>733</v>
      </c>
      <c r="I306" s="251" t="s">
        <v>736</v>
      </c>
      <c r="J306" s="255" t="s">
        <v>1037</v>
      </c>
      <c r="K306" s="251" t="s">
        <v>921</v>
      </c>
    </row>
    <row r="307" spans="1:11" ht="14.4" x14ac:dyDescent="0.25">
      <c r="A307" s="2" t="s">
        <v>1219</v>
      </c>
      <c r="C307" s="251" t="s">
        <v>259</v>
      </c>
      <c r="D307" s="251" t="s">
        <v>472</v>
      </c>
      <c r="E307" s="254" t="s">
        <v>655</v>
      </c>
      <c r="F307" s="251" t="s">
        <v>128</v>
      </c>
      <c r="H307" s="251" t="s">
        <v>121</v>
      </c>
      <c r="I307" s="251" t="s">
        <v>736</v>
      </c>
      <c r="J307" s="251" t="s">
        <v>769</v>
      </c>
      <c r="K307" s="251" t="s">
        <v>905</v>
      </c>
    </row>
    <row r="308" spans="1:11" ht="14.4" x14ac:dyDescent="0.25">
      <c r="A308" s="2" t="s">
        <v>1221</v>
      </c>
      <c r="C308" s="251" t="s">
        <v>254</v>
      </c>
      <c r="D308" s="251" t="s">
        <v>467</v>
      </c>
      <c r="E308" s="254" t="s">
        <v>655</v>
      </c>
      <c r="F308" s="251" t="s">
        <v>129</v>
      </c>
      <c r="H308" s="251" t="s">
        <v>38</v>
      </c>
      <c r="I308" s="251" t="s">
        <v>736</v>
      </c>
      <c r="J308" s="255"/>
      <c r="K308" s="251" t="s">
        <v>905</v>
      </c>
    </row>
    <row r="309" spans="1:11" ht="14.4" x14ac:dyDescent="0.25">
      <c r="A309" s="2" t="s">
        <v>1220</v>
      </c>
      <c r="C309" s="251" t="s">
        <v>255</v>
      </c>
      <c r="D309" s="251" t="s">
        <v>468</v>
      </c>
      <c r="E309" s="254" t="s">
        <v>655</v>
      </c>
      <c r="F309" s="251" t="s">
        <v>129</v>
      </c>
      <c r="H309" s="251" t="s">
        <v>733</v>
      </c>
      <c r="I309" s="251" t="s">
        <v>736</v>
      </c>
      <c r="J309" s="255" t="s">
        <v>1037</v>
      </c>
      <c r="K309" s="251" t="s">
        <v>921</v>
      </c>
    </row>
    <row r="310" spans="1:11" ht="14.4" x14ac:dyDescent="0.25">
      <c r="A310" s="2" t="s">
        <v>99</v>
      </c>
      <c r="C310" s="251" t="s">
        <v>234</v>
      </c>
      <c r="D310" s="251" t="s">
        <v>447</v>
      </c>
      <c r="E310" s="254" t="s">
        <v>655</v>
      </c>
      <c r="F310" s="251" t="s">
        <v>731</v>
      </c>
      <c r="H310" s="251" t="s">
        <v>121</v>
      </c>
      <c r="I310" s="251" t="s">
        <v>736</v>
      </c>
      <c r="J310" s="251" t="s">
        <v>1036</v>
      </c>
      <c r="K310" s="251" t="s">
        <v>905</v>
      </c>
    </row>
    <row r="311" spans="1:11" ht="14.4" x14ac:dyDescent="0.25">
      <c r="A311" s="2" t="s">
        <v>1221</v>
      </c>
      <c r="C311" s="251" t="s">
        <v>254</v>
      </c>
      <c r="D311" s="251" t="s">
        <v>467</v>
      </c>
      <c r="E311" s="254" t="s">
        <v>655</v>
      </c>
      <c r="F311" s="251" t="s">
        <v>731</v>
      </c>
      <c r="H311" s="251" t="s">
        <v>38</v>
      </c>
      <c r="I311" s="251" t="s">
        <v>736</v>
      </c>
      <c r="J311" s="255"/>
      <c r="K311" s="251" t="s">
        <v>905</v>
      </c>
    </row>
    <row r="312" spans="1:11" ht="14.4" x14ac:dyDescent="0.25">
      <c r="A312" s="2" t="s">
        <v>1220</v>
      </c>
      <c r="C312" s="251" t="s">
        <v>255</v>
      </c>
      <c r="D312" s="251" t="s">
        <v>468</v>
      </c>
      <c r="E312" s="254" t="s">
        <v>655</v>
      </c>
      <c r="F312" s="251" t="s">
        <v>731</v>
      </c>
      <c r="H312" s="251" t="s">
        <v>733</v>
      </c>
      <c r="I312" s="251" t="s">
        <v>736</v>
      </c>
      <c r="J312" s="255" t="s">
        <v>1037</v>
      </c>
      <c r="K312" s="251" t="s">
        <v>921</v>
      </c>
    </row>
    <row r="313" spans="1:11" ht="14.4" x14ac:dyDescent="0.25">
      <c r="A313" s="2" t="s">
        <v>1219</v>
      </c>
      <c r="C313" s="251" t="s">
        <v>259</v>
      </c>
      <c r="D313" s="251" t="s">
        <v>472</v>
      </c>
      <c r="E313" s="254" t="s">
        <v>655</v>
      </c>
      <c r="F313" s="251" t="s">
        <v>731</v>
      </c>
      <c r="H313" s="251" t="s">
        <v>121</v>
      </c>
      <c r="I313" s="251" t="s">
        <v>736</v>
      </c>
      <c r="J313" s="251" t="s">
        <v>769</v>
      </c>
      <c r="K313" s="251" t="s">
        <v>905</v>
      </c>
    </row>
    <row r="314" spans="1:11" ht="14.4" x14ac:dyDescent="0.25">
      <c r="A314" s="2" t="s">
        <v>1129</v>
      </c>
      <c r="C314" s="251" t="s">
        <v>273</v>
      </c>
      <c r="D314" s="251" t="s">
        <v>486</v>
      </c>
      <c r="E314" s="254" t="s">
        <v>674</v>
      </c>
      <c r="F314" s="251" t="s">
        <v>135</v>
      </c>
      <c r="H314" s="251" t="s">
        <v>121</v>
      </c>
      <c r="I314" s="251" t="s">
        <v>736</v>
      </c>
      <c r="J314" s="251" t="s">
        <v>780</v>
      </c>
      <c r="K314" s="251" t="s">
        <v>937</v>
      </c>
    </row>
    <row r="315" spans="1:11" ht="14.4" x14ac:dyDescent="0.25">
      <c r="A315" s="2" t="s">
        <v>1128</v>
      </c>
      <c r="C315" s="251" t="s">
        <v>308</v>
      </c>
      <c r="D315" s="251" t="s">
        <v>521</v>
      </c>
      <c r="E315" s="254" t="s">
        <v>674</v>
      </c>
      <c r="F315" s="251" t="s">
        <v>165</v>
      </c>
      <c r="H315" s="251" t="s">
        <v>733</v>
      </c>
      <c r="I315" s="251" t="s">
        <v>736</v>
      </c>
      <c r="J315" s="251" t="s">
        <v>801</v>
      </c>
      <c r="K315" s="251" t="s">
        <v>964</v>
      </c>
    </row>
    <row r="316" spans="1:11" ht="14.4" x14ac:dyDescent="0.25">
      <c r="A316" s="2" t="s">
        <v>1131</v>
      </c>
      <c r="C316" s="251" t="s">
        <v>335</v>
      </c>
      <c r="D316" s="251" t="s">
        <v>548</v>
      </c>
      <c r="E316" s="254" t="s">
        <v>674</v>
      </c>
      <c r="F316" s="251" t="s">
        <v>729</v>
      </c>
      <c r="H316" s="251" t="s">
        <v>733</v>
      </c>
      <c r="I316" s="251" t="s">
        <v>736</v>
      </c>
      <c r="J316" s="251" t="s">
        <v>819</v>
      </c>
      <c r="K316" s="251" t="s">
        <v>982</v>
      </c>
    </row>
    <row r="317" spans="1:11" ht="28.8" x14ac:dyDescent="0.25">
      <c r="A317" s="2" t="s">
        <v>1064</v>
      </c>
      <c r="C317" s="251" t="s">
        <v>366</v>
      </c>
      <c r="D317" s="251" t="s">
        <v>580</v>
      </c>
      <c r="E317" s="254" t="s">
        <v>712</v>
      </c>
      <c r="F317" s="251" t="s">
        <v>151</v>
      </c>
      <c r="H317" s="251" t="s">
        <v>733</v>
      </c>
      <c r="I317" s="251" t="s">
        <v>737</v>
      </c>
      <c r="J317" s="251" t="s">
        <v>841</v>
      </c>
      <c r="K317" s="251" t="s">
        <v>1001</v>
      </c>
    </row>
    <row r="318" spans="1:11" ht="28.8" x14ac:dyDescent="0.25">
      <c r="A318" s="2" t="s">
        <v>1130</v>
      </c>
      <c r="C318" s="251" t="s">
        <v>261</v>
      </c>
      <c r="D318" s="251" t="s">
        <v>474</v>
      </c>
      <c r="E318" s="254" t="s">
        <v>666</v>
      </c>
      <c r="F318" s="251" t="s">
        <v>128</v>
      </c>
      <c r="H318" s="251" t="s">
        <v>733</v>
      </c>
      <c r="I318" s="251" t="s">
        <v>736</v>
      </c>
      <c r="J318" s="255" t="s">
        <v>771</v>
      </c>
      <c r="K318" s="251" t="s">
        <v>926</v>
      </c>
    </row>
    <row r="319" spans="1:11" ht="28.8" x14ac:dyDescent="0.25">
      <c r="A319" s="2" t="s">
        <v>1130</v>
      </c>
      <c r="C319" s="251" t="s">
        <v>261</v>
      </c>
      <c r="D319" s="251" t="s">
        <v>474</v>
      </c>
      <c r="E319" s="254" t="s">
        <v>666</v>
      </c>
      <c r="F319" s="251" t="s">
        <v>129</v>
      </c>
      <c r="H319" s="251" t="s">
        <v>733</v>
      </c>
      <c r="I319" s="251" t="s">
        <v>736</v>
      </c>
      <c r="J319" s="255" t="s">
        <v>771</v>
      </c>
      <c r="K319" s="251" t="s">
        <v>926</v>
      </c>
    </row>
    <row r="320" spans="1:11" ht="43.2" x14ac:dyDescent="0.25">
      <c r="A320" s="2" t="s">
        <v>1108</v>
      </c>
      <c r="C320" s="251" t="s">
        <v>316</v>
      </c>
      <c r="D320" s="251" t="s">
        <v>529</v>
      </c>
      <c r="E320" s="254" t="s">
        <v>694</v>
      </c>
      <c r="F320" s="251" t="s">
        <v>165</v>
      </c>
      <c r="H320" s="251" t="s">
        <v>735</v>
      </c>
      <c r="I320" s="251" t="s">
        <v>736</v>
      </c>
      <c r="J320" s="255" t="s">
        <v>1270</v>
      </c>
      <c r="K320" s="251" t="s">
        <v>971</v>
      </c>
    </row>
    <row r="321" spans="1:11" ht="14.4" x14ac:dyDescent="0.25">
      <c r="A321" s="2" t="s">
        <v>1065</v>
      </c>
      <c r="C321" s="251" t="s">
        <v>249</v>
      </c>
      <c r="D321" s="251" t="s">
        <v>462</v>
      </c>
      <c r="E321" s="254" t="s">
        <v>662</v>
      </c>
      <c r="F321" s="251" t="s">
        <v>727</v>
      </c>
      <c r="H321" s="251" t="s">
        <v>121</v>
      </c>
      <c r="I321" s="251" t="s">
        <v>736</v>
      </c>
      <c r="J321" s="251" t="s">
        <v>763</v>
      </c>
      <c r="K321" s="251" t="s">
        <v>916</v>
      </c>
    </row>
    <row r="322" spans="1:11" ht="14.4" x14ac:dyDescent="0.25">
      <c r="A322" s="2" t="s">
        <v>1065</v>
      </c>
      <c r="C322" s="251" t="s">
        <v>249</v>
      </c>
      <c r="D322" s="251" t="s">
        <v>462</v>
      </c>
      <c r="E322" s="254" t="s">
        <v>662</v>
      </c>
      <c r="F322" s="251" t="s">
        <v>165</v>
      </c>
      <c r="H322" s="251" t="s">
        <v>121</v>
      </c>
      <c r="I322" s="251" t="s">
        <v>736</v>
      </c>
      <c r="J322" s="251" t="s">
        <v>763</v>
      </c>
      <c r="K322" s="251" t="s">
        <v>916</v>
      </c>
    </row>
    <row r="323" spans="1:11" ht="14.4" x14ac:dyDescent="0.25">
      <c r="A323" s="2" t="s">
        <v>1063</v>
      </c>
      <c r="C323" s="251" t="s">
        <v>401</v>
      </c>
      <c r="D323" s="251" t="s">
        <v>614</v>
      </c>
      <c r="E323" s="254" t="s">
        <v>662</v>
      </c>
      <c r="F323" s="251" t="s">
        <v>138</v>
      </c>
      <c r="H323" s="251" t="s">
        <v>121</v>
      </c>
      <c r="I323" s="251" t="s">
        <v>736</v>
      </c>
      <c r="J323" s="251" t="s">
        <v>872</v>
      </c>
      <c r="K323" s="251" t="s">
        <v>1023</v>
      </c>
    </row>
    <row r="324" spans="1:11" ht="14.4" x14ac:dyDescent="0.25">
      <c r="A324" s="2" t="s">
        <v>1277</v>
      </c>
      <c r="C324" s="251" t="s">
        <v>248</v>
      </c>
      <c r="D324" s="251" t="s">
        <v>461</v>
      </c>
      <c r="E324" s="254" t="s">
        <v>661</v>
      </c>
      <c r="F324" s="251" t="s">
        <v>727</v>
      </c>
      <c r="H324" s="251" t="s">
        <v>38</v>
      </c>
      <c r="I324" s="251" t="s">
        <v>736</v>
      </c>
      <c r="J324" s="255" t="s">
        <v>1271</v>
      </c>
      <c r="K324" s="251" t="s">
        <v>915</v>
      </c>
    </row>
    <row r="325" spans="1:11" ht="14.4" x14ac:dyDescent="0.25">
      <c r="A325" s="2" t="s">
        <v>1081</v>
      </c>
      <c r="C325" s="251" t="s">
        <v>304</v>
      </c>
      <c r="D325" s="251" t="s">
        <v>517</v>
      </c>
      <c r="E325" s="254" t="s">
        <v>688</v>
      </c>
      <c r="F325" s="251" t="s">
        <v>129</v>
      </c>
      <c r="H325" s="251" t="s">
        <v>38</v>
      </c>
      <c r="I325" s="251" t="s">
        <v>736</v>
      </c>
      <c r="J325" s="251" t="s">
        <v>798</v>
      </c>
      <c r="K325" s="251" t="s">
        <v>961</v>
      </c>
    </row>
    <row r="326" spans="1:11" ht="14.4" x14ac:dyDescent="0.25">
      <c r="A326" s="2" t="s">
        <v>1083</v>
      </c>
      <c r="C326" s="251" t="s">
        <v>424</v>
      </c>
      <c r="D326" s="251" t="s">
        <v>637</v>
      </c>
      <c r="E326" s="254" t="s">
        <v>688</v>
      </c>
      <c r="F326" s="251" t="s">
        <v>732</v>
      </c>
      <c r="H326" s="251" t="s">
        <v>121</v>
      </c>
      <c r="I326" s="251" t="s">
        <v>736</v>
      </c>
      <c r="J326" s="251" t="s">
        <v>885</v>
      </c>
      <c r="K326" s="251" t="s">
        <v>961</v>
      </c>
    </row>
    <row r="327" spans="1:11" ht="14.4" x14ac:dyDescent="0.25">
      <c r="A327" s="2" t="s">
        <v>1081</v>
      </c>
      <c r="C327" s="251" t="s">
        <v>304</v>
      </c>
      <c r="D327" s="251" t="s">
        <v>517</v>
      </c>
      <c r="E327" s="254" t="s">
        <v>688</v>
      </c>
      <c r="F327" s="251" t="s">
        <v>732</v>
      </c>
      <c r="H327" s="251" t="s">
        <v>38</v>
      </c>
      <c r="I327" s="251" t="s">
        <v>736</v>
      </c>
      <c r="J327" s="251" t="s">
        <v>798</v>
      </c>
      <c r="K327" s="251" t="s">
        <v>961</v>
      </c>
    </row>
    <row r="328" spans="1:11" ht="14.4" x14ac:dyDescent="0.25">
      <c r="A328" s="2" t="s">
        <v>1082</v>
      </c>
      <c r="C328" s="251" t="s">
        <v>425</v>
      </c>
      <c r="D328" s="251" t="s">
        <v>638</v>
      </c>
      <c r="E328" s="254" t="s">
        <v>688</v>
      </c>
      <c r="F328" s="251" t="s">
        <v>732</v>
      </c>
      <c r="H328" s="251" t="s">
        <v>39</v>
      </c>
      <c r="I328" s="251" t="s">
        <v>736</v>
      </c>
      <c r="J328" s="251" t="s">
        <v>798</v>
      </c>
      <c r="K328" s="251" t="s">
        <v>961</v>
      </c>
    </row>
    <row r="329" spans="1:11" ht="14.4" x14ac:dyDescent="0.25">
      <c r="A329" s="2" t="s">
        <v>1084</v>
      </c>
      <c r="C329" s="251" t="s">
        <v>426</v>
      </c>
      <c r="D329" s="251" t="s">
        <v>639</v>
      </c>
      <c r="E329" s="254" t="s">
        <v>688</v>
      </c>
      <c r="F329" s="251" t="s">
        <v>732</v>
      </c>
      <c r="H329" s="251" t="s">
        <v>38</v>
      </c>
      <c r="I329" s="251" t="s">
        <v>736</v>
      </c>
      <c r="J329" s="251" t="s">
        <v>798</v>
      </c>
      <c r="K329" s="251" t="s">
        <v>961</v>
      </c>
    </row>
    <row r="330" spans="1:11" ht="28.8" x14ac:dyDescent="0.25">
      <c r="A330" s="2" t="s">
        <v>1085</v>
      </c>
      <c r="C330" s="251" t="s">
        <v>275</v>
      </c>
      <c r="D330" s="251" t="s">
        <v>488</v>
      </c>
      <c r="E330" s="254" t="s">
        <v>675</v>
      </c>
      <c r="F330" s="251" t="s">
        <v>135</v>
      </c>
      <c r="H330" s="251" t="s">
        <v>734</v>
      </c>
      <c r="I330" s="251" t="s">
        <v>736</v>
      </c>
      <c r="J330" s="251" t="s">
        <v>781</v>
      </c>
      <c r="K330" s="251" t="s">
        <v>939</v>
      </c>
    </row>
    <row r="331" spans="1:11" ht="28.8" x14ac:dyDescent="0.25">
      <c r="A331" s="2" t="s">
        <v>1085</v>
      </c>
      <c r="C331" s="251" t="s">
        <v>275</v>
      </c>
      <c r="D331" s="251" t="s">
        <v>488</v>
      </c>
      <c r="E331" s="254" t="s">
        <v>675</v>
      </c>
      <c r="F331" s="251" t="s">
        <v>729</v>
      </c>
      <c r="H331" s="251" t="s">
        <v>734</v>
      </c>
      <c r="I331" s="251" t="s">
        <v>736</v>
      </c>
      <c r="J331" s="251" t="s">
        <v>781</v>
      </c>
      <c r="K331" s="251" t="s">
        <v>939</v>
      </c>
    </row>
    <row r="332" spans="1:11" ht="14.4" x14ac:dyDescent="0.25">
      <c r="A332" s="2" t="s">
        <v>1135</v>
      </c>
      <c r="C332" s="251" t="s">
        <v>327</v>
      </c>
      <c r="D332" s="251" t="s">
        <v>540</v>
      </c>
      <c r="E332" s="254" t="s">
        <v>699</v>
      </c>
      <c r="F332" s="251" t="s">
        <v>130</v>
      </c>
      <c r="H332" s="251" t="s">
        <v>121</v>
      </c>
      <c r="I332" s="251" t="s">
        <v>736</v>
      </c>
      <c r="J332" s="251" t="s">
        <v>814</v>
      </c>
      <c r="K332" s="251" t="s">
        <v>976</v>
      </c>
    </row>
    <row r="333" spans="1:11" ht="14.4" x14ac:dyDescent="0.25">
      <c r="A333" s="2" t="s">
        <v>1061</v>
      </c>
      <c r="C333" s="251" t="s">
        <v>240</v>
      </c>
      <c r="D333" s="251" t="s">
        <v>453</v>
      </c>
      <c r="E333" s="254" t="s">
        <v>657</v>
      </c>
      <c r="F333" s="251" t="s">
        <v>727</v>
      </c>
      <c r="H333" s="251" t="s">
        <v>733</v>
      </c>
      <c r="I333" s="251" t="s">
        <v>736</v>
      </c>
      <c r="J333" s="255" t="s">
        <v>1272</v>
      </c>
      <c r="K333" s="251" t="s">
        <v>908</v>
      </c>
    </row>
    <row r="334" spans="1:11" ht="14.4" x14ac:dyDescent="0.25">
      <c r="A334" s="2" t="s">
        <v>1060</v>
      </c>
      <c r="C334" s="251" t="s">
        <v>371</v>
      </c>
      <c r="D334" s="251" t="s">
        <v>585</v>
      </c>
      <c r="E334" s="254" t="s">
        <v>657</v>
      </c>
      <c r="F334" s="251" t="s">
        <v>730</v>
      </c>
      <c r="H334" s="251" t="s">
        <v>121</v>
      </c>
      <c r="I334" s="251" t="s">
        <v>736</v>
      </c>
      <c r="J334" s="251" t="s">
        <v>846</v>
      </c>
      <c r="K334" s="251" t="s">
        <v>908</v>
      </c>
    </row>
    <row r="335" spans="1:11" ht="14.4" x14ac:dyDescent="0.25">
      <c r="A335" s="2" t="s">
        <v>1186</v>
      </c>
      <c r="C335" s="251" t="s">
        <v>247</v>
      </c>
      <c r="D335" s="251" t="s">
        <v>460</v>
      </c>
      <c r="E335" s="254" t="s">
        <v>660</v>
      </c>
      <c r="F335" s="251" t="s">
        <v>727</v>
      </c>
      <c r="H335" s="251" t="s">
        <v>734</v>
      </c>
      <c r="I335" s="251" t="s">
        <v>736</v>
      </c>
      <c r="J335" s="251" t="s">
        <v>762</v>
      </c>
      <c r="K335" s="251" t="s">
        <v>914</v>
      </c>
    </row>
    <row r="336" spans="1:11" ht="14.4" x14ac:dyDescent="0.25">
      <c r="A336" s="2" t="s">
        <v>1188</v>
      </c>
      <c r="C336" s="251" t="s">
        <v>363</v>
      </c>
      <c r="D336" s="251" t="s">
        <v>577</v>
      </c>
      <c r="E336" s="254" t="s">
        <v>660</v>
      </c>
      <c r="F336" s="251" t="s">
        <v>151</v>
      </c>
      <c r="H336" s="251" t="s">
        <v>121</v>
      </c>
      <c r="I336" s="251" t="s">
        <v>736</v>
      </c>
      <c r="J336" s="251" t="s">
        <v>839</v>
      </c>
      <c r="K336" s="251" t="s">
        <v>1000</v>
      </c>
    </row>
    <row r="337" spans="1:11" ht="14.4" x14ac:dyDescent="0.25">
      <c r="A337" s="2" t="s">
        <v>1187</v>
      </c>
      <c r="C337" s="251" t="s">
        <v>364</v>
      </c>
      <c r="D337" s="251" t="s">
        <v>578</v>
      </c>
      <c r="E337" s="254" t="s">
        <v>660</v>
      </c>
      <c r="F337" s="251" t="s">
        <v>151</v>
      </c>
      <c r="H337" s="251" t="s">
        <v>733</v>
      </c>
      <c r="I337" s="251" t="s">
        <v>736</v>
      </c>
      <c r="J337" s="255" t="s">
        <v>839</v>
      </c>
      <c r="K337" s="251" t="s">
        <v>1000</v>
      </c>
    </row>
    <row r="338" spans="1:11" ht="14.4" x14ac:dyDescent="0.25">
      <c r="A338" s="2" t="s">
        <v>1190</v>
      </c>
      <c r="C338" s="251" t="s">
        <v>388</v>
      </c>
      <c r="D338" s="251" t="s">
        <v>601</v>
      </c>
      <c r="E338" s="254" t="s">
        <v>660</v>
      </c>
      <c r="F338" s="251" t="s">
        <v>136</v>
      </c>
      <c r="H338" s="251" t="s">
        <v>733</v>
      </c>
      <c r="I338" s="251" t="s">
        <v>736</v>
      </c>
      <c r="J338" s="251" t="s">
        <v>860</v>
      </c>
      <c r="K338" s="251" t="s">
        <v>1000</v>
      </c>
    </row>
    <row r="339" spans="1:11" ht="14.4" x14ac:dyDescent="0.25">
      <c r="A339" s="2" t="s">
        <v>1189</v>
      </c>
      <c r="C339" s="251" t="s">
        <v>389</v>
      </c>
      <c r="D339" s="251" t="s">
        <v>602</v>
      </c>
      <c r="E339" s="254" t="s">
        <v>660</v>
      </c>
      <c r="F339" s="251" t="s">
        <v>136</v>
      </c>
      <c r="H339" s="251" t="s">
        <v>733</v>
      </c>
      <c r="I339" s="251" t="s">
        <v>736</v>
      </c>
      <c r="J339" s="251" t="s">
        <v>861</v>
      </c>
      <c r="K339" s="251" t="s">
        <v>914</v>
      </c>
    </row>
    <row r="340" spans="1:11" ht="28.8" x14ac:dyDescent="0.25">
      <c r="A340" s="2" t="s">
        <v>1109</v>
      </c>
      <c r="C340" s="251" t="s">
        <v>319</v>
      </c>
      <c r="D340" s="251" t="s">
        <v>532</v>
      </c>
      <c r="E340" s="254" t="s">
        <v>696</v>
      </c>
      <c r="F340" s="251" t="s">
        <v>165</v>
      </c>
      <c r="H340" s="251" t="s">
        <v>121</v>
      </c>
      <c r="I340" s="251" t="s">
        <v>736</v>
      </c>
      <c r="J340" s="255" t="s">
        <v>1260</v>
      </c>
      <c r="K340" s="251" t="s">
        <v>972</v>
      </c>
    </row>
    <row r="341" spans="1:11" ht="28.8" x14ac:dyDescent="0.25">
      <c r="A341" s="2" t="s">
        <v>1109</v>
      </c>
      <c r="C341" s="251" t="s">
        <v>319</v>
      </c>
      <c r="D341" s="251" t="s">
        <v>532</v>
      </c>
      <c r="E341" s="254" t="s">
        <v>696</v>
      </c>
      <c r="F341" s="251" t="s">
        <v>130</v>
      </c>
      <c r="H341" s="251" t="s">
        <v>121</v>
      </c>
      <c r="I341" s="251" t="s">
        <v>736</v>
      </c>
      <c r="J341" s="255" t="s">
        <v>1260</v>
      </c>
      <c r="K341" s="251" t="s">
        <v>972</v>
      </c>
    </row>
  </sheetData>
  <sortState ref="A85:L109">
    <sortCondition ref="C85:C10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11">
    <tabColor rgb="FF00B050"/>
  </sheetPr>
  <dimension ref="A1:R73"/>
  <sheetViews>
    <sheetView topLeftCell="A4" zoomScale="110" zoomScaleNormal="110" zoomScaleSheetLayoutView="8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6.33203125" style="75" customWidth="1"/>
    <col min="3" max="3" width="13.5546875" style="75" customWidth="1"/>
    <col min="4" max="4" width="25" style="75" customWidth="1"/>
    <col min="5" max="5" width="9.6640625" style="75" customWidth="1"/>
    <col min="6" max="6" width="10.44140625" style="75" customWidth="1"/>
    <col min="7" max="7" width="11.6640625" style="75" bestFit="1" customWidth="1"/>
    <col min="8" max="8" width="17.6640625" style="75" customWidth="1"/>
    <col min="9" max="9" width="9.33203125" style="75" customWidth="1"/>
    <col min="10" max="10" width="8" style="75" customWidth="1"/>
    <col min="11" max="16384" width="9.109375" style="75"/>
  </cols>
  <sheetData>
    <row r="1" spans="1:18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</row>
    <row r="2" spans="1:18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66"/>
      <c r="L2" s="66"/>
      <c r="M2" s="66"/>
    </row>
    <row r="3" spans="1:18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66"/>
      <c r="L3" s="66"/>
      <c r="M3" s="66"/>
    </row>
    <row r="4" spans="1:18" ht="14.4" x14ac:dyDescent="0.25">
      <c r="A4" s="210"/>
      <c r="B4" s="210"/>
      <c r="C4" s="210"/>
      <c r="D4" s="210"/>
      <c r="E4" s="309" t="s">
        <v>169</v>
      </c>
      <c r="F4" s="309"/>
      <c r="G4" s="309"/>
      <c r="H4" s="309"/>
      <c r="I4" s="309"/>
      <c r="J4" s="309"/>
      <c r="K4" s="211"/>
      <c r="L4" s="211"/>
      <c r="M4" s="211"/>
    </row>
    <row r="5" spans="1:18" x14ac:dyDescent="0.25">
      <c r="A5" s="19" t="str">
        <f>d_4</f>
        <v>ЖЕНЩИНЫ</v>
      </c>
      <c r="B5" s="201"/>
      <c r="C5" s="204" t="s">
        <v>154</v>
      </c>
      <c r="D5" s="201" t="s">
        <v>183</v>
      </c>
      <c r="E5" s="201"/>
      <c r="F5" s="201"/>
      <c r="G5" s="19" t="str">
        <f>d_1</f>
        <v>04.09.2019г.</v>
      </c>
      <c r="H5" s="36" t="s">
        <v>157</v>
      </c>
      <c r="I5" s="16" t="s">
        <v>1218</v>
      </c>
    </row>
    <row r="6" spans="1:18" ht="12.75" customHeight="1" x14ac:dyDescent="0.25">
      <c r="A6" s="16" t="s">
        <v>128</v>
      </c>
      <c r="B6" s="77"/>
      <c r="C6" s="204" t="s">
        <v>155</v>
      </c>
      <c r="D6" s="16" t="s">
        <v>184</v>
      </c>
      <c r="E6" s="16"/>
      <c r="H6" s="36" t="s">
        <v>158</v>
      </c>
      <c r="I6" s="202"/>
    </row>
    <row r="7" spans="1:18" x14ac:dyDescent="0.25">
      <c r="C7" s="204" t="s">
        <v>156</v>
      </c>
      <c r="D7" s="16" t="s">
        <v>185</v>
      </c>
      <c r="F7" s="16"/>
      <c r="G7" s="14"/>
      <c r="H7" s="14"/>
      <c r="I7" s="77"/>
      <c r="J7" s="20" t="str">
        <f>d_5</f>
        <v>г. Сочи, ул. Бзугу 2, ст. им. Славы Метревели</v>
      </c>
    </row>
    <row r="8" spans="1:18" ht="24" customHeight="1" x14ac:dyDescent="0.25">
      <c r="A8" s="121" t="s">
        <v>56</v>
      </c>
      <c r="B8" s="121" t="s">
        <v>132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  <c r="M8" s="304"/>
      <c r="N8" s="304"/>
    </row>
    <row r="9" spans="1:18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8" ht="21.6" customHeight="1" x14ac:dyDescent="0.25">
      <c r="A10" s="217" t="s">
        <v>38</v>
      </c>
      <c r="B10" s="106"/>
      <c r="C10" s="107"/>
      <c r="D10" s="221"/>
      <c r="E10" s="222"/>
      <c r="F10" s="223"/>
      <c r="G10" s="217"/>
      <c r="H10" s="217"/>
      <c r="I10" s="217"/>
      <c r="J10" s="218"/>
    </row>
    <row r="11" spans="1:18" s="183" customFormat="1" ht="21.6" customHeight="1" x14ac:dyDescent="0.25">
      <c r="A11" s="217" t="s">
        <v>39</v>
      </c>
      <c r="B11" s="184" t="str">
        <f>VLOOKUP($F11,УЧАСТНИКИ!$A$2:$L$1105,3,FALSE)</f>
        <v>Титаева Кристина</v>
      </c>
      <c r="C11" s="185" t="str">
        <f>VLOOKUP($F11,УЧАСТНИКИ!$A$2:$L$1105,4,FALSE)</f>
        <v>22.01.2001</v>
      </c>
      <c r="D11" s="224" t="str">
        <f>VLOOKUP($F11,УЧАСТНИКИ!$A$2:$L$1105,5,FALSE)</f>
        <v xml:space="preserve">Сахалинская область </v>
      </c>
      <c r="E11" s="225" t="str">
        <f>VLOOKUP($F11,УЧАСТНИКИ!$A$2:$L$1105,8,FALSE)</f>
        <v>КМС</v>
      </c>
      <c r="F11" s="266" t="s">
        <v>1219</v>
      </c>
      <c r="G11" s="217"/>
      <c r="H11" s="217"/>
      <c r="I11" s="217"/>
      <c r="J11" s="217" t="s">
        <v>123</v>
      </c>
    </row>
    <row r="12" spans="1:18" s="183" customFormat="1" ht="21.6" customHeight="1" x14ac:dyDescent="0.25">
      <c r="A12" s="217" t="s">
        <v>40</v>
      </c>
      <c r="B12" s="184" t="str">
        <f>VLOOKUP($F12,УЧАСТНИКИ!$A$2:$L$1105,3,FALSE)</f>
        <v>Зелих Виктория</v>
      </c>
      <c r="C12" s="185" t="str">
        <f>VLOOKUP($F12,УЧАСТНИКИ!$A$2:$L$1105,4,FALSE)</f>
        <v>09.07.1996</v>
      </c>
      <c r="D12" s="224" t="str">
        <f>VLOOKUP($F12,УЧАСТНИКИ!$A$2:$L$1105,5,FALSE)</f>
        <v xml:space="preserve">Краснодарский край </v>
      </c>
      <c r="E12" s="225" t="str">
        <f>VLOOKUP($F12,УЧАСТНИКИ!$A$2:$L$1105,8,FALSE)</f>
        <v>КМС</v>
      </c>
      <c r="F12" s="266" t="s">
        <v>1070</v>
      </c>
      <c r="G12" s="217"/>
      <c r="H12" s="217"/>
      <c r="I12" s="217"/>
      <c r="J12" s="217"/>
      <c r="L12" s="187"/>
      <c r="M12" s="308"/>
      <c r="N12" s="308"/>
      <c r="O12" s="308"/>
      <c r="P12" s="308"/>
      <c r="Q12" s="308"/>
      <c r="R12" s="308"/>
    </row>
    <row r="13" spans="1:18" s="183" customFormat="1" ht="21.6" customHeight="1" x14ac:dyDescent="0.25">
      <c r="A13" s="217" t="s">
        <v>41</v>
      </c>
      <c r="B13" s="184" t="str">
        <f>VLOOKUP($F13,УЧАСТНИКИ!$A$2:$L$1105,3,FALSE)</f>
        <v>Жолобова Анастасия</v>
      </c>
      <c r="C13" s="185" t="str">
        <f>VLOOKUP($F13,УЧАСТНИКИ!$A$2:$L$1105,4,FALSE)</f>
        <v>15.01.1998</v>
      </c>
      <c r="D13" s="224" t="str">
        <f>VLOOKUP($F13,УЧАСТНИКИ!$A$2:$L$1105,5,FALSE)</f>
        <v xml:space="preserve">Волгоградская область </v>
      </c>
      <c r="E13" s="225" t="str">
        <f>VLOOKUP($F13,УЧАСТНИКИ!$A$2:$L$1105,8,FALSE)</f>
        <v>МС</v>
      </c>
      <c r="F13" s="266" t="s">
        <v>1098</v>
      </c>
      <c r="G13" s="217"/>
      <c r="H13" s="217"/>
      <c r="I13" s="217"/>
      <c r="J13" s="217"/>
      <c r="M13" s="200"/>
    </row>
    <row r="14" spans="1:18" ht="21.6" customHeight="1" x14ac:dyDescent="0.25">
      <c r="A14" s="217" t="s">
        <v>42</v>
      </c>
      <c r="B14" s="106" t="str">
        <f>VLOOKUP($F14,УЧАСТНИКИ!$A$2:$L$1105,3,FALSE)</f>
        <v>Сивкова Кристина</v>
      </c>
      <c r="C14" s="107" t="str">
        <f>VLOOKUP($F14,УЧАСТНИКИ!$A$2:$L$1105,4,FALSE)</f>
        <v>28.02.1997</v>
      </c>
      <c r="D14" s="221" t="str">
        <f>VLOOKUP($F14,УЧАСТНИКИ!$A$2:$L$1105,5,FALSE)</f>
        <v xml:space="preserve">Москва </v>
      </c>
      <c r="E14" s="222" t="str">
        <f>VLOOKUP($F14,УЧАСТНИКИ!$A$2:$L$1105,8,FALSE)</f>
        <v>МСМК</v>
      </c>
      <c r="F14" s="266" t="s">
        <v>1058</v>
      </c>
      <c r="G14" s="217"/>
      <c r="H14" s="217"/>
      <c r="I14" s="217"/>
      <c r="J14" s="218" t="str">
        <f>VLOOKUP($F14,УЧАСТНИКИ!$A$2:$L$1105,9,FALSE)</f>
        <v>Л</v>
      </c>
      <c r="M14" s="200"/>
    </row>
    <row r="15" spans="1:18" ht="21.6" customHeight="1" x14ac:dyDescent="0.25">
      <c r="A15" s="217" t="s">
        <v>43</v>
      </c>
      <c r="B15" s="106" t="str">
        <f>VLOOKUP($F15,УЧАСТНИКИ!$A$2:$L$1105,3,FALSE)</f>
        <v>Сластникова Тамара</v>
      </c>
      <c r="C15" s="107" t="str">
        <f>VLOOKUP($F15,УЧАСТНИКИ!$A$2:$L$1105,4,FALSE)</f>
        <v>21.05.1993</v>
      </c>
      <c r="D15" s="221" t="str">
        <f>VLOOKUP($F15,УЧАСТНИКИ!$A$2:$L$1105,5,FALSE)</f>
        <v xml:space="preserve">Новосибирская область </v>
      </c>
      <c r="E15" s="222" t="str">
        <f>VLOOKUP($F15,УЧАСТНИКИ!$A$2:$L$1105,8,FALSE)</f>
        <v>МС</v>
      </c>
      <c r="F15" s="266" t="s">
        <v>1194</v>
      </c>
      <c r="G15" s="217"/>
      <c r="H15" s="217"/>
      <c r="I15" s="217"/>
      <c r="J15" s="218"/>
      <c r="M15" s="200"/>
    </row>
    <row r="16" spans="1:18" ht="21.6" customHeight="1" x14ac:dyDescent="0.25">
      <c r="A16" s="217" t="s">
        <v>44</v>
      </c>
      <c r="B16" s="106" t="str">
        <f>VLOOKUP($F16,УЧАСТНИКИ!$A$2:$L$1105,3,FALSE)</f>
        <v>Глебова Карина</v>
      </c>
      <c r="C16" s="107" t="str">
        <f>VLOOKUP($F16,УЧАСТНИКИ!$A$2:$L$1105,4,FALSE)</f>
        <v>23.01.1996</v>
      </c>
      <c r="D16" s="221" t="str">
        <f>VLOOKUP($F16,УЧАСТНИКИ!$A$2:$L$1105,5,FALSE)</f>
        <v xml:space="preserve">Сахалинская область </v>
      </c>
      <c r="E16" s="222" t="str">
        <f>VLOOKUP($F16,УЧАСТНИКИ!$A$2:$L$1105,8,FALSE)</f>
        <v>МС</v>
      </c>
      <c r="F16" s="266" t="s">
        <v>1220</v>
      </c>
      <c r="G16" s="217"/>
      <c r="H16" s="217"/>
      <c r="I16" s="217"/>
      <c r="J16" s="218"/>
    </row>
    <row r="17" spans="1:11" ht="21.6" customHeight="1" x14ac:dyDescent="0.25">
      <c r="A17" s="217" t="s">
        <v>63</v>
      </c>
      <c r="B17" s="106"/>
      <c r="C17" s="107"/>
      <c r="D17" s="221"/>
      <c r="E17" s="222"/>
      <c r="F17" s="223"/>
      <c r="G17" s="217"/>
      <c r="H17" s="217"/>
      <c r="I17" s="217"/>
      <c r="J17" s="218"/>
      <c r="K17" s="10"/>
    </row>
    <row r="18" spans="1:11" x14ac:dyDescent="0.25">
      <c r="A18" s="226"/>
      <c r="B18" s="227" t="s">
        <v>46</v>
      </c>
      <c r="C18" s="228"/>
      <c r="D18" s="228"/>
      <c r="E18" s="228"/>
      <c r="F18" s="228"/>
      <c r="G18" s="228"/>
      <c r="H18" s="228"/>
      <c r="I18" s="228"/>
      <c r="J18" s="229"/>
    </row>
    <row r="19" spans="1:11" x14ac:dyDescent="0.25">
      <c r="A19" s="217" t="s">
        <v>38</v>
      </c>
      <c r="B19" s="106"/>
      <c r="C19" s="107"/>
      <c r="D19" s="221"/>
      <c r="E19" s="222"/>
      <c r="F19" s="223"/>
      <c r="G19" s="217"/>
      <c r="H19" s="217"/>
      <c r="I19" s="217"/>
      <c r="J19" s="218"/>
    </row>
    <row r="20" spans="1:11" ht="19.95" customHeight="1" x14ac:dyDescent="0.25">
      <c r="A20" s="217" t="s">
        <v>39</v>
      </c>
      <c r="B20" s="106" t="str">
        <f>VLOOKUP($F20,УЧАСТНИКИ!$A$2:$L$1105,3,FALSE)</f>
        <v>Сухобокова Анастасия</v>
      </c>
      <c r="C20" s="107" t="str">
        <f>VLOOKUP($F20,УЧАСТНИКИ!$A$2:$L$1105,4,FALSE)</f>
        <v>04.12.1997</v>
      </c>
      <c r="D20" s="221" t="str">
        <f>VLOOKUP($F20,УЧАСТНИКИ!$A$2:$L$1105,5,FALSE)</f>
        <v xml:space="preserve">Сахалинская область </v>
      </c>
      <c r="E20" s="222" t="str">
        <f>VLOOKUP($F20,УЧАСТНИКИ!$A$2:$L$1105,8,FALSE)</f>
        <v>1</v>
      </c>
      <c r="F20" s="266" t="s">
        <v>1221</v>
      </c>
      <c r="G20" s="217"/>
      <c r="H20" s="217"/>
      <c r="I20" s="217"/>
      <c r="J20" s="218" t="s">
        <v>123</v>
      </c>
    </row>
    <row r="21" spans="1:11" ht="39.6" x14ac:dyDescent="0.25">
      <c r="A21" s="217" t="s">
        <v>40</v>
      </c>
      <c r="B21" s="106" t="str">
        <f>VLOOKUP($F21,УЧАСТНИКИ!$A$2:$L$1105,3,FALSE)</f>
        <v>Думен (Рябенко) Елена</v>
      </c>
      <c r="C21" s="107" t="str">
        <f>VLOOKUP($F21,УЧАСТНИКИ!$A$2:$L$1105,4,FALSE)</f>
        <v>13.01.1994</v>
      </c>
      <c r="D21" s="221" t="str">
        <f>VLOOKUP($F21,УЧАСТНИКИ!$A$2:$L$1105,5,FALSE)</f>
        <v>Краснодарский край Карачаево-Черкесская республика</v>
      </c>
      <c r="E21" s="222" t="str">
        <f>VLOOKUP($F21,УЧАСТНИКИ!$A$2:$L$1105,8,FALSE)</f>
        <v>МС</v>
      </c>
      <c r="F21" s="266" t="s">
        <v>1068</v>
      </c>
      <c r="G21" s="217"/>
      <c r="H21" s="217"/>
      <c r="I21" s="217"/>
      <c r="J21" s="218"/>
    </row>
    <row r="22" spans="1:11" x14ac:dyDescent="0.25">
      <c r="A22" s="217" t="s">
        <v>41</v>
      </c>
      <c r="B22" s="106" t="str">
        <f>VLOOKUP($F22,УЧАСТНИКИ!$A$2:$L$1105,3,FALSE)</f>
        <v>Татькова Анна</v>
      </c>
      <c r="C22" s="107" t="str">
        <f>VLOOKUP($F22,УЧАСТНИКИ!$A$2:$L$1105,4,FALSE)</f>
        <v>22.06.1999</v>
      </c>
      <c r="D22" s="221" t="str">
        <f>VLOOKUP($F22,УЧАСТНИКИ!$A$2:$L$1105,5,FALSE)</f>
        <v xml:space="preserve">Волгоградская область </v>
      </c>
      <c r="E22" s="222" t="str">
        <f>VLOOKUP($F22,УЧАСТНИКИ!$A$2:$L$1105,8,FALSE)</f>
        <v>КМС</v>
      </c>
      <c r="F22" s="266" t="s">
        <v>1104</v>
      </c>
      <c r="G22" s="217"/>
      <c r="H22" s="217"/>
      <c r="I22" s="217"/>
      <c r="J22" s="218" t="s">
        <v>123</v>
      </c>
    </row>
    <row r="23" spans="1:11" ht="32.4" customHeight="1" x14ac:dyDescent="0.25">
      <c r="A23" s="217" t="s">
        <v>42</v>
      </c>
      <c r="B23" s="106" t="str">
        <f>VLOOKUP($F23,УЧАСТНИКИ!$A$2:$L$1105,3,FALSE)</f>
        <v>Соколова (Полищук) Анастасия</v>
      </c>
      <c r="C23" s="107" t="str">
        <f>VLOOKUP($F23,УЧАСТНИКИ!$A$2:$L$1105,4,FALSE)</f>
        <v>20.05.1994</v>
      </c>
      <c r="D23" s="221" t="str">
        <f>VLOOKUP($F23,УЧАСТНИКИ!$A$2:$L$1105,5,FALSE)</f>
        <v>Свердловская область Челябинская область</v>
      </c>
      <c r="E23" s="222" t="str">
        <f>VLOOKUP($F23,УЧАСТНИКИ!$A$2:$L$1105,8,FALSE)</f>
        <v>МС</v>
      </c>
      <c r="F23" s="266" t="s">
        <v>1130</v>
      </c>
      <c r="G23" s="217"/>
      <c r="H23" s="217"/>
      <c r="I23" s="217"/>
      <c r="J23" s="218"/>
    </row>
    <row r="24" spans="1:11" ht="20.399999999999999" customHeight="1" x14ac:dyDescent="0.25">
      <c r="A24" s="217" t="s">
        <v>43</v>
      </c>
      <c r="B24" s="106" t="str">
        <f>VLOOKUP($F24,УЧАСТНИКИ!$A$2:$L$1105,3,FALSE)</f>
        <v>Григорьева Анастасия</v>
      </c>
      <c r="C24" s="107" t="str">
        <f>VLOOKUP($F24,УЧАСТНИКИ!$A$2:$L$1105,4,FALSE)</f>
        <v>07.11.1993</v>
      </c>
      <c r="D24" s="221" t="str">
        <f>VLOOKUP($F24,УЧАСТНИКИ!$A$2:$L$1105,5,FALSE)</f>
        <v xml:space="preserve">Санкт-Петербург </v>
      </c>
      <c r="E24" s="222" t="str">
        <f>VLOOKUP($F24,УЧАСТНИКИ!$A$2:$L$1105,8,FALSE)</f>
        <v>МС</v>
      </c>
      <c r="F24" s="266" t="s">
        <v>1147</v>
      </c>
      <c r="G24" s="217"/>
      <c r="H24" s="217"/>
      <c r="I24" s="217"/>
      <c r="J24" s="218"/>
    </row>
    <row r="25" spans="1:11" ht="20.399999999999999" customHeight="1" x14ac:dyDescent="0.25">
      <c r="A25" s="217" t="s">
        <v>44</v>
      </c>
      <c r="B25" s="106" t="str">
        <f>VLOOKUP($F25,УЧАСТНИКИ!$A$2:$L$1105,3,FALSE)</f>
        <v>Погорелова Дарья</v>
      </c>
      <c r="C25" s="107" t="str">
        <f>VLOOKUP($F25,УЧАСТНИКИ!$A$2:$L$1105,4,FALSE)</f>
        <v>27.02.2003</v>
      </c>
      <c r="D25" s="221" t="str">
        <f>VLOOKUP($F25,УЧАСТНИКИ!$A$2:$L$1105,5,FALSE)</f>
        <v xml:space="preserve">Курская область </v>
      </c>
      <c r="E25" s="222" t="str">
        <f>VLOOKUP($F25,УЧАСТНИКИ!$A$2:$L$1105,8,FALSE)</f>
        <v>1</v>
      </c>
      <c r="F25" s="266" t="s">
        <v>1179</v>
      </c>
      <c r="G25" s="217"/>
      <c r="H25" s="217"/>
      <c r="I25" s="217"/>
      <c r="J25" s="218"/>
    </row>
    <row r="26" spans="1:11" ht="20.399999999999999" customHeight="1" x14ac:dyDescent="0.25">
      <c r="A26" s="217">
        <v>8</v>
      </c>
      <c r="B26" s="106" t="str">
        <f>VLOOKUP($F26,УЧАСТНИКИ!$A$2:$L$1105,3,FALSE)</f>
        <v>Григорьева Ольга</v>
      </c>
      <c r="C26" s="107" t="str">
        <f>VLOOKUP($F26,УЧАСТНИКИ!$A$2:$L$1105,4,FALSE)</f>
        <v>11.12.1992</v>
      </c>
      <c r="D26" s="221" t="str">
        <f>VLOOKUP($F26,УЧАСТНИКИ!$A$2:$L$1105,5,FALSE)</f>
        <v xml:space="preserve">Новгородская область </v>
      </c>
      <c r="E26" s="222" t="str">
        <f>VLOOKUP($F26,УЧАСТНИКИ!$A$2:$L$1105,8,FALSE)</f>
        <v>КМС</v>
      </c>
      <c r="F26" s="266" t="s">
        <v>1195</v>
      </c>
      <c r="G26" s="217"/>
      <c r="H26" s="217"/>
      <c r="I26" s="217"/>
      <c r="J26" s="218"/>
    </row>
    <row r="27" spans="1:11" x14ac:dyDescent="0.25">
      <c r="A27" s="226"/>
      <c r="B27" s="227" t="s">
        <v>47</v>
      </c>
      <c r="C27" s="228"/>
      <c r="D27" s="228"/>
      <c r="E27" s="228"/>
      <c r="F27" s="228"/>
      <c r="G27" s="228"/>
      <c r="H27" s="228"/>
      <c r="I27" s="228"/>
      <c r="J27" s="229"/>
    </row>
    <row r="28" spans="1:11" x14ac:dyDescent="0.25">
      <c r="A28" s="217" t="s">
        <v>38</v>
      </c>
      <c r="B28" s="106"/>
      <c r="C28" s="107"/>
      <c r="D28" s="221"/>
      <c r="E28" s="222"/>
      <c r="F28" s="266"/>
      <c r="G28" s="217"/>
      <c r="H28" s="217"/>
      <c r="I28" s="217"/>
      <c r="J28" s="218"/>
    </row>
    <row r="29" spans="1:11" ht="22.2" customHeight="1" x14ac:dyDescent="0.25">
      <c r="A29" s="217" t="s">
        <v>39</v>
      </c>
      <c r="B29" s="106" t="str">
        <f>VLOOKUP($F29,УЧАСТНИКИ!$A$2:$L$1105,3,FALSE)</f>
        <v>Стародубова Виолетта</v>
      </c>
      <c r="C29" s="107" t="str">
        <f>VLOOKUP($F29,УЧАСТНИКИ!$A$2:$L$1105,4,FALSE)</f>
        <v>15.12.1999</v>
      </c>
      <c r="D29" s="221" t="str">
        <f>VLOOKUP($F29,УЧАСТНИКИ!$A$2:$L$1105,5,FALSE)</f>
        <v xml:space="preserve">Воронежская область </v>
      </c>
      <c r="E29" s="222" t="str">
        <f>VLOOKUP($F29,УЧАСТНИКИ!$A$2:$L$1105,8,FALSE)</f>
        <v>КМС</v>
      </c>
      <c r="F29" s="266" t="s">
        <v>1126</v>
      </c>
      <c r="G29" s="217"/>
      <c r="H29" s="217"/>
      <c r="I29" s="217"/>
      <c r="J29" s="218"/>
    </row>
    <row r="30" spans="1:11" ht="32.4" customHeight="1" x14ac:dyDescent="0.25">
      <c r="A30" s="217" t="s">
        <v>40</v>
      </c>
      <c r="B30" s="106" t="str">
        <f>VLOOKUP($F30,УЧАСТНИКИ!$A$2:$L$1105,3,FALSE)</f>
        <v>Хорошева Кристина</v>
      </c>
      <c r="C30" s="107" t="str">
        <f>VLOOKUP($F30,УЧАСТНИКИ!$A$2:$L$1105,4,FALSE)</f>
        <v>05.04.1993</v>
      </c>
      <c r="D30" s="221" t="str">
        <f>VLOOKUP($F30,УЧАСТНИКИ!$A$2:$L$1105,5,FALSE)</f>
        <v>Пензенская область Тульская область</v>
      </c>
      <c r="E30" s="222" t="str">
        <f>VLOOKUP($F30,УЧАСТНИКИ!$A$2:$L$1105,8,FALSE)</f>
        <v>МС</v>
      </c>
      <c r="F30" s="266" t="s">
        <v>1116</v>
      </c>
      <c r="G30" s="217"/>
      <c r="H30" s="217"/>
      <c r="I30" s="217"/>
      <c r="J30" s="218"/>
    </row>
    <row r="31" spans="1:11" ht="35.4" customHeight="1" x14ac:dyDescent="0.25">
      <c r="A31" s="217" t="s">
        <v>41</v>
      </c>
      <c r="B31" s="106" t="str">
        <f>VLOOKUP($F31,УЧАСТНИКИ!$A$2:$L$1105,3,FALSE)</f>
        <v>Кукушкина Анна</v>
      </c>
      <c r="C31" s="107" t="str">
        <f>VLOOKUP($F31,УЧАСТНИКИ!$A$2:$L$1105,4,FALSE)</f>
        <v>13.12.1992</v>
      </c>
      <c r="D31" s="221" t="str">
        <f>VLOOKUP($F31,УЧАСТНИКИ!$A$2:$L$1105,5,FALSE)</f>
        <v>Московская область Ямало-Ненецкий автономный округ</v>
      </c>
      <c r="E31" s="222" t="str">
        <f>VLOOKUP($F31,УЧАСТНИКИ!$A$2:$L$1105,8,FALSE)</f>
        <v>МС</v>
      </c>
      <c r="F31" s="266" t="s">
        <v>117</v>
      </c>
      <c r="G31" s="217"/>
      <c r="H31" s="217"/>
      <c r="I31" s="217"/>
      <c r="J31" s="218"/>
    </row>
    <row r="32" spans="1:11" ht="26.4" x14ac:dyDescent="0.25">
      <c r="A32" s="217" t="s">
        <v>42</v>
      </c>
      <c r="B32" s="106" t="str">
        <f>VLOOKUP($F32,УЧАСТНИКИ!$A$2:$L$1105,3,FALSE)</f>
        <v>Черняева (Козлова) Елена</v>
      </c>
      <c r="C32" s="107" t="str">
        <f>VLOOKUP($F32,УЧАСТНИКИ!$A$2:$L$1105,4,FALSE)</f>
        <v>19.09.1988</v>
      </c>
      <c r="D32" s="221" t="str">
        <f>VLOOKUP($F32,УЧАСТНИКИ!$A$2:$L$1105,5,FALSE)</f>
        <v>Санкт-Петербург Вологодская область</v>
      </c>
      <c r="E32" s="222" t="str">
        <f>VLOOKUP($F32,УЧАСТНИКИ!$A$2:$L$1105,8,FALSE)</f>
        <v>МС</v>
      </c>
      <c r="F32" s="266" t="s">
        <v>1163</v>
      </c>
      <c r="G32" s="217"/>
      <c r="H32" s="217"/>
      <c r="I32" s="217"/>
      <c r="J32" s="218"/>
    </row>
    <row r="33" spans="1:11" ht="21" customHeight="1" x14ac:dyDescent="0.25">
      <c r="A33" s="217" t="s">
        <v>43</v>
      </c>
      <c r="B33" s="106" t="str">
        <f>VLOOKUP($F33,УЧАСТНИКИ!$A$2:$L$1105,3,FALSE)</f>
        <v>Шерстобитова Алефтина</v>
      </c>
      <c r="C33" s="107" t="str">
        <f>VLOOKUP($F33,УЧАСТНИКИ!$A$2:$L$1105,4,FALSE)</f>
        <v>18.02.1999</v>
      </c>
      <c r="D33" s="221" t="str">
        <f>VLOOKUP($F33,УЧАСТНИКИ!$A$2:$L$1105,5,FALSE)</f>
        <v xml:space="preserve">Волгоградская область </v>
      </c>
      <c r="E33" s="222" t="str">
        <f>VLOOKUP($F33,УЧАСТНИКИ!$A$2:$L$1105,8,FALSE)</f>
        <v>КМС</v>
      </c>
      <c r="F33" s="266" t="s">
        <v>1105</v>
      </c>
      <c r="G33" s="217"/>
      <c r="H33" s="217"/>
      <c r="I33" s="217"/>
      <c r="J33" s="218" t="s">
        <v>123</v>
      </c>
    </row>
    <row r="34" spans="1:11" ht="26.4" x14ac:dyDescent="0.25">
      <c r="A34" s="217" t="s">
        <v>44</v>
      </c>
      <c r="B34" s="106" t="str">
        <f>VLOOKUP($F34,УЧАСТНИКИ!$A$2:$L$1105,3,FALSE)</f>
        <v>Блескина Екатерина</v>
      </c>
      <c r="C34" s="107" t="str">
        <f>VLOOKUP($F34,УЧАСТНИКИ!$A$2:$L$1105,4,FALSE)</f>
        <v>29.01.1993</v>
      </c>
      <c r="D34" s="221" t="str">
        <f>VLOOKUP($F34,УЧАСТНИКИ!$A$2:$L$1105,5,FALSE)</f>
        <v>Красноярский край Санкт-Петербург</v>
      </c>
      <c r="E34" s="222" t="str">
        <f>VLOOKUP($F34,УЧАСТНИКИ!$A$2:$L$1105,8,FALSE)</f>
        <v>МС</v>
      </c>
      <c r="F34" s="266" t="s">
        <v>1143</v>
      </c>
      <c r="G34" s="217"/>
      <c r="H34" s="217"/>
      <c r="I34" s="217"/>
      <c r="J34" s="218" t="s">
        <v>123</v>
      </c>
    </row>
    <row r="35" spans="1:11" x14ac:dyDescent="0.25">
      <c r="A35" s="217">
        <v>8</v>
      </c>
      <c r="B35" s="106"/>
      <c r="C35" s="107"/>
      <c r="D35" s="221"/>
      <c r="E35" s="222"/>
      <c r="F35" s="223"/>
      <c r="G35" s="217"/>
      <c r="H35" s="217"/>
      <c r="I35" s="217"/>
      <c r="J35" s="218"/>
    </row>
    <row r="36" spans="1:11" x14ac:dyDescent="0.25">
      <c r="K36" s="24"/>
    </row>
    <row r="37" spans="1:11" x14ac:dyDescent="0.25">
      <c r="K37" s="24"/>
    </row>
    <row r="38" spans="1:11" x14ac:dyDescent="0.25">
      <c r="K38" s="24"/>
    </row>
    <row r="39" spans="1:11" ht="15.6" x14ac:dyDescent="0.3">
      <c r="A39" s="265" t="s">
        <v>57</v>
      </c>
      <c r="B39" s="99"/>
      <c r="D39" s="265" t="s">
        <v>171</v>
      </c>
      <c r="E39" s="265"/>
      <c r="J39" s="24"/>
      <c r="K39" s="24"/>
    </row>
    <row r="40" spans="1:11" ht="15.6" x14ac:dyDescent="0.3">
      <c r="A40" s="265" t="s">
        <v>54</v>
      </c>
      <c r="D40" s="265" t="s">
        <v>1216</v>
      </c>
      <c r="E40" s="265"/>
      <c r="K40" s="24"/>
    </row>
    <row r="41" spans="1:11" ht="15.6" x14ac:dyDescent="0.3">
      <c r="A41" s="303" t="s">
        <v>55</v>
      </c>
      <c r="B41" s="303"/>
      <c r="D41" s="265" t="s">
        <v>1217</v>
      </c>
      <c r="K41" s="24"/>
    </row>
    <row r="42" spans="1:11" ht="15.75" customHeight="1" x14ac:dyDescent="0.3">
      <c r="B42" s="150"/>
    </row>
    <row r="43" spans="1:11" ht="15.75" customHeight="1" x14ac:dyDescent="0.25">
      <c r="A43" s="30"/>
      <c r="B43" s="129"/>
      <c r="C43" s="130"/>
      <c r="D43" s="131"/>
      <c r="E43" s="131"/>
      <c r="F43" s="30"/>
      <c r="G43" s="30"/>
      <c r="H43" s="30"/>
      <c r="I43" s="30"/>
      <c r="J43" s="130"/>
    </row>
    <row r="44" spans="1:11" ht="15.75" customHeight="1" x14ac:dyDescent="0.25">
      <c r="A44" s="30"/>
      <c r="B44" s="129"/>
      <c r="C44" s="130"/>
      <c r="D44" s="131"/>
      <c r="E44" s="131"/>
      <c r="F44" s="30"/>
      <c r="G44" s="30"/>
      <c r="H44" s="30"/>
      <c r="I44" s="30"/>
      <c r="J44" s="130"/>
    </row>
    <row r="45" spans="1:11" ht="15.75" customHeight="1" x14ac:dyDescent="0.25">
      <c r="A45" s="30"/>
      <c r="B45" s="129"/>
      <c r="C45" s="130"/>
      <c r="D45" s="131"/>
      <c r="E45" s="131"/>
      <c r="F45" s="30"/>
      <c r="G45" s="30"/>
      <c r="H45" s="30"/>
      <c r="I45" s="30"/>
      <c r="J45" s="130"/>
    </row>
    <row r="46" spans="1:11" x14ac:dyDescent="0.25">
      <c r="A46" s="30"/>
      <c r="B46" s="129"/>
      <c r="C46" s="130"/>
      <c r="D46" s="131"/>
      <c r="E46" s="131"/>
      <c r="F46" s="30"/>
      <c r="G46" s="30"/>
      <c r="H46" s="30"/>
      <c r="I46" s="30"/>
      <c r="J46" s="130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 spans="1:10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 spans="1:10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 spans="1:10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 spans="1:10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</row>
    <row r="53" spans="1:10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</row>
    <row r="54" spans="1:10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</sheetData>
  <mergeCells count="7">
    <mergeCell ref="A41:B41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77" header="0.3" footer="0.79"/>
  <pageSetup paperSize="9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M82"/>
  <sheetViews>
    <sheetView topLeftCell="A4" zoomScale="110" zoomScaleNormal="110" zoomScaleSheetLayoutView="8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9.6640625" style="75" customWidth="1"/>
    <col min="3" max="3" width="11.44140625" style="75" customWidth="1"/>
    <col min="4" max="4" width="25" style="75" customWidth="1"/>
    <col min="5" max="5" width="9.6640625" style="75" customWidth="1"/>
    <col min="6" max="6" width="7.6640625" style="75" customWidth="1"/>
    <col min="7" max="8" width="8" style="75" customWidth="1"/>
    <col min="9" max="9" width="17.6640625" style="75" customWidth="1"/>
    <col min="10" max="10" width="5.5546875" style="75" bestFit="1" customWidth="1"/>
    <col min="11" max="11" width="6" style="75" customWidth="1"/>
    <col min="12" max="16384" width="9.109375" style="75"/>
  </cols>
  <sheetData>
    <row r="1" spans="1:13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3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</row>
    <row r="3" spans="1:13" ht="15" customHeight="1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</row>
    <row r="4" spans="1:13" ht="14.4" customHeight="1" x14ac:dyDescent="0.25">
      <c r="E4" s="309" t="s">
        <v>153</v>
      </c>
      <c r="F4" s="309"/>
      <c r="G4" s="309"/>
      <c r="H4" s="309"/>
      <c r="I4" s="309"/>
      <c r="J4" s="309"/>
      <c r="K4" s="309"/>
    </row>
    <row r="5" spans="1:13" ht="13.8" x14ac:dyDescent="0.25">
      <c r="A5" s="19" t="str">
        <f>d_4</f>
        <v>ЖЕНЩИНЫ</v>
      </c>
      <c r="B5" s="148"/>
      <c r="C5" s="204" t="s">
        <v>154</v>
      </c>
      <c r="D5" s="201" t="s">
        <v>183</v>
      </c>
      <c r="E5" s="203"/>
      <c r="F5" s="203"/>
      <c r="G5" s="19" t="str">
        <f>d_1</f>
        <v>04.09.2019г.</v>
      </c>
      <c r="I5" s="36" t="s">
        <v>157</v>
      </c>
      <c r="J5" s="16" t="s">
        <v>1286</v>
      </c>
    </row>
    <row r="6" spans="1:13" x14ac:dyDescent="0.25">
      <c r="A6" s="19" t="s">
        <v>128</v>
      </c>
      <c r="B6" s="20"/>
      <c r="C6" s="204" t="s">
        <v>155</v>
      </c>
      <c r="D6" s="16" t="s">
        <v>184</v>
      </c>
      <c r="E6" s="16"/>
      <c r="I6" s="36" t="s">
        <v>158</v>
      </c>
      <c r="J6" s="202"/>
    </row>
    <row r="7" spans="1:13" ht="12.75" customHeight="1" x14ac:dyDescent="0.25">
      <c r="C7" s="204" t="s">
        <v>156</v>
      </c>
      <c r="D7" s="16" t="s">
        <v>185</v>
      </c>
      <c r="E7" s="19"/>
      <c r="F7" s="14"/>
      <c r="G7" s="138"/>
      <c r="H7" s="14"/>
      <c r="I7" s="14"/>
      <c r="J7" s="149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21" t="s">
        <v>56</v>
      </c>
      <c r="B8" s="121" t="s">
        <v>133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81</v>
      </c>
      <c r="H8" s="121" t="s">
        <v>82</v>
      </c>
      <c r="I8" s="121" t="s">
        <v>83</v>
      </c>
      <c r="J8" s="121" t="s">
        <v>48</v>
      </c>
      <c r="K8" s="121" t="s">
        <v>58</v>
      </c>
    </row>
    <row r="9" spans="1:13" ht="13.8" thickBot="1" x14ac:dyDescent="0.3">
      <c r="A9" s="133"/>
      <c r="B9" s="134"/>
      <c r="C9" s="135"/>
      <c r="D9" s="135"/>
      <c r="E9" s="135"/>
      <c r="F9" s="135"/>
      <c r="G9" s="135"/>
      <c r="H9" s="135"/>
      <c r="I9" s="135"/>
      <c r="J9" s="135"/>
      <c r="K9" s="136"/>
    </row>
    <row r="10" spans="1:13" ht="27.6" customHeight="1" x14ac:dyDescent="0.25">
      <c r="A10" s="230" t="s">
        <v>38</v>
      </c>
      <c r="B10" s="231" t="str">
        <f>VLOOKUP($F10,УЧАСТНИКИ!$A$2:$L$1105,3,FALSE)</f>
        <v>Блескина Екатерина</v>
      </c>
      <c r="C10" s="232" t="str">
        <f>VLOOKUP($F10,УЧАСТНИКИ!$A$2:$L$1105,4,FALSE)</f>
        <v>29.01.1993</v>
      </c>
      <c r="D10" s="233" t="str">
        <f>VLOOKUP($F10,УЧАСТНИКИ!$A$2:$L$1105,5,FALSE)</f>
        <v>Красноярский край Санкт-Петербург</v>
      </c>
      <c r="E10" s="234" t="str">
        <f>VLOOKUP($F10,УЧАСТНИКИ!$A$2:$L$1105,8,FALSE)</f>
        <v>МС</v>
      </c>
      <c r="F10" s="235" t="s">
        <v>1143</v>
      </c>
      <c r="G10" s="235" t="s">
        <v>1289</v>
      </c>
      <c r="H10" s="235"/>
      <c r="I10" s="235"/>
      <c r="J10" s="235"/>
      <c r="K10" s="236" t="s">
        <v>123</v>
      </c>
    </row>
    <row r="11" spans="1:13" s="183" customFormat="1" ht="27.6" customHeight="1" x14ac:dyDescent="0.25">
      <c r="A11" s="235" t="s">
        <v>39</v>
      </c>
      <c r="B11" s="237" t="str">
        <f>VLOOKUP($F11,УЧАСТНИКИ!$A$2:$L$1105,3,FALSE)</f>
        <v>Сластникова Тамара</v>
      </c>
      <c r="C11" s="238" t="str">
        <f>VLOOKUP($F11,УЧАСТНИКИ!$A$2:$L$1105,4,FALSE)</f>
        <v>21.05.1993</v>
      </c>
      <c r="D11" s="239" t="str">
        <f>VLOOKUP($F11,УЧАСТНИКИ!$A$2:$L$1105,5,FALSE)</f>
        <v xml:space="preserve">Новосибирская область </v>
      </c>
      <c r="E11" s="240" t="str">
        <f>VLOOKUP($F11,УЧАСТНИКИ!$A$2:$L$1105,8,FALSE)</f>
        <v>МС</v>
      </c>
      <c r="F11" s="235" t="s">
        <v>1194</v>
      </c>
      <c r="G11" s="235" t="s">
        <v>1290</v>
      </c>
      <c r="H11" s="235"/>
      <c r="I11" s="235"/>
      <c r="J11" s="235"/>
      <c r="K11" s="235"/>
    </row>
    <row r="12" spans="1:13" s="183" customFormat="1" ht="27.6" customHeight="1" x14ac:dyDescent="0.25">
      <c r="A12" s="235" t="s">
        <v>40</v>
      </c>
      <c r="B12" s="237" t="str">
        <f>VLOOKUP($F12,УЧАСТНИКИ!$A$2:$L$1105,3,FALSE)</f>
        <v>Зелих Виктория</v>
      </c>
      <c r="C12" s="238" t="str">
        <f>VLOOKUP($F12,УЧАСТНИКИ!$A$2:$L$1105,4,FALSE)</f>
        <v>09.07.1996</v>
      </c>
      <c r="D12" s="239" t="str">
        <f>VLOOKUP($F12,УЧАСТНИКИ!$A$2:$L$1105,5,FALSE)</f>
        <v xml:space="preserve">Краснодарский край </v>
      </c>
      <c r="E12" s="240" t="str">
        <f>VLOOKUP($F12,УЧАСТНИКИ!$A$2:$L$1105,8,FALSE)</f>
        <v>КМС</v>
      </c>
      <c r="F12" s="235" t="s">
        <v>1070</v>
      </c>
      <c r="G12" s="235" t="s">
        <v>1291</v>
      </c>
      <c r="H12" s="235"/>
      <c r="I12" s="235"/>
      <c r="J12" s="235"/>
      <c r="K12" s="235"/>
    </row>
    <row r="13" spans="1:13" s="183" customFormat="1" ht="27.6" customHeight="1" x14ac:dyDescent="0.25">
      <c r="A13" s="235" t="s">
        <v>41</v>
      </c>
      <c r="B13" s="237" t="str">
        <f>VLOOKUP($F13,УЧАСТНИКИ!$A$2:$L$1105,3,FALSE)</f>
        <v>Сивкова Кристина</v>
      </c>
      <c r="C13" s="238" t="str">
        <f>VLOOKUP($F13,УЧАСТНИКИ!$A$2:$L$1105,4,FALSE)</f>
        <v>28.02.1997</v>
      </c>
      <c r="D13" s="239" t="str">
        <f>VLOOKUP($F13,УЧАСТНИКИ!$A$2:$L$1105,5,FALSE)</f>
        <v xml:space="preserve">Москва </v>
      </c>
      <c r="E13" s="240" t="str">
        <f>VLOOKUP($F13,УЧАСТНИКИ!$A$2:$L$1105,8,FALSE)</f>
        <v>МСМК</v>
      </c>
      <c r="F13" s="235" t="s">
        <v>1058</v>
      </c>
      <c r="G13" s="235" t="s">
        <v>1292</v>
      </c>
      <c r="H13" s="235"/>
      <c r="I13" s="235"/>
      <c r="J13" s="235"/>
      <c r="K13" s="235" t="s">
        <v>123</v>
      </c>
      <c r="M13" s="187"/>
    </row>
    <row r="14" spans="1:13" ht="27.6" customHeight="1" x14ac:dyDescent="0.25">
      <c r="A14" s="235" t="s">
        <v>42</v>
      </c>
      <c r="B14" s="231" t="str">
        <f>VLOOKUP($F14,УЧАСТНИКИ!$A$2:$L$1105,3,FALSE)</f>
        <v>Григорьева Анастасия</v>
      </c>
      <c r="C14" s="232" t="str">
        <f>VLOOKUP($F14,УЧАСТНИКИ!$A$2:$L$1105,4,FALSE)</f>
        <v>07.11.1993</v>
      </c>
      <c r="D14" s="233" t="str">
        <f>VLOOKUP($F14,УЧАСТНИКИ!$A$2:$L$1105,5,FALSE)</f>
        <v xml:space="preserve">Санкт-Петербург </v>
      </c>
      <c r="E14" s="234" t="str">
        <f>VLOOKUP($F14,УЧАСТНИКИ!$A$2:$L$1105,8,FALSE)</f>
        <v>МС</v>
      </c>
      <c r="F14" s="235" t="s">
        <v>1147</v>
      </c>
      <c r="G14" s="235" t="s">
        <v>1293</v>
      </c>
      <c r="H14" s="235"/>
      <c r="I14" s="235"/>
      <c r="J14" s="235"/>
      <c r="K14" s="236"/>
    </row>
    <row r="15" spans="1:13" ht="27.6" customHeight="1" x14ac:dyDescent="0.25">
      <c r="A15" s="235" t="s">
        <v>43</v>
      </c>
      <c r="B15" s="231" t="str">
        <f>VLOOKUP($F15,УЧАСТНИКИ!$A$2:$L$1105,3,FALSE)</f>
        <v>Черняева (Козлова) Елена</v>
      </c>
      <c r="C15" s="232" t="str">
        <f>VLOOKUP($F15,УЧАСТНИКИ!$A$2:$L$1105,4,FALSE)</f>
        <v>19.09.1988</v>
      </c>
      <c r="D15" s="233" t="str">
        <f>VLOOKUP($F15,УЧАСТНИКИ!$A$2:$L$1105,5,FALSE)</f>
        <v>Санкт-Петербург Вологодская область</v>
      </c>
      <c r="E15" s="234" t="str">
        <f>VLOOKUP($F15,УЧАСТНИКИ!$A$2:$L$1105,8,FALSE)</f>
        <v>МС</v>
      </c>
      <c r="F15" s="235" t="s">
        <v>1163</v>
      </c>
      <c r="G15" s="235" t="s">
        <v>1294</v>
      </c>
      <c r="H15" s="235"/>
      <c r="I15" s="235"/>
      <c r="J15" s="235"/>
      <c r="K15" s="236"/>
    </row>
    <row r="16" spans="1:13" ht="27.6" customHeight="1" x14ac:dyDescent="0.25">
      <c r="A16" s="235" t="s">
        <v>44</v>
      </c>
      <c r="B16" s="231" t="str">
        <f>VLOOKUP($F16,УЧАСТНИКИ!$A$2:$L$1105,3,FALSE)</f>
        <v>Соколова (Полищук) Анастасия</v>
      </c>
      <c r="C16" s="232" t="str">
        <f>VLOOKUP($F16,УЧАСТНИКИ!$A$2:$L$1105,4,FALSE)</f>
        <v>20.05.1994</v>
      </c>
      <c r="D16" s="233" t="str">
        <f>VLOOKUP($F16,УЧАСТНИКИ!$A$2:$L$1105,5,FALSE)</f>
        <v>Свердловская область Челябинская область</v>
      </c>
      <c r="E16" s="234" t="str">
        <f>VLOOKUP($F16,УЧАСТНИКИ!$A$2:$L$1105,8,FALSE)</f>
        <v>МС</v>
      </c>
      <c r="F16" s="235" t="s">
        <v>1130</v>
      </c>
      <c r="G16" s="235" t="s">
        <v>1295</v>
      </c>
      <c r="H16" s="235"/>
      <c r="I16" s="235"/>
      <c r="J16" s="235"/>
      <c r="K16" s="236"/>
    </row>
    <row r="17" spans="1:12" ht="27.6" customHeight="1" x14ac:dyDescent="0.25">
      <c r="A17" s="235">
        <v>8</v>
      </c>
      <c r="B17" s="231" t="str">
        <f>VLOOKUP($F17,УЧАСТНИКИ!$A$2:$L$1105,3,FALSE)</f>
        <v>Хорошева Кристина</v>
      </c>
      <c r="C17" s="232" t="str">
        <f>VLOOKUP($F17,УЧАСТНИКИ!$A$2:$L$1105,4,FALSE)</f>
        <v>05.04.1993</v>
      </c>
      <c r="D17" s="233" t="str">
        <f>VLOOKUP($F17,УЧАСТНИКИ!$A$2:$L$1105,5,FALSE)</f>
        <v>Пензенская область Тульская область</v>
      </c>
      <c r="E17" s="234" t="str">
        <f>VLOOKUP($F17,УЧАСТНИКИ!$A$2:$L$1105,8,FALSE)</f>
        <v>МС</v>
      </c>
      <c r="F17" s="235" t="s">
        <v>1116</v>
      </c>
      <c r="G17" s="235" t="s">
        <v>1296</v>
      </c>
      <c r="H17" s="235"/>
      <c r="I17" s="235"/>
      <c r="J17" s="235"/>
      <c r="K17" s="236"/>
    </row>
    <row r="18" spans="1:12" x14ac:dyDescent="0.25">
      <c r="L18" s="24"/>
    </row>
    <row r="19" spans="1:12" x14ac:dyDescent="0.25">
      <c r="L19" s="24"/>
    </row>
    <row r="20" spans="1:12" ht="15.6" x14ac:dyDescent="0.3">
      <c r="A20" s="265" t="s">
        <v>57</v>
      </c>
      <c r="B20" s="99"/>
      <c r="D20" s="265" t="s">
        <v>171</v>
      </c>
      <c r="E20" s="265"/>
      <c r="J20" s="24"/>
      <c r="K20" s="24"/>
    </row>
    <row r="21" spans="1:12" ht="15.6" x14ac:dyDescent="0.3">
      <c r="A21" s="265" t="s">
        <v>54</v>
      </c>
      <c r="D21" s="265" t="s">
        <v>1216</v>
      </c>
      <c r="E21" s="265"/>
      <c r="K21" s="24"/>
    </row>
    <row r="22" spans="1:12" ht="15.6" x14ac:dyDescent="0.3">
      <c r="A22" s="303" t="s">
        <v>55</v>
      </c>
      <c r="B22" s="303"/>
      <c r="D22" s="265" t="s">
        <v>1217</v>
      </c>
      <c r="K22" s="24"/>
    </row>
    <row r="23" spans="1:12" ht="15.75" customHeight="1" x14ac:dyDescent="0.3">
      <c r="B23" s="265"/>
    </row>
    <row r="24" spans="1:12" ht="15.6" x14ac:dyDescent="0.3">
      <c r="B24" s="150"/>
      <c r="L24" s="24"/>
    </row>
    <row r="25" spans="1:12" ht="15.6" x14ac:dyDescent="0.3">
      <c r="B25" s="128"/>
      <c r="L25" s="24"/>
    </row>
    <row r="26" spans="1:12" ht="15.6" x14ac:dyDescent="0.3">
      <c r="B26" s="128"/>
      <c r="L26" s="24"/>
    </row>
    <row r="27" spans="1:12" ht="15.6" x14ac:dyDescent="0.3">
      <c r="B27" s="128"/>
      <c r="L27" s="24"/>
    </row>
    <row r="28" spans="1:12" ht="15.6" x14ac:dyDescent="0.3">
      <c r="B28" s="128"/>
      <c r="L28" s="24"/>
    </row>
    <row r="29" spans="1:12" x14ac:dyDescent="0.25">
      <c r="L29" s="24"/>
    </row>
    <row r="30" spans="1:12" x14ac:dyDescent="0.25">
      <c r="L30" s="24"/>
    </row>
    <row r="31" spans="1:12" x14ac:dyDescent="0.25">
      <c r="L31" s="24"/>
    </row>
    <row r="32" spans="1:12" x14ac:dyDescent="0.25">
      <c r="L32" s="24"/>
    </row>
    <row r="33" spans="1:12" x14ac:dyDescent="0.25">
      <c r="L33" s="24"/>
    </row>
    <row r="34" spans="1:12" x14ac:dyDescent="0.25">
      <c r="L34" s="24"/>
    </row>
    <row r="35" spans="1:12" x14ac:dyDescent="0.25">
      <c r="L35" s="24"/>
    </row>
    <row r="36" spans="1:12" x14ac:dyDescent="0.25">
      <c r="L36" s="24"/>
    </row>
    <row r="37" spans="1:12" x14ac:dyDescent="0.25">
      <c r="L37" s="24"/>
    </row>
    <row r="38" spans="1:12" x14ac:dyDescent="0.25">
      <c r="A38" s="24"/>
      <c r="B38" s="100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x14ac:dyDescent="0.25">
      <c r="A39" s="30"/>
      <c r="B39" s="129"/>
      <c r="C39" s="130"/>
      <c r="D39" s="131"/>
      <c r="E39" s="131"/>
      <c r="F39" s="30"/>
      <c r="G39" s="30"/>
      <c r="H39" s="30"/>
      <c r="I39" s="30"/>
      <c r="J39" s="30"/>
      <c r="K39" s="130"/>
      <c r="L39" s="24"/>
    </row>
    <row r="40" spans="1:12" x14ac:dyDescent="0.25">
      <c r="A40" s="30"/>
      <c r="B40" s="29"/>
      <c r="C40" s="130"/>
      <c r="D40" s="131"/>
      <c r="E40" s="131"/>
      <c r="F40" s="30"/>
      <c r="G40" s="30"/>
      <c r="H40" s="30"/>
      <c r="I40" s="30"/>
      <c r="J40" s="30"/>
      <c r="K40" s="130"/>
    </row>
    <row r="41" spans="1:12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30"/>
      <c r="K41" s="130"/>
    </row>
    <row r="42" spans="1:12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30"/>
      <c r="K42" s="130"/>
    </row>
    <row r="43" spans="1:12" x14ac:dyDescent="0.25">
      <c r="A43" s="30"/>
      <c r="B43" s="132"/>
      <c r="C43" s="130"/>
      <c r="D43" s="131"/>
      <c r="E43" s="131"/>
      <c r="F43" s="30"/>
      <c r="G43" s="30"/>
      <c r="H43" s="30"/>
      <c r="I43" s="30"/>
      <c r="J43" s="30"/>
      <c r="K43" s="130"/>
    </row>
    <row r="44" spans="1:12" x14ac:dyDescent="0.25">
      <c r="A44" s="30"/>
      <c r="B44" s="132"/>
      <c r="C44" s="130"/>
      <c r="D44" s="131"/>
      <c r="E44" s="131"/>
      <c r="F44" s="30"/>
      <c r="G44" s="30"/>
      <c r="H44" s="30"/>
      <c r="I44" s="30"/>
      <c r="J44" s="30"/>
      <c r="K44" s="130"/>
    </row>
    <row r="45" spans="1:12" x14ac:dyDescent="0.25">
      <c r="A45" s="30"/>
      <c r="B45" s="132"/>
      <c r="C45" s="130"/>
      <c r="D45" s="131"/>
      <c r="E45" s="131"/>
      <c r="F45" s="30"/>
      <c r="G45" s="30"/>
      <c r="H45" s="30"/>
      <c r="I45" s="30"/>
      <c r="J45" s="30"/>
      <c r="K45" s="130"/>
    </row>
    <row r="46" spans="1:12" x14ac:dyDescent="0.25">
      <c r="A46" s="30"/>
      <c r="B46" s="132"/>
      <c r="C46" s="130"/>
      <c r="D46" s="131"/>
      <c r="E46" s="131"/>
      <c r="F46" s="30"/>
      <c r="G46" s="30"/>
      <c r="H46" s="30"/>
      <c r="I46" s="30"/>
      <c r="J46" s="30"/>
      <c r="K46" s="130"/>
    </row>
    <row r="47" spans="1:12" x14ac:dyDescent="0.25">
      <c r="A47" s="24"/>
      <c r="B47" s="100"/>
      <c r="C47" s="24"/>
      <c r="D47" s="24"/>
      <c r="E47" s="24"/>
      <c r="F47" s="24"/>
      <c r="G47" s="24"/>
      <c r="H47" s="24"/>
      <c r="I47" s="24"/>
      <c r="J47" s="24"/>
      <c r="K47" s="24"/>
    </row>
    <row r="48" spans="1:12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30"/>
      <c r="K48" s="130"/>
    </row>
    <row r="49" spans="1:1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30"/>
      <c r="K49" s="130"/>
    </row>
    <row r="50" spans="1:1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30"/>
      <c r="K50" s="130"/>
    </row>
    <row r="51" spans="1:1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30"/>
      <c r="K51" s="130"/>
    </row>
    <row r="52" spans="1:11" x14ac:dyDescent="0.25">
      <c r="A52" s="30"/>
      <c r="B52" s="129"/>
      <c r="C52" s="130"/>
      <c r="D52" s="131"/>
      <c r="E52" s="131"/>
      <c r="F52" s="30"/>
      <c r="G52" s="30"/>
      <c r="H52" s="30"/>
      <c r="I52" s="30"/>
      <c r="J52" s="30"/>
      <c r="K52" s="130"/>
    </row>
    <row r="53" spans="1:11" x14ac:dyDescent="0.25">
      <c r="A53" s="30"/>
      <c r="B53" s="129"/>
      <c r="C53" s="130"/>
      <c r="D53" s="131"/>
      <c r="E53" s="131"/>
      <c r="F53" s="30"/>
      <c r="G53" s="30"/>
      <c r="H53" s="30"/>
      <c r="I53" s="30"/>
      <c r="J53" s="30"/>
      <c r="K53" s="130"/>
    </row>
    <row r="54" spans="1:11" x14ac:dyDescent="0.25">
      <c r="A54" s="30"/>
      <c r="B54" s="129"/>
      <c r="C54" s="130"/>
      <c r="D54" s="131"/>
      <c r="E54" s="131"/>
      <c r="F54" s="30"/>
      <c r="G54" s="30"/>
      <c r="H54" s="30"/>
      <c r="I54" s="30"/>
      <c r="J54" s="30"/>
      <c r="K54" s="130"/>
    </row>
    <row r="55" spans="1:11" x14ac:dyDescent="0.25">
      <c r="A55" s="30"/>
      <c r="B55" s="129"/>
      <c r="C55" s="130"/>
      <c r="D55" s="131"/>
      <c r="E55" s="131"/>
      <c r="F55" s="30"/>
      <c r="G55" s="30"/>
      <c r="H55" s="30"/>
      <c r="I55" s="30"/>
      <c r="J55" s="30"/>
      <c r="K55" s="130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1:K1"/>
    <mergeCell ref="A2:K2"/>
    <mergeCell ref="A3:K3"/>
    <mergeCell ref="E4:K4"/>
    <mergeCell ref="A22:B22"/>
  </mergeCell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21">
    <tabColor rgb="FF00B050"/>
  </sheetPr>
  <dimension ref="A1:N100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6.5546875" style="75" customWidth="1"/>
    <col min="3" max="3" width="10.5546875" style="75" customWidth="1"/>
    <col min="4" max="4" width="35.88671875" style="75" customWidth="1"/>
    <col min="5" max="6" width="9.6640625" style="75" customWidth="1"/>
    <col min="7" max="7" width="11.6640625" style="75" bestFit="1" customWidth="1"/>
    <col min="8" max="8" width="13.33203125" style="75" customWidth="1"/>
    <col min="9" max="9" width="9.44140625" style="75" customWidth="1"/>
    <col min="10" max="10" width="11.8867187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1"/>
      <c r="B4" s="201"/>
      <c r="C4" s="201"/>
      <c r="D4" s="201"/>
      <c r="E4" s="309" t="s">
        <v>169</v>
      </c>
      <c r="F4" s="309"/>
      <c r="G4" s="309"/>
      <c r="H4" s="309"/>
      <c r="I4" s="309"/>
      <c r="J4" s="309"/>
      <c r="K4" s="77"/>
    </row>
    <row r="5" spans="1:14" x14ac:dyDescent="0.25">
      <c r="A5" s="19" t="str">
        <f>d_4</f>
        <v>ЖЕНЩИНЫ</v>
      </c>
      <c r="B5" s="201"/>
      <c r="C5" s="204" t="s">
        <v>154</v>
      </c>
      <c r="D5" s="201" t="s">
        <v>186</v>
      </c>
      <c r="E5" s="201"/>
      <c r="F5" s="201"/>
      <c r="G5" s="19" t="str">
        <f>d_2</f>
        <v>05.09.2019г.</v>
      </c>
      <c r="H5" s="36" t="s">
        <v>157</v>
      </c>
      <c r="I5" s="16" t="s">
        <v>1315</v>
      </c>
      <c r="K5" s="77"/>
    </row>
    <row r="6" spans="1:14" x14ac:dyDescent="0.25">
      <c r="A6" s="16" t="s">
        <v>129</v>
      </c>
      <c r="B6" s="149"/>
      <c r="C6" s="204" t="s">
        <v>155</v>
      </c>
      <c r="D6" s="16" t="s">
        <v>187</v>
      </c>
      <c r="E6" s="16"/>
      <c r="H6" s="36" t="s">
        <v>158</v>
      </c>
      <c r="I6" s="202"/>
      <c r="K6" s="77"/>
    </row>
    <row r="7" spans="1:14" ht="13.5" customHeight="1" x14ac:dyDescent="0.25">
      <c r="C7" s="204" t="s">
        <v>156</v>
      </c>
      <c r="D7" s="16" t="s">
        <v>188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ht="16.2" customHeight="1" x14ac:dyDescent="0.25">
      <c r="A10" s="217" t="s">
        <v>38</v>
      </c>
      <c r="B10" s="106" t="str">
        <f>VLOOKUP($F10,УЧАСТНИКИ!$A$2:$L$1105,3,FALSE)</f>
        <v>Баулина Ирина</v>
      </c>
      <c r="C10" s="218" t="str">
        <f>VLOOKUP($F10,УЧАСТНИКИ!$A$2:$L$1105,4,FALSE)</f>
        <v>04.01.1999</v>
      </c>
      <c r="D10" s="108" t="str">
        <f>VLOOKUP($F10,УЧАСТНИКИ!$A$2:$L$1105,5,FALSE)</f>
        <v xml:space="preserve">Воронежская область </v>
      </c>
      <c r="E10" s="219" t="str">
        <f>VLOOKUP($F10,УЧАСТНИКИ!$A$2:$L$1105,8,FALSE)</f>
        <v>МС</v>
      </c>
      <c r="F10" s="241" t="s">
        <v>1121</v>
      </c>
      <c r="G10" s="241"/>
      <c r="H10" s="217"/>
      <c r="I10" s="217"/>
      <c r="J10" s="218"/>
    </row>
    <row r="11" spans="1:14" s="183" customFormat="1" ht="16.2" customHeight="1" x14ac:dyDescent="0.25">
      <c r="A11" s="217" t="s">
        <v>39</v>
      </c>
      <c r="B11" s="184" t="str">
        <f>VLOOKUP($F11,УЧАСТНИКИ!$A$2:$L$1105,3,FALSE)</f>
        <v>Асоева Манижа</v>
      </c>
      <c r="C11" s="217" t="str">
        <f>VLOOKUP($F11,УЧАСТНИКИ!$A$2:$L$1105,4,FALSE)</f>
        <v>28.05.2001</v>
      </c>
      <c r="D11" s="186" t="str">
        <f>VLOOKUP($F11,УЧАСТНИКИ!$A$2:$L$1105,5,FALSE)</f>
        <v>Санкт-Петербург Тверская область</v>
      </c>
      <c r="E11" s="242" t="str">
        <f>VLOOKUP($F11,УЧАСТНИКИ!$A$2:$L$1105,8,FALSE)</f>
        <v>КМС</v>
      </c>
      <c r="F11" s="217" t="s">
        <v>1142</v>
      </c>
      <c r="G11" s="217"/>
      <c r="H11" s="217"/>
      <c r="I11" s="217"/>
      <c r="J11" s="217" t="s">
        <v>123</v>
      </c>
    </row>
    <row r="12" spans="1:14" s="183" customFormat="1" ht="16.2" customHeight="1" x14ac:dyDescent="0.25">
      <c r="A12" s="217" t="s">
        <v>40</v>
      </c>
      <c r="B12" s="184" t="str">
        <f>VLOOKUP($F12,УЧАСТНИКИ!$A$2:$L$1105,3,FALSE)</f>
        <v>Цаплина Валерия</v>
      </c>
      <c r="C12" s="217" t="str">
        <f>VLOOKUP($F12,УЧАСТНИКИ!$A$2:$L$1105,4,FALSE)</f>
        <v>19.02.1997</v>
      </c>
      <c r="D12" s="186" t="str">
        <f>VLOOKUP($F12,УЧАСТНИКИ!$A$2:$L$1105,5,FALSE)</f>
        <v>Кировская область Санкт-Петербург</v>
      </c>
      <c r="E12" s="242" t="str">
        <f>VLOOKUP($F12,УЧАСТНИКИ!$A$2:$L$1105,8,FALSE)</f>
        <v>КМС</v>
      </c>
      <c r="F12" s="217" t="s">
        <v>1162</v>
      </c>
      <c r="G12" s="217"/>
      <c r="H12" s="217"/>
      <c r="I12" s="217"/>
      <c r="J12" s="217"/>
    </row>
    <row r="13" spans="1:14" s="183" customFormat="1" ht="16.2" customHeight="1" x14ac:dyDescent="0.25">
      <c r="A13" s="217" t="s">
        <v>41</v>
      </c>
      <c r="B13" s="184" t="str">
        <f>VLOOKUP($F13,УЧАСТНИКИ!$A$2:$L$1105,3,FALSE)</f>
        <v>Стародубова Виолетта</v>
      </c>
      <c r="C13" s="217" t="str">
        <f>VLOOKUP($F13,УЧАСТНИКИ!$A$2:$L$1105,4,FALSE)</f>
        <v>15.12.1999</v>
      </c>
      <c r="D13" s="186" t="str">
        <f>VLOOKUP($F13,УЧАСТНИКИ!$A$2:$L$1105,5,FALSE)</f>
        <v xml:space="preserve">Воронежская область </v>
      </c>
      <c r="E13" s="242" t="str">
        <f>VLOOKUP($F13,УЧАСТНИКИ!$A$2:$L$1105,8,FALSE)</f>
        <v>КМС</v>
      </c>
      <c r="F13" s="217" t="s">
        <v>1126</v>
      </c>
      <c r="G13" s="217"/>
      <c r="H13" s="217"/>
      <c r="I13" s="217"/>
      <c r="J13" s="217" t="s">
        <v>123</v>
      </c>
      <c r="L13" s="187"/>
    </row>
    <row r="14" spans="1:14" ht="16.2" customHeight="1" x14ac:dyDescent="0.25">
      <c r="A14" s="217" t="s">
        <v>42</v>
      </c>
      <c r="B14" s="106" t="str">
        <f>VLOOKUP($F14,УЧАСТНИКИ!$A$2:$L$1105,3,FALSE)</f>
        <v>Алымова Вера</v>
      </c>
      <c r="C14" s="218" t="str">
        <f>VLOOKUP($F14,УЧАСТНИКИ!$A$2:$L$1105,4,FALSE)</f>
        <v>24.11.1995</v>
      </c>
      <c r="D14" s="108" t="str">
        <f>VLOOKUP($F14,УЧАСТНИКИ!$A$2:$L$1105,5,FALSE)</f>
        <v>Санкт-Петербург Брянская область</v>
      </c>
      <c r="E14" s="219" t="str">
        <f>VLOOKUP($F14,УЧАСТНИКИ!$A$2:$L$1105,8,FALSE)</f>
        <v>МС</v>
      </c>
      <c r="F14" s="217" t="s">
        <v>1118</v>
      </c>
      <c r="G14" s="217"/>
      <c r="H14" s="217"/>
      <c r="I14" s="217"/>
      <c r="J14" s="218"/>
    </row>
    <row r="15" spans="1:14" ht="16.2" customHeight="1" x14ac:dyDescent="0.25">
      <c r="A15" s="217" t="s">
        <v>43</v>
      </c>
      <c r="B15" s="106" t="str">
        <f>VLOOKUP($F15,УЧАСТНИКИ!$A$2:$L$1105,3,FALSE)</f>
        <v>Соколова (Полищук) Анастасия</v>
      </c>
      <c r="C15" s="218" t="str">
        <f>VLOOKUP($F15,УЧАСТНИКИ!$A$2:$L$1105,4,FALSE)</f>
        <v>20.05.1994</v>
      </c>
      <c r="D15" s="108" t="str">
        <f>VLOOKUP($F15,УЧАСТНИКИ!$A$2:$L$1105,5,FALSE)</f>
        <v>Свердловская область Челябинская область</v>
      </c>
      <c r="E15" s="219" t="str">
        <f>VLOOKUP($F15,УЧАСТНИКИ!$A$2:$L$1105,8,FALSE)</f>
        <v>МС</v>
      </c>
      <c r="F15" s="217" t="s">
        <v>1130</v>
      </c>
      <c r="G15" s="217"/>
      <c r="H15" s="217"/>
      <c r="I15" s="217"/>
      <c r="J15" s="218"/>
    </row>
    <row r="16" spans="1:14" ht="16.2" customHeight="1" x14ac:dyDescent="0.25">
      <c r="A16" s="217" t="s">
        <v>44</v>
      </c>
      <c r="B16" s="106" t="str">
        <f>VLOOKUP($F16,УЧАСТНИКИ!$A$2:$L$1105,3,FALSE)</f>
        <v>Копрова Екатерина</v>
      </c>
      <c r="C16" s="218" t="str">
        <f>VLOOKUP($F16,УЧАСТНИКИ!$A$2:$L$1105,4,FALSE)</f>
        <v>07.02.1999</v>
      </c>
      <c r="D16" s="108" t="str">
        <f>VLOOKUP($F16,УЧАСТНИКИ!$A$2:$L$1105,5,FALSE)</f>
        <v xml:space="preserve">Санкт-Петербург </v>
      </c>
      <c r="E16" s="219" t="str">
        <f>VLOOKUP($F16,УЧАСТНИКИ!$A$2:$L$1105,8,FALSE)</f>
        <v>КМС</v>
      </c>
      <c r="F16" s="217" t="s">
        <v>1154</v>
      </c>
      <c r="G16" s="217"/>
      <c r="H16" s="217"/>
      <c r="I16" s="217"/>
      <c r="J16" s="218" t="s">
        <v>123</v>
      </c>
    </row>
    <row r="17" spans="1:11" ht="16.2" customHeight="1" x14ac:dyDescent="0.25">
      <c r="A17" s="217" t="s">
        <v>63</v>
      </c>
      <c r="B17" s="106" t="str">
        <f>VLOOKUP($F17,УЧАСТНИКИ!$A$2:$L$1105,3,FALSE)</f>
        <v>Бондаренко Анна</v>
      </c>
      <c r="C17" s="218" t="str">
        <f>VLOOKUP($F17,УЧАСТНИКИ!$A$2:$L$1105,4,FALSE)</f>
        <v>24.07.2001</v>
      </c>
      <c r="D17" s="108" t="str">
        <f>VLOOKUP($F17,УЧАСТНИКИ!$A$2:$L$1105,5,FALSE)</f>
        <v xml:space="preserve">Томская область </v>
      </c>
      <c r="E17" s="219" t="str">
        <f>VLOOKUP($F17,УЧАСТНИКИ!$A$2:$L$1105,8,FALSE)</f>
        <v>1</v>
      </c>
      <c r="F17" s="217" t="s">
        <v>1081</v>
      </c>
      <c r="G17" s="217"/>
      <c r="H17" s="217"/>
      <c r="I17" s="217"/>
      <c r="J17" s="218"/>
    </row>
    <row r="18" spans="1:11" x14ac:dyDescent="0.25">
      <c r="A18" s="226"/>
      <c r="B18" s="227" t="s">
        <v>46</v>
      </c>
      <c r="C18" s="228"/>
      <c r="D18" s="228"/>
      <c r="E18" s="228"/>
      <c r="F18" s="228"/>
      <c r="G18" s="228"/>
      <c r="H18" s="228"/>
      <c r="I18" s="228"/>
      <c r="J18" s="229"/>
      <c r="K18" s="10"/>
    </row>
    <row r="19" spans="1:11" x14ac:dyDescent="0.25">
      <c r="A19" s="217" t="s">
        <v>38</v>
      </c>
      <c r="B19" s="106"/>
      <c r="C19" s="218"/>
      <c r="D19" s="108"/>
      <c r="E19" s="219"/>
      <c r="F19" s="217"/>
      <c r="G19" s="217"/>
      <c r="H19" s="217"/>
      <c r="I19" s="217"/>
      <c r="J19" s="218"/>
    </row>
    <row r="20" spans="1:11" x14ac:dyDescent="0.25">
      <c r="A20" s="217" t="s">
        <v>39</v>
      </c>
      <c r="B20" s="106" t="str">
        <f>VLOOKUP($F20,УЧАСТНИКИ!$A$2:$L$1105,3,FALSE)</f>
        <v>Григорьева Ольга</v>
      </c>
      <c r="C20" s="218" t="str">
        <f>VLOOKUP($F20,УЧАСТНИКИ!$A$2:$L$1105,4,FALSE)</f>
        <v>11.12.1992</v>
      </c>
      <c r="D20" s="108" t="str">
        <f>VLOOKUP($F20,УЧАСТНИКИ!$A$2:$L$1105,5,FALSE)</f>
        <v xml:space="preserve">Новгородская область </v>
      </c>
      <c r="E20" s="219" t="str">
        <f>VLOOKUP($F20,УЧАСТНИКИ!$A$2:$L$1105,8,FALSE)</f>
        <v>КМС</v>
      </c>
      <c r="F20" s="217" t="s">
        <v>1195</v>
      </c>
      <c r="G20" s="217"/>
      <c r="H20" s="217"/>
      <c r="I20" s="217"/>
      <c r="J20" s="218"/>
    </row>
    <row r="21" spans="1:11" x14ac:dyDescent="0.25">
      <c r="A21" s="217" t="s">
        <v>40</v>
      </c>
      <c r="B21" s="106" t="str">
        <f>VLOOKUP($F21,УЧАСТНИКИ!$A$2:$L$1105,3,FALSE)</f>
        <v>Татькова Анна</v>
      </c>
      <c r="C21" s="218" t="str">
        <f>VLOOKUP($F21,УЧАСТНИКИ!$A$2:$L$1105,4,FALSE)</f>
        <v>22.06.1999</v>
      </c>
      <c r="D21" s="108" t="str">
        <f>VLOOKUP($F21,УЧАСТНИКИ!$A$2:$L$1105,5,FALSE)</f>
        <v xml:space="preserve">Волгоградская область </v>
      </c>
      <c r="E21" s="219" t="str">
        <f>VLOOKUP($F21,УЧАСТНИКИ!$A$2:$L$1105,8,FALSE)</f>
        <v>КМС</v>
      </c>
      <c r="F21" s="217" t="s">
        <v>1104</v>
      </c>
      <c r="G21" s="217"/>
      <c r="H21" s="217"/>
      <c r="I21" s="217"/>
      <c r="J21" s="218"/>
    </row>
    <row r="22" spans="1:11" x14ac:dyDescent="0.25">
      <c r="A22" s="217" t="s">
        <v>41</v>
      </c>
      <c r="B22" s="106" t="str">
        <f>VLOOKUP($F22,УЧАСТНИКИ!$A$2:$L$1105,3,FALSE)</f>
        <v>Глебова Карина</v>
      </c>
      <c r="C22" s="218" t="str">
        <f>VLOOKUP($F22,УЧАСТНИКИ!$A$2:$L$1105,4,FALSE)</f>
        <v>23.01.1996</v>
      </c>
      <c r="D22" s="108" t="str">
        <f>VLOOKUP($F22,УЧАСТНИКИ!$A$2:$L$1105,5,FALSE)</f>
        <v xml:space="preserve">Сахалинская область </v>
      </c>
      <c r="E22" s="219" t="str">
        <f>VLOOKUP($F22,УЧАСТНИКИ!$A$2:$L$1105,8,FALSE)</f>
        <v>МС</v>
      </c>
      <c r="F22" s="217" t="s">
        <v>1220</v>
      </c>
      <c r="G22" s="217"/>
      <c r="H22" s="217"/>
      <c r="I22" s="217"/>
      <c r="J22" s="218"/>
    </row>
    <row r="23" spans="1:11" x14ac:dyDescent="0.25">
      <c r="A23" s="217" t="s">
        <v>42</v>
      </c>
      <c r="B23" s="106" t="str">
        <f>VLOOKUP($F23,УЧАСТНИКИ!$A$2:$L$1105,3,FALSE)</f>
        <v>Хорошева Кристина</v>
      </c>
      <c r="C23" s="218" t="str">
        <f>VLOOKUP($F23,УЧАСТНИКИ!$A$2:$L$1105,4,FALSE)</f>
        <v>05.04.1993</v>
      </c>
      <c r="D23" s="108" t="str">
        <f>VLOOKUP($F23,УЧАСТНИКИ!$A$2:$L$1105,5,FALSE)</f>
        <v>Пензенская область Тульская область</v>
      </c>
      <c r="E23" s="219" t="str">
        <f>VLOOKUP($F23,УЧАСТНИКИ!$A$2:$L$1105,8,FALSE)</f>
        <v>МС</v>
      </c>
      <c r="F23" s="217" t="s">
        <v>1116</v>
      </c>
      <c r="G23" s="217"/>
      <c r="H23" s="217"/>
      <c r="I23" s="217"/>
      <c r="J23" s="218"/>
    </row>
    <row r="24" spans="1:11" x14ac:dyDescent="0.25">
      <c r="A24" s="217" t="s">
        <v>43</v>
      </c>
      <c r="B24" s="106" t="str">
        <f>VLOOKUP($F24,УЧАСТНИКИ!$A$2:$L$1105,3,FALSE)</f>
        <v>Сластникова Тамара</v>
      </c>
      <c r="C24" s="218" t="str">
        <f>VLOOKUP($F24,УЧАСТНИКИ!$A$2:$L$1105,4,FALSE)</f>
        <v>21.05.1993</v>
      </c>
      <c r="D24" s="108" t="str">
        <f>VLOOKUP($F24,УЧАСТНИКИ!$A$2:$L$1105,5,FALSE)</f>
        <v xml:space="preserve">Новосибирская область </v>
      </c>
      <c r="E24" s="219" t="str">
        <f>VLOOKUP($F24,УЧАСТНИКИ!$A$2:$L$1105,8,FALSE)</f>
        <v>МС</v>
      </c>
      <c r="F24" s="217" t="s">
        <v>1194</v>
      </c>
      <c r="G24" s="217"/>
      <c r="H24" s="217"/>
      <c r="I24" s="217"/>
      <c r="J24" s="218" t="s">
        <v>123</v>
      </c>
    </row>
    <row r="25" spans="1:11" x14ac:dyDescent="0.25">
      <c r="A25" s="217" t="s">
        <v>44</v>
      </c>
      <c r="B25" s="106" t="str">
        <f>VLOOKUP($F25,УЧАСТНИКИ!$A$2:$L$1105,3,FALSE)</f>
        <v>Рыбкина Анастасия</v>
      </c>
      <c r="C25" s="218" t="str">
        <f>VLOOKUP($F25,УЧАСТНИКИ!$A$2:$L$1105,4,FALSE)</f>
        <v>14.04.1999</v>
      </c>
      <c r="D25" s="108" t="str">
        <f>VLOOKUP($F25,УЧАСТНИКИ!$A$2:$L$1105,5,FALSE)</f>
        <v xml:space="preserve">Курская область </v>
      </c>
      <c r="E25" s="219" t="str">
        <f>VLOOKUP($F25,УЧАСТНИКИ!$A$2:$L$1105,8,FALSE)</f>
        <v>КМС</v>
      </c>
      <c r="F25" s="217" t="s">
        <v>1180</v>
      </c>
      <c r="G25" s="217"/>
      <c r="H25" s="217"/>
      <c r="I25" s="217"/>
      <c r="J25" s="218" t="s">
        <v>123</v>
      </c>
    </row>
    <row r="26" spans="1:11" x14ac:dyDescent="0.25">
      <c r="A26" s="217">
        <v>8</v>
      </c>
      <c r="B26" s="106" t="str">
        <f>VLOOKUP($F26,УЧАСТНИКИ!$A$2:$L$1105,3,FALSE)</f>
        <v>Кученева Юлия</v>
      </c>
      <c r="C26" s="218" t="str">
        <f>VLOOKUP($F26,УЧАСТНИКИ!$A$2:$L$1105,4,FALSE)</f>
        <v>11.09.1999</v>
      </c>
      <c r="D26" s="108" t="str">
        <f>VLOOKUP($F26,УЧАСТНИКИ!$A$2:$L$1105,5,FALSE)</f>
        <v xml:space="preserve">Волгоградская область </v>
      </c>
      <c r="E26" s="219" t="str">
        <f>VLOOKUP($F26,УЧАСТНИКИ!$A$2:$L$1105,8,FALSE)</f>
        <v>КМС</v>
      </c>
      <c r="F26" s="217" t="s">
        <v>1102</v>
      </c>
      <c r="G26" s="217"/>
      <c r="H26" s="217"/>
      <c r="I26" s="217"/>
      <c r="J26" s="218" t="s">
        <v>123</v>
      </c>
    </row>
    <row r="27" spans="1:11" x14ac:dyDescent="0.25">
      <c r="A27" s="226"/>
      <c r="B27" s="227" t="s">
        <v>47</v>
      </c>
      <c r="C27" s="228"/>
      <c r="D27" s="228"/>
      <c r="E27" s="228"/>
      <c r="F27" s="228"/>
      <c r="G27" s="228"/>
      <c r="H27" s="228"/>
      <c r="I27" s="228"/>
      <c r="J27" s="229"/>
    </row>
    <row r="28" spans="1:11" x14ac:dyDescent="0.25">
      <c r="A28" s="217" t="s">
        <v>38</v>
      </c>
      <c r="B28" s="106"/>
      <c r="C28" s="218"/>
      <c r="D28" s="108"/>
      <c r="E28" s="219"/>
      <c r="F28" s="217"/>
      <c r="G28" s="217"/>
      <c r="H28" s="217"/>
      <c r="I28" s="217"/>
      <c r="J28" s="218"/>
    </row>
    <row r="29" spans="1:11" x14ac:dyDescent="0.25">
      <c r="A29" s="217" t="s">
        <v>39</v>
      </c>
      <c r="B29" s="106" t="str">
        <f>VLOOKUP($F29,УЧАСТНИКИ!$A$2:$L$1105,3,FALSE)</f>
        <v>Алтухова Екатерина</v>
      </c>
      <c r="C29" s="218" t="str">
        <f>VLOOKUP($F29,УЧАСТНИКИ!$A$2:$L$1105,4,FALSE)</f>
        <v>04.08.2000</v>
      </c>
      <c r="D29" s="108" t="str">
        <f>VLOOKUP($F29,УЧАСТНИКИ!$A$2:$L$1105,5,FALSE)</f>
        <v xml:space="preserve">Курская область </v>
      </c>
      <c r="E29" s="219" t="str">
        <f>VLOOKUP($F29,УЧАСТНИКИ!$A$2:$L$1105,8,FALSE)</f>
        <v>1</v>
      </c>
      <c r="F29" s="217" t="s">
        <v>97</v>
      </c>
      <c r="G29" s="217"/>
      <c r="H29" s="217"/>
      <c r="I29" s="217"/>
      <c r="J29" s="218"/>
    </row>
    <row r="30" spans="1:11" x14ac:dyDescent="0.25">
      <c r="A30" s="217" t="s">
        <v>40</v>
      </c>
      <c r="B30" s="106" t="str">
        <f>VLOOKUP($F30,УЧАСТНИКИ!$A$2:$L$1105,3,FALSE)</f>
        <v>Палиенко Ольга</v>
      </c>
      <c r="C30" s="218" t="str">
        <f>VLOOKUP($F30,УЧАСТНИКИ!$A$2:$L$1105,4,FALSE)</f>
        <v>21.11.1995</v>
      </c>
      <c r="D30" s="108" t="str">
        <f>VLOOKUP($F30,УЧАСТНИКИ!$A$2:$L$1105,5,FALSE)</f>
        <v xml:space="preserve">Новосибирская область </v>
      </c>
      <c r="E30" s="219" t="str">
        <f>VLOOKUP($F30,УЧАСТНИКИ!$A$2:$L$1105,8,FALSE)</f>
        <v>КМС</v>
      </c>
      <c r="F30" s="217" t="s">
        <v>1192</v>
      </c>
      <c r="G30" s="217"/>
      <c r="H30" s="217"/>
      <c r="I30" s="217"/>
      <c r="J30" s="218"/>
    </row>
    <row r="31" spans="1:11" x14ac:dyDescent="0.25">
      <c r="A31" s="217" t="s">
        <v>41</v>
      </c>
      <c r="B31" s="106" t="str">
        <f>VLOOKUP($F31,УЧАСТНИКИ!$A$2:$L$1105,3,FALSE)</f>
        <v>Черняева (Козлова) Елена</v>
      </c>
      <c r="C31" s="218" t="str">
        <f>VLOOKUP($F31,УЧАСТНИКИ!$A$2:$L$1105,4,FALSE)</f>
        <v>19.09.1988</v>
      </c>
      <c r="D31" s="108" t="str">
        <f>VLOOKUP($F31,УЧАСТНИКИ!$A$2:$L$1105,5,FALSE)</f>
        <v>Санкт-Петербург Вологодская область</v>
      </c>
      <c r="E31" s="219" t="str">
        <f>VLOOKUP($F31,УЧАСТНИКИ!$A$2:$L$1105,8,FALSE)</f>
        <v>МС</v>
      </c>
      <c r="F31" s="217" t="s">
        <v>1163</v>
      </c>
      <c r="G31" s="217"/>
      <c r="H31" s="217"/>
      <c r="I31" s="217"/>
      <c r="J31" s="218"/>
    </row>
    <row r="32" spans="1:11" x14ac:dyDescent="0.25">
      <c r="A32" s="217" t="s">
        <v>42</v>
      </c>
      <c r="B32" s="106" t="str">
        <f>VLOOKUP($F32,УЧАСТНИКИ!$A$2:$L$1105,3,FALSE)</f>
        <v>Котлярова Надежда</v>
      </c>
      <c r="C32" s="218" t="str">
        <f>VLOOKUP($F32,УЧАСТНИКИ!$A$2:$L$1105,4,FALSE)</f>
        <v>12.06.1989</v>
      </c>
      <c r="D32" s="108" t="str">
        <f>VLOOKUP($F32,УЧАСТНИКИ!$A$2:$L$1105,5,FALSE)</f>
        <v>Москва Республика Карелия</v>
      </c>
      <c r="E32" s="219" t="str">
        <f>VLOOKUP($F32,УЧАСТНИКИ!$A$2:$L$1105,8,FALSE)</f>
        <v>МСМК</v>
      </c>
      <c r="F32" s="217" t="s">
        <v>1200</v>
      </c>
      <c r="G32" s="217"/>
      <c r="H32" s="217"/>
      <c r="I32" s="217"/>
      <c r="J32" s="218"/>
    </row>
    <row r="33" spans="1:12" x14ac:dyDescent="0.25">
      <c r="A33" s="217" t="s">
        <v>43</v>
      </c>
      <c r="B33" s="106" t="str">
        <f>VLOOKUP($F33,УЧАСТНИКИ!$A$2:$L$1105,3,FALSE)</f>
        <v>Глотова Яна</v>
      </c>
      <c r="C33" s="218" t="str">
        <f>VLOOKUP($F33,УЧАСТНИКИ!$A$2:$L$1105,4,FALSE)</f>
        <v>17.01.1995</v>
      </c>
      <c r="D33" s="108" t="str">
        <f>VLOOKUP($F33,УЧАСТНИКИ!$A$2:$L$1105,5,FALSE)</f>
        <v>Московская область Липецкая область</v>
      </c>
      <c r="E33" s="219" t="str">
        <f>VLOOKUP($F33,УЧАСТНИКИ!$A$2:$L$1105,8,FALSE)</f>
        <v>МС</v>
      </c>
      <c r="F33" s="217" t="s">
        <v>114</v>
      </c>
      <c r="G33" s="217"/>
      <c r="H33" s="217"/>
      <c r="I33" s="217"/>
      <c r="J33" s="218" t="s">
        <v>123</v>
      </c>
    </row>
    <row r="34" spans="1:12" x14ac:dyDescent="0.25">
      <c r="A34" s="217" t="s">
        <v>44</v>
      </c>
      <c r="B34" s="106" t="str">
        <f>VLOOKUP($F34,УЧАСТНИКИ!$A$2:$L$1105,3,FALSE)</f>
        <v>Кузминчук Олеся</v>
      </c>
      <c r="C34" s="218" t="str">
        <f>VLOOKUP($F34,УЧАСТНИКИ!$A$2:$L$1105,4,FALSE)</f>
        <v>04.12.1998</v>
      </c>
      <c r="D34" s="108" t="str">
        <f>VLOOKUP($F34,УЧАСТНИКИ!$A$2:$L$1105,5,FALSE)</f>
        <v xml:space="preserve">Санкт-Петербург </v>
      </c>
      <c r="E34" s="219" t="str">
        <f>VLOOKUP($F34,УЧАСТНИКИ!$A$2:$L$1105,8,FALSE)</f>
        <v>КМС</v>
      </c>
      <c r="F34" s="217" t="s">
        <v>22</v>
      </c>
      <c r="G34" s="217"/>
      <c r="H34" s="217"/>
      <c r="I34" s="217"/>
      <c r="J34" s="218" t="s">
        <v>123</v>
      </c>
    </row>
    <row r="35" spans="1:12" x14ac:dyDescent="0.25">
      <c r="A35" s="217">
        <v>8</v>
      </c>
      <c r="B35" s="106" t="str">
        <f>VLOOKUP($F35,УЧАСТНИКИ!$A$2:$L$1105,3,FALSE)</f>
        <v>Сухобокова Анастасия</v>
      </c>
      <c r="C35" s="218" t="str">
        <f>VLOOKUP($F35,УЧАСТНИКИ!$A$2:$L$1105,4,FALSE)</f>
        <v>04.12.1997</v>
      </c>
      <c r="D35" s="108" t="str">
        <f>VLOOKUP($F35,УЧАСТНИКИ!$A$2:$L$1105,5,FALSE)</f>
        <v xml:space="preserve">Сахалинская область </v>
      </c>
      <c r="E35" s="219" t="str">
        <f>VLOOKUP($F35,УЧАСТНИКИ!$A$2:$L$1105,8,FALSE)</f>
        <v>1</v>
      </c>
      <c r="F35" s="217" t="s">
        <v>1221</v>
      </c>
      <c r="G35" s="217"/>
      <c r="H35" s="217"/>
      <c r="I35" s="217"/>
      <c r="J35" s="218" t="s">
        <v>123</v>
      </c>
    </row>
    <row r="36" spans="1:12" ht="15.75" customHeight="1" x14ac:dyDescent="0.25">
      <c r="A36" s="30"/>
      <c r="B36" s="97"/>
      <c r="C36" s="98"/>
      <c r="D36" s="127"/>
      <c r="E36" s="127"/>
      <c r="F36" s="30"/>
      <c r="G36" s="30"/>
      <c r="H36" s="30"/>
      <c r="I36" s="30"/>
      <c r="J36" s="30"/>
      <c r="K36" s="98"/>
      <c r="L36" s="24"/>
    </row>
    <row r="37" spans="1:12" x14ac:dyDescent="0.25">
      <c r="L37" s="24"/>
    </row>
    <row r="38" spans="1:12" ht="15.6" x14ac:dyDescent="0.3">
      <c r="A38" s="265" t="s">
        <v>57</v>
      </c>
      <c r="B38" s="99"/>
      <c r="D38" s="265" t="s">
        <v>171</v>
      </c>
      <c r="E38" s="265"/>
      <c r="J38" s="24"/>
      <c r="K38" s="24"/>
    </row>
    <row r="39" spans="1:12" ht="15.6" x14ac:dyDescent="0.3">
      <c r="A39" s="265" t="s">
        <v>54</v>
      </c>
      <c r="D39" s="265" t="s">
        <v>1216</v>
      </c>
      <c r="E39" s="265"/>
      <c r="K39" s="24"/>
    </row>
    <row r="40" spans="1:12" ht="15.6" x14ac:dyDescent="0.3">
      <c r="A40" s="303" t="s">
        <v>55</v>
      </c>
      <c r="B40" s="303"/>
      <c r="D40" s="265" t="s">
        <v>1217</v>
      </c>
      <c r="K40" s="24"/>
    </row>
    <row r="41" spans="1:12" ht="15.75" customHeight="1" x14ac:dyDescent="0.3">
      <c r="B41" s="265"/>
    </row>
    <row r="42" spans="1:12" ht="15.6" x14ac:dyDescent="0.3">
      <c r="B42" s="128"/>
      <c r="L42" s="24"/>
    </row>
    <row r="43" spans="1:12" ht="15.6" x14ac:dyDescent="0.3">
      <c r="B43" s="128"/>
      <c r="L43" s="24"/>
    </row>
    <row r="44" spans="1:12" x14ac:dyDescent="0.25">
      <c r="L44" s="24"/>
    </row>
    <row r="45" spans="1:12" ht="15.6" x14ac:dyDescent="0.3">
      <c r="B45" s="128"/>
      <c r="L45" s="24"/>
    </row>
    <row r="46" spans="1:12" ht="15.75" customHeight="1" x14ac:dyDescent="0.3">
      <c r="B46" s="128"/>
      <c r="L46" s="24"/>
    </row>
    <row r="47" spans="1:12" ht="15.75" customHeight="1" x14ac:dyDescent="0.25">
      <c r="L47" s="24"/>
    </row>
    <row r="48" spans="1:12" ht="15.75" customHeight="1" x14ac:dyDescent="0.25">
      <c r="L48" s="24"/>
    </row>
    <row r="49" spans="1:12" ht="15.75" customHeight="1" x14ac:dyDescent="0.25">
      <c r="L49" s="24"/>
    </row>
    <row r="50" spans="1:12" ht="15.75" customHeight="1" x14ac:dyDescent="0.25">
      <c r="L50" s="24"/>
    </row>
    <row r="51" spans="1:12" ht="15.75" customHeight="1" x14ac:dyDescent="0.25">
      <c r="L51" s="24"/>
    </row>
    <row r="52" spans="1:12" ht="15.75" customHeight="1" x14ac:dyDescent="0.25">
      <c r="L52" s="24"/>
    </row>
    <row r="53" spans="1:12" ht="15.75" customHeight="1" x14ac:dyDescent="0.25">
      <c r="L53" s="24"/>
    </row>
    <row r="54" spans="1:12" ht="15.75" customHeight="1" x14ac:dyDescent="0.25">
      <c r="L54" s="24"/>
    </row>
    <row r="55" spans="1:12" ht="15.75" customHeight="1" x14ac:dyDescent="0.25">
      <c r="L55" s="24"/>
    </row>
    <row r="56" spans="1:12" ht="15.75" customHeight="1" x14ac:dyDescent="0.25">
      <c r="A56" s="24"/>
      <c r="B56" s="100"/>
      <c r="C56" s="24"/>
      <c r="D56" s="24"/>
      <c r="E56" s="24"/>
      <c r="F56" s="24"/>
      <c r="G56" s="24"/>
      <c r="H56" s="24"/>
      <c r="I56" s="24"/>
      <c r="J56" s="24"/>
      <c r="K56" s="24"/>
      <c r="L56" s="24"/>
    </row>
    <row r="57" spans="1:12" ht="15.75" customHeight="1" x14ac:dyDescent="0.25">
      <c r="A57" s="30"/>
      <c r="B57" s="129"/>
      <c r="C57" s="130"/>
      <c r="D57" s="131"/>
      <c r="E57" s="131"/>
      <c r="F57" s="30"/>
      <c r="G57" s="30"/>
      <c r="H57" s="30"/>
      <c r="I57" s="30"/>
      <c r="J57" s="30"/>
      <c r="K57" s="130"/>
      <c r="L57" s="24"/>
    </row>
    <row r="58" spans="1:12" ht="15.75" customHeight="1" x14ac:dyDescent="0.25">
      <c r="A58" s="30"/>
      <c r="B58" s="29"/>
      <c r="C58" s="130"/>
      <c r="D58" s="131"/>
      <c r="E58" s="131"/>
      <c r="F58" s="30"/>
      <c r="G58" s="30"/>
      <c r="H58" s="30"/>
      <c r="I58" s="30"/>
      <c r="J58" s="30"/>
      <c r="K58" s="130"/>
    </row>
    <row r="59" spans="1:12" ht="15.75" customHeight="1" x14ac:dyDescent="0.25">
      <c r="A59" s="30"/>
      <c r="B59" s="132"/>
      <c r="C59" s="130"/>
      <c r="D59" s="131"/>
      <c r="E59" s="131"/>
      <c r="F59" s="30"/>
      <c r="G59" s="30"/>
      <c r="H59" s="30"/>
      <c r="I59" s="30"/>
      <c r="J59" s="30"/>
      <c r="K59" s="130"/>
    </row>
    <row r="60" spans="1:12" ht="15.75" customHeight="1" x14ac:dyDescent="0.25">
      <c r="A60" s="30"/>
      <c r="B60" s="132"/>
      <c r="C60" s="130"/>
      <c r="D60" s="131"/>
      <c r="E60" s="131"/>
      <c r="F60" s="30"/>
      <c r="G60" s="30"/>
      <c r="H60" s="30"/>
      <c r="I60" s="30"/>
      <c r="J60" s="30"/>
      <c r="K60" s="130"/>
    </row>
    <row r="61" spans="1:12" ht="15.75" customHeight="1" x14ac:dyDescent="0.25">
      <c r="A61" s="30"/>
      <c r="B61" s="132"/>
      <c r="C61" s="130"/>
      <c r="D61" s="131"/>
      <c r="E61" s="131"/>
      <c r="F61" s="30"/>
      <c r="G61" s="30"/>
      <c r="H61" s="30"/>
      <c r="I61" s="30"/>
      <c r="J61" s="30"/>
      <c r="K61" s="130"/>
    </row>
    <row r="62" spans="1:12" ht="15.75" customHeight="1" x14ac:dyDescent="0.25">
      <c r="A62" s="30"/>
      <c r="B62" s="132"/>
      <c r="C62" s="130"/>
      <c r="D62" s="131"/>
      <c r="E62" s="131"/>
      <c r="F62" s="30"/>
      <c r="G62" s="30"/>
      <c r="H62" s="30"/>
      <c r="I62" s="30"/>
      <c r="J62" s="30"/>
      <c r="K62" s="130"/>
    </row>
    <row r="63" spans="1:12" ht="15.75" customHeight="1" x14ac:dyDescent="0.25">
      <c r="A63" s="30"/>
      <c r="B63" s="132"/>
      <c r="C63" s="130"/>
      <c r="D63" s="131"/>
      <c r="E63" s="131"/>
      <c r="F63" s="30"/>
      <c r="G63" s="30"/>
      <c r="H63" s="30"/>
      <c r="I63" s="30"/>
      <c r="J63" s="30"/>
      <c r="K63" s="130"/>
    </row>
    <row r="64" spans="1:12" ht="15.75" customHeight="1" x14ac:dyDescent="0.25">
      <c r="A64" s="30"/>
      <c r="B64" s="132"/>
      <c r="C64" s="130"/>
      <c r="D64" s="131"/>
      <c r="E64" s="131"/>
      <c r="F64" s="30"/>
      <c r="G64" s="30"/>
      <c r="H64" s="30"/>
      <c r="I64" s="30"/>
      <c r="J64" s="30"/>
      <c r="K64" s="130"/>
    </row>
    <row r="65" spans="1:11" ht="15.75" customHeight="1" x14ac:dyDescent="0.25">
      <c r="A65" s="24"/>
      <c r="B65" s="100"/>
      <c r="C65" s="24"/>
      <c r="D65" s="24"/>
      <c r="E65" s="24"/>
      <c r="F65" s="24"/>
      <c r="G65" s="24"/>
      <c r="H65" s="24"/>
      <c r="I65" s="24"/>
      <c r="J65" s="24"/>
      <c r="K65" s="24"/>
    </row>
    <row r="66" spans="1:11" ht="15.75" customHeight="1" x14ac:dyDescent="0.25">
      <c r="A66" s="30"/>
      <c r="B66" s="129"/>
      <c r="C66" s="130"/>
      <c r="D66" s="131"/>
      <c r="E66" s="131"/>
      <c r="F66" s="30"/>
      <c r="G66" s="30"/>
      <c r="H66" s="30"/>
      <c r="I66" s="30"/>
      <c r="J66" s="30"/>
      <c r="K66" s="130"/>
    </row>
    <row r="67" spans="1:11" ht="15.75" customHeight="1" x14ac:dyDescent="0.25">
      <c r="A67" s="30"/>
      <c r="B67" s="129"/>
      <c r="C67" s="130"/>
      <c r="D67" s="131"/>
      <c r="E67" s="131"/>
      <c r="F67" s="30"/>
      <c r="G67" s="30"/>
      <c r="H67" s="30"/>
      <c r="I67" s="30"/>
      <c r="J67" s="30"/>
      <c r="K67" s="130"/>
    </row>
    <row r="68" spans="1:11" ht="15.75" customHeight="1" x14ac:dyDescent="0.25">
      <c r="A68" s="30"/>
      <c r="B68" s="129"/>
      <c r="C68" s="130"/>
      <c r="D68" s="131"/>
      <c r="E68" s="131"/>
      <c r="F68" s="30"/>
      <c r="G68" s="30"/>
      <c r="H68" s="30"/>
      <c r="I68" s="30"/>
      <c r="J68" s="30"/>
      <c r="K68" s="130"/>
    </row>
    <row r="69" spans="1:11" ht="15.75" customHeight="1" x14ac:dyDescent="0.25">
      <c r="A69" s="30"/>
      <c r="B69" s="129"/>
      <c r="C69" s="130"/>
      <c r="D69" s="131"/>
      <c r="E69" s="131"/>
      <c r="F69" s="30"/>
      <c r="G69" s="30"/>
      <c r="H69" s="30"/>
      <c r="I69" s="30"/>
      <c r="J69" s="30"/>
      <c r="K69" s="130"/>
    </row>
    <row r="70" spans="1:11" ht="15.75" customHeight="1" x14ac:dyDescent="0.25">
      <c r="A70" s="30"/>
      <c r="B70" s="129"/>
      <c r="C70" s="130"/>
      <c r="D70" s="131"/>
      <c r="E70" s="131"/>
      <c r="F70" s="30"/>
      <c r="G70" s="30"/>
      <c r="H70" s="30"/>
      <c r="I70" s="30"/>
      <c r="J70" s="30"/>
      <c r="K70" s="130"/>
    </row>
    <row r="71" spans="1:11" ht="15.75" customHeight="1" x14ac:dyDescent="0.25">
      <c r="A71" s="30"/>
      <c r="B71" s="129"/>
      <c r="C71" s="130"/>
      <c r="D71" s="131"/>
      <c r="E71" s="131"/>
      <c r="F71" s="30"/>
      <c r="G71" s="30"/>
      <c r="H71" s="30"/>
      <c r="I71" s="30"/>
      <c r="J71" s="30"/>
      <c r="K71" s="130"/>
    </row>
    <row r="72" spans="1:11" ht="15.75" customHeight="1" x14ac:dyDescent="0.25">
      <c r="A72" s="30"/>
      <c r="B72" s="129"/>
      <c r="C72" s="130"/>
      <c r="D72" s="131"/>
      <c r="E72" s="131"/>
      <c r="F72" s="30"/>
      <c r="G72" s="30"/>
      <c r="H72" s="30"/>
      <c r="I72" s="30"/>
      <c r="J72" s="30"/>
      <c r="K72" s="130"/>
    </row>
    <row r="73" spans="1:11" ht="15.75" customHeight="1" x14ac:dyDescent="0.25">
      <c r="A73" s="30"/>
      <c r="B73" s="129"/>
      <c r="C73" s="130"/>
      <c r="D73" s="131"/>
      <c r="E73" s="131"/>
      <c r="F73" s="30"/>
      <c r="G73" s="30"/>
      <c r="H73" s="30"/>
      <c r="I73" s="30"/>
      <c r="J73" s="30"/>
      <c r="K73" s="130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</sheetData>
  <mergeCells count="5">
    <mergeCell ref="A3:J3"/>
    <mergeCell ref="A1:J1"/>
    <mergeCell ref="A2:J2"/>
    <mergeCell ref="E4:J4"/>
    <mergeCell ref="A40:B40"/>
  </mergeCells>
  <phoneticPr fontId="1" type="noConversion"/>
  <printOptions horizontalCentered="1"/>
  <pageMargins left="0.25" right="0.25" top="0.33" bottom="0.31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5">
    <tabColor rgb="FF00B050"/>
  </sheetPr>
  <dimension ref="A1:M81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8" width="6.88671875" style="75" customWidth="1"/>
    <col min="9" max="9" width="25.109375" style="75" customWidth="1"/>
    <col min="10" max="10" width="6" style="75" customWidth="1"/>
    <col min="11" max="16384" width="9.109375" style="75"/>
  </cols>
  <sheetData>
    <row r="1" spans="1:13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3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</row>
    <row r="3" spans="1:13" x14ac:dyDescent="0.25">
      <c r="A3" s="310" t="s">
        <v>150</v>
      </c>
      <c r="B3" s="310"/>
      <c r="C3" s="310"/>
      <c r="D3" s="310"/>
      <c r="E3" s="310"/>
      <c r="F3" s="310"/>
      <c r="G3" s="310"/>
      <c r="H3" s="310"/>
      <c r="I3" s="310"/>
      <c r="J3" s="310"/>
      <c r="K3" s="310"/>
    </row>
    <row r="4" spans="1:13" ht="14.4" x14ac:dyDescent="0.25">
      <c r="E4" s="309" t="s">
        <v>153</v>
      </c>
      <c r="F4" s="309"/>
      <c r="G4" s="309"/>
      <c r="H4" s="309"/>
      <c r="I4" s="309"/>
      <c r="J4" s="309"/>
      <c r="K4" s="309"/>
    </row>
    <row r="5" spans="1:13" ht="13.8" x14ac:dyDescent="0.25">
      <c r="A5" s="19" t="str">
        <f>d_4</f>
        <v>ЖЕНЩИНЫ</v>
      </c>
      <c r="B5" s="148"/>
      <c r="C5" s="204" t="s">
        <v>154</v>
      </c>
      <c r="D5" s="201" t="s">
        <v>186</v>
      </c>
      <c r="E5" s="203"/>
      <c r="F5" s="203"/>
      <c r="G5" s="19" t="str">
        <f>d_2</f>
        <v>05.09.2019г.</v>
      </c>
      <c r="I5" s="36" t="s">
        <v>157</v>
      </c>
      <c r="J5" s="16" t="s">
        <v>1316</v>
      </c>
    </row>
    <row r="6" spans="1:13" x14ac:dyDescent="0.25">
      <c r="A6" s="19" t="s">
        <v>129</v>
      </c>
      <c r="B6" s="20"/>
      <c r="C6" s="204" t="s">
        <v>155</v>
      </c>
      <c r="D6" s="16" t="s">
        <v>187</v>
      </c>
      <c r="E6" s="16"/>
      <c r="I6" s="36" t="s">
        <v>158</v>
      </c>
      <c r="J6" s="202"/>
    </row>
    <row r="7" spans="1:13" ht="13.5" customHeight="1" x14ac:dyDescent="0.25">
      <c r="C7" s="204" t="s">
        <v>156</v>
      </c>
      <c r="D7" s="16" t="s">
        <v>188</v>
      </c>
      <c r="E7" s="19"/>
      <c r="F7" s="14"/>
      <c r="G7" s="213"/>
      <c r="H7" s="14"/>
      <c r="I7" s="14"/>
      <c r="J7" s="149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21" t="s">
        <v>56</v>
      </c>
      <c r="B8" s="121" t="s">
        <v>134</v>
      </c>
      <c r="C8" s="121" t="s">
        <v>53</v>
      </c>
      <c r="D8" s="121" t="s">
        <v>78</v>
      </c>
      <c r="E8" s="142" t="s">
        <v>149</v>
      </c>
      <c r="F8" s="121" t="s">
        <v>35</v>
      </c>
      <c r="G8" s="121" t="s">
        <v>81</v>
      </c>
      <c r="H8" s="121" t="s">
        <v>82</v>
      </c>
      <c r="I8" s="121" t="s">
        <v>83</v>
      </c>
      <c r="J8" s="121" t="s">
        <v>48</v>
      </c>
      <c r="K8" s="121" t="s">
        <v>58</v>
      </c>
    </row>
    <row r="9" spans="1:13" ht="13.8" thickBot="1" x14ac:dyDescent="0.3">
      <c r="A9" s="133"/>
      <c r="B9" s="134"/>
      <c r="C9" s="135"/>
      <c r="D9" s="135"/>
      <c r="E9" s="135"/>
      <c r="F9" s="139"/>
      <c r="G9" s="139"/>
      <c r="H9" s="139"/>
      <c r="I9" s="135"/>
      <c r="J9" s="135"/>
      <c r="K9" s="136"/>
    </row>
    <row r="10" spans="1:13" ht="15.75" customHeight="1" x14ac:dyDescent="0.25">
      <c r="A10" s="243" t="s">
        <v>38</v>
      </c>
      <c r="B10" s="106" t="e">
        <f>VLOOKUP($F10,УЧАСТНИКИ!$A$2:$L$1105,3,FALSE)</f>
        <v>#N/A</v>
      </c>
      <c r="C10" s="218" t="e">
        <f>VLOOKUP($F10,УЧАСТНИКИ!$A$2:$L$1105,4,FALSE)</f>
        <v>#N/A</v>
      </c>
      <c r="D10" s="108" t="e">
        <f>VLOOKUP($F10,УЧАСТНИКИ!$A$2:$L$1105,5,FALSE)</f>
        <v>#N/A</v>
      </c>
      <c r="E10" s="219" t="e">
        <f>VLOOKUP($F10,УЧАСТНИКИ!$A$2:$L$1105,8,FALSE)</f>
        <v>#N/A</v>
      </c>
      <c r="F10" s="217"/>
      <c r="G10" s="217"/>
      <c r="H10" s="217"/>
      <c r="I10" s="217"/>
      <c r="J10" s="217"/>
      <c r="K10" s="218" t="e">
        <f>VLOOKUP($F10,УЧАСТНИКИ!$A$2:$L$1105,9,FALSE)</f>
        <v>#N/A</v>
      </c>
    </row>
    <row r="11" spans="1:13" s="183" customFormat="1" ht="15.75" customHeight="1" x14ac:dyDescent="0.25">
      <c r="A11" s="217" t="s">
        <v>39</v>
      </c>
      <c r="B11" s="184" t="e">
        <f>VLOOKUP($F11,УЧАСТНИКИ!$A$2:$L$1105,3,FALSE)</f>
        <v>#N/A</v>
      </c>
      <c r="C11" s="217" t="e">
        <f>VLOOKUP($F11,УЧАСТНИКИ!$A$2:$L$1105,4,FALSE)</f>
        <v>#N/A</v>
      </c>
      <c r="D11" s="186" t="e">
        <f>VLOOKUP($F11,УЧАСТНИКИ!$A$2:$L$1105,5,FALSE)</f>
        <v>#N/A</v>
      </c>
      <c r="E11" s="242" t="e">
        <f>VLOOKUP($F11,УЧАСТНИКИ!$A$2:$L$1105,8,FALSE)</f>
        <v>#N/A</v>
      </c>
      <c r="F11" s="217"/>
      <c r="G11" s="217"/>
      <c r="H11" s="217"/>
      <c r="I11" s="217"/>
      <c r="J11" s="217"/>
      <c r="K11" s="217" t="e">
        <f>VLOOKUP($F11,УЧАСТНИКИ!$A$2:$L$1105,9,FALSE)</f>
        <v>#N/A</v>
      </c>
    </row>
    <row r="12" spans="1:13" s="183" customFormat="1" ht="15.75" customHeight="1" x14ac:dyDescent="0.25">
      <c r="A12" s="217" t="s">
        <v>40</v>
      </c>
      <c r="B12" s="184" t="e">
        <f>VLOOKUP($F12,УЧАСТНИКИ!$A$2:$L$1105,3,FALSE)</f>
        <v>#N/A</v>
      </c>
      <c r="C12" s="217" t="e">
        <f>VLOOKUP($F12,УЧАСТНИКИ!$A$2:$L$1105,4,FALSE)</f>
        <v>#N/A</v>
      </c>
      <c r="D12" s="186" t="e">
        <f>VLOOKUP($F12,УЧАСТНИКИ!$A$2:$L$1105,5,FALSE)</f>
        <v>#N/A</v>
      </c>
      <c r="E12" s="242" t="e">
        <f>VLOOKUP($F12,УЧАСТНИКИ!$A$2:$L$1105,8,FALSE)</f>
        <v>#N/A</v>
      </c>
      <c r="F12" s="217"/>
      <c r="G12" s="217"/>
      <c r="H12" s="217"/>
      <c r="I12" s="217"/>
      <c r="J12" s="217"/>
      <c r="K12" s="217" t="e">
        <f>VLOOKUP($F12,УЧАСТНИКИ!$A$2:$L$1105,9,FALSE)</f>
        <v>#N/A</v>
      </c>
    </row>
    <row r="13" spans="1:13" s="183" customFormat="1" ht="15.75" customHeight="1" x14ac:dyDescent="0.25">
      <c r="A13" s="217" t="s">
        <v>41</v>
      </c>
      <c r="B13" s="184" t="e">
        <f>VLOOKUP($F13,УЧАСТНИКИ!$A$2:$L$1105,3,FALSE)</f>
        <v>#N/A</v>
      </c>
      <c r="C13" s="217" t="e">
        <f>VLOOKUP($F13,УЧАСТНИКИ!$A$2:$L$1105,4,FALSE)</f>
        <v>#N/A</v>
      </c>
      <c r="D13" s="186" t="e">
        <f>VLOOKUP($F13,УЧАСТНИКИ!$A$2:$L$1105,5,FALSE)</f>
        <v>#N/A</v>
      </c>
      <c r="E13" s="242" t="e">
        <f>VLOOKUP($F13,УЧАСТНИКИ!$A$2:$L$1105,8,FALSE)</f>
        <v>#N/A</v>
      </c>
      <c r="F13" s="217"/>
      <c r="G13" s="217"/>
      <c r="H13" s="217"/>
      <c r="I13" s="217"/>
      <c r="J13" s="217"/>
      <c r="K13" s="217" t="e">
        <f>VLOOKUP($F13,УЧАСТНИКИ!$A$2:$L$1105,9,FALSE)</f>
        <v>#N/A</v>
      </c>
      <c r="M13" s="187"/>
    </row>
    <row r="14" spans="1:13" ht="15.75" customHeight="1" x14ac:dyDescent="0.25">
      <c r="A14" s="217" t="s">
        <v>42</v>
      </c>
      <c r="B14" s="106" t="e">
        <f>VLOOKUP($F14,УЧАСТНИКИ!$A$2:$L$1105,3,FALSE)</f>
        <v>#N/A</v>
      </c>
      <c r="C14" s="218" t="e">
        <f>VLOOKUP($F14,УЧАСТНИКИ!$A$2:$L$1105,4,FALSE)</f>
        <v>#N/A</v>
      </c>
      <c r="D14" s="108" t="e">
        <f>VLOOKUP($F14,УЧАСТНИКИ!$A$2:$L$1105,5,FALSE)</f>
        <v>#N/A</v>
      </c>
      <c r="E14" s="219" t="e">
        <f>VLOOKUP($F14,УЧАСТНИКИ!$A$2:$L$1105,8,FALSE)</f>
        <v>#N/A</v>
      </c>
      <c r="F14" s="217"/>
      <c r="G14" s="217"/>
      <c r="H14" s="217"/>
      <c r="I14" s="217"/>
      <c r="J14" s="217"/>
      <c r="K14" s="218" t="e">
        <f>VLOOKUP($F14,УЧАСТНИКИ!$A$2:$L$1105,9,FALSE)</f>
        <v>#N/A</v>
      </c>
    </row>
    <row r="15" spans="1:13" ht="15.75" customHeight="1" x14ac:dyDescent="0.25">
      <c r="A15" s="217" t="s">
        <v>43</v>
      </c>
      <c r="B15" s="106" t="e">
        <f>VLOOKUP($F15,УЧАСТНИКИ!$A$2:$L$1105,3,FALSE)</f>
        <v>#N/A</v>
      </c>
      <c r="C15" s="218" t="e">
        <f>VLOOKUP($F15,УЧАСТНИКИ!$A$2:$L$1105,4,FALSE)</f>
        <v>#N/A</v>
      </c>
      <c r="D15" s="108" t="e">
        <f>VLOOKUP($F15,УЧАСТНИКИ!$A$2:$L$1105,5,FALSE)</f>
        <v>#N/A</v>
      </c>
      <c r="E15" s="219" t="e">
        <f>VLOOKUP($F15,УЧАСТНИКИ!$A$2:$L$1105,8,FALSE)</f>
        <v>#N/A</v>
      </c>
      <c r="F15" s="217"/>
      <c r="G15" s="217"/>
      <c r="H15" s="217"/>
      <c r="I15" s="217"/>
      <c r="J15" s="217"/>
      <c r="K15" s="218" t="e">
        <f>VLOOKUP($F15,УЧАСТНИКИ!$A$2:$L$1105,9,FALSE)</f>
        <v>#N/A</v>
      </c>
    </row>
    <row r="16" spans="1:13" ht="15.75" customHeight="1" x14ac:dyDescent="0.25">
      <c r="A16" s="217" t="s">
        <v>44</v>
      </c>
      <c r="B16" s="106" t="e">
        <f>VLOOKUP($F16,УЧАСТНИКИ!$A$2:$L$1105,3,FALSE)</f>
        <v>#N/A</v>
      </c>
      <c r="C16" s="218" t="e">
        <f>VLOOKUP($F16,УЧАСТНИКИ!$A$2:$L$1105,4,FALSE)</f>
        <v>#N/A</v>
      </c>
      <c r="D16" s="108" t="e">
        <f>VLOOKUP($F16,УЧАСТНИКИ!$A$2:$L$1105,5,FALSE)</f>
        <v>#N/A</v>
      </c>
      <c r="E16" s="219" t="e">
        <f>VLOOKUP($F16,УЧАСТНИКИ!$A$2:$L$1105,8,FALSE)</f>
        <v>#N/A</v>
      </c>
      <c r="F16" s="217"/>
      <c r="G16" s="217"/>
      <c r="H16" s="217"/>
      <c r="I16" s="217"/>
      <c r="J16" s="217"/>
      <c r="K16" s="218" t="e">
        <f>VLOOKUP($F16,УЧАСТНИКИ!$A$2:$L$1105,9,FALSE)</f>
        <v>#N/A</v>
      </c>
    </row>
    <row r="17" spans="1:11" ht="15.75" customHeight="1" x14ac:dyDescent="0.25">
      <c r="A17" s="217">
        <v>8</v>
      </c>
      <c r="B17" s="106" t="e">
        <f>VLOOKUP($F17,УЧАСТНИКИ!$A$2:$L$1105,3,FALSE)</f>
        <v>#N/A</v>
      </c>
      <c r="C17" s="218" t="e">
        <f>VLOOKUP($F17,УЧАСТНИКИ!$A$2:$L$1105,4,FALSE)</f>
        <v>#N/A</v>
      </c>
      <c r="D17" s="108" t="e">
        <f>VLOOKUP($F17,УЧАСТНИКИ!$A$2:$L$1105,5,FALSE)</f>
        <v>#N/A</v>
      </c>
      <c r="E17" s="219" t="e">
        <f>VLOOKUP($F17,УЧАСТНИКИ!$A$2:$L$1105,8,FALSE)</f>
        <v>#N/A</v>
      </c>
      <c r="F17" s="217"/>
      <c r="G17" s="217"/>
      <c r="H17" s="217"/>
      <c r="I17" s="217"/>
      <c r="J17" s="217"/>
      <c r="K17" s="218" t="e">
        <f>VLOOKUP($F17,УЧАСТНИКИ!$A$2:$L$1105,9,FALSE)</f>
        <v>#N/A</v>
      </c>
    </row>
    <row r="18" spans="1:11" x14ac:dyDescent="0.25">
      <c r="K18" s="24"/>
    </row>
    <row r="19" spans="1:11" ht="15" customHeight="1" x14ac:dyDescent="0.3">
      <c r="A19" s="128"/>
      <c r="B19" s="99"/>
      <c r="C19" s="128"/>
      <c r="D19" s="128"/>
      <c r="E19" s="147"/>
      <c r="F19" s="128"/>
      <c r="G19" s="30"/>
      <c r="H19" s="128"/>
      <c r="I19" s="137"/>
      <c r="J19" s="24"/>
      <c r="K19" s="24"/>
    </row>
    <row r="20" spans="1:11" ht="15.6" x14ac:dyDescent="0.3">
      <c r="A20" s="265" t="s">
        <v>57</v>
      </c>
      <c r="B20" s="99"/>
      <c r="D20" s="265" t="s">
        <v>171</v>
      </c>
      <c r="E20" s="265"/>
      <c r="J20" s="24"/>
      <c r="K20" s="24"/>
    </row>
    <row r="21" spans="1:11" ht="15.6" x14ac:dyDescent="0.3">
      <c r="A21" s="265" t="s">
        <v>54</v>
      </c>
      <c r="D21" s="265" t="s">
        <v>1216</v>
      </c>
      <c r="E21" s="265"/>
      <c r="K21" s="24"/>
    </row>
    <row r="22" spans="1:11" ht="15.6" x14ac:dyDescent="0.3">
      <c r="A22" s="303" t="s">
        <v>55</v>
      </c>
      <c r="B22" s="303"/>
      <c r="D22" s="265" t="s">
        <v>1217</v>
      </c>
      <c r="K22" s="24"/>
    </row>
    <row r="23" spans="1:11" ht="15.75" customHeight="1" x14ac:dyDescent="0.3">
      <c r="B23" s="265"/>
    </row>
    <row r="24" spans="1:11" ht="15.75" customHeight="1" x14ac:dyDescent="0.3">
      <c r="B24" s="128"/>
      <c r="K24" s="24"/>
    </row>
    <row r="25" spans="1:11" ht="15.75" customHeight="1" x14ac:dyDescent="0.3">
      <c r="B25" s="128"/>
      <c r="K25" s="24"/>
    </row>
    <row r="26" spans="1:11" ht="15.75" customHeight="1" x14ac:dyDescent="0.3">
      <c r="B26" s="128"/>
      <c r="K26" s="24"/>
    </row>
    <row r="27" spans="1:11" ht="15.75" customHeight="1" x14ac:dyDescent="0.3">
      <c r="B27" s="128"/>
      <c r="K27" s="24"/>
    </row>
    <row r="28" spans="1:11" ht="15.75" customHeight="1" x14ac:dyDescent="0.25">
      <c r="K28" s="24"/>
    </row>
    <row r="29" spans="1:11" ht="15.75" customHeight="1" x14ac:dyDescent="0.25">
      <c r="K29" s="24"/>
    </row>
    <row r="30" spans="1:11" ht="15.75" customHeight="1" x14ac:dyDescent="0.25">
      <c r="K30" s="24"/>
    </row>
    <row r="31" spans="1:11" ht="15.75" customHeight="1" x14ac:dyDescent="0.25">
      <c r="K31" s="24"/>
    </row>
    <row r="32" spans="1:11" ht="15.75" customHeight="1" x14ac:dyDescent="0.25">
      <c r="K32" s="24"/>
    </row>
    <row r="33" spans="1:11" ht="15.75" customHeight="1" x14ac:dyDescent="0.25">
      <c r="K33" s="24"/>
    </row>
    <row r="34" spans="1:11" ht="15.75" customHeight="1" x14ac:dyDescent="0.25">
      <c r="K34" s="24"/>
    </row>
    <row r="35" spans="1:11" ht="15.75" customHeight="1" x14ac:dyDescent="0.25">
      <c r="K35" s="24"/>
    </row>
    <row r="36" spans="1:11" ht="15.75" customHeight="1" x14ac:dyDescent="0.25">
      <c r="K36" s="24"/>
    </row>
    <row r="37" spans="1:11" ht="15.75" customHeight="1" x14ac:dyDescent="0.25">
      <c r="A37" s="24"/>
      <c r="B37" s="100"/>
      <c r="C37" s="24"/>
      <c r="D37" s="24"/>
      <c r="E37" s="24"/>
      <c r="F37" s="24"/>
      <c r="G37" s="24"/>
      <c r="H37" s="24"/>
      <c r="I37" s="24"/>
      <c r="J37" s="24"/>
      <c r="K37" s="24"/>
    </row>
    <row r="38" spans="1:11" ht="15.75" customHeight="1" x14ac:dyDescent="0.25">
      <c r="A38" s="30"/>
      <c r="B38" s="129"/>
      <c r="C38" s="130"/>
      <c r="D38" s="131"/>
      <c r="E38" s="131"/>
      <c r="F38" s="30"/>
      <c r="G38" s="30"/>
      <c r="H38" s="30"/>
      <c r="I38" s="30"/>
      <c r="J38" s="130"/>
      <c r="K38" s="24"/>
    </row>
    <row r="39" spans="1:11" ht="15.75" customHeight="1" x14ac:dyDescent="0.25">
      <c r="A39" s="30"/>
      <c r="B39" s="29"/>
      <c r="C39" s="130"/>
      <c r="D39" s="131"/>
      <c r="E39" s="131"/>
      <c r="F39" s="30"/>
      <c r="G39" s="30"/>
      <c r="H39" s="30"/>
      <c r="I39" s="30"/>
      <c r="J39" s="130"/>
    </row>
    <row r="40" spans="1:11" ht="15.75" customHeight="1" x14ac:dyDescent="0.25">
      <c r="A40" s="30"/>
      <c r="B40" s="132"/>
      <c r="C40" s="130"/>
      <c r="D40" s="131"/>
      <c r="E40" s="131"/>
      <c r="F40" s="30"/>
      <c r="G40" s="30"/>
      <c r="H40" s="30"/>
      <c r="I40" s="30"/>
      <c r="J40" s="130"/>
    </row>
    <row r="41" spans="1:11" ht="15.75" customHeight="1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130"/>
    </row>
    <row r="42" spans="1:11" ht="15.75" customHeight="1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130"/>
    </row>
    <row r="43" spans="1:11" ht="15.75" customHeight="1" x14ac:dyDescent="0.25">
      <c r="A43" s="30"/>
      <c r="B43" s="132"/>
      <c r="C43" s="130"/>
      <c r="D43" s="131"/>
      <c r="E43" s="131"/>
      <c r="F43" s="30"/>
      <c r="G43" s="30"/>
      <c r="H43" s="30"/>
      <c r="I43" s="30"/>
      <c r="J43" s="130"/>
    </row>
    <row r="44" spans="1:11" ht="15.75" customHeight="1" x14ac:dyDescent="0.25">
      <c r="A44" s="30"/>
      <c r="B44" s="132"/>
      <c r="C44" s="130"/>
      <c r="D44" s="131"/>
      <c r="E44" s="131"/>
      <c r="F44" s="30"/>
      <c r="G44" s="30"/>
      <c r="H44" s="30"/>
      <c r="I44" s="30"/>
      <c r="J44" s="130"/>
    </row>
    <row r="45" spans="1:11" ht="15.75" customHeight="1" x14ac:dyDescent="0.25">
      <c r="A45" s="30"/>
      <c r="B45" s="132"/>
      <c r="C45" s="130"/>
      <c r="D45" s="131"/>
      <c r="E45" s="131"/>
      <c r="F45" s="30"/>
      <c r="G45" s="30"/>
      <c r="H45" s="30"/>
      <c r="I45" s="30"/>
      <c r="J45" s="130"/>
    </row>
    <row r="46" spans="1:11" ht="15.75" customHeight="1" x14ac:dyDescent="0.25">
      <c r="A46" s="24"/>
      <c r="B46" s="100"/>
      <c r="C46" s="24"/>
      <c r="D46" s="24"/>
      <c r="E46" s="24"/>
      <c r="F46" s="24"/>
      <c r="G46" s="24"/>
      <c r="H46" s="24"/>
      <c r="I46" s="24"/>
      <c r="J46" s="24"/>
    </row>
    <row r="47" spans="1:11" ht="15.75" customHeight="1" x14ac:dyDescent="0.25">
      <c r="A47" s="30"/>
      <c r="B47" s="129"/>
      <c r="C47" s="130"/>
      <c r="D47" s="131"/>
      <c r="E47" s="131"/>
      <c r="F47" s="30"/>
      <c r="G47" s="30"/>
      <c r="H47" s="30"/>
      <c r="I47" s="30"/>
      <c r="J47" s="130"/>
    </row>
    <row r="48" spans="1:11" ht="15.75" customHeight="1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130"/>
    </row>
    <row r="49" spans="1:10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130"/>
    </row>
    <row r="50" spans="1:10" ht="15.75" customHeight="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130"/>
    </row>
    <row r="51" spans="1:10" ht="15.75" customHeight="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130"/>
    </row>
    <row r="52" spans="1:10" ht="15.75" customHeight="1" x14ac:dyDescent="0.25">
      <c r="A52" s="30"/>
      <c r="B52" s="129"/>
      <c r="C52" s="130"/>
      <c r="D52" s="131"/>
      <c r="E52" s="131"/>
      <c r="F52" s="30"/>
      <c r="G52" s="30"/>
      <c r="H52" s="30"/>
      <c r="I52" s="30"/>
      <c r="J52" s="130"/>
    </row>
    <row r="53" spans="1:10" ht="15.75" customHeight="1" x14ac:dyDescent="0.25">
      <c r="A53" s="30"/>
      <c r="B53" s="129"/>
      <c r="C53" s="130"/>
      <c r="D53" s="131"/>
      <c r="E53" s="131"/>
      <c r="F53" s="30"/>
      <c r="G53" s="30"/>
      <c r="H53" s="30"/>
      <c r="I53" s="30"/>
      <c r="J53" s="130"/>
    </row>
    <row r="54" spans="1:10" ht="15.75" customHeight="1" x14ac:dyDescent="0.25">
      <c r="A54" s="30"/>
      <c r="B54" s="129"/>
      <c r="C54" s="130"/>
      <c r="D54" s="131"/>
      <c r="E54" s="131"/>
      <c r="F54" s="30"/>
      <c r="G54" s="30"/>
      <c r="H54" s="30"/>
      <c r="I54" s="30"/>
      <c r="J54" s="130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  <row r="74" spans="1:10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</row>
    <row r="75" spans="1:10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pans="1:10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</row>
    <row r="78" spans="1:10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</row>
    <row r="79" spans="1:10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pans="1:10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</row>
  </sheetData>
  <mergeCells count="5"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22">
    <tabColor rgb="FF00B050"/>
  </sheetPr>
  <dimension ref="A1:R72"/>
  <sheetViews>
    <sheetView topLeftCell="A7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9.33203125" style="75" customWidth="1"/>
    <col min="3" max="3" width="10.5546875" style="75" customWidth="1"/>
    <col min="4" max="4" width="38.33203125" style="75" customWidth="1"/>
    <col min="5" max="5" width="9.6640625" style="75" customWidth="1"/>
    <col min="6" max="6" width="7.109375" style="75" bestFit="1" customWidth="1"/>
    <col min="7" max="7" width="11" style="75" customWidth="1"/>
    <col min="8" max="8" width="16.33203125" style="75" customWidth="1"/>
    <col min="9" max="9" width="6.88671875" style="75" customWidth="1"/>
    <col min="10" max="10" width="9.6640625" style="75" customWidth="1"/>
    <col min="11" max="11" width="6" style="75" customWidth="1"/>
    <col min="12" max="16384" width="9.109375" style="75"/>
  </cols>
  <sheetData>
    <row r="1" spans="1:18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8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8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8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41"/>
    </row>
    <row r="5" spans="1:18" ht="14.4" x14ac:dyDescent="0.25">
      <c r="A5" s="19" t="str">
        <f>d_4</f>
        <v>ЖЕНЩИНЫ</v>
      </c>
      <c r="B5" s="201"/>
      <c r="C5" s="204" t="s">
        <v>154</v>
      </c>
      <c r="D5" s="201" t="s">
        <v>189</v>
      </c>
      <c r="E5" s="201"/>
      <c r="F5" s="19" t="str">
        <f>d_1</f>
        <v>04.09.2019г.</v>
      </c>
      <c r="H5" s="36" t="s">
        <v>157</v>
      </c>
      <c r="I5" s="16" t="s">
        <v>1222</v>
      </c>
      <c r="K5" s="141"/>
    </row>
    <row r="6" spans="1:18" x14ac:dyDescent="0.25">
      <c r="A6" s="16" t="s">
        <v>165</v>
      </c>
      <c r="B6" s="149"/>
      <c r="C6" s="204" t="s">
        <v>155</v>
      </c>
      <c r="D6" s="16" t="s">
        <v>189</v>
      </c>
      <c r="E6" s="16"/>
      <c r="H6" s="36" t="s">
        <v>158</v>
      </c>
      <c r="I6" s="202"/>
      <c r="K6" s="77"/>
    </row>
    <row r="7" spans="1:18" ht="13.5" customHeight="1" x14ac:dyDescent="0.25">
      <c r="C7" s="204" t="s">
        <v>156</v>
      </c>
      <c r="D7" s="16" t="s">
        <v>190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8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  <c r="M8" s="308"/>
      <c r="N8" s="308"/>
      <c r="O8" s="308"/>
      <c r="P8" s="308"/>
      <c r="Q8" s="308"/>
      <c r="R8" s="308"/>
    </row>
    <row r="9" spans="1:18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8" x14ac:dyDescent="0.25">
      <c r="A10" s="217" t="s">
        <v>38</v>
      </c>
      <c r="B10" s="106"/>
      <c r="C10" s="218"/>
      <c r="D10" s="108"/>
      <c r="E10" s="219"/>
      <c r="F10" s="241"/>
      <c r="G10" s="241"/>
      <c r="H10" s="217"/>
      <c r="I10" s="217"/>
      <c r="J10" s="218"/>
    </row>
    <row r="11" spans="1:18" s="183" customFormat="1" x14ac:dyDescent="0.25">
      <c r="A11" s="217" t="s">
        <v>39</v>
      </c>
      <c r="B11" s="184" t="str">
        <f>VLOOKUP($F11,УЧАСТНИКИ!$A$2:$L$1105,3,FALSE)</f>
        <v>Копрова Екатерина</v>
      </c>
      <c r="C11" s="217" t="str">
        <f>VLOOKUP($F11,УЧАСТНИКИ!$A$2:$L$1105,4,FALSE)</f>
        <v>07.02.1999</v>
      </c>
      <c r="D11" s="186" t="str">
        <f>VLOOKUP($F11,УЧАСТНИКИ!$A$2:$L$1105,5,FALSE)</f>
        <v xml:space="preserve">Санкт-Петербург </v>
      </c>
      <c r="E11" s="242" t="str">
        <f>VLOOKUP($F11,УЧАСТНИКИ!$A$2:$L$1105,8,FALSE)</f>
        <v>КМС</v>
      </c>
      <c r="F11" s="217" t="s">
        <v>1154</v>
      </c>
      <c r="G11" s="217"/>
      <c r="H11" s="217"/>
      <c r="I11" s="217"/>
      <c r="J11" s="217" t="s">
        <v>123</v>
      </c>
    </row>
    <row r="12" spans="1:18" s="183" customFormat="1" x14ac:dyDescent="0.25">
      <c r="A12" s="217" t="s">
        <v>40</v>
      </c>
      <c r="B12" s="184" t="str">
        <f>VLOOKUP($F12,УЧАСТНИКИ!$A$2:$L$1105,3,FALSE)</f>
        <v>Котельникова Елена</v>
      </c>
      <c r="C12" s="217" t="str">
        <f>VLOOKUP($F12,УЧАСТНИКИ!$A$2:$L$1105,4,FALSE)</f>
        <v>03.04.1997</v>
      </c>
      <c r="D12" s="186" t="str">
        <f>VLOOKUP($F12,УЧАСТНИКИ!$A$2:$L$1105,5,FALSE)</f>
        <v xml:space="preserve">Курская область </v>
      </c>
      <c r="E12" s="242" t="str">
        <f>VLOOKUP($F12,УЧАСТНИКИ!$A$2:$L$1105,8,FALSE)</f>
        <v>КМС</v>
      </c>
      <c r="F12" s="217" t="s">
        <v>1176</v>
      </c>
      <c r="G12" s="217"/>
      <c r="H12" s="217"/>
      <c r="I12" s="217"/>
      <c r="J12" s="217"/>
    </row>
    <row r="13" spans="1:18" s="183" customFormat="1" x14ac:dyDescent="0.25">
      <c r="A13" s="217" t="s">
        <v>41</v>
      </c>
      <c r="B13" s="184" t="str">
        <f>VLOOKUP($F13,УЧАСТНИКИ!$A$2:$L$1105,3,FALSE)</f>
        <v>Асоева Манижа</v>
      </c>
      <c r="C13" s="217" t="str">
        <f>VLOOKUP($F13,УЧАСТНИКИ!$A$2:$L$1105,4,FALSE)</f>
        <v>28.05.2001</v>
      </c>
      <c r="D13" s="186" t="str">
        <f>VLOOKUP($F13,УЧАСТНИКИ!$A$2:$L$1105,5,FALSE)</f>
        <v>Санкт-Петербург Тверская область</v>
      </c>
      <c r="E13" s="242" t="str">
        <f>VLOOKUP($F13,УЧАСТНИКИ!$A$2:$L$1105,8,FALSE)</f>
        <v>КМС</v>
      </c>
      <c r="F13" s="217" t="s">
        <v>1142</v>
      </c>
      <c r="G13" s="217"/>
      <c r="H13" s="217"/>
      <c r="I13" s="217"/>
      <c r="J13" s="217" t="s">
        <v>123</v>
      </c>
      <c r="L13" s="187"/>
    </row>
    <row r="14" spans="1:18" x14ac:dyDescent="0.25">
      <c r="A14" s="217" t="s">
        <v>42</v>
      </c>
      <c r="B14" s="106" t="str">
        <f>VLOOKUP($F14,УЧАСТНИКИ!$A$2:$L$1105,3,FALSE)</f>
        <v>Тюрина Екатерина</v>
      </c>
      <c r="C14" s="218" t="str">
        <f>VLOOKUP($F14,УЧАСТНИКИ!$A$2:$L$1105,4,FALSE)</f>
        <v>18.04.1997</v>
      </c>
      <c r="D14" s="108" t="str">
        <f>VLOOKUP($F14,УЧАСТНИКИ!$A$2:$L$1105,5,FALSE)</f>
        <v>Санкт-Петербург Нижегородская область</v>
      </c>
      <c r="E14" s="219" t="str">
        <f>VLOOKUP($F14,УЧАСТНИКИ!$A$2:$L$1105,8,FALSE)</f>
        <v>МС</v>
      </c>
      <c r="F14" s="217" t="s">
        <v>1161</v>
      </c>
      <c r="G14" s="217"/>
      <c r="H14" s="217"/>
      <c r="I14" s="217"/>
      <c r="J14" s="218"/>
    </row>
    <row r="15" spans="1:18" x14ac:dyDescent="0.25">
      <c r="A15" s="217" t="s">
        <v>43</v>
      </c>
      <c r="B15" s="106" t="str">
        <f>VLOOKUP($F15,УЧАСТНИКИ!$A$2:$L$1105,3,FALSE)</f>
        <v>Топольскова Ольга</v>
      </c>
      <c r="C15" s="218" t="str">
        <f>VLOOKUP($F15,УЧАСТНИКИ!$A$2:$L$1105,4,FALSE)</f>
        <v>25.06.2002</v>
      </c>
      <c r="D15" s="108" t="str">
        <f>VLOOKUP($F15,УЧАСТНИКИ!$A$2:$L$1105,5,FALSE)</f>
        <v xml:space="preserve">Ставропольский край </v>
      </c>
      <c r="E15" s="219" t="str">
        <f>VLOOKUP($F15,УЧАСТНИКИ!$A$2:$L$1105,8,FALSE)</f>
        <v>КМС</v>
      </c>
      <c r="F15" s="217" t="s">
        <v>1065</v>
      </c>
      <c r="G15" s="217"/>
      <c r="H15" s="217"/>
      <c r="I15" s="217"/>
      <c r="J15" s="218"/>
    </row>
    <row r="16" spans="1:18" x14ac:dyDescent="0.25">
      <c r="A16" s="217" t="s">
        <v>44</v>
      </c>
      <c r="B16" s="106" t="str">
        <f>VLOOKUP($F16,УЧАСТНИКИ!$A$2:$L$1105,3,FALSE)</f>
        <v>Герасимова Анастасия</v>
      </c>
      <c r="C16" s="218" t="str">
        <f>VLOOKUP($F16,УЧАСТНИКИ!$A$2:$L$1105,4,FALSE)</f>
        <v>18.03.1998</v>
      </c>
      <c r="D16" s="108" t="str">
        <f>VLOOKUP($F16,УЧАСТНИКИ!$A$2:$L$1105,5,FALSE)</f>
        <v>Волгоградская область Саратовская область</v>
      </c>
      <c r="E16" s="219" t="str">
        <f>VLOOKUP($F16,УЧАСТНИКИ!$A$2:$L$1105,8,FALSE)</f>
        <v>КМС</v>
      </c>
      <c r="F16" s="217" t="s">
        <v>1097</v>
      </c>
      <c r="G16" s="217"/>
      <c r="H16" s="217"/>
      <c r="I16" s="217"/>
      <c r="J16" s="218" t="s">
        <v>123</v>
      </c>
    </row>
    <row r="17" spans="1:11" x14ac:dyDescent="0.25">
      <c r="A17" s="217" t="s">
        <v>63</v>
      </c>
      <c r="B17" s="108" t="str">
        <f>VLOOKUP($F17,УЧАСТНИКИ!$A$2:$L$1105,3,FALSE)</f>
        <v>Зайцева Наталья</v>
      </c>
      <c r="C17" s="218" t="str">
        <f>VLOOKUP($F17,УЧАСТНИКИ!$A$2:$L$1105,4,FALSE)</f>
        <v>01.11.2001</v>
      </c>
      <c r="D17" s="108" t="str">
        <f>VLOOKUP($F17,УЧАСТНИКИ!$A$2:$L$1105,5,FALSE)</f>
        <v xml:space="preserve">Курганская область </v>
      </c>
      <c r="E17" s="219" t="str">
        <f>VLOOKUP($F17,УЧАСТНИКИ!$A$2:$L$1105,8,FALSE)</f>
        <v>КМС</v>
      </c>
      <c r="F17" s="217" t="s">
        <v>1114</v>
      </c>
      <c r="G17" s="217"/>
      <c r="H17" s="217"/>
      <c r="I17" s="217"/>
      <c r="J17" s="218"/>
    </row>
    <row r="18" spans="1:11" x14ac:dyDescent="0.25">
      <c r="A18" s="226"/>
      <c r="B18" s="227" t="s">
        <v>46</v>
      </c>
      <c r="C18" s="228"/>
      <c r="D18" s="228"/>
      <c r="E18" s="228"/>
      <c r="F18" s="228"/>
      <c r="G18" s="228"/>
      <c r="H18" s="228"/>
      <c r="I18" s="228"/>
      <c r="J18" s="229"/>
      <c r="K18" s="10"/>
    </row>
    <row r="19" spans="1:11" x14ac:dyDescent="0.25">
      <c r="A19" s="217" t="s">
        <v>38</v>
      </c>
      <c r="B19" s="106"/>
      <c r="C19" s="218"/>
      <c r="D19" s="108"/>
      <c r="E19" s="219"/>
      <c r="F19" s="217"/>
      <c r="G19" s="217"/>
      <c r="H19" s="217"/>
      <c r="I19" s="217"/>
      <c r="J19" s="218"/>
    </row>
    <row r="20" spans="1:11" x14ac:dyDescent="0.25">
      <c r="A20" s="217" t="s">
        <v>39</v>
      </c>
      <c r="B20" s="108" t="str">
        <f>VLOOKUP($F20,УЧАСТНИКИ!$A$2:$L$1105,3,FALSE)</f>
        <v>Виноградова (Маркелова) Татьяна</v>
      </c>
      <c r="C20" s="218" t="str">
        <f>VLOOKUP($F20,УЧАСТНИКИ!$A$2:$L$1105,4,FALSE)</f>
        <v>09.12.1988</v>
      </c>
      <c r="D20" s="108" t="str">
        <f>VLOOKUP($F20,УЧАСТНИКИ!$A$2:$L$1105,5,FALSE)</f>
        <v xml:space="preserve">Мурманская область </v>
      </c>
      <c r="E20" s="219" t="str">
        <f>VLOOKUP($F20,УЧАСТНИКИ!$A$2:$L$1105,8,FALSE)</f>
        <v>МСМК</v>
      </c>
      <c r="F20" s="217" t="s">
        <v>1110</v>
      </c>
      <c r="G20" s="217"/>
      <c r="H20" s="217"/>
      <c r="I20" s="217"/>
      <c r="J20" s="218"/>
    </row>
    <row r="21" spans="1:11" x14ac:dyDescent="0.25">
      <c r="A21" s="217" t="s">
        <v>40</v>
      </c>
      <c r="B21" s="106" t="str">
        <f>VLOOKUP($F21,УЧАСТНИКИ!$A$2:$L$1105,3,FALSE)</f>
        <v>Кузминчук Олеся</v>
      </c>
      <c r="C21" s="218" t="str">
        <f>VLOOKUP($F21,УЧАСТНИКИ!$A$2:$L$1105,4,FALSE)</f>
        <v>04.12.1998</v>
      </c>
      <c r="D21" s="108" t="str">
        <f>VLOOKUP($F21,УЧАСТНИКИ!$A$2:$L$1105,5,FALSE)</f>
        <v xml:space="preserve">Санкт-Петербург </v>
      </c>
      <c r="E21" s="219" t="str">
        <f>VLOOKUP($F21,УЧАСТНИКИ!$A$2:$L$1105,8,FALSE)</f>
        <v>КМС</v>
      </c>
      <c r="F21" s="217" t="s">
        <v>22</v>
      </c>
      <c r="G21" s="217"/>
      <c r="H21" s="217"/>
      <c r="I21" s="217"/>
      <c r="J21" s="218" t="s">
        <v>123</v>
      </c>
    </row>
    <row r="22" spans="1:11" x14ac:dyDescent="0.25">
      <c r="A22" s="217" t="s">
        <v>41</v>
      </c>
      <c r="B22" s="106" t="str">
        <f>VLOOKUP($F22,УЧАСТНИКИ!$A$2:$L$1105,3,FALSE)</f>
        <v>Котова Алина</v>
      </c>
      <c r="C22" s="218" t="str">
        <f>VLOOKUP($F22,УЧАСТНИКИ!$A$2:$L$1105,4,FALSE)</f>
        <v>26.02.1993</v>
      </c>
      <c r="D22" s="108" t="str">
        <f>VLOOKUP($F22,УЧАСТНИКИ!$A$2:$L$1105,5,FALSE)</f>
        <v xml:space="preserve">Республика Карелия </v>
      </c>
      <c r="E22" s="219" t="str">
        <f>VLOOKUP($F22,УЧАСТНИКИ!$A$2:$L$1105,8,FALSE)</f>
        <v>МС</v>
      </c>
      <c r="F22" s="217" t="s">
        <v>1201</v>
      </c>
      <c r="G22" s="217"/>
      <c r="H22" s="217"/>
      <c r="I22" s="217"/>
      <c r="J22" s="218"/>
    </row>
    <row r="23" spans="1:11" x14ac:dyDescent="0.25">
      <c r="A23" s="217" t="s">
        <v>42</v>
      </c>
      <c r="B23" s="106" t="str">
        <f>VLOOKUP($F23,УЧАСТНИКИ!$A$2:$L$1105,3,FALSE)</f>
        <v>Палиенко Ольга</v>
      </c>
      <c r="C23" s="218" t="str">
        <f>VLOOKUP($F23,УЧАСТНИКИ!$A$2:$L$1105,4,FALSE)</f>
        <v>21.11.1995</v>
      </c>
      <c r="D23" s="108" t="str">
        <f>VLOOKUP($F23,УЧАСТНИКИ!$A$2:$L$1105,5,FALSE)</f>
        <v xml:space="preserve">Новосибирская область </v>
      </c>
      <c r="E23" s="219" t="str">
        <f>VLOOKUP($F23,УЧАСТНИКИ!$A$2:$L$1105,8,FALSE)</f>
        <v>КМС</v>
      </c>
      <c r="F23" s="217" t="s">
        <v>1192</v>
      </c>
      <c r="G23" s="217"/>
      <c r="H23" s="217"/>
      <c r="I23" s="217"/>
      <c r="J23" s="218"/>
    </row>
    <row r="24" spans="1:11" x14ac:dyDescent="0.25">
      <c r="A24" s="217" t="s">
        <v>43</v>
      </c>
      <c r="B24" s="106" t="str">
        <f>VLOOKUP($F24,УЧАСТНИКИ!$A$2:$L$1105,3,FALSE)</f>
        <v>Заварзина Анжелика</v>
      </c>
      <c r="C24" s="218" t="str">
        <f>VLOOKUP($F24,УЧАСТНИКИ!$A$2:$L$1105,4,FALSE)</f>
        <v>19.07.1998</v>
      </c>
      <c r="D24" s="108" t="str">
        <f>VLOOKUP($F24,УЧАСТНИКИ!$A$2:$L$1105,5,FALSE)</f>
        <v xml:space="preserve">Волгоградская область </v>
      </c>
      <c r="E24" s="219" t="str">
        <f>VLOOKUP($F24,УЧАСТНИКИ!$A$2:$L$1105,8,FALSE)</f>
        <v>КМС</v>
      </c>
      <c r="F24" s="217" t="s">
        <v>1099</v>
      </c>
      <c r="G24" s="217"/>
      <c r="H24" s="217"/>
      <c r="I24" s="217"/>
      <c r="J24" s="218"/>
    </row>
    <row r="25" spans="1:11" x14ac:dyDescent="0.25">
      <c r="A25" s="217" t="s">
        <v>44</v>
      </c>
      <c r="B25" s="106" t="str">
        <f>VLOOKUP($F25,УЧАСТНИКИ!$A$2:$L$1105,3,FALSE)</f>
        <v>Цаплина Валерия</v>
      </c>
      <c r="C25" s="218" t="str">
        <f>VLOOKUP($F25,УЧАСТНИКИ!$A$2:$L$1105,4,FALSE)</f>
        <v>19.02.1997</v>
      </c>
      <c r="D25" s="108" t="str">
        <f>VLOOKUP($F25,УЧАСТНИКИ!$A$2:$L$1105,5,FALSE)</f>
        <v>Кировская область Санкт-Петербург</v>
      </c>
      <c r="E25" s="219" t="str">
        <f>VLOOKUP($F25,УЧАСТНИКИ!$A$2:$L$1105,8,FALSE)</f>
        <v>КМС</v>
      </c>
      <c r="F25" s="217" t="s">
        <v>1162</v>
      </c>
      <c r="G25" s="217"/>
      <c r="H25" s="217"/>
      <c r="I25" s="217"/>
      <c r="J25" s="218" t="s">
        <v>123</v>
      </c>
    </row>
    <row r="26" spans="1:11" ht="26.4" x14ac:dyDescent="0.25">
      <c r="A26" s="217">
        <v>8</v>
      </c>
      <c r="B26" s="106" t="str">
        <f>VLOOKUP($F26,УЧАСТНИКИ!$A$2:$L$1105,3,FALSE)</f>
        <v>Шатурная Светлана</v>
      </c>
      <c r="C26" s="218" t="str">
        <f>VLOOKUP($F26,УЧАСТНИКИ!$A$2:$L$1105,4,FALSE)</f>
        <v>15.06.1995</v>
      </c>
      <c r="D26" s="108" t="str">
        <f>VLOOKUP($F26,УЧАСТНИКИ!$A$2:$L$1105,5,FALSE)</f>
        <v>Краснодарский край Карачаево-Черкесская республика</v>
      </c>
      <c r="E26" s="219" t="str">
        <f>VLOOKUP($F26,УЧАСТНИКИ!$A$2:$L$1105,8,FALSE)</f>
        <v>КМС</v>
      </c>
      <c r="F26" s="217" t="s">
        <v>1079</v>
      </c>
      <c r="G26" s="217"/>
      <c r="H26" s="217"/>
      <c r="I26" s="217"/>
      <c r="J26" s="218"/>
    </row>
    <row r="27" spans="1:11" x14ac:dyDescent="0.25">
      <c r="A27" s="226"/>
      <c r="B27" s="227" t="s">
        <v>47</v>
      </c>
      <c r="C27" s="228"/>
      <c r="D27" s="228"/>
      <c r="E27" s="228"/>
      <c r="F27" s="228"/>
      <c r="G27" s="228"/>
      <c r="H27" s="228"/>
      <c r="I27" s="228"/>
      <c r="J27" s="229"/>
    </row>
    <row r="28" spans="1:11" x14ac:dyDescent="0.25">
      <c r="A28" s="217" t="s">
        <v>38</v>
      </c>
      <c r="B28" s="106" t="str">
        <f>VLOOKUP($F28,УЧАСТНИКИ!$A$2:$L$1105,3,FALSE)</f>
        <v>Габдуллина Дина</v>
      </c>
      <c r="C28" s="218" t="str">
        <f>VLOOKUP($F28,УЧАСТНИКИ!$A$2:$L$1105,4,FALSE)</f>
        <v>12.03.1995</v>
      </c>
      <c r="D28" s="108" t="str">
        <f>VLOOKUP($F28,УЧАСТНИКИ!$A$2:$L$1105,5,FALSE)</f>
        <v xml:space="preserve">Ямало-Ненецкий автономный округ </v>
      </c>
      <c r="E28" s="219" t="str">
        <f>VLOOKUP($F28,УЧАСТНИКИ!$A$2:$L$1105,8,FALSE)</f>
        <v>КМС</v>
      </c>
      <c r="F28" s="217" t="s">
        <v>1109</v>
      </c>
      <c r="G28" s="217"/>
      <c r="H28" s="217"/>
      <c r="I28" s="217"/>
      <c r="J28" s="218" t="s">
        <v>123</v>
      </c>
    </row>
    <row r="29" spans="1:11" x14ac:dyDescent="0.25">
      <c r="A29" s="217" t="s">
        <v>39</v>
      </c>
      <c r="B29" s="106" t="str">
        <f>VLOOKUP($F29,УЧАСТНИКИ!$A$2:$L$1105,3,FALSE)</f>
        <v>Гуляева Александра</v>
      </c>
      <c r="C29" s="218" t="str">
        <f>VLOOKUP($F29,УЧАСТНИКИ!$A$2:$L$1105,4,FALSE)</f>
        <v>30.04.1994</v>
      </c>
      <c r="D29" s="108" t="str">
        <f>VLOOKUP($F29,УЧАСТНИКИ!$A$2:$L$1105,5,FALSE)</f>
        <v>Москва Ивановская область</v>
      </c>
      <c r="E29" s="219" t="str">
        <f>VLOOKUP($F29,УЧАСТНИКИ!$A$2:$L$1105,8,FALSE)</f>
        <v>МСМК</v>
      </c>
      <c r="F29" s="217" t="s">
        <v>67</v>
      </c>
      <c r="G29" s="217"/>
      <c r="H29" s="217"/>
      <c r="I29" s="217"/>
      <c r="J29" s="218" t="s">
        <v>123</v>
      </c>
    </row>
    <row r="30" spans="1:11" x14ac:dyDescent="0.25">
      <c r="A30" s="217" t="s">
        <v>40</v>
      </c>
      <c r="B30" s="106" t="str">
        <f>VLOOKUP($F30,УЧАСТНИКИ!$A$2:$L$1105,3,FALSE)</f>
        <v>Миллер Полина</v>
      </c>
      <c r="C30" s="218" t="str">
        <f>VLOOKUP($F30,УЧАСТНИКИ!$A$2:$L$1105,4,FALSE)</f>
        <v>09.06.2000</v>
      </c>
      <c r="D30" s="108" t="str">
        <f>VLOOKUP($F30,УЧАСТНИКИ!$A$2:$L$1105,5,FALSE)</f>
        <v>Краснодарский край Алтайский край</v>
      </c>
      <c r="E30" s="219" t="str">
        <f>VLOOKUP($F30,УЧАСТНИКИ!$A$2:$L$1105,8,FALSE)</f>
        <v>МС</v>
      </c>
      <c r="F30" s="217" t="s">
        <v>122</v>
      </c>
      <c r="G30" s="217"/>
      <c r="H30" s="217"/>
      <c r="I30" s="217"/>
      <c r="J30" s="218"/>
    </row>
    <row r="31" spans="1:11" ht="26.4" x14ac:dyDescent="0.25">
      <c r="A31" s="217" t="s">
        <v>41</v>
      </c>
      <c r="B31" s="106" t="str">
        <f>VLOOKUP($F31,УЧАСТНИКИ!$A$2:$L$1105,3,FALSE)</f>
        <v>Аксенова (Усталова) Ксения</v>
      </c>
      <c r="C31" s="218" t="str">
        <f>VLOOKUP($F31,УЧАСТНИКИ!$A$2:$L$1105,4,FALSE)</f>
        <v>14.01.1988</v>
      </c>
      <c r="D31" s="108" t="str">
        <f>VLOOKUP($F31,УЧАСТНИКИ!$A$2:$L$1105,5,FALSE)</f>
        <v>Свердловская область Ямало-Ненецкий автономный округ</v>
      </c>
      <c r="E31" s="219" t="str">
        <f>VLOOKUP($F31,УЧАСТНИКИ!$A$2:$L$1105,8,FALSE)</f>
        <v>ЗМС</v>
      </c>
      <c r="F31" s="217" t="s">
        <v>1108</v>
      </c>
      <c r="G31" s="217"/>
      <c r="H31" s="217"/>
      <c r="I31" s="217"/>
      <c r="J31" s="218"/>
    </row>
    <row r="32" spans="1:11" x14ac:dyDescent="0.25">
      <c r="A32" s="217" t="s">
        <v>42</v>
      </c>
      <c r="B32" s="106" t="str">
        <f>VLOOKUP($F32,УЧАСТНИКИ!$A$2:$L$1105,3,FALSE)</f>
        <v>Жданова Анастасия</v>
      </c>
      <c r="C32" s="218" t="str">
        <f>VLOOKUP($F32,УЧАСТНИКИ!$A$2:$L$1105,4,FALSE)</f>
        <v>15.04.1994</v>
      </c>
      <c r="D32" s="108" t="str">
        <f>VLOOKUP($F32,УЧАСТНИКИ!$A$2:$L$1105,5,FALSE)</f>
        <v xml:space="preserve">Свердловская область </v>
      </c>
      <c r="E32" s="219" t="str">
        <f>VLOOKUP($F32,УЧАСТНИКИ!$A$2:$L$1105,8,FALSE)</f>
        <v>МС</v>
      </c>
      <c r="F32" s="217" t="s">
        <v>1128</v>
      </c>
      <c r="G32" s="217"/>
      <c r="H32" s="217"/>
      <c r="I32" s="217"/>
      <c r="J32" s="218" t="s">
        <v>123</v>
      </c>
    </row>
    <row r="33" spans="1:11" x14ac:dyDescent="0.25">
      <c r="A33" s="217" t="s">
        <v>43</v>
      </c>
      <c r="B33" s="106" t="str">
        <f>VLOOKUP($F33,УЧАСТНИКИ!$A$2:$L$1105,3,FALSE)</f>
        <v>Рудакова Вера</v>
      </c>
      <c r="C33" s="218" t="str">
        <f>VLOOKUP($F33,УЧАСТНИКИ!$A$2:$L$1105,4,FALSE)</f>
        <v>20.03.1992</v>
      </c>
      <c r="D33" s="108" t="str">
        <f>VLOOKUP($F33,УЧАСТНИКИ!$A$2:$L$1105,5,FALSE)</f>
        <v>Москва Пермский край</v>
      </c>
      <c r="E33" s="219" t="str">
        <f>VLOOKUP($F33,УЧАСТНИКИ!$A$2:$L$1105,8,FALSE)</f>
        <v>МСМК</v>
      </c>
      <c r="F33" s="217" t="s">
        <v>1057</v>
      </c>
      <c r="G33" s="217"/>
      <c r="H33" s="217"/>
      <c r="I33" s="217"/>
      <c r="J33" s="218" t="s">
        <v>123</v>
      </c>
    </row>
    <row r="34" spans="1:11" x14ac:dyDescent="0.25">
      <c r="A34" s="217" t="s">
        <v>44</v>
      </c>
      <c r="B34" s="106" t="str">
        <f>VLOOKUP($F34,УЧАСТНИКИ!$A$2:$L$1105,3,FALSE)</f>
        <v>Аникиенко Елизавета</v>
      </c>
      <c r="C34" s="218" t="str">
        <f>VLOOKUP($F34,УЧАСТНИКИ!$A$2:$L$1105,4,FALSE)</f>
        <v>30.06.1994</v>
      </c>
      <c r="D34" s="108" t="str">
        <f>VLOOKUP($F34,УЧАСТНИКИ!$A$2:$L$1105,5,FALSE)</f>
        <v>Москва Московская область</v>
      </c>
      <c r="E34" s="219" t="str">
        <f>VLOOKUP($F34,УЧАСТНИКИ!$A$2:$L$1105,8,FALSE)</f>
        <v>МС</v>
      </c>
      <c r="F34" s="217" t="s">
        <v>40</v>
      </c>
      <c r="G34" s="217"/>
      <c r="H34" s="217"/>
      <c r="I34" s="217"/>
      <c r="J34" s="218"/>
    </row>
    <row r="35" spans="1:11" x14ac:dyDescent="0.25">
      <c r="A35" s="217">
        <v>8</v>
      </c>
      <c r="B35" s="106" t="str">
        <f>VLOOKUP($F35,УЧАСТНИКИ!$A$2:$L$1105,3,FALSE)</f>
        <v>Рухлядева Мария</v>
      </c>
      <c r="C35" s="218" t="str">
        <f>VLOOKUP($F35,УЧАСТНИКИ!$A$2:$L$1105,4,FALSE)</f>
        <v>27.11.1999</v>
      </c>
      <c r="D35" s="108" t="str">
        <f>VLOOKUP($F35,УЧАСТНИКИ!$A$2:$L$1105,5,FALSE)</f>
        <v xml:space="preserve">Санкт-Петербург </v>
      </c>
      <c r="E35" s="219" t="str">
        <f>VLOOKUP($F35,УЧАСТНИКИ!$A$2:$L$1105,8,FALSE)</f>
        <v>КМС</v>
      </c>
      <c r="F35" s="217" t="s">
        <v>1159</v>
      </c>
      <c r="G35" s="217"/>
      <c r="H35" s="217"/>
      <c r="I35" s="217"/>
      <c r="J35" s="218" t="s">
        <v>123</v>
      </c>
    </row>
    <row r="36" spans="1:11" x14ac:dyDescent="0.25">
      <c r="A36" s="267"/>
      <c r="B36" s="268"/>
      <c r="C36" s="263"/>
      <c r="D36" s="41"/>
      <c r="E36" s="269"/>
      <c r="F36" s="267"/>
      <c r="G36" s="267"/>
      <c r="H36" s="267"/>
      <c r="I36" s="267"/>
      <c r="J36" s="263"/>
    </row>
    <row r="37" spans="1:11" ht="15.6" x14ac:dyDescent="0.3">
      <c r="A37" s="265" t="s">
        <v>57</v>
      </c>
      <c r="B37" s="99"/>
      <c r="D37" s="265" t="s">
        <v>171</v>
      </c>
      <c r="E37" s="265"/>
      <c r="J37" s="24"/>
      <c r="K37" s="24"/>
    </row>
    <row r="38" spans="1:11" ht="15.6" x14ac:dyDescent="0.3">
      <c r="A38" s="265" t="s">
        <v>54</v>
      </c>
      <c r="D38" s="265" t="s">
        <v>1216</v>
      </c>
      <c r="E38" s="265"/>
      <c r="K38" s="24"/>
    </row>
    <row r="39" spans="1:11" ht="15.6" x14ac:dyDescent="0.3">
      <c r="A39" s="303" t="s">
        <v>55</v>
      </c>
      <c r="B39" s="303"/>
      <c r="D39" s="265" t="s">
        <v>1217</v>
      </c>
      <c r="K39" s="24"/>
    </row>
    <row r="40" spans="1:11" ht="15.6" x14ac:dyDescent="0.3">
      <c r="B40" s="265"/>
    </row>
    <row r="41" spans="1:11" x14ac:dyDescent="0.25">
      <c r="A41" s="30"/>
      <c r="B41" s="129"/>
      <c r="C41" s="130"/>
      <c r="D41" s="131"/>
      <c r="E41" s="131"/>
      <c r="F41" s="30"/>
      <c r="G41" s="30"/>
      <c r="H41" s="30"/>
      <c r="I41" s="30"/>
      <c r="J41" s="30"/>
      <c r="K41" s="130"/>
    </row>
    <row r="42" spans="1:11" x14ac:dyDescent="0.25">
      <c r="A42" s="30"/>
      <c r="B42" s="129"/>
      <c r="C42" s="130"/>
      <c r="D42" s="131"/>
      <c r="E42" s="131"/>
      <c r="F42" s="30"/>
      <c r="G42" s="30"/>
      <c r="H42" s="30"/>
      <c r="I42" s="30"/>
      <c r="J42" s="30"/>
      <c r="K42" s="130"/>
    </row>
    <row r="43" spans="1:11" x14ac:dyDescent="0.25">
      <c r="A43" s="30"/>
      <c r="B43" s="129"/>
      <c r="C43" s="130"/>
      <c r="D43" s="131"/>
      <c r="E43" s="131"/>
      <c r="F43" s="30"/>
      <c r="G43" s="30"/>
      <c r="H43" s="30"/>
      <c r="I43" s="30"/>
      <c r="J43" s="30"/>
      <c r="K43" s="130"/>
    </row>
    <row r="44" spans="1:11" ht="15.75" customHeight="1" x14ac:dyDescent="0.25">
      <c r="A44" s="30"/>
      <c r="B44" s="129"/>
      <c r="C44" s="130"/>
      <c r="D44" s="131"/>
      <c r="E44" s="131"/>
      <c r="F44" s="30"/>
      <c r="G44" s="30"/>
      <c r="H44" s="30"/>
      <c r="I44" s="30"/>
      <c r="J44" s="30"/>
      <c r="K44" s="130"/>
    </row>
    <row r="45" spans="1:11" ht="15.75" customHeight="1" x14ac:dyDescent="0.25">
      <c r="A45" s="30"/>
      <c r="B45" s="129"/>
      <c r="C45" s="130"/>
      <c r="D45" s="131"/>
      <c r="E45" s="131"/>
      <c r="F45" s="30"/>
      <c r="G45" s="30"/>
      <c r="H45" s="30"/>
      <c r="I45" s="30"/>
      <c r="J45" s="30"/>
      <c r="K45" s="130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</sheetData>
  <mergeCells count="6">
    <mergeCell ref="A39:B39"/>
    <mergeCell ref="M8:R8"/>
    <mergeCell ref="E4:J4"/>
    <mergeCell ref="A3:J3"/>
    <mergeCell ref="A1:J1"/>
    <mergeCell ref="A2:J2"/>
  </mergeCells>
  <phoneticPr fontId="1" type="noConversion"/>
  <printOptions horizontalCentered="1"/>
  <pageMargins left="0.25" right="0.25" top="0.35" bottom="0.2" header="0.3" footer="0.17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3">
    <tabColor rgb="FF00B050"/>
  </sheetPr>
  <dimension ref="A1:N59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9.88671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7" width="6.88671875" style="75" customWidth="1"/>
    <col min="8" max="8" width="25.109375" style="75" customWidth="1"/>
    <col min="9" max="9" width="6.88671875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76"/>
      <c r="L4" s="66"/>
      <c r="M4" s="66"/>
      <c r="N4" s="66"/>
    </row>
    <row r="5" spans="1:14" ht="14.4" x14ac:dyDescent="0.25">
      <c r="A5" s="19" t="str">
        <f>d_4</f>
        <v>ЖЕНЩИНЫ</v>
      </c>
      <c r="B5" s="201"/>
      <c r="C5" s="204" t="s">
        <v>154</v>
      </c>
      <c r="D5" s="201" t="s">
        <v>191</v>
      </c>
      <c r="E5" s="201"/>
      <c r="F5" s="19" t="str">
        <f>d_3</f>
        <v>06.09.2019г.</v>
      </c>
      <c r="H5" s="36" t="s">
        <v>157</v>
      </c>
      <c r="I5" s="16" t="s">
        <v>1275</v>
      </c>
      <c r="K5" s="141"/>
    </row>
    <row r="6" spans="1:14" x14ac:dyDescent="0.25">
      <c r="A6" s="16" t="s">
        <v>130</v>
      </c>
      <c r="B6" s="149"/>
      <c r="C6" s="204" t="s">
        <v>155</v>
      </c>
      <c r="D6" s="201" t="s">
        <v>191</v>
      </c>
      <c r="E6" s="16"/>
      <c r="H6" s="36" t="s">
        <v>158</v>
      </c>
      <c r="I6" s="202"/>
      <c r="K6" s="77"/>
    </row>
    <row r="7" spans="1:14" ht="12.75" customHeight="1" x14ac:dyDescent="0.25">
      <c r="C7" s="204" t="s">
        <v>156</v>
      </c>
      <c r="D7" s="201" t="s">
        <v>192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ht="14.4" customHeight="1" x14ac:dyDescent="0.25">
      <c r="A10" s="217" t="s">
        <v>38</v>
      </c>
      <c r="B10" s="106" t="str">
        <f>VLOOKUP($F10,УЧАСТНИКИ!$A$2:$L$1105,3,FALSE)</f>
        <v>Попова Юлия</v>
      </c>
      <c r="C10" s="107" t="str">
        <f>VLOOKUP($F10,УЧАСТНИКИ!$A$2:$L$1105,4,FALSE)</f>
        <v>03.05.2001</v>
      </c>
      <c r="D10" s="108" t="str">
        <f>VLOOKUP($F10,УЧАСТНИКИ!$A$2:$L$1105,5,FALSE)</f>
        <v xml:space="preserve">Волгоградская область </v>
      </c>
      <c r="E10" s="219" t="str">
        <f>VLOOKUP($F10,УЧАСТНИКИ!$A$2:$L$1105,8,FALSE)</f>
        <v>1</v>
      </c>
      <c r="F10" s="217" t="s">
        <v>1103</v>
      </c>
      <c r="G10" s="217"/>
      <c r="H10" s="217"/>
      <c r="I10" s="217"/>
      <c r="J10" s="218"/>
    </row>
    <row r="11" spans="1:14" s="183" customFormat="1" ht="14.4" customHeight="1" x14ac:dyDescent="0.25">
      <c r="A11" s="217" t="s">
        <v>39</v>
      </c>
      <c r="B11" s="184" t="str">
        <f>VLOOKUP($F11,УЧАСТНИКИ!$A$2:$L$1105,3,FALSE)</f>
        <v>Сычева Анастасия</v>
      </c>
      <c r="C11" s="185" t="str">
        <f>VLOOKUP($F11,УЧАСТНИКИ!$A$2:$L$1105,4,FALSE)</f>
        <v>28.12.1991</v>
      </c>
      <c r="D11" s="186" t="str">
        <f>VLOOKUP($F11,УЧАСТНИКИ!$A$2:$L$1105,5,FALSE)</f>
        <v xml:space="preserve">Калужская область </v>
      </c>
      <c r="E11" s="242" t="str">
        <f>VLOOKUP($F11,УЧАСТНИКИ!$A$2:$L$1105,8,FALSE)</f>
        <v>МС</v>
      </c>
      <c r="F11" s="217" t="s">
        <v>1197</v>
      </c>
      <c r="G11" s="217"/>
      <c r="H11" s="217"/>
      <c r="I11" s="217"/>
      <c r="J11" s="217"/>
    </row>
    <row r="12" spans="1:14" s="183" customFormat="1" ht="14.4" customHeight="1" x14ac:dyDescent="0.25">
      <c r="A12" s="217" t="s">
        <v>39</v>
      </c>
      <c r="B12" s="184" t="str">
        <f>VLOOKUP($F12,УЧАСТНИКИ!$A$2:$L$1105,3,FALSE)</f>
        <v>Волкова Ксения</v>
      </c>
      <c r="C12" s="185" t="str">
        <f>VLOOKUP($F12,УЧАСТНИКИ!$A$2:$L$1105,4,FALSE)</f>
        <v>12.10.1995</v>
      </c>
      <c r="D12" s="186" t="str">
        <f>VLOOKUP($F12,УЧАСТНИКИ!$A$2:$L$1105,5,FALSE)</f>
        <v xml:space="preserve">Санкт-Петербург </v>
      </c>
      <c r="E12" s="242" t="str">
        <f>VLOOKUP($F12,УЧАСТНИКИ!$A$2:$L$1105,8,FALSE)</f>
        <v>МС</v>
      </c>
      <c r="F12" s="217" t="s">
        <v>1146</v>
      </c>
      <c r="G12" s="217"/>
      <c r="H12" s="217"/>
      <c r="I12" s="217"/>
      <c r="J12" s="217" t="s">
        <v>123</v>
      </c>
    </row>
    <row r="13" spans="1:14" s="183" customFormat="1" ht="14.4" customHeight="1" x14ac:dyDescent="0.25">
      <c r="A13" s="217" t="s">
        <v>40</v>
      </c>
      <c r="B13" s="184" t="str">
        <f>VLOOKUP($F13,УЧАСТНИКИ!$A$2:$L$1105,3,FALSE)</f>
        <v>Пахтусова Дина</v>
      </c>
      <c r="C13" s="185" t="str">
        <f>VLOOKUP($F13,УЧАСТНИКИ!$A$2:$L$1105,4,FALSE)</f>
        <v>22.11.1991</v>
      </c>
      <c r="D13" s="186" t="str">
        <f>VLOOKUP($F13,УЧАСТНИКИ!$A$2:$L$1105,5,FALSE)</f>
        <v xml:space="preserve">Архангельская область </v>
      </c>
      <c r="E13" s="242" t="str">
        <f>VLOOKUP($F13,УЧАСТНИКИ!$A$2:$L$1105,8,FALSE)</f>
        <v>КМС</v>
      </c>
      <c r="F13" s="217" t="s">
        <v>1136</v>
      </c>
      <c r="G13" s="217"/>
      <c r="H13" s="217"/>
      <c r="I13" s="217"/>
      <c r="J13" s="217"/>
      <c r="L13" s="187"/>
    </row>
    <row r="14" spans="1:14" ht="14.4" customHeight="1" x14ac:dyDescent="0.25">
      <c r="A14" s="217" t="s">
        <v>41</v>
      </c>
      <c r="B14" s="106" t="str">
        <f>VLOOKUP($F14,УЧАСТНИКИ!$A$2:$L$1105,3,FALSE)</f>
        <v>Шевченко Анжелика</v>
      </c>
      <c r="C14" s="107" t="str">
        <f>VLOOKUP($F14,УЧАСТНИКИ!$A$2:$L$1105,4,FALSE)</f>
        <v>29.10.1987</v>
      </c>
      <c r="D14" s="108" t="str">
        <f>VLOOKUP($F14,УЧАСТНИКИ!$A$2:$L$1105,5,FALSE)</f>
        <v xml:space="preserve">Санкт-Петербург </v>
      </c>
      <c r="E14" s="219" t="str">
        <f>VLOOKUP($F14,УЧАСТНИКИ!$A$2:$L$1105,8,FALSE)</f>
        <v>МС</v>
      </c>
      <c r="F14" s="217" t="s">
        <v>1164</v>
      </c>
      <c r="G14" s="217"/>
      <c r="H14" s="217"/>
      <c r="I14" s="217"/>
      <c r="J14" s="218" t="s">
        <v>123</v>
      </c>
    </row>
    <row r="15" spans="1:14" ht="14.4" customHeight="1" x14ac:dyDescent="0.25">
      <c r="A15" s="217" t="s">
        <v>42</v>
      </c>
      <c r="B15" s="106" t="str">
        <f>VLOOKUP($F15,УЧАСТНИКИ!$A$2:$L$1105,3,FALSE)</f>
        <v>Подъянова Анастасия</v>
      </c>
      <c r="C15" s="107" t="str">
        <f>VLOOKUP($F15,УЧАСТНИКИ!$A$2:$L$1105,4,FALSE)</f>
        <v>26.12.1999</v>
      </c>
      <c r="D15" s="108" t="str">
        <f>VLOOKUP($F15,УЧАСТНИКИ!$A$2:$L$1105,5,FALSE)</f>
        <v>Москва Пермский край</v>
      </c>
      <c r="E15" s="219" t="str">
        <f>VLOOKUP($F15,УЧАСТНИКИ!$A$2:$L$1105,8,FALSE)</f>
        <v>КМС</v>
      </c>
      <c r="F15" s="217" t="s">
        <v>1054</v>
      </c>
      <c r="G15" s="217"/>
      <c r="H15" s="217"/>
      <c r="I15" s="217"/>
      <c r="J15" s="218" t="s">
        <v>123</v>
      </c>
    </row>
    <row r="16" spans="1:14" ht="14.4" customHeight="1" x14ac:dyDescent="0.25">
      <c r="A16" s="217" t="s">
        <v>43</v>
      </c>
      <c r="B16" s="106" t="str">
        <f>VLOOKUP($F16,УЧАСТНИКИ!$A$2:$L$1105,3,FALSE)</f>
        <v>Марачёва Ирина</v>
      </c>
      <c r="C16" s="107" t="str">
        <f>VLOOKUP($F16,УЧАСТНИКИ!$A$2:$L$1105,4,FALSE)</f>
        <v>24.09.1984</v>
      </c>
      <c r="D16" s="108" t="str">
        <f>VLOOKUP($F16,УЧАСТНИКИ!$A$2:$L$1105,5,FALSE)</f>
        <v xml:space="preserve">Калужская область </v>
      </c>
      <c r="E16" s="219" t="str">
        <f>VLOOKUP($F16,УЧАСТНИКИ!$A$2:$L$1105,8,FALSE)</f>
        <v>МСМК</v>
      </c>
      <c r="F16" s="217" t="s">
        <v>1196</v>
      </c>
      <c r="G16" s="217"/>
      <c r="H16" s="217"/>
      <c r="I16" s="217"/>
      <c r="J16" s="218"/>
    </row>
    <row r="17" spans="1:11" ht="14.4" customHeight="1" x14ac:dyDescent="0.25">
      <c r="A17" s="217" t="s">
        <v>43</v>
      </c>
      <c r="B17" s="106" t="str">
        <f>VLOOKUP($F17,УЧАСТНИКИ!$A$2:$L$1105,3,FALSE)</f>
        <v>Саитова Алина</v>
      </c>
      <c r="C17" s="107" t="str">
        <f>VLOOKUP($F17,УЧАСТНИКИ!$A$2:$L$1105,4,FALSE)</f>
        <v>13.12.1999</v>
      </c>
      <c r="D17" s="108" t="str">
        <f>VLOOKUP($F17,УЧАСТНИКИ!$A$2:$L$1105,5,FALSE)</f>
        <v xml:space="preserve">Республика Башкортостан </v>
      </c>
      <c r="E17" s="219" t="str">
        <f>VLOOKUP($F17,УЧАСТНИКИ!$A$2:$L$1105,8,FALSE)</f>
        <v>КМС</v>
      </c>
      <c r="F17" s="217" t="s">
        <v>1039</v>
      </c>
      <c r="G17" s="217"/>
      <c r="H17" s="217"/>
      <c r="I17" s="217"/>
      <c r="J17" s="218"/>
    </row>
    <row r="18" spans="1:11" ht="14.4" customHeight="1" x14ac:dyDescent="0.25">
      <c r="A18" s="217" t="s">
        <v>44</v>
      </c>
      <c r="B18" s="106" t="str">
        <f>VLOOKUP($F18,УЧАСТНИКИ!$A$2:$L$1105,3,FALSE)</f>
        <v>Большакова Дарья</v>
      </c>
      <c r="C18" s="107" t="str">
        <f>VLOOKUP($F18,УЧАСТНИКИ!$A$2:$L$1105,4,FALSE)</f>
        <v>24.07.1990</v>
      </c>
      <c r="D18" s="108" t="str">
        <f>VLOOKUP($F18,УЧАСТНИКИ!$A$2:$L$1105,5,FALSE)</f>
        <v xml:space="preserve">Санкт-Петербург </v>
      </c>
      <c r="E18" s="219" t="str">
        <f>VLOOKUP($F18,УЧАСТНИКИ!$A$2:$L$1105,8,FALSE)</f>
        <v>МС</v>
      </c>
      <c r="F18" s="217" t="s">
        <v>1144</v>
      </c>
      <c r="G18" s="217"/>
      <c r="H18" s="217"/>
      <c r="I18" s="217"/>
      <c r="J18" s="218" t="s">
        <v>123</v>
      </c>
    </row>
    <row r="19" spans="1:11" ht="14.4" customHeight="1" x14ac:dyDescent="0.25">
      <c r="A19" s="217" t="s">
        <v>63</v>
      </c>
      <c r="B19" s="106" t="str">
        <f>VLOOKUP($F19,УЧАСТНИКИ!$A$2:$L$1105,3,FALSE)</f>
        <v>Санкина Анастасия</v>
      </c>
      <c r="C19" s="107" t="str">
        <f>VLOOKUP($F19,УЧАСТНИКИ!$A$2:$L$1105,4,FALSE)</f>
        <v>14.05.1998</v>
      </c>
      <c r="D19" s="108" t="str">
        <f>VLOOKUP($F19,УЧАСТНИКИ!$A$2:$L$1105,5,FALSE)</f>
        <v xml:space="preserve">Республика Башкортостан </v>
      </c>
      <c r="E19" s="219" t="str">
        <f>VLOOKUP($F19,УЧАСТНИКИ!$A$2:$L$1105,8,FALSE)</f>
        <v>1</v>
      </c>
      <c r="F19" s="217" t="s">
        <v>1040</v>
      </c>
      <c r="G19" s="217"/>
      <c r="H19" s="217"/>
      <c r="I19" s="217"/>
      <c r="J19" s="218"/>
    </row>
    <row r="20" spans="1:11" x14ac:dyDescent="0.25">
      <c r="A20" s="226"/>
      <c r="B20" s="227" t="s">
        <v>46</v>
      </c>
      <c r="C20" s="228"/>
      <c r="D20" s="228"/>
      <c r="E20" s="228"/>
      <c r="F20" s="228"/>
      <c r="G20" s="228"/>
      <c r="H20" s="228"/>
      <c r="I20" s="228"/>
      <c r="J20" s="229"/>
      <c r="K20" s="10"/>
    </row>
    <row r="21" spans="1:11" x14ac:dyDescent="0.25">
      <c r="A21" s="217" t="s">
        <v>38</v>
      </c>
      <c r="B21" s="106" t="str">
        <f>VLOOKUP($F21,УЧАСТНИКИ!$A$2:$L$1105,3,FALSE)</f>
        <v>Колентеева Кристина</v>
      </c>
      <c r="C21" s="107" t="str">
        <f>VLOOKUP($F21,УЧАСТНИКИ!$A$2:$L$1105,4,FALSE)</f>
        <v>23.07.1998</v>
      </c>
      <c r="D21" s="108" t="str">
        <f>VLOOKUP($F21,УЧАСТНИКИ!$A$2:$L$1105,5,FALSE)</f>
        <v xml:space="preserve">Тюменская область </v>
      </c>
      <c r="E21" s="219" t="str">
        <f>VLOOKUP($F21,УЧАСТНИКИ!$A$2:$L$1105,8,FALSE)</f>
        <v>КМС</v>
      </c>
      <c r="F21" s="217" t="s">
        <v>1135</v>
      </c>
      <c r="G21" s="217"/>
      <c r="H21" s="217"/>
      <c r="I21" s="217"/>
      <c r="J21" s="218"/>
    </row>
    <row r="22" spans="1:11" x14ac:dyDescent="0.25">
      <c r="A22" s="217" t="s">
        <v>39</v>
      </c>
      <c r="B22" s="106" t="str">
        <f>VLOOKUP($F22,УЧАСТНИКИ!$A$2:$L$1105,3,FALSE)</f>
        <v>Щагина Анна</v>
      </c>
      <c r="C22" s="107" t="str">
        <f>VLOOKUP($F22,УЧАСТНИКИ!$A$2:$L$1105,4,FALSE)</f>
        <v>07.12.1991</v>
      </c>
      <c r="D22" s="108" t="str">
        <f>VLOOKUP($F22,УЧАСТНИКИ!$A$2:$L$1105,5,FALSE)</f>
        <v xml:space="preserve">Москва </v>
      </c>
      <c r="E22" s="219" t="str">
        <f>VLOOKUP($F22,УЧАСТНИКИ!$A$2:$L$1105,8,FALSE)</f>
        <v>МСМК</v>
      </c>
      <c r="F22" s="217" t="s">
        <v>111</v>
      </c>
      <c r="G22" s="217"/>
      <c r="H22" s="217"/>
      <c r="I22" s="217"/>
      <c r="J22" s="218" t="s">
        <v>123</v>
      </c>
    </row>
    <row r="23" spans="1:11" x14ac:dyDescent="0.25">
      <c r="A23" s="217" t="s">
        <v>40</v>
      </c>
      <c r="B23" s="106" t="str">
        <f>VLOOKUP($F23,УЧАСТНИКИ!$A$2:$L$1105,3,FALSE)</f>
        <v>Кондрашова Полина</v>
      </c>
      <c r="C23" s="107" t="str">
        <f>VLOOKUP($F23,УЧАСТНИКИ!$A$2:$L$1105,4,FALSE)</f>
        <v>18.06.1986</v>
      </c>
      <c r="D23" s="108" t="str">
        <f>VLOOKUP($F23,УЧАСТНИКИ!$A$2:$L$1105,5,FALSE)</f>
        <v xml:space="preserve">Санкт-Петербург </v>
      </c>
      <c r="E23" s="219" t="str">
        <f>VLOOKUP($F23,УЧАСТНИКИ!$A$2:$L$1105,8,FALSE)</f>
        <v>МС</v>
      </c>
      <c r="F23" s="217" t="s">
        <v>1153</v>
      </c>
      <c r="G23" s="217"/>
      <c r="H23" s="217"/>
      <c r="I23" s="217"/>
      <c r="J23" s="218" t="s">
        <v>123</v>
      </c>
    </row>
    <row r="24" spans="1:11" x14ac:dyDescent="0.25">
      <c r="A24" s="217" t="s">
        <v>41</v>
      </c>
      <c r="B24" s="106" t="str">
        <f>VLOOKUP($F24,УЧАСТНИКИ!$A$2:$L$1105,3,FALSE)</f>
        <v>Виноградова (Маркелова) Татьяна</v>
      </c>
      <c r="C24" s="107" t="str">
        <f>VLOOKUP($F24,УЧАСТНИКИ!$A$2:$L$1105,4,FALSE)</f>
        <v>09.12.1988</v>
      </c>
      <c r="D24" s="108" t="str">
        <f>VLOOKUP($F24,УЧАСТНИКИ!$A$2:$L$1105,5,FALSE)</f>
        <v xml:space="preserve">Мурманская область </v>
      </c>
      <c r="E24" s="219" t="str">
        <f>VLOOKUP($F24,УЧАСТНИКИ!$A$2:$L$1105,8,FALSE)</f>
        <v>МСМК</v>
      </c>
      <c r="F24" s="217" t="s">
        <v>1110</v>
      </c>
      <c r="G24" s="217"/>
      <c r="H24" s="217"/>
      <c r="I24" s="217"/>
      <c r="J24" s="218"/>
    </row>
    <row r="25" spans="1:11" x14ac:dyDescent="0.25">
      <c r="A25" s="217" t="s">
        <v>42</v>
      </c>
      <c r="B25" s="106" t="str">
        <f>VLOOKUP($F25,УЧАСТНИКИ!$A$2:$L$1105,3,FALSE)</f>
        <v>Гуляева Александра</v>
      </c>
      <c r="C25" s="107" t="str">
        <f>VLOOKUP($F25,УЧАСТНИКИ!$A$2:$L$1105,4,FALSE)</f>
        <v>30.04.1994</v>
      </c>
      <c r="D25" s="108" t="str">
        <f>VLOOKUP($F25,УЧАСТНИКИ!$A$2:$L$1105,5,FALSE)</f>
        <v>Москва Ивановская область</v>
      </c>
      <c r="E25" s="219" t="str">
        <f>VLOOKUP($F25,УЧАСТНИКИ!$A$2:$L$1105,8,FALSE)</f>
        <v>МСМК</v>
      </c>
      <c r="F25" s="217" t="s">
        <v>67</v>
      </c>
      <c r="G25" s="217"/>
      <c r="H25" s="217"/>
      <c r="I25" s="217"/>
      <c r="J25" s="218" t="s">
        <v>123</v>
      </c>
    </row>
    <row r="26" spans="1:11" x14ac:dyDescent="0.25">
      <c r="A26" s="217" t="s">
        <v>43</v>
      </c>
      <c r="B26" s="106" t="str">
        <f>VLOOKUP($F26,УЧАСТНИКИ!$A$2:$L$1105,3,FALSE)</f>
        <v>Улога Светлана</v>
      </c>
      <c r="C26" s="107" t="str">
        <f>VLOOKUP($F26,УЧАСТНИКИ!$A$2:$L$1105,4,FALSE)</f>
        <v>23.11.1986</v>
      </c>
      <c r="D26" s="108" t="str">
        <f>VLOOKUP($F26,УЧАСТНИКИ!$A$2:$L$1105,5,FALSE)</f>
        <v xml:space="preserve">Республика Татарстан </v>
      </c>
      <c r="E26" s="219" t="str">
        <f>VLOOKUP($F26,УЧАСТНИКИ!$A$2:$L$1105,8,FALSE)</f>
        <v>МСМК</v>
      </c>
      <c r="F26" s="217" t="s">
        <v>1044</v>
      </c>
      <c r="G26" s="217"/>
      <c r="H26" s="217"/>
      <c r="I26" s="217"/>
      <c r="J26" s="218"/>
    </row>
    <row r="27" spans="1:11" x14ac:dyDescent="0.25">
      <c r="A27" s="217" t="s">
        <v>44</v>
      </c>
      <c r="B27" s="106" t="str">
        <f>VLOOKUP($F27,УЧАСТНИКИ!$A$2:$L$1105,3,FALSE)</f>
        <v>Александрова Дина</v>
      </c>
      <c r="C27" s="107" t="str">
        <f>VLOOKUP($F27,УЧАСТНИКИ!$A$2:$L$1105,4,FALSE)</f>
        <v>09.08.1992</v>
      </c>
      <c r="D27" s="108" t="str">
        <f>VLOOKUP($F27,УЧАСТНИКИ!$A$2:$L$1105,5,FALSE)</f>
        <v xml:space="preserve">Курская область </v>
      </c>
      <c r="E27" s="219" t="str">
        <f>VLOOKUP($F27,УЧАСТНИКИ!$A$2:$L$1105,8,FALSE)</f>
        <v>МС</v>
      </c>
      <c r="F27" s="217" t="s">
        <v>1171</v>
      </c>
      <c r="G27" s="217"/>
      <c r="H27" s="217"/>
      <c r="I27" s="217"/>
      <c r="J27" s="218"/>
    </row>
    <row r="28" spans="1:11" ht="26.4" x14ac:dyDescent="0.25">
      <c r="A28" s="217">
        <v>8</v>
      </c>
      <c r="B28" s="106" t="str">
        <f>VLOOKUP($F28,УЧАСТНИКИ!$A$2:$L$1105,3,FALSE)</f>
        <v>Мурашова Елена</v>
      </c>
      <c r="C28" s="107" t="str">
        <f>VLOOKUP($F28,УЧАСТНИКИ!$A$2:$L$1105,4,FALSE)</f>
        <v>05.10.1987</v>
      </c>
      <c r="D28" s="108" t="str">
        <f>VLOOKUP($F28,УЧАСТНИКИ!$A$2:$L$1105,5,FALSE)</f>
        <v>Краснодарский край Вологодская область</v>
      </c>
      <c r="E28" s="219" t="str">
        <f>VLOOKUP($F28,УЧАСТНИКИ!$A$2:$L$1105,8,FALSE)</f>
        <v>МС</v>
      </c>
      <c r="F28" s="217" t="s">
        <v>1075</v>
      </c>
      <c r="G28" s="217"/>
      <c r="H28" s="217"/>
      <c r="I28" s="217"/>
      <c r="J28" s="218"/>
    </row>
    <row r="29" spans="1:11" ht="18" customHeight="1" x14ac:dyDescent="0.25">
      <c r="A29" s="217">
        <v>9</v>
      </c>
      <c r="B29" s="106" t="str">
        <f>VLOOKUP($F29,УЧАСТНИКИ!$A$2:$L$1105,3,FALSE)</f>
        <v>Онуфриенко Ольга</v>
      </c>
      <c r="C29" s="107" t="str">
        <f>VLOOKUP($F29,УЧАСТНИКИ!$A$2:$L$1105,4,FALSE)</f>
        <v>08.03.1988</v>
      </c>
      <c r="D29" s="108" t="str">
        <f>VLOOKUP($F29,УЧАСТНИКИ!$A$2:$L$1105,5,FALSE)</f>
        <v xml:space="preserve">Нижегородская область </v>
      </c>
      <c r="E29" s="219" t="str">
        <f>VLOOKUP($F29,УЧАСТНИКИ!$A$2:$L$1105,8,FALSE)</f>
        <v>МС</v>
      </c>
      <c r="F29" s="217" t="s">
        <v>1087</v>
      </c>
      <c r="G29" s="217"/>
      <c r="H29" s="217"/>
      <c r="I29" s="217"/>
      <c r="J29" s="218"/>
    </row>
    <row r="30" spans="1:11" ht="26.4" x14ac:dyDescent="0.25">
      <c r="A30" s="217">
        <v>10</v>
      </c>
      <c r="B30" s="106" t="str">
        <f>VLOOKUP($F30,УЧАСТНИКИ!$A$2:$L$1105,3,FALSE)</f>
        <v>Габдуллина Дина</v>
      </c>
      <c r="C30" s="107" t="str">
        <f>VLOOKUP($F30,УЧАСТНИКИ!$A$2:$L$1105,4,FALSE)</f>
        <v>12.03.1995</v>
      </c>
      <c r="D30" s="108" t="str">
        <f>VLOOKUP($F30,УЧАСТНИКИ!$A$2:$L$1105,5,FALSE)</f>
        <v xml:space="preserve">Ямало-Ненецкий автономный округ </v>
      </c>
      <c r="E30" s="219" t="str">
        <f>VLOOKUP($F30,УЧАСТНИКИ!$A$2:$L$1105,8,FALSE)</f>
        <v>КМС</v>
      </c>
      <c r="F30" s="217" t="s">
        <v>1109</v>
      </c>
      <c r="G30" s="217"/>
      <c r="H30" s="217"/>
      <c r="I30" s="217"/>
      <c r="J30" s="218"/>
    </row>
    <row r="31" spans="1:11" ht="16.2" customHeight="1" x14ac:dyDescent="0.25">
      <c r="K31" s="24"/>
    </row>
    <row r="32" spans="1:11" ht="16.2" customHeight="1" x14ac:dyDescent="0.25">
      <c r="K32" s="24"/>
    </row>
    <row r="33" spans="1:11" ht="15.6" x14ac:dyDescent="0.3">
      <c r="A33" s="265" t="s">
        <v>57</v>
      </c>
      <c r="B33" s="99"/>
      <c r="D33" s="265" t="s">
        <v>171</v>
      </c>
      <c r="E33" s="265"/>
      <c r="J33" s="24"/>
      <c r="K33" s="24"/>
    </row>
    <row r="34" spans="1:11" ht="15.6" x14ac:dyDescent="0.3">
      <c r="A34" s="265" t="s">
        <v>54</v>
      </c>
      <c r="D34" s="265" t="s">
        <v>1216</v>
      </c>
      <c r="E34" s="265"/>
      <c r="K34" s="24"/>
    </row>
    <row r="35" spans="1:11" ht="15.6" x14ac:dyDescent="0.3">
      <c r="A35" s="303" t="s">
        <v>55</v>
      </c>
      <c r="B35" s="303"/>
      <c r="D35" s="265" t="s">
        <v>1217</v>
      </c>
      <c r="K35" s="24"/>
    </row>
    <row r="36" spans="1:11" ht="15.75" customHeight="1" x14ac:dyDescent="0.3">
      <c r="B36" s="265"/>
    </row>
    <row r="37" spans="1:11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</sheetData>
  <mergeCells count="5">
    <mergeCell ref="A3:J3"/>
    <mergeCell ref="A1:J1"/>
    <mergeCell ref="A2:J2"/>
    <mergeCell ref="E4:J4"/>
    <mergeCell ref="A35:B35"/>
  </mergeCells>
  <phoneticPr fontId="1" type="noConversion"/>
  <printOptions horizontalCentered="1"/>
  <pageMargins left="0.25" right="0.25" top="0.75" bottom="0.42" header="0.3" footer="0.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25">
    <tabColor rgb="FF00B050"/>
  </sheetPr>
  <dimension ref="A1:N92"/>
  <sheetViews>
    <sheetView topLeftCell="A7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3" style="75" customWidth="1"/>
    <col min="4" max="4" width="25" style="75" customWidth="1"/>
    <col min="5" max="5" width="9.6640625" style="75" customWidth="1"/>
    <col min="6" max="6" width="9.33203125" style="75" customWidth="1"/>
    <col min="7" max="7" width="6.88671875" style="75" customWidth="1"/>
    <col min="8" max="8" width="25.109375" style="75" customWidth="1"/>
    <col min="9" max="9" width="6.88671875" style="75" customWidth="1"/>
    <col min="10" max="10" width="11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140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41"/>
    </row>
    <row r="5" spans="1:14" ht="14.4" x14ac:dyDescent="0.25">
      <c r="A5" s="19" t="str">
        <f>d_4</f>
        <v>ЖЕНЩИНЫ</v>
      </c>
      <c r="B5" s="201"/>
      <c r="C5" s="204" t="s">
        <v>154</v>
      </c>
      <c r="D5" s="201" t="s">
        <v>193</v>
      </c>
      <c r="F5" s="19" t="str">
        <f>d_2</f>
        <v>05.09.2019г.</v>
      </c>
      <c r="H5" s="36" t="s">
        <v>157</v>
      </c>
      <c r="I5" s="16" t="s">
        <v>1224</v>
      </c>
      <c r="K5" s="141"/>
    </row>
    <row r="6" spans="1:14" x14ac:dyDescent="0.25">
      <c r="A6" s="16" t="s">
        <v>135</v>
      </c>
      <c r="B6" s="149"/>
      <c r="C6" s="204" t="s">
        <v>155</v>
      </c>
      <c r="D6" s="16" t="s">
        <v>194</v>
      </c>
      <c r="E6" s="16"/>
      <c r="H6" s="36" t="s">
        <v>158</v>
      </c>
      <c r="I6" s="202"/>
      <c r="K6" s="77"/>
    </row>
    <row r="7" spans="1:14" ht="12.75" customHeight="1" x14ac:dyDescent="0.25">
      <c r="C7" s="204" t="s">
        <v>156</v>
      </c>
      <c r="D7" s="16" t="s">
        <v>194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131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x14ac:dyDescent="0.25">
      <c r="A10" s="217" t="s">
        <v>38</v>
      </c>
      <c r="B10" s="108" t="str">
        <f>VLOOKUP($F10,УЧАСТНИКИ!$A$2:$L$1105,3,FALSE)</f>
        <v>Ницина Ольга</v>
      </c>
      <c r="C10" s="107" t="str">
        <f>VLOOKUP($F10,УЧАСТНИКИ!$A$2:$L$1105,4,FALSE)</f>
        <v>11.02.1989</v>
      </c>
      <c r="D10" s="108" t="str">
        <f>VLOOKUP($F10,УЧАСТНИКИ!$A$2:$L$1105,5,FALSE)</f>
        <v xml:space="preserve">Иркутская область </v>
      </c>
      <c r="E10" s="219" t="str">
        <f>VLOOKUP($F10,УЧАСТНИКИ!$A$2:$L$1105,8,FALSE)</f>
        <v>МС</v>
      </c>
      <c r="F10" s="241" t="s">
        <v>1166</v>
      </c>
      <c r="G10" s="241"/>
      <c r="H10" s="217"/>
      <c r="I10" s="217"/>
      <c r="J10" s="218"/>
    </row>
    <row r="11" spans="1:14" s="183" customFormat="1" x14ac:dyDescent="0.25">
      <c r="A11" s="217" t="s">
        <v>39</v>
      </c>
      <c r="B11" s="186" t="str">
        <f>VLOOKUP($F11,УЧАСТНИКИ!$A$2:$L$1105,3,FALSE)</f>
        <v>Шухтуева Алена</v>
      </c>
      <c r="C11" s="185" t="str">
        <f>VLOOKUP($F11,УЧАСТНИКИ!$A$2:$L$1105,4,FALSE)</f>
        <v>07.12.1993</v>
      </c>
      <c r="D11" s="186" t="str">
        <f>VLOOKUP($F11,УЧАСТНИКИ!$A$2:$L$1105,5,FALSE)</f>
        <v xml:space="preserve">Республика Башкортостан </v>
      </c>
      <c r="E11" s="242" t="str">
        <f>VLOOKUP($F11,УЧАСТНИКИ!$A$2:$L$1105,8,FALSE)</f>
        <v>МС</v>
      </c>
      <c r="F11" s="217" t="s">
        <v>1041</v>
      </c>
      <c r="G11" s="217"/>
      <c r="H11" s="217"/>
      <c r="I11" s="217"/>
      <c r="J11" s="217"/>
    </row>
    <row r="12" spans="1:14" s="183" customFormat="1" x14ac:dyDescent="0.25">
      <c r="A12" s="217" t="s">
        <v>40</v>
      </c>
      <c r="B12" s="186" t="str">
        <f>VLOOKUP($F12,УЧАСТНИКИ!$A$2:$L$1105,3,FALSE)</f>
        <v>Щагина Анна</v>
      </c>
      <c r="C12" s="185" t="str">
        <f>VLOOKUP($F12,УЧАСТНИКИ!$A$2:$L$1105,4,FALSE)</f>
        <v>07.12.1991</v>
      </c>
      <c r="D12" s="186" t="str">
        <f>VLOOKUP($F12,УЧАСТНИКИ!$A$2:$L$1105,5,FALSE)</f>
        <v xml:space="preserve">Москва </v>
      </c>
      <c r="E12" s="242" t="str">
        <f>VLOOKUP($F12,УЧАСТНИКИ!$A$2:$L$1105,8,FALSE)</f>
        <v>МСМК</v>
      </c>
      <c r="F12" s="217" t="s">
        <v>111</v>
      </c>
      <c r="G12" s="217"/>
      <c r="H12" s="217"/>
      <c r="I12" s="217"/>
      <c r="J12" s="217" t="s">
        <v>123</v>
      </c>
    </row>
    <row r="13" spans="1:14" s="183" customFormat="1" x14ac:dyDescent="0.25">
      <c r="A13" s="217" t="s">
        <v>41</v>
      </c>
      <c r="B13" s="186" t="str">
        <f>VLOOKUP($F13,УЧАСТНИКИ!$A$2:$L$1105,3,FALSE)</f>
        <v>Подъянова Анастасия</v>
      </c>
      <c r="C13" s="185" t="str">
        <f>VLOOKUP($F13,УЧАСТНИКИ!$A$2:$L$1105,4,FALSE)</f>
        <v>26.12.1999</v>
      </c>
      <c r="D13" s="186" t="str">
        <f>VLOOKUP($F13,УЧАСТНИКИ!$A$2:$L$1105,5,FALSE)</f>
        <v>Москва Пермский край</v>
      </c>
      <c r="E13" s="242" t="str">
        <f>VLOOKUP($F13,УЧАСТНИКИ!$A$2:$L$1105,8,FALSE)</f>
        <v>КМС</v>
      </c>
      <c r="F13" s="217" t="s">
        <v>1054</v>
      </c>
      <c r="G13" s="217"/>
      <c r="H13" s="217"/>
      <c r="I13" s="217"/>
      <c r="J13" s="217" t="s">
        <v>123</v>
      </c>
      <c r="L13" s="187"/>
    </row>
    <row r="14" spans="1:14" x14ac:dyDescent="0.25">
      <c r="A14" s="217" t="s">
        <v>42</v>
      </c>
      <c r="B14" s="108" t="str">
        <f>VLOOKUP($F14,УЧАСТНИКИ!$A$2:$L$1105,3,FALSE)</f>
        <v>Александрова Дина</v>
      </c>
      <c r="C14" s="107" t="str">
        <f>VLOOKUP($F14,УЧАСТНИКИ!$A$2:$L$1105,4,FALSE)</f>
        <v>09.08.1992</v>
      </c>
      <c r="D14" s="108" t="str">
        <f>VLOOKUP($F14,УЧАСТНИКИ!$A$2:$L$1105,5,FALSE)</f>
        <v xml:space="preserve">Курская область </v>
      </c>
      <c r="E14" s="219" t="str">
        <f>VLOOKUP($F14,УЧАСТНИКИ!$A$2:$L$1105,8,FALSE)</f>
        <v>МС</v>
      </c>
      <c r="F14" s="217" t="s">
        <v>1171</v>
      </c>
      <c r="G14" s="217"/>
      <c r="H14" s="217"/>
      <c r="I14" s="217"/>
      <c r="J14" s="218"/>
    </row>
    <row r="15" spans="1:14" ht="26.4" x14ac:dyDescent="0.25">
      <c r="A15" s="217" t="s">
        <v>43</v>
      </c>
      <c r="B15" s="108" t="str">
        <f>VLOOKUP($F15,УЧАСТНИКИ!$A$2:$L$1105,3,FALSE)</f>
        <v>Гадельшина (Гафурова) Альбина</v>
      </c>
      <c r="C15" s="107" t="str">
        <f>VLOOKUP($F15,УЧАСТНИКИ!$A$2:$L$1105,4,FALSE)</f>
        <v>29.07.1998</v>
      </c>
      <c r="D15" s="108" t="str">
        <f>VLOOKUP($F15,УЧАСТНИКИ!$A$2:$L$1105,5,FALSE)</f>
        <v xml:space="preserve">Республика Башкортостан </v>
      </c>
      <c r="E15" s="219" t="str">
        <f>VLOOKUP($F15,УЧАСТНИКИ!$A$2:$L$1105,8,FALSE)</f>
        <v>КМС</v>
      </c>
      <c r="F15" s="217" t="s">
        <v>1038</v>
      </c>
      <c r="G15" s="217"/>
      <c r="H15" s="217"/>
      <c r="I15" s="217"/>
      <c r="J15" s="218"/>
    </row>
    <row r="16" spans="1:14" x14ac:dyDescent="0.25">
      <c r="A16" s="217" t="s">
        <v>44</v>
      </c>
      <c r="B16" s="108" t="str">
        <f>VLOOKUP($F16,УЧАСТНИКИ!$A$2:$L$1105,3,FALSE)</f>
        <v>Аввакуменкова Ульяна</v>
      </c>
      <c r="C16" s="107" t="str">
        <f>VLOOKUP($F16,УЧАСТНИКИ!$A$2:$L$1105,4,FALSE)</f>
        <v>21.06.1994</v>
      </c>
      <c r="D16" s="108" t="str">
        <f>VLOOKUP($F16,УЧАСТНИКИ!$A$2:$L$1105,5,FALSE)</f>
        <v xml:space="preserve">Санкт-Петербург </v>
      </c>
      <c r="E16" s="219" t="str">
        <f>VLOOKUP($F16,УЧАСТНИКИ!$A$2:$L$1105,8,FALSE)</f>
        <v>МС</v>
      </c>
      <c r="F16" s="217" t="s">
        <v>1141</v>
      </c>
      <c r="G16" s="217"/>
      <c r="H16" s="217"/>
      <c r="I16" s="217"/>
      <c r="J16" s="218" t="s">
        <v>123</v>
      </c>
    </row>
    <row r="17" spans="1:12" x14ac:dyDescent="0.25">
      <c r="A17" s="217" t="s">
        <v>63</v>
      </c>
      <c r="B17" s="108" t="str">
        <f>VLOOKUP($F17,УЧАСТНИКИ!$A$2:$L$1105,3,FALSE)</f>
        <v>Угарова (Халеева) Кристина</v>
      </c>
      <c r="C17" s="107" t="str">
        <f>VLOOKUP($F17,УЧАСТНИКИ!$A$2:$L$1105,4,FALSE)</f>
        <v>22.10.1987</v>
      </c>
      <c r="D17" s="108" t="str">
        <f>VLOOKUP($F17,УЧАСТНИКИ!$A$2:$L$1105,5,FALSE)</f>
        <v xml:space="preserve">Курская область </v>
      </c>
      <c r="E17" s="219" t="str">
        <f>VLOOKUP($F17,УЧАСТНИКИ!$A$2:$L$1105,8,FALSE)</f>
        <v>МСМК</v>
      </c>
      <c r="F17" s="217" t="s">
        <v>1184</v>
      </c>
      <c r="G17" s="217"/>
      <c r="H17" s="217"/>
      <c r="I17" s="217"/>
      <c r="J17" s="218" t="s">
        <v>123</v>
      </c>
    </row>
    <row r="18" spans="1:12" x14ac:dyDescent="0.25">
      <c r="A18" s="217" t="s">
        <v>70</v>
      </c>
      <c r="B18" s="108" t="str">
        <f>VLOOKUP($F18,УЧАСТНИКИ!$A$2:$L$1105,3,FALSE)</f>
        <v>Пахтусова Дина</v>
      </c>
      <c r="C18" s="107" t="str">
        <f>VLOOKUP($F18,УЧАСТНИКИ!$A$2:$L$1105,4,FALSE)</f>
        <v>22.11.1991</v>
      </c>
      <c r="D18" s="108" t="str">
        <f>VLOOKUP($F18,УЧАСТНИКИ!$A$2:$L$1105,5,FALSE)</f>
        <v xml:space="preserve">Архангельская область </v>
      </c>
      <c r="E18" s="219" t="str">
        <f>VLOOKUP($F18,УЧАСТНИКИ!$A$2:$L$1105,8,FALSE)</f>
        <v>КМС</v>
      </c>
      <c r="F18" s="217" t="s">
        <v>1136</v>
      </c>
      <c r="G18" s="217"/>
      <c r="H18" s="217"/>
      <c r="I18" s="217"/>
      <c r="J18" s="218"/>
    </row>
    <row r="19" spans="1:12" ht="26.4" x14ac:dyDescent="0.25">
      <c r="A19" s="217" t="s">
        <v>69</v>
      </c>
      <c r="B19" s="108" t="str">
        <f>VLOOKUP($F19,УЧАСТНИКИ!$A$2:$L$1105,3,FALSE)</f>
        <v>Калина Анастасия</v>
      </c>
      <c r="C19" s="107" t="str">
        <f>VLOOKUP($F19,УЧАСТНИКИ!$A$2:$L$1105,4,FALSE)</f>
        <v>16.02.1994</v>
      </c>
      <c r="D19" s="108" t="str">
        <f>VLOOKUP($F19,УЧАСТНИКИ!$A$2:$L$1105,5,FALSE)</f>
        <v>Московская область Санкт-Петербург</v>
      </c>
      <c r="E19" s="219" t="str">
        <f>VLOOKUP($F19,УЧАСТНИКИ!$A$2:$L$1105,8,FALSE)</f>
        <v>МСМК</v>
      </c>
      <c r="F19" s="217" t="s">
        <v>1151</v>
      </c>
      <c r="G19" s="217"/>
      <c r="H19" s="217"/>
      <c r="I19" s="217"/>
      <c r="J19" s="218" t="s">
        <v>123</v>
      </c>
    </row>
    <row r="20" spans="1:12" x14ac:dyDescent="0.25">
      <c r="A20" s="217" t="s">
        <v>68</v>
      </c>
      <c r="B20" s="108" t="str">
        <f>VLOOKUP($F20,УЧАСТНИКИ!$A$2:$L$1105,3,FALSE)</f>
        <v>Марачёва Ирина</v>
      </c>
      <c r="C20" s="107" t="str">
        <f>VLOOKUP($F20,УЧАСТНИКИ!$A$2:$L$1105,4,FALSE)</f>
        <v>24.09.1984</v>
      </c>
      <c r="D20" s="108" t="str">
        <f>VLOOKUP($F20,УЧАСТНИКИ!$A$2:$L$1105,5,FALSE)</f>
        <v xml:space="preserve">Калужская область </v>
      </c>
      <c r="E20" s="219" t="str">
        <f>VLOOKUP($F20,УЧАСТНИКИ!$A$2:$L$1105,8,FALSE)</f>
        <v>МСМК</v>
      </c>
      <c r="F20" s="217" t="s">
        <v>1196</v>
      </c>
      <c r="G20" s="217"/>
      <c r="H20" s="217"/>
      <c r="I20" s="217"/>
      <c r="J20" s="218"/>
    </row>
    <row r="21" spans="1:12" ht="26.4" x14ac:dyDescent="0.25">
      <c r="A21" s="217" t="s">
        <v>67</v>
      </c>
      <c r="B21" s="108" t="str">
        <f>VLOOKUP($F21,УЧАСТНИКИ!$A$2:$L$1105,3,FALSE)</f>
        <v>Сторожева (Шаповалова) Екатерина</v>
      </c>
      <c r="C21" s="107" t="str">
        <f>VLOOKUP($F21,УЧАСТНИКИ!$A$2:$L$1105,4,FALSE)</f>
        <v>22.01.1993</v>
      </c>
      <c r="D21" s="108" t="str">
        <f>VLOOKUP($F21,УЧАСТНИКИ!$A$2:$L$1105,5,FALSE)</f>
        <v>Московская область Санкт-Петербург</v>
      </c>
      <c r="E21" s="219" t="str">
        <f>VLOOKUP($F21,УЧАСТНИКИ!$A$2:$L$1105,8,FALSE)</f>
        <v>МС</v>
      </c>
      <c r="F21" s="217" t="s">
        <v>1139</v>
      </c>
      <c r="G21" s="217"/>
      <c r="H21" s="217"/>
      <c r="I21" s="217"/>
      <c r="J21" s="218"/>
    </row>
    <row r="22" spans="1:12" x14ac:dyDescent="0.25">
      <c r="A22" s="217" t="s">
        <v>66</v>
      </c>
      <c r="B22" s="108" t="str">
        <f>VLOOKUP($F22,УЧАСТНИКИ!$A$2:$L$1105,3,FALSE)</f>
        <v>Слюнко Екатерина</v>
      </c>
      <c r="C22" s="107" t="str">
        <f>VLOOKUP($F22,УЧАСТНИКИ!$A$2:$L$1105,4,FALSE)</f>
        <v>22.05.2000</v>
      </c>
      <c r="D22" s="108" t="str">
        <f>VLOOKUP($F22,УЧАСТНИКИ!$A$2:$L$1105,5,FALSE)</f>
        <v xml:space="preserve">Свердловская область </v>
      </c>
      <c r="E22" s="219" t="str">
        <f>VLOOKUP($F22,УЧАСТНИКИ!$A$2:$L$1105,8,FALSE)</f>
        <v>КМС</v>
      </c>
      <c r="F22" s="217" t="s">
        <v>1129</v>
      </c>
      <c r="G22" s="217"/>
      <c r="H22" s="217"/>
      <c r="I22" s="217"/>
      <c r="J22" s="218"/>
    </row>
    <row r="23" spans="1:12" x14ac:dyDescent="0.25">
      <c r="A23" s="217" t="s">
        <v>65</v>
      </c>
      <c r="B23" s="108" t="str">
        <f>VLOOKUP($F23,УЧАСТНИКИ!$A$2:$L$1105,3,FALSE)</f>
        <v>Сычева Анастасия</v>
      </c>
      <c r="C23" s="107" t="str">
        <f>VLOOKUP($F23,УЧАСТНИКИ!$A$2:$L$1105,4,FALSE)</f>
        <v>28.12.1991</v>
      </c>
      <c r="D23" s="108" t="str">
        <f>VLOOKUP($F23,УЧАСТНИКИ!$A$2:$L$1105,5,FALSE)</f>
        <v xml:space="preserve">Калужская область </v>
      </c>
      <c r="E23" s="219" t="str">
        <f>VLOOKUP($F23,УЧАСТНИКИ!$A$2:$L$1105,8,FALSE)</f>
        <v>МС</v>
      </c>
      <c r="F23" s="217" t="s">
        <v>1197</v>
      </c>
      <c r="G23" s="217"/>
      <c r="H23" s="217"/>
      <c r="I23" s="217"/>
      <c r="J23" s="218"/>
    </row>
    <row r="24" spans="1:12" ht="26.4" x14ac:dyDescent="0.25">
      <c r="A24" s="217" t="s">
        <v>64</v>
      </c>
      <c r="B24" s="108" t="str">
        <f>VLOOKUP($F24,УЧАСТНИКИ!$A$2:$L$1105,3,FALSE)</f>
        <v>Аплачкина  (Рязанцева) Светлана</v>
      </c>
      <c r="C24" s="107" t="str">
        <f>VLOOKUP($F24,УЧАСТНИКИ!$A$2:$L$1105,4,FALSE)</f>
        <v>28.11.1992</v>
      </c>
      <c r="D24" s="108" t="str">
        <f>VLOOKUP($F24,УЧАСТНИКИ!$A$2:$L$1105,5,FALSE)</f>
        <v xml:space="preserve">Воронежская область </v>
      </c>
      <c r="E24" s="219" t="str">
        <f>VLOOKUP($F24,УЧАСТНИКИ!$A$2:$L$1105,8,FALSE)</f>
        <v>МС</v>
      </c>
      <c r="F24" s="217" t="s">
        <v>1120</v>
      </c>
      <c r="G24" s="217"/>
      <c r="H24" s="217"/>
      <c r="I24" s="217"/>
      <c r="J24" s="218"/>
    </row>
    <row r="25" spans="1:12" x14ac:dyDescent="0.25">
      <c r="A25" s="217" t="s">
        <v>71</v>
      </c>
      <c r="B25" s="108" t="str">
        <f>VLOOKUP($F25,УЧАСТНИКИ!$A$2:$L$1105,3,FALSE)</f>
        <v>Попова Юлия</v>
      </c>
      <c r="C25" s="107" t="str">
        <f>VLOOKUP($F25,УЧАСТНИКИ!$A$2:$L$1105,4,FALSE)</f>
        <v>03.05.2001</v>
      </c>
      <c r="D25" s="108" t="str">
        <f>VLOOKUP($F25,УЧАСТНИКИ!$A$2:$L$1105,5,FALSE)</f>
        <v xml:space="preserve">Волгоградская область </v>
      </c>
      <c r="E25" s="219" t="str">
        <f>VLOOKUP($F25,УЧАСТНИКИ!$A$2:$L$1105,8,FALSE)</f>
        <v>1</v>
      </c>
      <c r="F25" s="217" t="s">
        <v>1103</v>
      </c>
      <c r="G25" s="217"/>
      <c r="H25" s="217"/>
      <c r="I25" s="217"/>
      <c r="J25" s="218"/>
    </row>
    <row r="26" spans="1:12" ht="26.4" x14ac:dyDescent="0.25">
      <c r="A26" s="217" t="s">
        <v>72</v>
      </c>
      <c r="B26" s="108" t="str">
        <f>VLOOKUP($F26,УЧАСТНИКИ!$A$2:$L$1105,3,FALSE)</f>
        <v>Соколенко Екатерина</v>
      </c>
      <c r="C26" s="107" t="str">
        <f>VLOOKUP($F26,УЧАСТНИКИ!$A$2:$L$1105,4,FALSE)</f>
        <v>13.09.1992</v>
      </c>
      <c r="D26" s="108" t="str">
        <f>VLOOKUP($F26,УЧАСТНИКИ!$A$2:$L$1105,5,FALSE)</f>
        <v>Томская область Новосибирская область</v>
      </c>
      <c r="E26" s="219" t="str">
        <f>VLOOKUP($F26,УЧАСТНИКИ!$A$2:$L$1105,8,FALSE)</f>
        <v>МСМК</v>
      </c>
      <c r="F26" s="217" t="s">
        <v>1085</v>
      </c>
      <c r="G26" s="217"/>
      <c r="H26" s="217"/>
      <c r="I26" s="217"/>
      <c r="J26" s="218"/>
    </row>
    <row r="27" spans="1:12" ht="26.4" x14ac:dyDescent="0.25">
      <c r="A27" s="217" t="s">
        <v>1225</v>
      </c>
      <c r="B27" s="108" t="str">
        <f>VLOOKUP($F27,УЧАСТНИКИ!$A$2:$L$1105,3,FALSE)</f>
        <v>Мурашова Елена</v>
      </c>
      <c r="C27" s="107" t="str">
        <f>VLOOKUP($F27,УЧАСТНИКИ!$A$2:$L$1105,4,FALSE)</f>
        <v>05.10.1987</v>
      </c>
      <c r="D27" s="108" t="str">
        <f>VLOOKUP($F27,УЧАСТНИКИ!$A$2:$L$1105,5,FALSE)</f>
        <v>Краснодарский край Вологодская область</v>
      </c>
      <c r="E27" s="219" t="str">
        <f>VLOOKUP($F27,УЧАСТНИКИ!$A$2:$L$1105,8,FALSE)</f>
        <v>МС</v>
      </c>
      <c r="F27" s="217" t="s">
        <v>1075</v>
      </c>
      <c r="G27" s="217"/>
      <c r="H27" s="217"/>
      <c r="I27" s="217"/>
      <c r="J27" s="218"/>
    </row>
    <row r="28" spans="1:12" ht="15.75" customHeight="1" x14ac:dyDescent="0.25">
      <c r="A28" s="30"/>
      <c r="B28" s="97"/>
      <c r="C28" s="98"/>
      <c r="D28" s="127"/>
      <c r="E28" s="127"/>
      <c r="F28" s="30"/>
      <c r="G28" s="30"/>
      <c r="H28" s="30"/>
      <c r="I28" s="30"/>
      <c r="J28" s="30"/>
      <c r="K28" s="98"/>
      <c r="L28" s="24"/>
    </row>
    <row r="29" spans="1:12" x14ac:dyDescent="0.25">
      <c r="L29" s="24"/>
    </row>
    <row r="30" spans="1:12" ht="15.6" x14ac:dyDescent="0.3">
      <c r="A30" s="265" t="s">
        <v>57</v>
      </c>
      <c r="B30" s="99"/>
      <c r="D30" s="265" t="s">
        <v>171</v>
      </c>
      <c r="E30" s="265"/>
      <c r="J30" s="24"/>
      <c r="K30" s="24"/>
    </row>
    <row r="31" spans="1:12" ht="15.6" x14ac:dyDescent="0.3">
      <c r="A31" s="265" t="s">
        <v>54</v>
      </c>
      <c r="D31" s="265" t="s">
        <v>1216</v>
      </c>
      <c r="E31" s="265"/>
      <c r="K31" s="24"/>
    </row>
    <row r="32" spans="1:12" ht="15.6" x14ac:dyDescent="0.3">
      <c r="A32" s="303" t="s">
        <v>55</v>
      </c>
      <c r="B32" s="303"/>
      <c r="D32" s="265" t="s">
        <v>1217</v>
      </c>
      <c r="K32" s="24"/>
    </row>
    <row r="33" spans="1:12" ht="15.75" customHeight="1" x14ac:dyDescent="0.3">
      <c r="B33" s="265"/>
    </row>
    <row r="34" spans="1:12" ht="15.6" x14ac:dyDescent="0.3">
      <c r="B34" s="128"/>
      <c r="L34" s="24"/>
    </row>
    <row r="35" spans="1:12" ht="15.6" x14ac:dyDescent="0.3">
      <c r="B35" s="128"/>
      <c r="L35" s="24"/>
    </row>
    <row r="36" spans="1:12" x14ac:dyDescent="0.25">
      <c r="L36" s="24"/>
    </row>
    <row r="37" spans="1:12" ht="15.6" x14ac:dyDescent="0.3">
      <c r="B37" s="128"/>
      <c r="L37" s="24"/>
    </row>
    <row r="38" spans="1:12" ht="15.75" customHeight="1" x14ac:dyDescent="0.3">
      <c r="B38" s="128"/>
      <c r="L38" s="24"/>
    </row>
    <row r="39" spans="1:12" ht="15.75" customHeight="1" x14ac:dyDescent="0.25">
      <c r="L39" s="24"/>
    </row>
    <row r="40" spans="1:12" ht="15.75" customHeight="1" x14ac:dyDescent="0.25">
      <c r="L40" s="24"/>
    </row>
    <row r="41" spans="1:12" ht="15.75" customHeight="1" x14ac:dyDescent="0.25">
      <c r="L41" s="24"/>
    </row>
    <row r="42" spans="1:12" ht="15.75" customHeight="1" x14ac:dyDescent="0.25">
      <c r="L42" s="24"/>
    </row>
    <row r="43" spans="1:12" ht="15.75" customHeight="1" x14ac:dyDescent="0.25">
      <c r="L43" s="24"/>
    </row>
    <row r="44" spans="1:12" ht="15.75" customHeight="1" x14ac:dyDescent="0.25">
      <c r="L44" s="24"/>
    </row>
    <row r="45" spans="1:12" ht="15.75" customHeight="1" x14ac:dyDescent="0.25">
      <c r="L45" s="24"/>
    </row>
    <row r="46" spans="1:12" ht="15.75" customHeight="1" x14ac:dyDescent="0.25">
      <c r="L46" s="24"/>
    </row>
    <row r="47" spans="1:12" ht="15.75" customHeight="1" x14ac:dyDescent="0.25">
      <c r="L47" s="24"/>
    </row>
    <row r="48" spans="1:12" ht="15.75" customHeight="1" x14ac:dyDescent="0.25">
      <c r="A48" s="24"/>
      <c r="B48" s="100"/>
      <c r="C48" s="24"/>
      <c r="D48" s="24"/>
      <c r="E48" s="24"/>
      <c r="F48" s="24"/>
      <c r="G48" s="24"/>
      <c r="H48" s="24"/>
      <c r="I48" s="24"/>
      <c r="J48" s="24"/>
      <c r="K48" s="24"/>
      <c r="L48" s="24"/>
    </row>
    <row r="49" spans="1:12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30"/>
      <c r="K49" s="130"/>
      <c r="L49" s="24"/>
    </row>
    <row r="50" spans="1:12" ht="15.75" customHeight="1" x14ac:dyDescent="0.25">
      <c r="A50" s="30"/>
      <c r="B50" s="29"/>
      <c r="C50" s="130"/>
      <c r="D50" s="131"/>
      <c r="E50" s="131"/>
      <c r="F50" s="30"/>
      <c r="G50" s="30"/>
      <c r="H50" s="30"/>
      <c r="I50" s="30"/>
      <c r="J50" s="30"/>
      <c r="K50" s="130"/>
    </row>
    <row r="51" spans="1:12" ht="15.75" customHeight="1" x14ac:dyDescent="0.25">
      <c r="A51" s="30"/>
      <c r="B51" s="132"/>
      <c r="C51" s="130"/>
      <c r="D51" s="131"/>
      <c r="E51" s="131"/>
      <c r="F51" s="30"/>
      <c r="G51" s="30"/>
      <c r="H51" s="30"/>
      <c r="I51" s="30"/>
      <c r="J51" s="30"/>
      <c r="K51" s="130"/>
    </row>
    <row r="52" spans="1:12" ht="15.75" customHeight="1" x14ac:dyDescent="0.25">
      <c r="A52" s="30"/>
      <c r="B52" s="132"/>
      <c r="C52" s="130"/>
      <c r="D52" s="131"/>
      <c r="E52" s="131"/>
      <c r="F52" s="30"/>
      <c r="G52" s="30"/>
      <c r="H52" s="30"/>
      <c r="I52" s="30"/>
      <c r="J52" s="30"/>
      <c r="K52" s="130"/>
    </row>
    <row r="53" spans="1:12" ht="15.75" customHeight="1" x14ac:dyDescent="0.25">
      <c r="A53" s="30"/>
      <c r="B53" s="132"/>
      <c r="C53" s="130"/>
      <c r="D53" s="131"/>
      <c r="E53" s="131"/>
      <c r="F53" s="30"/>
      <c r="G53" s="30"/>
      <c r="H53" s="30"/>
      <c r="I53" s="30"/>
      <c r="J53" s="30"/>
      <c r="K53" s="130"/>
    </row>
    <row r="54" spans="1:12" ht="15.75" customHeight="1" x14ac:dyDescent="0.25">
      <c r="A54" s="30"/>
      <c r="B54" s="132"/>
      <c r="C54" s="130"/>
      <c r="D54" s="131"/>
      <c r="E54" s="131"/>
      <c r="F54" s="30"/>
      <c r="G54" s="30"/>
      <c r="H54" s="30"/>
      <c r="I54" s="30"/>
      <c r="J54" s="30"/>
      <c r="K54" s="130"/>
    </row>
    <row r="55" spans="1:12" ht="15.75" customHeight="1" x14ac:dyDescent="0.25">
      <c r="A55" s="30"/>
      <c r="B55" s="132"/>
      <c r="C55" s="130"/>
      <c r="D55" s="131"/>
      <c r="E55" s="131"/>
      <c r="F55" s="30"/>
      <c r="G55" s="30"/>
      <c r="H55" s="30"/>
      <c r="I55" s="30"/>
      <c r="J55" s="30"/>
      <c r="K55" s="130"/>
    </row>
    <row r="56" spans="1:12" ht="15.75" customHeight="1" x14ac:dyDescent="0.25">
      <c r="A56" s="30"/>
      <c r="B56" s="132"/>
      <c r="C56" s="130"/>
      <c r="D56" s="131"/>
      <c r="E56" s="131"/>
      <c r="F56" s="30"/>
      <c r="G56" s="30"/>
      <c r="H56" s="30"/>
      <c r="I56" s="30"/>
      <c r="J56" s="30"/>
      <c r="K56" s="130"/>
    </row>
    <row r="57" spans="1:12" ht="15.75" customHeight="1" x14ac:dyDescent="0.25">
      <c r="A57" s="24"/>
      <c r="B57" s="100"/>
      <c r="C57" s="24"/>
      <c r="D57" s="24"/>
      <c r="E57" s="24"/>
      <c r="F57" s="24"/>
      <c r="G57" s="24"/>
      <c r="H57" s="24"/>
      <c r="I57" s="24"/>
      <c r="J57" s="24"/>
      <c r="K57" s="24"/>
    </row>
    <row r="58" spans="1:12" ht="15.75" customHeight="1" x14ac:dyDescent="0.25">
      <c r="A58" s="30"/>
      <c r="B58" s="129"/>
      <c r="C58" s="130"/>
      <c r="D58" s="131"/>
      <c r="E58" s="131"/>
      <c r="F58" s="30"/>
      <c r="G58" s="30"/>
      <c r="H58" s="30"/>
      <c r="I58" s="30"/>
      <c r="J58" s="30"/>
      <c r="K58" s="130"/>
    </row>
    <row r="59" spans="1:12" ht="15.75" customHeight="1" x14ac:dyDescent="0.25">
      <c r="A59" s="30"/>
      <c r="B59" s="129"/>
      <c r="C59" s="130"/>
      <c r="D59" s="131"/>
      <c r="E59" s="131"/>
      <c r="F59" s="30"/>
      <c r="G59" s="30"/>
      <c r="H59" s="30"/>
      <c r="I59" s="30"/>
      <c r="J59" s="30"/>
      <c r="K59" s="130"/>
    </row>
    <row r="60" spans="1:12" ht="15.75" customHeight="1" x14ac:dyDescent="0.25">
      <c r="A60" s="30"/>
      <c r="B60" s="129"/>
      <c r="C60" s="130"/>
      <c r="D60" s="131"/>
      <c r="E60" s="131"/>
      <c r="F60" s="30"/>
      <c r="G60" s="30"/>
      <c r="H60" s="30"/>
      <c r="I60" s="30"/>
      <c r="J60" s="30"/>
      <c r="K60" s="130"/>
    </row>
    <row r="61" spans="1:12" ht="15.75" customHeight="1" x14ac:dyDescent="0.25">
      <c r="A61" s="30"/>
      <c r="B61" s="129"/>
      <c r="C61" s="130"/>
      <c r="D61" s="131"/>
      <c r="E61" s="131"/>
      <c r="F61" s="30"/>
      <c r="G61" s="30"/>
      <c r="H61" s="30"/>
      <c r="I61" s="30"/>
      <c r="J61" s="30"/>
      <c r="K61" s="130"/>
    </row>
    <row r="62" spans="1:12" ht="15.75" customHeight="1" x14ac:dyDescent="0.25">
      <c r="A62" s="30"/>
      <c r="B62" s="129"/>
      <c r="C62" s="130"/>
      <c r="D62" s="131"/>
      <c r="E62" s="131"/>
      <c r="F62" s="30"/>
      <c r="G62" s="30"/>
      <c r="H62" s="30"/>
      <c r="I62" s="30"/>
      <c r="J62" s="30"/>
      <c r="K62" s="130"/>
    </row>
    <row r="63" spans="1:12" ht="15.75" customHeight="1" x14ac:dyDescent="0.25">
      <c r="A63" s="30"/>
      <c r="B63" s="129"/>
      <c r="C63" s="130"/>
      <c r="D63" s="131"/>
      <c r="E63" s="131"/>
      <c r="F63" s="30"/>
      <c r="G63" s="30"/>
      <c r="H63" s="30"/>
      <c r="I63" s="30"/>
      <c r="J63" s="30"/>
      <c r="K63" s="130"/>
    </row>
    <row r="64" spans="1:12" ht="15.75" customHeight="1" x14ac:dyDescent="0.25">
      <c r="A64" s="30"/>
      <c r="B64" s="129"/>
      <c r="C64" s="130"/>
      <c r="D64" s="131"/>
      <c r="E64" s="131"/>
      <c r="F64" s="30"/>
      <c r="G64" s="30"/>
      <c r="H64" s="30"/>
      <c r="I64" s="30"/>
      <c r="J64" s="30"/>
      <c r="K64" s="130"/>
    </row>
    <row r="65" spans="1:11" ht="15.75" customHeight="1" x14ac:dyDescent="0.25">
      <c r="A65" s="30"/>
      <c r="B65" s="129"/>
      <c r="C65" s="130"/>
      <c r="D65" s="131"/>
      <c r="E65" s="131"/>
      <c r="F65" s="30"/>
      <c r="G65" s="30"/>
      <c r="H65" s="30"/>
      <c r="I65" s="30"/>
      <c r="J65" s="30"/>
      <c r="K65" s="130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</sheetData>
  <mergeCells count="5">
    <mergeCell ref="A1:J1"/>
    <mergeCell ref="A2:K2"/>
    <mergeCell ref="A3:J3"/>
    <mergeCell ref="E4:J4"/>
    <mergeCell ref="A32:B32"/>
  </mergeCells>
  <phoneticPr fontId="1" type="noConversion"/>
  <printOptions horizontalCentered="1"/>
  <pageMargins left="0.25" right="0.25" top="0.33" bottom="0.75" header="0.3" footer="0.3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7">
    <tabColor rgb="FF00B050"/>
  </sheetPr>
  <dimension ref="A1:N78"/>
  <sheetViews>
    <sheetView topLeftCell="A2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7" width="6.88671875" style="75" customWidth="1"/>
    <col min="8" max="8" width="25.109375" style="75" customWidth="1"/>
    <col min="9" max="9" width="6.88671875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41"/>
    </row>
    <row r="5" spans="1:14" ht="14.4" x14ac:dyDescent="0.25">
      <c r="A5" s="19" t="str">
        <f>d_4</f>
        <v>ЖЕНЩИНЫ</v>
      </c>
      <c r="B5" s="201"/>
      <c r="C5" s="204" t="s">
        <v>154</v>
      </c>
      <c r="D5" s="201" t="s">
        <v>195</v>
      </c>
      <c r="E5" s="201"/>
      <c r="F5" s="19" t="str">
        <f>d_1</f>
        <v>04.09.2019г.</v>
      </c>
      <c r="H5" s="36" t="s">
        <v>157</v>
      </c>
      <c r="I5" s="16" t="s">
        <v>1212</v>
      </c>
      <c r="K5" s="141"/>
    </row>
    <row r="6" spans="1:14" x14ac:dyDescent="0.25">
      <c r="A6" s="16" t="s">
        <v>144</v>
      </c>
      <c r="B6" s="149"/>
      <c r="C6" s="204" t="s">
        <v>155</v>
      </c>
      <c r="D6" s="16" t="s">
        <v>196</v>
      </c>
      <c r="E6" s="16"/>
      <c r="H6" s="36" t="s">
        <v>158</v>
      </c>
      <c r="I6" s="202"/>
      <c r="K6" s="77"/>
    </row>
    <row r="7" spans="1:14" ht="12.75" customHeight="1" x14ac:dyDescent="0.25">
      <c r="C7" s="204" t="s">
        <v>156</v>
      </c>
      <c r="D7" s="16" t="s">
        <v>196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ht="30" customHeight="1" x14ac:dyDescent="0.25">
      <c r="A10" s="217" t="s">
        <v>38</v>
      </c>
      <c r="B10" s="106" t="str">
        <f>VLOOKUP($F10,УЧАСТНИКИ!$A$2:$L$1105,3,FALSE)</f>
        <v>Угарова (Халеева) Кристина</v>
      </c>
      <c r="C10" s="218" t="str">
        <f>VLOOKUP($F10,УЧАСТНИКИ!$A$2:$L$1105,4,FALSE)</f>
        <v>22.10.1987</v>
      </c>
      <c r="D10" s="108" t="str">
        <f>VLOOKUP($F10,УЧАСТНИКИ!$A$2:$L$1105,5,FALSE)</f>
        <v xml:space="preserve">Курская область </v>
      </c>
      <c r="E10" s="219" t="str">
        <f>VLOOKUP($F10,УЧАСТНИКИ!$A$2:$L$1105,8,FALSE)</f>
        <v>МСМК</v>
      </c>
      <c r="F10" s="217" t="s">
        <v>1184</v>
      </c>
      <c r="G10" s="217"/>
      <c r="H10" s="217"/>
      <c r="I10" s="217"/>
      <c r="J10" s="218"/>
    </row>
    <row r="11" spans="1:14" s="183" customFormat="1" ht="30" customHeight="1" x14ac:dyDescent="0.25">
      <c r="A11" s="217" t="s">
        <v>39</v>
      </c>
      <c r="B11" s="184" t="str">
        <f>VLOOKUP($F11,УЧАСТНИКИ!$A$2:$L$1105,3,FALSE)</f>
        <v>Аввакуменкова Ульяна</v>
      </c>
      <c r="C11" s="217" t="str">
        <f>VLOOKUP($F11,УЧАСТНИКИ!$A$2:$L$1105,4,FALSE)</f>
        <v>21.06.1994</v>
      </c>
      <c r="D11" s="186" t="str">
        <f>VLOOKUP($F11,УЧАСТНИКИ!$A$2:$L$1105,5,FALSE)</f>
        <v xml:space="preserve">Санкт-Петербург </v>
      </c>
      <c r="E11" s="242" t="str">
        <f>VLOOKUP($F11,УЧАСТНИКИ!$A$2:$L$1105,8,FALSE)</f>
        <v>МС</v>
      </c>
      <c r="F11" s="217" t="s">
        <v>1141</v>
      </c>
      <c r="G11" s="217"/>
      <c r="H11" s="217"/>
      <c r="I11" s="217"/>
      <c r="J11" s="217"/>
    </row>
    <row r="12" spans="1:14" s="183" customFormat="1" ht="30" customHeight="1" x14ac:dyDescent="0.25">
      <c r="A12" s="217" t="s">
        <v>40</v>
      </c>
      <c r="B12" s="184" t="str">
        <f>VLOOKUP($F12,УЧАСТНИКИ!$A$2:$L$1105,3,FALSE)</f>
        <v>Калина Анастасия</v>
      </c>
      <c r="C12" s="217" t="str">
        <f>VLOOKUP($F12,УЧАСТНИКИ!$A$2:$L$1105,4,FALSE)</f>
        <v>16.02.1994</v>
      </c>
      <c r="D12" s="186" t="str">
        <f>VLOOKUP($F12,УЧАСТНИКИ!$A$2:$L$1105,5,FALSE)</f>
        <v>Московская область Санкт-Петербург</v>
      </c>
      <c r="E12" s="242" t="str">
        <f>VLOOKUP($F12,УЧАСТНИКИ!$A$2:$L$1105,8,FALSE)</f>
        <v>МСМК</v>
      </c>
      <c r="F12" s="217" t="s">
        <v>1151</v>
      </c>
      <c r="G12" s="217"/>
      <c r="H12" s="217"/>
      <c r="I12" s="217"/>
      <c r="J12" s="217" t="s">
        <v>123</v>
      </c>
    </row>
    <row r="13" spans="1:14" s="183" customFormat="1" ht="30" customHeight="1" x14ac:dyDescent="0.25">
      <c r="A13" s="217" t="s">
        <v>41</v>
      </c>
      <c r="B13" s="184" t="str">
        <f>VLOOKUP($F13,УЧАСТНИКИ!$A$2:$L$1105,3,FALSE)</f>
        <v>Ишова (Горбунова) Екатерина</v>
      </c>
      <c r="C13" s="217" t="str">
        <f>VLOOKUP($F13,УЧАСТНИКИ!$A$2:$L$1105,4,FALSE)</f>
        <v>17.01.1989</v>
      </c>
      <c r="D13" s="186" t="str">
        <f>VLOOKUP($F13,УЧАСТНИКИ!$A$2:$L$1105,5,FALSE)</f>
        <v>Московская область Чувашская республика</v>
      </c>
      <c r="E13" s="242" t="str">
        <f>VLOOKUP($F13,УЧАСТНИКИ!$A$2:$L$1105,8,FALSE)</f>
        <v>МСМК</v>
      </c>
      <c r="F13" s="217" t="s">
        <v>116</v>
      </c>
      <c r="G13" s="217"/>
      <c r="H13" s="217"/>
      <c r="I13" s="217"/>
      <c r="J13" s="217"/>
      <c r="L13" s="187"/>
    </row>
    <row r="14" spans="1:14" ht="15.75" customHeight="1" x14ac:dyDescent="0.25">
      <c r="A14" s="30"/>
      <c r="B14" s="97"/>
      <c r="C14" s="98"/>
      <c r="D14" s="127"/>
      <c r="E14" s="127"/>
      <c r="F14" s="30"/>
      <c r="G14" s="30"/>
      <c r="H14" s="30"/>
      <c r="I14" s="30"/>
      <c r="J14" s="30"/>
      <c r="K14" s="98"/>
      <c r="L14" s="24"/>
    </row>
    <row r="15" spans="1:14" x14ac:dyDescent="0.25">
      <c r="L15" s="24"/>
    </row>
    <row r="16" spans="1:14" ht="15.6" x14ac:dyDescent="0.3">
      <c r="A16" s="265" t="s">
        <v>57</v>
      </c>
      <c r="B16" s="99"/>
      <c r="D16" s="265" t="s">
        <v>171</v>
      </c>
      <c r="E16" s="265"/>
      <c r="J16" s="24"/>
      <c r="K16" s="24"/>
    </row>
    <row r="17" spans="1:12" ht="15.6" x14ac:dyDescent="0.3">
      <c r="A17" s="265" t="s">
        <v>54</v>
      </c>
      <c r="D17" s="265" t="s">
        <v>1216</v>
      </c>
      <c r="E17" s="265"/>
      <c r="K17" s="24"/>
    </row>
    <row r="18" spans="1:12" ht="15.6" x14ac:dyDescent="0.3">
      <c r="A18" s="303" t="s">
        <v>55</v>
      </c>
      <c r="B18" s="303"/>
      <c r="D18" s="265" t="s">
        <v>1217</v>
      </c>
      <c r="K18" s="24"/>
    </row>
    <row r="19" spans="1:12" ht="15.75" customHeight="1" x14ac:dyDescent="0.3">
      <c r="B19" s="265"/>
    </row>
    <row r="20" spans="1:12" ht="15.6" x14ac:dyDescent="0.3">
      <c r="B20" s="128"/>
      <c r="L20" s="24"/>
    </row>
    <row r="21" spans="1:12" ht="15.6" x14ac:dyDescent="0.3">
      <c r="B21" s="128"/>
      <c r="L21" s="24"/>
    </row>
    <row r="22" spans="1:12" x14ac:dyDescent="0.25">
      <c r="L22" s="24"/>
    </row>
    <row r="23" spans="1:12" ht="15.6" x14ac:dyDescent="0.3">
      <c r="B23" s="128"/>
      <c r="L23" s="24"/>
    </row>
    <row r="24" spans="1:12" ht="15.75" customHeight="1" x14ac:dyDescent="0.3">
      <c r="B24" s="128"/>
      <c r="L24" s="24"/>
    </row>
    <row r="25" spans="1:12" ht="15.75" customHeight="1" x14ac:dyDescent="0.25">
      <c r="L25" s="24"/>
    </row>
    <row r="26" spans="1:12" ht="15.75" customHeight="1" x14ac:dyDescent="0.25">
      <c r="L26" s="24"/>
    </row>
    <row r="27" spans="1:12" ht="15.75" customHeight="1" x14ac:dyDescent="0.25">
      <c r="L27" s="24"/>
    </row>
    <row r="28" spans="1:12" ht="15.75" customHeight="1" x14ac:dyDescent="0.25">
      <c r="L28" s="24"/>
    </row>
    <row r="29" spans="1:12" ht="15.75" customHeight="1" x14ac:dyDescent="0.25">
      <c r="L29" s="24"/>
    </row>
    <row r="30" spans="1:12" ht="15.75" customHeight="1" x14ac:dyDescent="0.25">
      <c r="L30" s="24"/>
    </row>
    <row r="31" spans="1:12" ht="15.75" customHeight="1" x14ac:dyDescent="0.25">
      <c r="H31" s="75" t="s">
        <v>1223</v>
      </c>
      <c r="L31" s="24"/>
    </row>
    <row r="32" spans="1:12" ht="15.75" customHeight="1" x14ac:dyDescent="0.25">
      <c r="L32" s="24"/>
    </row>
    <row r="33" spans="1:12" ht="15.75" customHeight="1" x14ac:dyDescent="0.25">
      <c r="L33" s="24"/>
    </row>
    <row r="34" spans="1:12" ht="15.75" customHeight="1" x14ac:dyDescent="0.25">
      <c r="A34" s="24"/>
      <c r="B34" s="100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spans="1:12" ht="15.75" customHeight="1" x14ac:dyDescent="0.25">
      <c r="A35" s="30"/>
      <c r="B35" s="129"/>
      <c r="C35" s="130"/>
      <c r="D35" s="131"/>
      <c r="E35" s="131"/>
      <c r="F35" s="30"/>
      <c r="G35" s="30"/>
      <c r="H35" s="30"/>
      <c r="I35" s="30"/>
      <c r="J35" s="30"/>
      <c r="K35" s="130"/>
      <c r="L35" s="24"/>
    </row>
    <row r="36" spans="1:12" ht="15.75" customHeight="1" x14ac:dyDescent="0.25">
      <c r="A36" s="30"/>
      <c r="B36" s="29"/>
      <c r="C36" s="130"/>
      <c r="D36" s="131"/>
      <c r="E36" s="131"/>
      <c r="F36" s="30"/>
      <c r="G36" s="30"/>
      <c r="H36" s="30"/>
      <c r="I36" s="30"/>
      <c r="J36" s="30"/>
      <c r="K36" s="130"/>
    </row>
    <row r="37" spans="1:12" ht="15.75" customHeight="1" x14ac:dyDescent="0.25">
      <c r="A37" s="30"/>
      <c r="B37" s="132"/>
      <c r="C37" s="130"/>
      <c r="D37" s="131"/>
      <c r="E37" s="131"/>
      <c r="F37" s="30"/>
      <c r="G37" s="30"/>
      <c r="H37" s="30"/>
      <c r="I37" s="30"/>
      <c r="J37" s="30"/>
      <c r="K37" s="130"/>
    </row>
    <row r="38" spans="1:12" ht="15.75" customHeight="1" x14ac:dyDescent="0.25">
      <c r="A38" s="30"/>
      <c r="B38" s="132"/>
      <c r="C38" s="130"/>
      <c r="D38" s="131"/>
      <c r="E38" s="131"/>
      <c r="F38" s="30"/>
      <c r="G38" s="30"/>
      <c r="H38" s="30"/>
      <c r="I38" s="30"/>
      <c r="J38" s="30"/>
      <c r="K38" s="130"/>
    </row>
    <row r="39" spans="1:12" ht="15.75" customHeight="1" x14ac:dyDescent="0.25">
      <c r="A39" s="30"/>
      <c r="B39" s="132"/>
      <c r="C39" s="130"/>
      <c r="D39" s="131"/>
      <c r="E39" s="131"/>
      <c r="F39" s="30"/>
      <c r="G39" s="30"/>
      <c r="H39" s="30"/>
      <c r="I39" s="30"/>
      <c r="J39" s="30"/>
      <c r="K39" s="130"/>
    </row>
    <row r="40" spans="1:12" ht="15.75" customHeight="1" x14ac:dyDescent="0.25">
      <c r="A40" s="30"/>
      <c r="B40" s="132"/>
      <c r="C40" s="130"/>
      <c r="D40" s="131"/>
      <c r="E40" s="131"/>
      <c r="F40" s="30"/>
      <c r="G40" s="30"/>
      <c r="H40" s="30"/>
      <c r="I40" s="30"/>
      <c r="J40" s="30"/>
      <c r="K40" s="130"/>
    </row>
    <row r="41" spans="1:12" ht="15.75" customHeight="1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30"/>
      <c r="K41" s="130"/>
    </row>
    <row r="42" spans="1:12" ht="15.75" customHeight="1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30"/>
      <c r="K42" s="130"/>
    </row>
    <row r="43" spans="1:12" ht="15.75" customHeight="1" x14ac:dyDescent="0.25">
      <c r="A43" s="24"/>
      <c r="B43" s="100"/>
      <c r="C43" s="24"/>
      <c r="D43" s="24"/>
      <c r="E43" s="24"/>
      <c r="F43" s="24"/>
      <c r="G43" s="24"/>
      <c r="H43" s="24"/>
      <c r="I43" s="24"/>
      <c r="J43" s="24"/>
      <c r="K43" s="24"/>
    </row>
    <row r="44" spans="1:12" ht="15.75" customHeight="1" x14ac:dyDescent="0.25">
      <c r="A44" s="30"/>
      <c r="B44" s="129"/>
      <c r="C44" s="130"/>
      <c r="D44" s="131"/>
      <c r="E44" s="131"/>
      <c r="F44" s="30"/>
      <c r="G44" s="30"/>
      <c r="H44" s="30"/>
      <c r="I44" s="30"/>
      <c r="J44" s="30"/>
      <c r="K44" s="130"/>
    </row>
    <row r="45" spans="1:12" ht="15.75" customHeight="1" x14ac:dyDescent="0.25">
      <c r="A45" s="30"/>
      <c r="B45" s="129"/>
      <c r="C45" s="130"/>
      <c r="D45" s="131"/>
      <c r="E45" s="131"/>
      <c r="F45" s="30"/>
      <c r="G45" s="30"/>
      <c r="H45" s="30"/>
      <c r="I45" s="30"/>
      <c r="J45" s="30"/>
      <c r="K45" s="130"/>
    </row>
    <row r="46" spans="1:12" ht="15.75" customHeight="1" x14ac:dyDescent="0.25">
      <c r="A46" s="30"/>
      <c r="B46" s="129"/>
      <c r="C46" s="130"/>
      <c r="D46" s="131"/>
      <c r="E46" s="131"/>
      <c r="F46" s="30"/>
      <c r="G46" s="30"/>
      <c r="H46" s="30"/>
      <c r="I46" s="30"/>
      <c r="J46" s="30"/>
      <c r="K46" s="130"/>
    </row>
    <row r="47" spans="1:12" ht="15.75" customHeight="1" x14ac:dyDescent="0.25">
      <c r="A47" s="30"/>
      <c r="B47" s="129"/>
      <c r="C47" s="130"/>
      <c r="D47" s="131"/>
      <c r="E47" s="131"/>
      <c r="F47" s="30"/>
      <c r="G47" s="30"/>
      <c r="H47" s="30"/>
      <c r="I47" s="30"/>
      <c r="J47" s="30"/>
      <c r="K47" s="130"/>
    </row>
    <row r="48" spans="1:12" ht="15.75" customHeight="1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30"/>
      <c r="K48" s="130"/>
    </row>
    <row r="49" spans="1:11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30"/>
      <c r="K49" s="130"/>
    </row>
    <row r="50" spans="1:11" ht="15.75" customHeight="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30"/>
      <c r="K50" s="130"/>
    </row>
    <row r="51" spans="1:11" ht="15.75" customHeight="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30"/>
      <c r="K51" s="130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</sheetData>
  <mergeCells count="5">
    <mergeCell ref="A1:J1"/>
    <mergeCell ref="A2:J2"/>
    <mergeCell ref="A3:J3"/>
    <mergeCell ref="E4:J4"/>
    <mergeCell ref="A18:B1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B050"/>
  </sheetPr>
  <dimension ref="A1:N146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7" width="6.88671875" style="75" customWidth="1"/>
    <col min="8" max="8" width="25.109375" style="75" customWidth="1"/>
    <col min="9" max="9" width="6.88671875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41"/>
    </row>
    <row r="5" spans="1:14" ht="15" customHeight="1" x14ac:dyDescent="0.25">
      <c r="A5" s="19" t="str">
        <f>d_4</f>
        <v>ЖЕНЩИНЫ</v>
      </c>
      <c r="B5" s="201"/>
      <c r="C5" s="204" t="s">
        <v>154</v>
      </c>
      <c r="D5" s="201" t="s">
        <v>203</v>
      </c>
      <c r="E5" s="201"/>
      <c r="F5" s="19" t="str">
        <f>d_1</f>
        <v>04.09.2019г.</v>
      </c>
      <c r="H5" s="36" t="s">
        <v>157</v>
      </c>
      <c r="I5" s="16" t="s">
        <v>87</v>
      </c>
      <c r="K5" s="141"/>
    </row>
    <row r="6" spans="1:14" x14ac:dyDescent="0.25">
      <c r="A6" s="16" t="s">
        <v>166</v>
      </c>
      <c r="B6" s="149"/>
      <c r="C6" s="204" t="s">
        <v>155</v>
      </c>
      <c r="D6" s="16" t="s">
        <v>204</v>
      </c>
      <c r="E6" s="16"/>
      <c r="H6" s="36" t="s">
        <v>158</v>
      </c>
      <c r="I6" s="202"/>
      <c r="K6" s="77"/>
    </row>
    <row r="7" spans="1:14" ht="12.75" customHeight="1" x14ac:dyDescent="0.25">
      <c r="C7" s="204" t="s">
        <v>156</v>
      </c>
      <c r="D7" s="16" t="s">
        <v>205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x14ac:dyDescent="0.25">
      <c r="A10" s="217" t="s">
        <v>38</v>
      </c>
      <c r="B10" s="106" t="e">
        <f>VLOOKUP($F10,УЧАСТНИКИ!$A$2:$L$1105,3,FALSE)</f>
        <v>#N/A</v>
      </c>
      <c r="C10" s="218" t="e">
        <f>VLOOKUP($F10,УЧАСТНИКИ!$A$2:$L$1105,4,FALSE)</f>
        <v>#N/A</v>
      </c>
      <c r="D10" s="108" t="e">
        <f>VLOOKUP($F10,УЧАСТНИКИ!$A$2:$L$1105,5,FALSE)</f>
        <v>#N/A</v>
      </c>
      <c r="E10" s="219" t="e">
        <f>VLOOKUP($F10,УЧАСТНИКИ!$A$2:$L$1105,8,FALSE)</f>
        <v>#N/A</v>
      </c>
      <c r="F10" s="217"/>
      <c r="G10" s="217"/>
      <c r="H10" s="217"/>
      <c r="I10" s="217"/>
      <c r="J10" s="218" t="e">
        <f>VLOOKUP($F10,УЧАСТНИКИ!$A$2:$L$1105,9,FALSE)</f>
        <v>#N/A</v>
      </c>
    </row>
    <row r="11" spans="1:14" s="183" customFormat="1" x14ac:dyDescent="0.25">
      <c r="A11" s="217" t="s">
        <v>38</v>
      </c>
      <c r="B11" s="184" t="e">
        <f>VLOOKUP($F11,УЧАСТНИКИ!$A$2:$L$1105,3,FALSE)</f>
        <v>#N/A</v>
      </c>
      <c r="C11" s="217" t="e">
        <f>VLOOKUP($F11,УЧАСТНИКИ!$A$2:$L$1105,4,FALSE)</f>
        <v>#N/A</v>
      </c>
      <c r="D11" s="186" t="e">
        <f>VLOOKUP($F11,УЧАСТНИКИ!$A$2:$L$1105,5,FALSE)</f>
        <v>#N/A</v>
      </c>
      <c r="E11" s="242" t="e">
        <f>VLOOKUP($F11,УЧАСТНИКИ!$A$2:$L$1105,8,FALSE)</f>
        <v>#N/A</v>
      </c>
      <c r="F11" s="217"/>
      <c r="G11" s="217"/>
      <c r="H11" s="217"/>
      <c r="I11" s="217"/>
      <c r="J11" s="217" t="e">
        <f>VLOOKUP($F11,УЧАСТНИКИ!$A$2:$L$1105,9,FALSE)</f>
        <v>#N/A</v>
      </c>
    </row>
    <row r="12" spans="1:14" s="183" customFormat="1" x14ac:dyDescent="0.25">
      <c r="A12" s="217" t="s">
        <v>38</v>
      </c>
      <c r="B12" s="184" t="e">
        <f>VLOOKUP($F12,УЧАСТНИКИ!$A$2:$L$1105,3,FALSE)</f>
        <v>#N/A</v>
      </c>
      <c r="C12" s="217" t="e">
        <f>VLOOKUP($F12,УЧАСТНИКИ!$A$2:$L$1105,4,FALSE)</f>
        <v>#N/A</v>
      </c>
      <c r="D12" s="186" t="e">
        <f>VLOOKUP($F12,УЧАСТНИКИ!$A$2:$L$1105,5,FALSE)</f>
        <v>#N/A</v>
      </c>
      <c r="E12" s="242" t="e">
        <f>VLOOKUP($F12,УЧАСТНИКИ!$A$2:$L$1105,8,FALSE)</f>
        <v>#N/A</v>
      </c>
      <c r="F12" s="217"/>
      <c r="G12" s="217"/>
      <c r="H12" s="217"/>
      <c r="I12" s="217"/>
      <c r="J12" s="217" t="e">
        <f>VLOOKUP($F12,УЧАСТНИКИ!$A$2:$L$1105,9,FALSE)</f>
        <v>#N/A</v>
      </c>
    </row>
    <row r="13" spans="1:14" s="183" customFormat="1" x14ac:dyDescent="0.25">
      <c r="A13" s="217" t="s">
        <v>38</v>
      </c>
      <c r="B13" s="184" t="e">
        <f>VLOOKUP($F13,УЧАСТНИКИ!$A$2:$L$1105,3,FALSE)</f>
        <v>#N/A</v>
      </c>
      <c r="C13" s="217" t="e">
        <f>VLOOKUP($F13,УЧАСТНИКИ!$A$2:$L$1105,4,FALSE)</f>
        <v>#N/A</v>
      </c>
      <c r="D13" s="186" t="e">
        <f>VLOOKUP($F13,УЧАСТНИКИ!$A$2:$L$1105,5,FALSE)</f>
        <v>#N/A</v>
      </c>
      <c r="E13" s="242" t="e">
        <f>VLOOKUP($F13,УЧАСТНИКИ!$A$2:$L$1105,8,FALSE)</f>
        <v>#N/A</v>
      </c>
      <c r="F13" s="217"/>
      <c r="G13" s="217"/>
      <c r="H13" s="217"/>
      <c r="I13" s="217"/>
      <c r="J13" s="217" t="e">
        <f>VLOOKUP($F13,УЧАСТНИКИ!$A$2:$L$1105,9,FALSE)</f>
        <v>#N/A</v>
      </c>
      <c r="L13" s="187"/>
    </row>
    <row r="14" spans="1:14" x14ac:dyDescent="0.25">
      <c r="A14" s="217" t="s">
        <v>38</v>
      </c>
      <c r="B14" s="106" t="e">
        <f>VLOOKUP($F14,УЧАСТНИКИ!$A$2:$L$1105,3,FALSE)</f>
        <v>#N/A</v>
      </c>
      <c r="C14" s="218" t="e">
        <f>VLOOKUP($F14,УЧАСТНИКИ!$A$2:$L$1105,4,FALSE)</f>
        <v>#N/A</v>
      </c>
      <c r="D14" s="108" t="e">
        <f>VLOOKUP($F14,УЧАСТНИКИ!$A$2:$L$1105,5,FALSE)</f>
        <v>#N/A</v>
      </c>
      <c r="E14" s="219" t="e">
        <f>VLOOKUP($F14,УЧАСТНИКИ!$A$2:$L$1105,8,FALSE)</f>
        <v>#N/A</v>
      </c>
      <c r="F14" s="217"/>
      <c r="G14" s="217"/>
      <c r="H14" s="217"/>
      <c r="I14" s="217"/>
      <c r="J14" s="218" t="e">
        <f>VLOOKUP($F14,УЧАСТНИКИ!$A$2:$L$1105,9,FALSE)</f>
        <v>#N/A</v>
      </c>
    </row>
    <row r="15" spans="1:14" x14ac:dyDescent="0.25">
      <c r="A15" s="217" t="s">
        <v>38</v>
      </c>
      <c r="B15" s="106" t="e">
        <f>VLOOKUP($F15,УЧАСТНИКИ!$A$2:$L$1105,3,FALSE)</f>
        <v>#N/A</v>
      </c>
      <c r="C15" s="218" t="e">
        <f>VLOOKUP($F15,УЧАСТНИКИ!$A$2:$L$1105,4,FALSE)</f>
        <v>#N/A</v>
      </c>
      <c r="D15" s="108" t="e">
        <f>VLOOKUP($F15,УЧАСТНИКИ!$A$2:$L$1105,5,FALSE)</f>
        <v>#N/A</v>
      </c>
      <c r="E15" s="219" t="e">
        <f>VLOOKUP($F15,УЧАСТНИКИ!$A$2:$L$1105,8,FALSE)</f>
        <v>#N/A</v>
      </c>
      <c r="F15" s="217"/>
      <c r="G15" s="217"/>
      <c r="H15" s="217"/>
      <c r="I15" s="217"/>
      <c r="J15" s="218" t="e">
        <f>VLOOKUP($F15,УЧАСТНИКИ!$A$2:$L$1105,9,FALSE)</f>
        <v>#N/A</v>
      </c>
    </row>
    <row r="16" spans="1:14" x14ac:dyDescent="0.25">
      <c r="A16" s="217"/>
      <c r="B16" s="106"/>
      <c r="C16" s="218"/>
      <c r="D16" s="108"/>
      <c r="E16" s="219"/>
      <c r="F16" s="217"/>
      <c r="G16" s="217"/>
      <c r="H16" s="217"/>
      <c r="I16" s="217"/>
      <c r="J16" s="218"/>
    </row>
    <row r="17" spans="1:10" x14ac:dyDescent="0.25">
      <c r="A17" s="217" t="s">
        <v>39</v>
      </c>
      <c r="B17" s="106" t="e">
        <f>VLOOKUP($F17,УЧАСТНИКИ!$A$2:$L$1105,3,FALSE)</f>
        <v>#N/A</v>
      </c>
      <c r="C17" s="218" t="e">
        <f>VLOOKUP($F17,УЧАСТНИКИ!$A$2:$L$1105,4,FALSE)</f>
        <v>#N/A</v>
      </c>
      <c r="D17" s="108" t="e">
        <f>VLOOKUP($F17,УЧАСТНИКИ!$A$2:$L$1105,5,FALSE)</f>
        <v>#N/A</v>
      </c>
      <c r="E17" s="219" t="e">
        <f>VLOOKUP($F17,УЧАСТНИКИ!$A$2:$L$1105,8,FALSE)</f>
        <v>#N/A</v>
      </c>
      <c r="F17" s="217"/>
      <c r="G17" s="217"/>
      <c r="H17" s="217"/>
      <c r="I17" s="217"/>
      <c r="J17" s="218" t="e">
        <f>VLOOKUP($F17,УЧАСТНИКИ!$A$2:$L$1105,9,FALSE)</f>
        <v>#N/A</v>
      </c>
    </row>
    <row r="18" spans="1:10" x14ac:dyDescent="0.25">
      <c r="A18" s="217" t="s">
        <v>39</v>
      </c>
      <c r="B18" s="106" t="e">
        <f>VLOOKUP($F18,УЧАСТНИКИ!$A$2:$L$1105,3,FALSE)</f>
        <v>#N/A</v>
      </c>
      <c r="C18" s="218" t="e">
        <f>VLOOKUP($F18,УЧАСТНИКИ!$A$2:$L$1105,4,FALSE)</f>
        <v>#N/A</v>
      </c>
      <c r="D18" s="108" t="e">
        <f>VLOOKUP($F18,УЧАСТНИКИ!$A$2:$L$1105,5,FALSE)</f>
        <v>#N/A</v>
      </c>
      <c r="E18" s="219" t="e">
        <f>VLOOKUP($F18,УЧАСТНИКИ!$A$2:$L$1105,8,FALSE)</f>
        <v>#N/A</v>
      </c>
      <c r="F18" s="217"/>
      <c r="G18" s="217"/>
      <c r="H18" s="217"/>
      <c r="I18" s="217"/>
      <c r="J18" s="218" t="e">
        <f>VLOOKUP($F18,УЧАСТНИКИ!$A$2:$L$1105,9,FALSE)</f>
        <v>#N/A</v>
      </c>
    </row>
    <row r="19" spans="1:10" x14ac:dyDescent="0.25">
      <c r="A19" s="217" t="s">
        <v>39</v>
      </c>
      <c r="B19" s="106" t="e">
        <f>VLOOKUP($F19,УЧАСТНИКИ!$A$2:$L$1105,3,FALSE)</f>
        <v>#N/A</v>
      </c>
      <c r="C19" s="218" t="e">
        <f>VLOOKUP($F19,УЧАСТНИКИ!$A$2:$L$1105,4,FALSE)</f>
        <v>#N/A</v>
      </c>
      <c r="D19" s="108" t="e">
        <f>VLOOKUP($F19,УЧАСТНИКИ!$A$2:$L$1105,5,FALSE)</f>
        <v>#N/A</v>
      </c>
      <c r="E19" s="219" t="e">
        <f>VLOOKUP($F19,УЧАСТНИКИ!$A$2:$L$1105,8,FALSE)</f>
        <v>#N/A</v>
      </c>
      <c r="F19" s="217"/>
      <c r="G19" s="217"/>
      <c r="H19" s="217"/>
      <c r="I19" s="217"/>
      <c r="J19" s="218" t="e">
        <f>VLOOKUP($F19,УЧАСТНИКИ!$A$2:$L$1105,9,FALSE)</f>
        <v>#N/A</v>
      </c>
    </row>
    <row r="20" spans="1:10" x14ac:dyDescent="0.25">
      <c r="A20" s="217" t="s">
        <v>39</v>
      </c>
      <c r="B20" s="106" t="e">
        <f>VLOOKUP($F20,УЧАСТНИКИ!$A$2:$L$1105,3,FALSE)</f>
        <v>#N/A</v>
      </c>
      <c r="C20" s="218" t="e">
        <f>VLOOKUP($F20,УЧАСТНИКИ!$A$2:$L$1105,4,FALSE)</f>
        <v>#N/A</v>
      </c>
      <c r="D20" s="108" t="e">
        <f>VLOOKUP($F20,УЧАСТНИКИ!$A$2:$L$1105,5,FALSE)</f>
        <v>#N/A</v>
      </c>
      <c r="E20" s="219" t="e">
        <f>VLOOKUP($F20,УЧАСТНИКИ!$A$2:$L$1105,8,FALSE)</f>
        <v>#N/A</v>
      </c>
      <c r="F20" s="217"/>
      <c r="G20" s="217"/>
      <c r="H20" s="217"/>
      <c r="I20" s="217"/>
      <c r="J20" s="218" t="e">
        <f>VLOOKUP($F20,УЧАСТНИКИ!$A$2:$L$1105,9,FALSE)</f>
        <v>#N/A</v>
      </c>
    </row>
    <row r="21" spans="1:10" x14ac:dyDescent="0.25">
      <c r="A21" s="217" t="s">
        <v>39</v>
      </c>
      <c r="B21" s="106" t="e">
        <f>VLOOKUP($F21,УЧАСТНИКИ!$A$2:$L$1105,3,FALSE)</f>
        <v>#N/A</v>
      </c>
      <c r="C21" s="218" t="e">
        <f>VLOOKUP($F21,УЧАСТНИКИ!$A$2:$L$1105,4,FALSE)</f>
        <v>#N/A</v>
      </c>
      <c r="D21" s="108" t="e">
        <f>VLOOKUP($F21,УЧАСТНИКИ!$A$2:$L$1105,5,FALSE)</f>
        <v>#N/A</v>
      </c>
      <c r="E21" s="219" t="e">
        <f>VLOOKUP($F21,УЧАСТНИКИ!$A$2:$L$1105,8,FALSE)</f>
        <v>#N/A</v>
      </c>
      <c r="F21" s="217"/>
      <c r="G21" s="217"/>
      <c r="H21" s="217"/>
      <c r="I21" s="217"/>
      <c r="J21" s="218" t="e">
        <f>VLOOKUP($F21,УЧАСТНИКИ!$A$2:$L$1105,9,FALSE)</f>
        <v>#N/A</v>
      </c>
    </row>
    <row r="22" spans="1:10" x14ac:dyDescent="0.25">
      <c r="A22" s="217" t="s">
        <v>39</v>
      </c>
      <c r="B22" s="106" t="e">
        <f>VLOOKUP($F22,УЧАСТНИКИ!$A$2:$L$1105,3,FALSE)</f>
        <v>#N/A</v>
      </c>
      <c r="C22" s="218" t="e">
        <f>VLOOKUP($F22,УЧАСТНИКИ!$A$2:$L$1105,4,FALSE)</f>
        <v>#N/A</v>
      </c>
      <c r="D22" s="108" t="e">
        <f>VLOOKUP($F22,УЧАСТНИКИ!$A$2:$L$1105,5,FALSE)</f>
        <v>#N/A</v>
      </c>
      <c r="E22" s="219" t="e">
        <f>VLOOKUP($F22,УЧАСТНИКИ!$A$2:$L$1105,8,FALSE)</f>
        <v>#N/A</v>
      </c>
      <c r="F22" s="217"/>
      <c r="G22" s="217"/>
      <c r="H22" s="217"/>
      <c r="I22" s="217"/>
      <c r="J22" s="218" t="e">
        <f>VLOOKUP($F22,УЧАСТНИКИ!$A$2:$L$1105,9,FALSE)</f>
        <v>#N/A</v>
      </c>
    </row>
    <row r="23" spans="1:10" x14ac:dyDescent="0.25">
      <c r="A23" s="217"/>
      <c r="B23" s="106"/>
      <c r="C23" s="218"/>
      <c r="D23" s="108"/>
      <c r="E23" s="217"/>
      <c r="F23" s="217"/>
      <c r="G23" s="217"/>
      <c r="H23" s="217"/>
      <c r="I23" s="217"/>
      <c r="J23" s="218"/>
    </row>
    <row r="24" spans="1:10" x14ac:dyDescent="0.25">
      <c r="A24" s="217" t="s">
        <v>40</v>
      </c>
      <c r="B24" s="106" t="e">
        <f>VLOOKUP($F24,УЧАСТНИКИ!$A$2:$L$1105,3,FALSE)</f>
        <v>#N/A</v>
      </c>
      <c r="C24" s="218" t="e">
        <f>VLOOKUP($F24,УЧАСТНИКИ!$A$2:$L$1105,4,FALSE)</f>
        <v>#N/A</v>
      </c>
      <c r="D24" s="108" t="e">
        <f>VLOOKUP($F24,УЧАСТНИКИ!$A$2:$L$1105,5,FALSE)</f>
        <v>#N/A</v>
      </c>
      <c r="E24" s="219" t="e">
        <f>VLOOKUP($F24,УЧАСТНИКИ!$A$2:$L$1105,8,FALSE)</f>
        <v>#N/A</v>
      </c>
      <c r="F24" s="217"/>
      <c r="G24" s="217"/>
      <c r="H24" s="217"/>
      <c r="I24" s="217"/>
      <c r="J24" s="218" t="e">
        <f>VLOOKUP($F24,УЧАСТНИКИ!$A$2:$L$1105,9,FALSE)</f>
        <v>#N/A</v>
      </c>
    </row>
    <row r="25" spans="1:10" x14ac:dyDescent="0.25">
      <c r="A25" s="217" t="s">
        <v>40</v>
      </c>
      <c r="B25" s="106" t="e">
        <f>VLOOKUP($F25,УЧАСТНИКИ!$A$2:$L$1105,3,FALSE)</f>
        <v>#N/A</v>
      </c>
      <c r="C25" s="218" t="e">
        <f>VLOOKUP($F25,УЧАСТНИКИ!$A$2:$L$1105,4,FALSE)</f>
        <v>#N/A</v>
      </c>
      <c r="D25" s="108" t="e">
        <f>VLOOKUP($F25,УЧАСТНИКИ!$A$2:$L$1105,5,FALSE)</f>
        <v>#N/A</v>
      </c>
      <c r="E25" s="219" t="e">
        <f>VLOOKUP($F25,УЧАСТНИКИ!$A$2:$L$1105,8,FALSE)</f>
        <v>#N/A</v>
      </c>
      <c r="F25" s="217"/>
      <c r="G25" s="217"/>
      <c r="H25" s="217"/>
      <c r="I25" s="217"/>
      <c r="J25" s="218" t="e">
        <f>VLOOKUP($F25,УЧАСТНИКИ!$A$2:$L$1105,9,FALSE)</f>
        <v>#N/A</v>
      </c>
    </row>
    <row r="26" spans="1:10" x14ac:dyDescent="0.25">
      <c r="A26" s="217" t="s">
        <v>40</v>
      </c>
      <c r="B26" s="106" t="e">
        <f>VLOOKUP($F26,УЧАСТНИКИ!$A$2:$L$1105,3,FALSE)</f>
        <v>#N/A</v>
      </c>
      <c r="C26" s="218" t="e">
        <f>VLOOKUP($F26,УЧАСТНИКИ!$A$2:$L$1105,4,FALSE)</f>
        <v>#N/A</v>
      </c>
      <c r="D26" s="108" t="e">
        <f>VLOOKUP($F26,УЧАСТНИКИ!$A$2:$L$1105,5,FALSE)</f>
        <v>#N/A</v>
      </c>
      <c r="E26" s="219" t="e">
        <f>VLOOKUP($F26,УЧАСТНИКИ!$A$2:$L$1105,8,FALSE)</f>
        <v>#N/A</v>
      </c>
      <c r="F26" s="217"/>
      <c r="G26" s="217"/>
      <c r="H26" s="217"/>
      <c r="I26" s="217"/>
      <c r="J26" s="218" t="e">
        <f>VLOOKUP($F26,УЧАСТНИКИ!$A$2:$L$1105,9,FALSE)</f>
        <v>#N/A</v>
      </c>
    </row>
    <row r="27" spans="1:10" x14ac:dyDescent="0.25">
      <c r="A27" s="217" t="s">
        <v>40</v>
      </c>
      <c r="B27" s="106" t="e">
        <f>VLOOKUP($F27,УЧАСТНИКИ!$A$2:$L$1105,3,FALSE)</f>
        <v>#N/A</v>
      </c>
      <c r="C27" s="218" t="e">
        <f>VLOOKUP($F27,УЧАСТНИКИ!$A$2:$L$1105,4,FALSE)</f>
        <v>#N/A</v>
      </c>
      <c r="D27" s="108" t="e">
        <f>VLOOKUP($F27,УЧАСТНИКИ!$A$2:$L$1105,5,FALSE)</f>
        <v>#N/A</v>
      </c>
      <c r="E27" s="219" t="e">
        <f>VLOOKUP($F27,УЧАСТНИКИ!$A$2:$L$1105,8,FALSE)</f>
        <v>#N/A</v>
      </c>
      <c r="F27" s="217"/>
      <c r="G27" s="217"/>
      <c r="H27" s="217"/>
      <c r="I27" s="217"/>
      <c r="J27" s="218" t="e">
        <f>VLOOKUP($F27,УЧАСТНИКИ!$A$2:$L$1105,9,FALSE)</f>
        <v>#N/A</v>
      </c>
    </row>
    <row r="28" spans="1:10" x14ac:dyDescent="0.25">
      <c r="A28" s="217" t="s">
        <v>40</v>
      </c>
      <c r="B28" s="106" t="e">
        <f>VLOOKUP($F28,УЧАСТНИКИ!$A$2:$L$1105,3,FALSE)</f>
        <v>#N/A</v>
      </c>
      <c r="C28" s="218" t="e">
        <f>VLOOKUP($F28,УЧАСТНИКИ!$A$2:$L$1105,4,FALSE)</f>
        <v>#N/A</v>
      </c>
      <c r="D28" s="108" t="e">
        <f>VLOOKUP($F28,УЧАСТНИКИ!$A$2:$L$1105,5,FALSE)</f>
        <v>#N/A</v>
      </c>
      <c r="E28" s="219" t="e">
        <f>VLOOKUP($F28,УЧАСТНИКИ!$A$2:$L$1105,8,FALSE)</f>
        <v>#N/A</v>
      </c>
      <c r="F28" s="217"/>
      <c r="G28" s="217"/>
      <c r="H28" s="217"/>
      <c r="I28" s="217"/>
      <c r="J28" s="218" t="e">
        <f>VLOOKUP($F28,УЧАСТНИКИ!$A$2:$L$1105,9,FALSE)</f>
        <v>#N/A</v>
      </c>
    </row>
    <row r="29" spans="1:10" x14ac:dyDescent="0.25">
      <c r="A29" s="217" t="s">
        <v>40</v>
      </c>
      <c r="B29" s="106" t="e">
        <f>VLOOKUP($F29,УЧАСТНИКИ!$A$2:$L$1105,3,FALSE)</f>
        <v>#N/A</v>
      </c>
      <c r="C29" s="218" t="e">
        <f>VLOOKUP($F29,УЧАСТНИКИ!$A$2:$L$1105,4,FALSE)</f>
        <v>#N/A</v>
      </c>
      <c r="D29" s="108" t="e">
        <f>VLOOKUP($F29,УЧАСТНИКИ!$A$2:$L$1105,5,FALSE)</f>
        <v>#N/A</v>
      </c>
      <c r="E29" s="219" t="e">
        <f>VLOOKUP($F29,УЧАСТНИКИ!$A$2:$L$1105,8,FALSE)</f>
        <v>#N/A</v>
      </c>
      <c r="F29" s="217"/>
      <c r="G29" s="217"/>
      <c r="H29" s="217"/>
      <c r="I29" s="217"/>
      <c r="J29" s="218" t="e">
        <f>VLOOKUP($F29,УЧАСТНИКИ!$A$2:$L$1105,9,FALSE)</f>
        <v>#N/A</v>
      </c>
    </row>
    <row r="30" spans="1:10" x14ac:dyDescent="0.25">
      <c r="A30" s="217"/>
      <c r="B30" s="106"/>
      <c r="C30" s="218"/>
      <c r="D30" s="108"/>
      <c r="E30" s="217"/>
      <c r="F30" s="217"/>
      <c r="G30" s="217"/>
      <c r="H30" s="217"/>
      <c r="I30" s="217"/>
      <c r="J30" s="218"/>
    </row>
    <row r="31" spans="1:10" x14ac:dyDescent="0.25">
      <c r="A31" s="217" t="s">
        <v>41</v>
      </c>
      <c r="B31" s="106" t="e">
        <f>VLOOKUP($F31,УЧАСТНИКИ!$A$2:$L$1105,3,FALSE)</f>
        <v>#N/A</v>
      </c>
      <c r="C31" s="218" t="e">
        <f>VLOOKUP($F31,УЧАСТНИКИ!$A$2:$L$1105,4,FALSE)</f>
        <v>#N/A</v>
      </c>
      <c r="D31" s="108" t="e">
        <f>VLOOKUP($F31,УЧАСТНИКИ!$A$2:$L$1105,5,FALSE)</f>
        <v>#N/A</v>
      </c>
      <c r="E31" s="219" t="e">
        <f>VLOOKUP($F31,УЧАСТНИКИ!$A$2:$L$1105,8,FALSE)</f>
        <v>#N/A</v>
      </c>
      <c r="F31" s="217"/>
      <c r="G31" s="217"/>
      <c r="H31" s="217"/>
      <c r="I31" s="217"/>
      <c r="J31" s="218" t="e">
        <f>VLOOKUP($F31,УЧАСТНИКИ!$A$2:$L$1105,9,FALSE)</f>
        <v>#N/A</v>
      </c>
    </row>
    <row r="32" spans="1:10" x14ac:dyDescent="0.25">
      <c r="A32" s="217" t="s">
        <v>41</v>
      </c>
      <c r="B32" s="106" t="e">
        <f>VLOOKUP($F32,УЧАСТНИКИ!$A$2:$L$1105,3,FALSE)</f>
        <v>#N/A</v>
      </c>
      <c r="C32" s="218" t="e">
        <f>VLOOKUP($F32,УЧАСТНИКИ!$A$2:$L$1105,4,FALSE)</f>
        <v>#N/A</v>
      </c>
      <c r="D32" s="108" t="e">
        <f>VLOOKUP($F32,УЧАСТНИКИ!$A$2:$L$1105,5,FALSE)</f>
        <v>#N/A</v>
      </c>
      <c r="E32" s="219" t="e">
        <f>VLOOKUP($F32,УЧАСТНИКИ!$A$2:$L$1105,8,FALSE)</f>
        <v>#N/A</v>
      </c>
      <c r="F32" s="217"/>
      <c r="G32" s="217"/>
      <c r="H32" s="217"/>
      <c r="I32" s="217"/>
      <c r="J32" s="218" t="e">
        <f>VLOOKUP($F32,УЧАСТНИКИ!$A$2:$L$1105,9,FALSE)</f>
        <v>#N/A</v>
      </c>
    </row>
    <row r="33" spans="1:10" x14ac:dyDescent="0.25">
      <c r="A33" s="217" t="s">
        <v>41</v>
      </c>
      <c r="B33" s="106" t="e">
        <f>VLOOKUP($F33,УЧАСТНИКИ!$A$2:$L$1105,3,FALSE)</f>
        <v>#N/A</v>
      </c>
      <c r="C33" s="218" t="e">
        <f>VLOOKUP($F33,УЧАСТНИКИ!$A$2:$L$1105,4,FALSE)</f>
        <v>#N/A</v>
      </c>
      <c r="D33" s="108" t="e">
        <f>VLOOKUP($F33,УЧАСТНИКИ!$A$2:$L$1105,5,FALSE)</f>
        <v>#N/A</v>
      </c>
      <c r="E33" s="219" t="e">
        <f>VLOOKUP($F33,УЧАСТНИКИ!$A$2:$L$1105,8,FALSE)</f>
        <v>#N/A</v>
      </c>
      <c r="F33" s="217"/>
      <c r="G33" s="217"/>
      <c r="H33" s="217"/>
      <c r="I33" s="217"/>
      <c r="J33" s="218" t="e">
        <f>VLOOKUP($F33,УЧАСТНИКИ!$A$2:$L$1105,9,FALSE)</f>
        <v>#N/A</v>
      </c>
    </row>
    <row r="34" spans="1:10" x14ac:dyDescent="0.25">
      <c r="A34" s="217" t="s">
        <v>41</v>
      </c>
      <c r="B34" s="106" t="e">
        <f>VLOOKUP($F34,УЧАСТНИКИ!$A$2:$L$1105,3,FALSE)</f>
        <v>#N/A</v>
      </c>
      <c r="C34" s="218" t="e">
        <f>VLOOKUP($F34,УЧАСТНИКИ!$A$2:$L$1105,4,FALSE)</f>
        <v>#N/A</v>
      </c>
      <c r="D34" s="108" t="e">
        <f>VLOOKUP($F34,УЧАСТНИКИ!$A$2:$L$1105,5,FALSE)</f>
        <v>#N/A</v>
      </c>
      <c r="E34" s="219" t="e">
        <f>VLOOKUP($F34,УЧАСТНИКИ!$A$2:$L$1105,8,FALSE)</f>
        <v>#N/A</v>
      </c>
      <c r="F34" s="217"/>
      <c r="G34" s="217"/>
      <c r="H34" s="217"/>
      <c r="I34" s="217"/>
      <c r="J34" s="218" t="e">
        <f>VLOOKUP($F34,УЧАСТНИКИ!$A$2:$L$1105,9,FALSE)</f>
        <v>#N/A</v>
      </c>
    </row>
    <row r="35" spans="1:10" x14ac:dyDescent="0.25">
      <c r="A35" s="217" t="s">
        <v>41</v>
      </c>
      <c r="B35" s="106" t="e">
        <f>VLOOKUP($F35,УЧАСТНИКИ!$A$2:$L$1105,3,FALSE)</f>
        <v>#N/A</v>
      </c>
      <c r="C35" s="218" t="e">
        <f>VLOOKUP($F35,УЧАСТНИКИ!$A$2:$L$1105,4,FALSE)</f>
        <v>#N/A</v>
      </c>
      <c r="D35" s="108" t="e">
        <f>VLOOKUP($F35,УЧАСТНИКИ!$A$2:$L$1105,5,FALSE)</f>
        <v>#N/A</v>
      </c>
      <c r="E35" s="219" t="e">
        <f>VLOOKUP($F35,УЧАСТНИКИ!$A$2:$L$1105,8,FALSE)</f>
        <v>#N/A</v>
      </c>
      <c r="F35" s="217"/>
      <c r="G35" s="217"/>
      <c r="H35" s="217"/>
      <c r="I35" s="217"/>
      <c r="J35" s="218" t="e">
        <f>VLOOKUP($F35,УЧАСТНИКИ!$A$2:$L$1105,9,FALSE)</f>
        <v>#N/A</v>
      </c>
    </row>
    <row r="36" spans="1:10" x14ac:dyDescent="0.25">
      <c r="A36" s="217" t="s">
        <v>41</v>
      </c>
      <c r="B36" s="106" t="e">
        <f>VLOOKUP($F36,УЧАСТНИКИ!$A$2:$L$1105,3,FALSE)</f>
        <v>#N/A</v>
      </c>
      <c r="C36" s="218" t="e">
        <f>VLOOKUP($F36,УЧАСТНИКИ!$A$2:$L$1105,4,FALSE)</f>
        <v>#N/A</v>
      </c>
      <c r="D36" s="108" t="e">
        <f>VLOOKUP($F36,УЧАСТНИКИ!$A$2:$L$1105,5,FALSE)</f>
        <v>#N/A</v>
      </c>
      <c r="E36" s="219" t="e">
        <f>VLOOKUP($F36,УЧАСТНИКИ!$A$2:$L$1105,8,FALSE)</f>
        <v>#N/A</v>
      </c>
      <c r="F36" s="217"/>
      <c r="G36" s="217"/>
      <c r="H36" s="217"/>
      <c r="I36" s="217"/>
      <c r="J36" s="218" t="e">
        <f>VLOOKUP($F36,УЧАСТНИКИ!$A$2:$L$1105,9,FALSE)</f>
        <v>#N/A</v>
      </c>
    </row>
    <row r="37" spans="1:10" x14ac:dyDescent="0.25">
      <c r="A37" s="217"/>
      <c r="B37" s="106"/>
      <c r="C37" s="218"/>
      <c r="D37" s="108"/>
      <c r="E37" s="217"/>
      <c r="F37" s="217"/>
      <c r="G37" s="217"/>
      <c r="H37" s="217"/>
      <c r="I37" s="217"/>
      <c r="J37" s="218"/>
    </row>
    <row r="38" spans="1:10" x14ac:dyDescent="0.25">
      <c r="A38" s="217" t="s">
        <v>42</v>
      </c>
      <c r="B38" s="106" t="e">
        <f>VLOOKUP($F38,УЧАСТНИКИ!$A$2:$L$1105,3,FALSE)</f>
        <v>#N/A</v>
      </c>
      <c r="C38" s="218" t="e">
        <f>VLOOKUP($F38,УЧАСТНИКИ!$A$2:$L$1105,4,FALSE)</f>
        <v>#N/A</v>
      </c>
      <c r="D38" s="108" t="e">
        <f>VLOOKUP($F38,УЧАСТНИКИ!$A$2:$L$1105,5,FALSE)</f>
        <v>#N/A</v>
      </c>
      <c r="E38" s="219" t="e">
        <f>VLOOKUP($F38,УЧАСТНИКИ!$A$2:$L$1105,8,FALSE)</f>
        <v>#N/A</v>
      </c>
      <c r="F38" s="217"/>
      <c r="G38" s="217"/>
      <c r="H38" s="217"/>
      <c r="I38" s="217"/>
      <c r="J38" s="218" t="e">
        <f>VLOOKUP($F38,УЧАСТНИКИ!$A$2:$L$1105,9,FALSE)</f>
        <v>#N/A</v>
      </c>
    </row>
    <row r="39" spans="1:10" x14ac:dyDescent="0.25">
      <c r="A39" s="217" t="s">
        <v>42</v>
      </c>
      <c r="B39" s="106" t="e">
        <f>VLOOKUP($F39,УЧАСТНИКИ!$A$2:$L$1105,3,FALSE)</f>
        <v>#N/A</v>
      </c>
      <c r="C39" s="218" t="e">
        <f>VLOOKUP($F39,УЧАСТНИКИ!$A$2:$L$1105,4,FALSE)</f>
        <v>#N/A</v>
      </c>
      <c r="D39" s="108" t="e">
        <f>VLOOKUP($F39,УЧАСТНИКИ!$A$2:$L$1105,5,FALSE)</f>
        <v>#N/A</v>
      </c>
      <c r="E39" s="219" t="e">
        <f>VLOOKUP($F39,УЧАСТНИКИ!$A$2:$L$1105,8,FALSE)</f>
        <v>#N/A</v>
      </c>
      <c r="F39" s="217"/>
      <c r="G39" s="217"/>
      <c r="H39" s="217"/>
      <c r="I39" s="217"/>
      <c r="J39" s="218" t="e">
        <f>VLOOKUP($F39,УЧАСТНИКИ!$A$2:$L$1105,9,FALSE)</f>
        <v>#N/A</v>
      </c>
    </row>
    <row r="40" spans="1:10" x14ac:dyDescent="0.25">
      <c r="A40" s="217" t="s">
        <v>42</v>
      </c>
      <c r="B40" s="106" t="e">
        <f>VLOOKUP($F40,УЧАСТНИКИ!$A$2:$L$1105,3,FALSE)</f>
        <v>#N/A</v>
      </c>
      <c r="C40" s="218" t="e">
        <f>VLOOKUP($F40,УЧАСТНИКИ!$A$2:$L$1105,4,FALSE)</f>
        <v>#N/A</v>
      </c>
      <c r="D40" s="108" t="e">
        <f>VLOOKUP($F40,УЧАСТНИКИ!$A$2:$L$1105,5,FALSE)</f>
        <v>#N/A</v>
      </c>
      <c r="E40" s="219" t="e">
        <f>VLOOKUP($F40,УЧАСТНИКИ!$A$2:$L$1105,8,FALSE)</f>
        <v>#N/A</v>
      </c>
      <c r="F40" s="217"/>
      <c r="G40" s="217"/>
      <c r="H40" s="217"/>
      <c r="I40" s="217"/>
      <c r="J40" s="218" t="e">
        <f>VLOOKUP($F40,УЧАСТНИКИ!$A$2:$L$1105,9,FALSE)</f>
        <v>#N/A</v>
      </c>
    </row>
    <row r="41" spans="1:10" x14ac:dyDescent="0.25">
      <c r="A41" s="217" t="s">
        <v>42</v>
      </c>
      <c r="B41" s="106" t="e">
        <f>VLOOKUP($F41,УЧАСТНИКИ!$A$2:$L$1105,3,FALSE)</f>
        <v>#N/A</v>
      </c>
      <c r="C41" s="218" t="e">
        <f>VLOOKUP($F41,УЧАСТНИКИ!$A$2:$L$1105,4,FALSE)</f>
        <v>#N/A</v>
      </c>
      <c r="D41" s="108" t="e">
        <f>VLOOKUP($F41,УЧАСТНИКИ!$A$2:$L$1105,5,FALSE)</f>
        <v>#N/A</v>
      </c>
      <c r="E41" s="219" t="e">
        <f>VLOOKUP($F41,УЧАСТНИКИ!$A$2:$L$1105,8,FALSE)</f>
        <v>#N/A</v>
      </c>
      <c r="F41" s="217"/>
      <c r="G41" s="217"/>
      <c r="H41" s="217"/>
      <c r="I41" s="217"/>
      <c r="J41" s="218" t="e">
        <f>VLOOKUP($F41,УЧАСТНИКИ!$A$2:$L$1105,9,FALSE)</f>
        <v>#N/A</v>
      </c>
    </row>
    <row r="42" spans="1:10" x14ac:dyDescent="0.25">
      <c r="A42" s="217" t="s">
        <v>42</v>
      </c>
      <c r="B42" s="106" t="e">
        <f>VLOOKUP($F42,УЧАСТНИКИ!$A$2:$L$1105,3,FALSE)</f>
        <v>#N/A</v>
      </c>
      <c r="C42" s="218" t="e">
        <f>VLOOKUP($F42,УЧАСТНИКИ!$A$2:$L$1105,4,FALSE)</f>
        <v>#N/A</v>
      </c>
      <c r="D42" s="108" t="e">
        <f>VLOOKUP($F42,УЧАСТНИКИ!$A$2:$L$1105,5,FALSE)</f>
        <v>#N/A</v>
      </c>
      <c r="E42" s="219" t="e">
        <f>VLOOKUP($F42,УЧАСТНИКИ!$A$2:$L$1105,8,FALSE)</f>
        <v>#N/A</v>
      </c>
      <c r="F42" s="217"/>
      <c r="G42" s="217"/>
      <c r="H42" s="217"/>
      <c r="I42" s="217"/>
      <c r="J42" s="218" t="e">
        <f>VLOOKUP($F42,УЧАСТНИКИ!$A$2:$L$1105,9,FALSE)</f>
        <v>#N/A</v>
      </c>
    </row>
    <row r="43" spans="1:10" x14ac:dyDescent="0.25">
      <c r="A43" s="217" t="s">
        <v>42</v>
      </c>
      <c r="B43" s="106" t="e">
        <f>VLOOKUP($F43,УЧАСТНИКИ!$A$2:$L$1105,3,FALSE)</f>
        <v>#N/A</v>
      </c>
      <c r="C43" s="218" t="e">
        <f>VLOOKUP($F43,УЧАСТНИКИ!$A$2:$L$1105,4,FALSE)</f>
        <v>#N/A</v>
      </c>
      <c r="D43" s="108" t="e">
        <f>VLOOKUP($F43,УЧАСТНИКИ!$A$2:$L$1105,5,FALSE)</f>
        <v>#N/A</v>
      </c>
      <c r="E43" s="219" t="e">
        <f>VLOOKUP($F43,УЧАСТНИКИ!$A$2:$L$1105,8,FALSE)</f>
        <v>#N/A</v>
      </c>
      <c r="F43" s="217"/>
      <c r="G43" s="217"/>
      <c r="H43" s="217"/>
      <c r="I43" s="217"/>
      <c r="J43" s="218" t="e">
        <f>VLOOKUP($F43,УЧАСТНИКИ!$A$2:$L$1105,9,FALSE)</f>
        <v>#N/A</v>
      </c>
    </row>
    <row r="44" spans="1:10" x14ac:dyDescent="0.25">
      <c r="A44" s="217"/>
      <c r="B44" s="106"/>
      <c r="C44" s="218"/>
      <c r="D44" s="108"/>
      <c r="E44" s="217"/>
      <c r="F44" s="217"/>
      <c r="G44" s="217"/>
      <c r="H44" s="217"/>
      <c r="I44" s="217"/>
      <c r="J44" s="218"/>
    </row>
    <row r="45" spans="1:10" x14ac:dyDescent="0.25">
      <c r="A45" s="217" t="s">
        <v>43</v>
      </c>
      <c r="B45" s="106" t="e">
        <f>VLOOKUP($F45,УЧАСТНИКИ!$A$2:$L$1105,3,FALSE)</f>
        <v>#N/A</v>
      </c>
      <c r="C45" s="218" t="e">
        <f>VLOOKUP($F45,УЧАСТНИКИ!$A$2:$L$1105,4,FALSE)</f>
        <v>#N/A</v>
      </c>
      <c r="D45" s="108" t="e">
        <f>VLOOKUP($F45,УЧАСТНИКИ!$A$2:$L$1105,5,FALSE)</f>
        <v>#N/A</v>
      </c>
      <c r="E45" s="219" t="e">
        <f>VLOOKUP($F45,УЧАСТНИКИ!$A$2:$L$1105,8,FALSE)</f>
        <v>#N/A</v>
      </c>
      <c r="F45" s="217"/>
      <c r="G45" s="217"/>
      <c r="H45" s="217"/>
      <c r="I45" s="217"/>
      <c r="J45" s="218" t="e">
        <f>VLOOKUP($F45,УЧАСТНИКИ!$A$2:$L$1105,9,FALSE)</f>
        <v>#N/A</v>
      </c>
    </row>
    <row r="46" spans="1:10" x14ac:dyDescent="0.25">
      <c r="A46" s="217" t="s">
        <v>43</v>
      </c>
      <c r="B46" s="106" t="e">
        <f>VLOOKUP($F46,УЧАСТНИКИ!$A$2:$L$1105,3,FALSE)</f>
        <v>#N/A</v>
      </c>
      <c r="C46" s="218" t="e">
        <f>VLOOKUP($F46,УЧАСТНИКИ!$A$2:$L$1105,4,FALSE)</f>
        <v>#N/A</v>
      </c>
      <c r="D46" s="108" t="e">
        <f>VLOOKUP($F46,УЧАСТНИКИ!$A$2:$L$1105,5,FALSE)</f>
        <v>#N/A</v>
      </c>
      <c r="E46" s="219" t="e">
        <f>VLOOKUP($F46,УЧАСТНИКИ!$A$2:$L$1105,8,FALSE)</f>
        <v>#N/A</v>
      </c>
      <c r="F46" s="217"/>
      <c r="G46" s="217"/>
      <c r="H46" s="217"/>
      <c r="I46" s="217"/>
      <c r="J46" s="218" t="e">
        <f>VLOOKUP($F46,УЧАСТНИКИ!$A$2:$L$1105,9,FALSE)</f>
        <v>#N/A</v>
      </c>
    </row>
    <row r="47" spans="1:10" x14ac:dyDescent="0.25">
      <c r="A47" s="217" t="s">
        <v>43</v>
      </c>
      <c r="B47" s="106" t="e">
        <f>VLOOKUP($F47,УЧАСТНИКИ!$A$2:$L$1105,3,FALSE)</f>
        <v>#N/A</v>
      </c>
      <c r="C47" s="218" t="e">
        <f>VLOOKUP($F47,УЧАСТНИКИ!$A$2:$L$1105,4,FALSE)</f>
        <v>#N/A</v>
      </c>
      <c r="D47" s="108" t="e">
        <f>VLOOKUP($F47,УЧАСТНИКИ!$A$2:$L$1105,5,FALSE)</f>
        <v>#N/A</v>
      </c>
      <c r="E47" s="219" t="e">
        <f>VLOOKUP($F47,УЧАСТНИКИ!$A$2:$L$1105,8,FALSE)</f>
        <v>#N/A</v>
      </c>
      <c r="F47" s="217"/>
      <c r="G47" s="217"/>
      <c r="H47" s="217"/>
      <c r="I47" s="217"/>
      <c r="J47" s="218" t="e">
        <f>VLOOKUP($F47,УЧАСТНИКИ!$A$2:$L$1105,9,FALSE)</f>
        <v>#N/A</v>
      </c>
    </row>
    <row r="48" spans="1:10" x14ac:dyDescent="0.25">
      <c r="A48" s="217" t="s">
        <v>43</v>
      </c>
      <c r="B48" s="106" t="e">
        <f>VLOOKUP($F48,УЧАСТНИКИ!$A$2:$L$1105,3,FALSE)</f>
        <v>#N/A</v>
      </c>
      <c r="C48" s="218" t="e">
        <f>VLOOKUP($F48,УЧАСТНИКИ!$A$2:$L$1105,4,FALSE)</f>
        <v>#N/A</v>
      </c>
      <c r="D48" s="108" t="e">
        <f>VLOOKUP($F48,УЧАСТНИКИ!$A$2:$L$1105,5,FALSE)</f>
        <v>#N/A</v>
      </c>
      <c r="E48" s="219" t="e">
        <f>VLOOKUP($F48,УЧАСТНИКИ!$A$2:$L$1105,8,FALSE)</f>
        <v>#N/A</v>
      </c>
      <c r="F48" s="217"/>
      <c r="G48" s="217"/>
      <c r="H48" s="217"/>
      <c r="I48" s="217"/>
      <c r="J48" s="218" t="e">
        <f>VLOOKUP($F48,УЧАСТНИКИ!$A$2:$L$1105,9,FALSE)</f>
        <v>#N/A</v>
      </c>
    </row>
    <row r="49" spans="1:10" x14ac:dyDescent="0.25">
      <c r="A49" s="217" t="s">
        <v>43</v>
      </c>
      <c r="B49" s="106" t="e">
        <f>VLOOKUP($F49,УЧАСТНИКИ!$A$2:$L$1105,3,FALSE)</f>
        <v>#N/A</v>
      </c>
      <c r="C49" s="218" t="e">
        <f>VLOOKUP($F49,УЧАСТНИКИ!$A$2:$L$1105,4,FALSE)</f>
        <v>#N/A</v>
      </c>
      <c r="D49" s="108" t="e">
        <f>VLOOKUP($F49,УЧАСТНИКИ!$A$2:$L$1105,5,FALSE)</f>
        <v>#N/A</v>
      </c>
      <c r="E49" s="219" t="e">
        <f>VLOOKUP($F49,УЧАСТНИКИ!$A$2:$L$1105,8,FALSE)</f>
        <v>#N/A</v>
      </c>
      <c r="F49" s="217"/>
      <c r="G49" s="217"/>
      <c r="H49" s="217"/>
      <c r="I49" s="217"/>
      <c r="J49" s="218" t="e">
        <f>VLOOKUP($F49,УЧАСТНИКИ!$A$2:$L$1105,9,FALSE)</f>
        <v>#N/A</v>
      </c>
    </row>
    <row r="50" spans="1:10" x14ac:dyDescent="0.25">
      <c r="A50" s="217" t="s">
        <v>43</v>
      </c>
      <c r="B50" s="106" t="e">
        <f>VLOOKUP($F50,УЧАСТНИКИ!$A$2:$L$1105,3,FALSE)</f>
        <v>#N/A</v>
      </c>
      <c r="C50" s="218" t="e">
        <f>VLOOKUP($F50,УЧАСТНИКИ!$A$2:$L$1105,4,FALSE)</f>
        <v>#N/A</v>
      </c>
      <c r="D50" s="108" t="e">
        <f>VLOOKUP($F50,УЧАСТНИКИ!$A$2:$L$1105,5,FALSE)</f>
        <v>#N/A</v>
      </c>
      <c r="E50" s="219" t="e">
        <f>VLOOKUP($F50,УЧАСТНИКИ!$A$2:$L$1105,8,FALSE)</f>
        <v>#N/A</v>
      </c>
      <c r="F50" s="217"/>
      <c r="G50" s="217"/>
      <c r="H50" s="217"/>
      <c r="I50" s="217"/>
      <c r="J50" s="218" t="e">
        <f>VLOOKUP($F50,УЧАСТНИКИ!$A$2:$L$1105,9,FALSE)</f>
        <v>#N/A</v>
      </c>
    </row>
    <row r="51" spans="1:10" x14ac:dyDescent="0.25">
      <c r="A51" s="217"/>
      <c r="B51" s="106"/>
      <c r="C51" s="218"/>
      <c r="D51" s="108"/>
      <c r="E51" s="217"/>
      <c r="F51" s="217"/>
      <c r="G51" s="217"/>
      <c r="H51" s="217"/>
      <c r="I51" s="217"/>
      <c r="J51" s="218"/>
    </row>
    <row r="52" spans="1:10" x14ac:dyDescent="0.25">
      <c r="A52" s="217" t="s">
        <v>44</v>
      </c>
      <c r="B52" s="106" t="e">
        <f>VLOOKUP($F52,УЧАСТНИКИ!$A$2:$L$1105,3,FALSE)</f>
        <v>#N/A</v>
      </c>
      <c r="C52" s="218" t="e">
        <f>VLOOKUP($F52,УЧАСТНИКИ!$A$2:$L$1105,4,FALSE)</f>
        <v>#N/A</v>
      </c>
      <c r="D52" s="108" t="e">
        <f>VLOOKUP($F52,УЧАСТНИКИ!$A$2:$L$1105,5,FALSE)</f>
        <v>#N/A</v>
      </c>
      <c r="E52" s="219" t="e">
        <f>VLOOKUP($F52,УЧАСТНИКИ!$A$2:$L$1105,8,FALSE)</f>
        <v>#N/A</v>
      </c>
      <c r="F52" s="217"/>
      <c r="G52" s="217"/>
      <c r="H52" s="217"/>
      <c r="I52" s="217"/>
      <c r="J52" s="218" t="e">
        <f>VLOOKUP($F52,УЧАСТНИКИ!$A$2:$L$1105,9,FALSE)</f>
        <v>#N/A</v>
      </c>
    </row>
    <row r="53" spans="1:10" x14ac:dyDescent="0.25">
      <c r="A53" s="217" t="s">
        <v>44</v>
      </c>
      <c r="B53" s="106" t="e">
        <f>VLOOKUP($F53,УЧАСТНИКИ!$A$2:$L$1105,3,FALSE)</f>
        <v>#N/A</v>
      </c>
      <c r="C53" s="218" t="e">
        <f>VLOOKUP($F53,УЧАСТНИКИ!$A$2:$L$1105,4,FALSE)</f>
        <v>#N/A</v>
      </c>
      <c r="D53" s="108" t="e">
        <f>VLOOKUP($F53,УЧАСТНИКИ!$A$2:$L$1105,5,FALSE)</f>
        <v>#N/A</v>
      </c>
      <c r="E53" s="219" t="e">
        <f>VLOOKUP($F53,УЧАСТНИКИ!$A$2:$L$1105,8,FALSE)</f>
        <v>#N/A</v>
      </c>
      <c r="F53" s="217"/>
      <c r="G53" s="217"/>
      <c r="H53" s="217"/>
      <c r="I53" s="217"/>
      <c r="J53" s="218" t="e">
        <f>VLOOKUP($F53,УЧАСТНИКИ!$A$2:$L$1105,9,FALSE)</f>
        <v>#N/A</v>
      </c>
    </row>
    <row r="54" spans="1:10" x14ac:dyDescent="0.25">
      <c r="A54" s="217" t="s">
        <v>44</v>
      </c>
      <c r="B54" s="106" t="e">
        <f>VLOOKUP($F54,УЧАСТНИКИ!$A$2:$L$1105,3,FALSE)</f>
        <v>#N/A</v>
      </c>
      <c r="C54" s="218" t="e">
        <f>VLOOKUP($F54,УЧАСТНИКИ!$A$2:$L$1105,4,FALSE)</f>
        <v>#N/A</v>
      </c>
      <c r="D54" s="108" t="e">
        <f>VLOOKUP($F54,УЧАСТНИКИ!$A$2:$L$1105,5,FALSE)</f>
        <v>#N/A</v>
      </c>
      <c r="E54" s="219" t="e">
        <f>VLOOKUP($F54,УЧАСТНИКИ!$A$2:$L$1105,8,FALSE)</f>
        <v>#N/A</v>
      </c>
      <c r="F54" s="217"/>
      <c r="G54" s="217"/>
      <c r="H54" s="217"/>
      <c r="I54" s="217"/>
      <c r="J54" s="218" t="e">
        <f>VLOOKUP($F54,УЧАСТНИКИ!$A$2:$L$1105,9,FALSE)</f>
        <v>#N/A</v>
      </c>
    </row>
    <row r="55" spans="1:10" x14ac:dyDescent="0.25">
      <c r="A55" s="217" t="s">
        <v>44</v>
      </c>
      <c r="B55" s="106" t="e">
        <f>VLOOKUP($F55,УЧАСТНИКИ!$A$2:$L$1105,3,FALSE)</f>
        <v>#N/A</v>
      </c>
      <c r="C55" s="218" t="e">
        <f>VLOOKUP($F55,УЧАСТНИКИ!$A$2:$L$1105,4,FALSE)</f>
        <v>#N/A</v>
      </c>
      <c r="D55" s="108" t="e">
        <f>VLOOKUP($F55,УЧАСТНИКИ!$A$2:$L$1105,5,FALSE)</f>
        <v>#N/A</v>
      </c>
      <c r="E55" s="219" t="e">
        <f>VLOOKUP($F55,УЧАСТНИКИ!$A$2:$L$1105,8,FALSE)</f>
        <v>#N/A</v>
      </c>
      <c r="F55" s="217"/>
      <c r="G55" s="217"/>
      <c r="H55" s="217"/>
      <c r="I55" s="217"/>
      <c r="J55" s="218" t="e">
        <f>VLOOKUP($F55,УЧАСТНИКИ!$A$2:$L$1105,9,FALSE)</f>
        <v>#N/A</v>
      </c>
    </row>
    <row r="56" spans="1:10" x14ac:dyDescent="0.25">
      <c r="A56" s="217" t="s">
        <v>44</v>
      </c>
      <c r="B56" s="106" t="e">
        <f>VLOOKUP($F56,УЧАСТНИКИ!$A$2:$L$1105,3,FALSE)</f>
        <v>#N/A</v>
      </c>
      <c r="C56" s="218" t="e">
        <f>VLOOKUP($F56,УЧАСТНИКИ!$A$2:$L$1105,4,FALSE)</f>
        <v>#N/A</v>
      </c>
      <c r="D56" s="108" t="e">
        <f>VLOOKUP($F56,УЧАСТНИКИ!$A$2:$L$1105,5,FALSE)</f>
        <v>#N/A</v>
      </c>
      <c r="E56" s="219" t="e">
        <f>VLOOKUP($F56,УЧАСТНИКИ!$A$2:$L$1105,8,FALSE)</f>
        <v>#N/A</v>
      </c>
      <c r="F56" s="217"/>
      <c r="G56" s="217"/>
      <c r="H56" s="217"/>
      <c r="I56" s="217"/>
      <c r="J56" s="218" t="e">
        <f>VLOOKUP($F56,УЧАСТНИКИ!$A$2:$L$1105,9,FALSE)</f>
        <v>#N/A</v>
      </c>
    </row>
    <row r="57" spans="1:10" x14ac:dyDescent="0.25">
      <c r="A57" s="217" t="s">
        <v>44</v>
      </c>
      <c r="B57" s="106" t="e">
        <f>VLOOKUP($F57,УЧАСТНИКИ!$A$2:$L$1105,3,FALSE)</f>
        <v>#N/A</v>
      </c>
      <c r="C57" s="218" t="e">
        <f>VLOOKUP($F57,УЧАСТНИКИ!$A$2:$L$1105,4,FALSE)</f>
        <v>#N/A</v>
      </c>
      <c r="D57" s="108" t="e">
        <f>VLOOKUP($F57,УЧАСТНИКИ!$A$2:$L$1105,5,FALSE)</f>
        <v>#N/A</v>
      </c>
      <c r="E57" s="219" t="e">
        <f>VLOOKUP($F57,УЧАСТНИКИ!$A$2:$L$1105,8,FALSE)</f>
        <v>#N/A</v>
      </c>
      <c r="F57" s="217"/>
      <c r="G57" s="217"/>
      <c r="H57" s="217"/>
      <c r="I57" s="217"/>
      <c r="J57" s="218" t="e">
        <f>VLOOKUP($F57,УЧАСТНИКИ!$A$2:$L$1105,9,FALSE)</f>
        <v>#N/A</v>
      </c>
    </row>
    <row r="58" spans="1:10" x14ac:dyDescent="0.25">
      <c r="A58" s="217"/>
      <c r="B58" s="106"/>
      <c r="C58" s="218"/>
      <c r="D58" s="108"/>
      <c r="E58" s="217"/>
      <c r="F58" s="217"/>
      <c r="G58" s="217"/>
      <c r="H58" s="217"/>
      <c r="I58" s="217"/>
      <c r="J58" s="218"/>
    </row>
    <row r="59" spans="1:10" x14ac:dyDescent="0.25">
      <c r="A59" s="217" t="s">
        <v>63</v>
      </c>
      <c r="B59" s="106" t="e">
        <f>VLOOKUP($F59,УЧАСТНИКИ!$A$2:$L$1105,3,FALSE)</f>
        <v>#N/A</v>
      </c>
      <c r="C59" s="218" t="e">
        <f>VLOOKUP($F59,УЧАСТНИКИ!$A$2:$L$1105,4,FALSE)</f>
        <v>#N/A</v>
      </c>
      <c r="D59" s="108" t="e">
        <f>VLOOKUP($F59,УЧАСТНИКИ!$A$2:$L$1105,5,FALSE)</f>
        <v>#N/A</v>
      </c>
      <c r="E59" s="219" t="e">
        <f>VLOOKUP($F59,УЧАСТНИКИ!$A$2:$L$1105,8,FALSE)</f>
        <v>#N/A</v>
      </c>
      <c r="F59" s="217"/>
      <c r="G59" s="217"/>
      <c r="H59" s="217"/>
      <c r="I59" s="217"/>
      <c r="J59" s="218" t="e">
        <f>VLOOKUP($F59,УЧАСТНИКИ!$A$2:$L$1105,9,FALSE)</f>
        <v>#N/A</v>
      </c>
    </row>
    <row r="60" spans="1:10" x14ac:dyDescent="0.25">
      <c r="A60" s="217" t="s">
        <v>63</v>
      </c>
      <c r="B60" s="106" t="e">
        <f>VLOOKUP($F60,УЧАСТНИКИ!$A$2:$L$1105,3,FALSE)</f>
        <v>#N/A</v>
      </c>
      <c r="C60" s="218" t="e">
        <f>VLOOKUP($F60,УЧАСТНИКИ!$A$2:$L$1105,4,FALSE)</f>
        <v>#N/A</v>
      </c>
      <c r="D60" s="108" t="e">
        <f>VLOOKUP($F60,УЧАСТНИКИ!$A$2:$L$1105,5,FALSE)</f>
        <v>#N/A</v>
      </c>
      <c r="E60" s="219" t="e">
        <f>VLOOKUP($F60,УЧАСТНИКИ!$A$2:$L$1105,8,FALSE)</f>
        <v>#N/A</v>
      </c>
      <c r="F60" s="217"/>
      <c r="G60" s="217"/>
      <c r="H60" s="217"/>
      <c r="I60" s="217"/>
      <c r="J60" s="218" t="e">
        <f>VLOOKUP($F60,УЧАСТНИКИ!$A$2:$L$1105,9,FALSE)</f>
        <v>#N/A</v>
      </c>
    </row>
    <row r="61" spans="1:10" x14ac:dyDescent="0.25">
      <c r="A61" s="217" t="s">
        <v>63</v>
      </c>
      <c r="B61" s="106" t="e">
        <f>VLOOKUP($F61,УЧАСТНИКИ!$A$2:$L$1105,3,FALSE)</f>
        <v>#N/A</v>
      </c>
      <c r="C61" s="218" t="e">
        <f>VLOOKUP($F61,УЧАСТНИКИ!$A$2:$L$1105,4,FALSE)</f>
        <v>#N/A</v>
      </c>
      <c r="D61" s="108" t="e">
        <f>VLOOKUP($F61,УЧАСТНИКИ!$A$2:$L$1105,5,FALSE)</f>
        <v>#N/A</v>
      </c>
      <c r="E61" s="219" t="e">
        <f>VLOOKUP($F61,УЧАСТНИКИ!$A$2:$L$1105,8,FALSE)</f>
        <v>#N/A</v>
      </c>
      <c r="F61" s="217"/>
      <c r="G61" s="217"/>
      <c r="H61" s="217"/>
      <c r="I61" s="217"/>
      <c r="J61" s="218" t="e">
        <f>VLOOKUP($F61,УЧАСТНИКИ!$A$2:$L$1105,9,FALSE)</f>
        <v>#N/A</v>
      </c>
    </row>
    <row r="62" spans="1:10" x14ac:dyDescent="0.25">
      <c r="A62" s="217" t="s">
        <v>63</v>
      </c>
      <c r="B62" s="106" t="e">
        <f>VLOOKUP($F62,УЧАСТНИКИ!$A$2:$L$1105,3,FALSE)</f>
        <v>#N/A</v>
      </c>
      <c r="C62" s="218" t="e">
        <f>VLOOKUP($F62,УЧАСТНИКИ!$A$2:$L$1105,4,FALSE)</f>
        <v>#N/A</v>
      </c>
      <c r="D62" s="108" t="e">
        <f>VLOOKUP($F62,УЧАСТНИКИ!$A$2:$L$1105,5,FALSE)</f>
        <v>#N/A</v>
      </c>
      <c r="E62" s="219" t="e">
        <f>VLOOKUP($F62,УЧАСТНИКИ!$A$2:$L$1105,8,FALSE)</f>
        <v>#N/A</v>
      </c>
      <c r="F62" s="217"/>
      <c r="G62" s="217"/>
      <c r="H62" s="217"/>
      <c r="I62" s="217"/>
      <c r="J62" s="218" t="e">
        <f>VLOOKUP($F62,УЧАСТНИКИ!$A$2:$L$1105,9,FALSE)</f>
        <v>#N/A</v>
      </c>
    </row>
    <row r="63" spans="1:10" x14ac:dyDescent="0.25">
      <c r="A63" s="217" t="s">
        <v>63</v>
      </c>
      <c r="B63" s="106" t="e">
        <f>VLOOKUP($F63,УЧАСТНИКИ!$A$2:$L$1105,3,FALSE)</f>
        <v>#N/A</v>
      </c>
      <c r="C63" s="218" t="e">
        <f>VLOOKUP($F63,УЧАСТНИКИ!$A$2:$L$1105,4,FALSE)</f>
        <v>#N/A</v>
      </c>
      <c r="D63" s="108" t="e">
        <f>VLOOKUP($F63,УЧАСТНИКИ!$A$2:$L$1105,5,FALSE)</f>
        <v>#N/A</v>
      </c>
      <c r="E63" s="219" t="e">
        <f>VLOOKUP($F63,УЧАСТНИКИ!$A$2:$L$1105,8,FALSE)</f>
        <v>#N/A</v>
      </c>
      <c r="F63" s="217"/>
      <c r="G63" s="217"/>
      <c r="H63" s="217"/>
      <c r="I63" s="217"/>
      <c r="J63" s="218" t="e">
        <f>VLOOKUP($F63,УЧАСТНИКИ!$A$2:$L$1105,9,FALSE)</f>
        <v>#N/A</v>
      </c>
    </row>
    <row r="64" spans="1:10" x14ac:dyDescent="0.25">
      <c r="A64" s="217" t="s">
        <v>63</v>
      </c>
      <c r="B64" s="106" t="e">
        <f>VLOOKUP($F64,УЧАСТНИКИ!$A$2:$L$1105,3,FALSE)</f>
        <v>#N/A</v>
      </c>
      <c r="C64" s="218" t="e">
        <f>VLOOKUP($F64,УЧАСТНИКИ!$A$2:$L$1105,4,FALSE)</f>
        <v>#N/A</v>
      </c>
      <c r="D64" s="108" t="e">
        <f>VLOOKUP($F64,УЧАСТНИКИ!$A$2:$L$1105,5,FALSE)</f>
        <v>#N/A</v>
      </c>
      <c r="E64" s="219" t="e">
        <f>VLOOKUP($F64,УЧАСТНИКИ!$A$2:$L$1105,8,FALSE)</f>
        <v>#N/A</v>
      </c>
      <c r="F64" s="217"/>
      <c r="G64" s="217"/>
      <c r="H64" s="217"/>
      <c r="I64" s="217"/>
      <c r="J64" s="218" t="e">
        <f>VLOOKUP($F64,УЧАСТНИКИ!$A$2:$L$1105,9,FALSE)</f>
        <v>#N/A</v>
      </c>
    </row>
    <row r="65" spans="1:12" x14ac:dyDescent="0.25">
      <c r="A65" s="226"/>
      <c r="B65" s="227" t="s">
        <v>46</v>
      </c>
      <c r="C65" s="228"/>
      <c r="D65" s="228"/>
      <c r="E65" s="228"/>
      <c r="F65" s="228"/>
      <c r="G65" s="228"/>
      <c r="H65" s="228"/>
      <c r="I65" s="228"/>
      <c r="J65" s="229"/>
    </row>
    <row r="66" spans="1:12" x14ac:dyDescent="0.25">
      <c r="A66" s="217" t="s">
        <v>38</v>
      </c>
      <c r="B66" s="106" t="e">
        <f>VLOOKUP($F66,УЧАСТНИКИ!$A$2:$L$1105,3,FALSE)</f>
        <v>#N/A</v>
      </c>
      <c r="C66" s="218" t="e">
        <f>VLOOKUP($F66,УЧАСТНИКИ!$A$2:$L$1105,4,FALSE)</f>
        <v>#N/A</v>
      </c>
      <c r="D66" s="108" t="e">
        <f>VLOOKUP($F66,УЧАСТНИКИ!$A$2:$L$1105,5,FALSE)</f>
        <v>#N/A</v>
      </c>
      <c r="E66" s="219" t="e">
        <f>VLOOKUP($F66,УЧАСТНИКИ!$A$2:$L$1105,8,FALSE)</f>
        <v>#N/A</v>
      </c>
      <c r="F66" s="217"/>
      <c r="G66" s="217"/>
      <c r="H66" s="217"/>
      <c r="I66" s="217"/>
      <c r="J66" s="218" t="e">
        <f>VLOOKUP($F66,УЧАСТНИКИ!$A$2:$L$1105,9,FALSE)</f>
        <v>#N/A</v>
      </c>
    </row>
    <row r="67" spans="1:12" x14ac:dyDescent="0.25">
      <c r="A67" s="217" t="s">
        <v>38</v>
      </c>
      <c r="B67" s="106" t="e">
        <f>VLOOKUP($F67,УЧАСТНИКИ!$A$2:$L$1105,3,FALSE)</f>
        <v>#N/A</v>
      </c>
      <c r="C67" s="218" t="e">
        <f>VLOOKUP($F67,УЧАСТНИКИ!$A$2:$L$1105,4,FALSE)</f>
        <v>#N/A</v>
      </c>
      <c r="D67" s="108" t="e">
        <f>VLOOKUP($F67,УЧАСТНИКИ!$A$2:$L$1105,5,FALSE)</f>
        <v>#N/A</v>
      </c>
      <c r="E67" s="219" t="e">
        <f>VLOOKUP($F67,УЧАСТНИКИ!$A$2:$L$1105,8,FALSE)</f>
        <v>#N/A</v>
      </c>
      <c r="F67" s="217"/>
      <c r="G67" s="217"/>
      <c r="H67" s="217"/>
      <c r="I67" s="217"/>
      <c r="J67" s="218" t="e">
        <f>VLOOKUP($F67,УЧАСТНИКИ!$A$2:$L$1105,9,FALSE)</f>
        <v>#N/A</v>
      </c>
    </row>
    <row r="68" spans="1:12" x14ac:dyDescent="0.25">
      <c r="A68" s="217" t="s">
        <v>38</v>
      </c>
      <c r="B68" s="106" t="e">
        <f>VLOOKUP($F68,УЧАСТНИКИ!$A$2:$L$1105,3,FALSE)</f>
        <v>#N/A</v>
      </c>
      <c r="C68" s="218" t="e">
        <f>VLOOKUP($F68,УЧАСТНИКИ!$A$2:$L$1105,4,FALSE)</f>
        <v>#N/A</v>
      </c>
      <c r="D68" s="108" t="e">
        <f>VLOOKUP($F68,УЧАСТНИКИ!$A$2:$L$1105,5,FALSE)</f>
        <v>#N/A</v>
      </c>
      <c r="E68" s="219" t="e">
        <f>VLOOKUP($F68,УЧАСТНИКИ!$A$2:$L$1105,8,FALSE)</f>
        <v>#N/A</v>
      </c>
      <c r="F68" s="217"/>
      <c r="G68" s="217"/>
      <c r="H68" s="217"/>
      <c r="I68" s="217"/>
      <c r="J68" s="218" t="e">
        <f>VLOOKUP($F68,УЧАСТНИКИ!$A$2:$L$1105,9,FALSE)</f>
        <v>#N/A</v>
      </c>
    </row>
    <row r="69" spans="1:12" x14ac:dyDescent="0.25">
      <c r="A69" s="217" t="s">
        <v>38</v>
      </c>
      <c r="B69" s="106" t="e">
        <f>VLOOKUP($F69,УЧАСТНИКИ!$A$2:$L$1105,3,FALSE)</f>
        <v>#N/A</v>
      </c>
      <c r="C69" s="218" t="e">
        <f>VLOOKUP($F69,УЧАСТНИКИ!$A$2:$L$1105,4,FALSE)</f>
        <v>#N/A</v>
      </c>
      <c r="D69" s="108" t="e">
        <f>VLOOKUP($F69,УЧАСТНИКИ!$A$2:$L$1105,5,FALSE)</f>
        <v>#N/A</v>
      </c>
      <c r="E69" s="219" t="e">
        <f>VLOOKUP($F69,УЧАСТНИКИ!$A$2:$L$1105,8,FALSE)</f>
        <v>#N/A</v>
      </c>
      <c r="F69" s="217"/>
      <c r="G69" s="217"/>
      <c r="H69" s="217"/>
      <c r="I69" s="217"/>
      <c r="J69" s="218" t="e">
        <f>VLOOKUP($F69,УЧАСТНИКИ!$A$2:$L$1105,9,FALSE)</f>
        <v>#N/A</v>
      </c>
      <c r="L69" s="16"/>
    </row>
    <row r="70" spans="1:12" x14ac:dyDescent="0.25">
      <c r="A70" s="217" t="s">
        <v>38</v>
      </c>
      <c r="B70" s="106" t="e">
        <f>VLOOKUP($F70,УЧАСТНИКИ!$A$2:$L$1105,3,FALSE)</f>
        <v>#N/A</v>
      </c>
      <c r="C70" s="218" t="e">
        <f>VLOOKUP($F70,УЧАСТНИКИ!$A$2:$L$1105,4,FALSE)</f>
        <v>#N/A</v>
      </c>
      <c r="D70" s="108" t="e">
        <f>VLOOKUP($F70,УЧАСТНИКИ!$A$2:$L$1105,5,FALSE)</f>
        <v>#N/A</v>
      </c>
      <c r="E70" s="219" t="e">
        <f>VLOOKUP($F70,УЧАСТНИКИ!$A$2:$L$1105,8,FALSE)</f>
        <v>#N/A</v>
      </c>
      <c r="F70" s="217"/>
      <c r="G70" s="217"/>
      <c r="H70" s="217"/>
      <c r="I70" s="217"/>
      <c r="J70" s="218" t="e">
        <f>VLOOKUP($F70,УЧАСТНИКИ!$A$2:$L$1105,9,FALSE)</f>
        <v>#N/A</v>
      </c>
    </row>
    <row r="71" spans="1:12" x14ac:dyDescent="0.25">
      <c r="A71" s="217" t="s">
        <v>38</v>
      </c>
      <c r="B71" s="106" t="e">
        <f>VLOOKUP($F71,УЧАСТНИКИ!$A$2:$L$1105,3,FALSE)</f>
        <v>#N/A</v>
      </c>
      <c r="C71" s="218" t="e">
        <f>VLOOKUP($F71,УЧАСТНИКИ!$A$2:$L$1105,4,FALSE)</f>
        <v>#N/A</v>
      </c>
      <c r="D71" s="108" t="e">
        <f>VLOOKUP($F71,УЧАСТНИКИ!$A$2:$L$1105,5,FALSE)</f>
        <v>#N/A</v>
      </c>
      <c r="E71" s="219" t="e">
        <f>VLOOKUP($F71,УЧАСТНИКИ!$A$2:$L$1105,8,FALSE)</f>
        <v>#N/A</v>
      </c>
      <c r="F71" s="217"/>
      <c r="G71" s="217"/>
      <c r="H71" s="217"/>
      <c r="I71" s="217"/>
      <c r="J71" s="218" t="e">
        <f>VLOOKUP($F71,УЧАСТНИКИ!$A$2:$L$1105,9,FALSE)</f>
        <v>#N/A</v>
      </c>
    </row>
    <row r="72" spans="1:12" x14ac:dyDescent="0.25">
      <c r="A72" s="217"/>
      <c r="B72" s="106"/>
      <c r="C72" s="218"/>
      <c r="D72" s="108"/>
      <c r="E72" s="217"/>
      <c r="F72" s="217"/>
      <c r="G72" s="217"/>
      <c r="H72" s="217"/>
      <c r="I72" s="217"/>
      <c r="J72" s="218"/>
    </row>
    <row r="73" spans="1:12" x14ac:dyDescent="0.25">
      <c r="A73" s="217" t="s">
        <v>39</v>
      </c>
      <c r="B73" s="106" t="e">
        <f>VLOOKUP($F73,УЧАСТНИКИ!$A$2:$L$1105,3,FALSE)</f>
        <v>#N/A</v>
      </c>
      <c r="C73" s="218" t="e">
        <f>VLOOKUP($F73,УЧАСТНИКИ!$A$2:$L$1105,4,FALSE)</f>
        <v>#N/A</v>
      </c>
      <c r="D73" s="108" t="e">
        <f>VLOOKUP($F73,УЧАСТНИКИ!$A$2:$L$1105,5,FALSE)</f>
        <v>#N/A</v>
      </c>
      <c r="E73" s="219" t="e">
        <f>VLOOKUP($F73,УЧАСТНИКИ!$A$2:$L$1105,8,FALSE)</f>
        <v>#N/A</v>
      </c>
      <c r="F73" s="217"/>
      <c r="G73" s="217"/>
      <c r="H73" s="217"/>
      <c r="I73" s="217"/>
      <c r="J73" s="218" t="e">
        <f>VLOOKUP($F73,УЧАСТНИКИ!$A$2:$L$1105,9,FALSE)</f>
        <v>#N/A</v>
      </c>
    </row>
    <row r="74" spans="1:12" x14ac:dyDescent="0.25">
      <c r="A74" s="217" t="s">
        <v>39</v>
      </c>
      <c r="B74" s="106" t="e">
        <f>VLOOKUP($F74,УЧАСТНИКИ!$A$2:$L$1105,3,FALSE)</f>
        <v>#N/A</v>
      </c>
      <c r="C74" s="218" t="e">
        <f>VLOOKUP($F74,УЧАСТНИКИ!$A$2:$L$1105,4,FALSE)</f>
        <v>#N/A</v>
      </c>
      <c r="D74" s="108" t="e">
        <f>VLOOKUP($F74,УЧАСТНИКИ!$A$2:$L$1105,5,FALSE)</f>
        <v>#N/A</v>
      </c>
      <c r="E74" s="219" t="e">
        <f>VLOOKUP($F74,УЧАСТНИКИ!$A$2:$L$1105,8,FALSE)</f>
        <v>#N/A</v>
      </c>
      <c r="F74" s="217"/>
      <c r="G74" s="217"/>
      <c r="H74" s="217"/>
      <c r="I74" s="217"/>
      <c r="J74" s="218" t="e">
        <f>VLOOKUP($F74,УЧАСТНИКИ!$A$2:$L$1105,9,FALSE)</f>
        <v>#N/A</v>
      </c>
    </row>
    <row r="75" spans="1:12" x14ac:dyDescent="0.25">
      <c r="A75" s="217" t="s">
        <v>39</v>
      </c>
      <c r="B75" s="106" t="e">
        <f>VLOOKUP($F75,УЧАСТНИКИ!$A$2:$L$1105,3,FALSE)</f>
        <v>#N/A</v>
      </c>
      <c r="C75" s="218" t="e">
        <f>VLOOKUP($F75,УЧАСТНИКИ!$A$2:$L$1105,4,FALSE)</f>
        <v>#N/A</v>
      </c>
      <c r="D75" s="108" t="e">
        <f>VLOOKUP($F75,УЧАСТНИКИ!$A$2:$L$1105,5,FALSE)</f>
        <v>#N/A</v>
      </c>
      <c r="E75" s="219" t="e">
        <f>VLOOKUP($F75,УЧАСТНИКИ!$A$2:$L$1105,8,FALSE)</f>
        <v>#N/A</v>
      </c>
      <c r="F75" s="217"/>
      <c r="G75" s="217"/>
      <c r="H75" s="217"/>
      <c r="I75" s="217"/>
      <c r="J75" s="218" t="e">
        <f>VLOOKUP($F75,УЧАСТНИКИ!$A$2:$L$1105,9,FALSE)</f>
        <v>#N/A</v>
      </c>
    </row>
    <row r="76" spans="1:12" x14ac:dyDescent="0.25">
      <c r="A76" s="217" t="s">
        <v>39</v>
      </c>
      <c r="B76" s="106" t="e">
        <f>VLOOKUP($F76,УЧАСТНИКИ!$A$2:$L$1105,3,FALSE)</f>
        <v>#N/A</v>
      </c>
      <c r="C76" s="218" t="e">
        <f>VLOOKUP($F76,УЧАСТНИКИ!$A$2:$L$1105,4,FALSE)</f>
        <v>#N/A</v>
      </c>
      <c r="D76" s="108" t="e">
        <f>VLOOKUP($F76,УЧАСТНИКИ!$A$2:$L$1105,5,FALSE)</f>
        <v>#N/A</v>
      </c>
      <c r="E76" s="219" t="e">
        <f>VLOOKUP($F76,УЧАСТНИКИ!$A$2:$L$1105,8,FALSE)</f>
        <v>#N/A</v>
      </c>
      <c r="F76" s="217"/>
      <c r="G76" s="217"/>
      <c r="H76" s="217"/>
      <c r="I76" s="217"/>
      <c r="J76" s="218" t="e">
        <f>VLOOKUP($F76,УЧАСТНИКИ!$A$2:$L$1105,9,FALSE)</f>
        <v>#N/A</v>
      </c>
    </row>
    <row r="77" spans="1:12" x14ac:dyDescent="0.25">
      <c r="A77" s="217" t="s">
        <v>39</v>
      </c>
      <c r="B77" s="106" t="e">
        <f>VLOOKUP($F77,УЧАСТНИКИ!$A$2:$L$1105,3,FALSE)</f>
        <v>#N/A</v>
      </c>
      <c r="C77" s="218" t="e">
        <f>VLOOKUP($F77,УЧАСТНИКИ!$A$2:$L$1105,4,FALSE)</f>
        <v>#N/A</v>
      </c>
      <c r="D77" s="108" t="e">
        <f>VLOOKUP($F77,УЧАСТНИКИ!$A$2:$L$1105,5,FALSE)</f>
        <v>#N/A</v>
      </c>
      <c r="E77" s="219" t="e">
        <f>VLOOKUP($F77,УЧАСТНИКИ!$A$2:$L$1105,8,FALSE)</f>
        <v>#N/A</v>
      </c>
      <c r="F77" s="217"/>
      <c r="G77" s="217"/>
      <c r="H77" s="217"/>
      <c r="I77" s="217"/>
      <c r="J77" s="218" t="e">
        <f>VLOOKUP($F77,УЧАСТНИКИ!$A$2:$L$1105,9,FALSE)</f>
        <v>#N/A</v>
      </c>
    </row>
    <row r="78" spans="1:12" x14ac:dyDescent="0.25">
      <c r="A78" s="217" t="s">
        <v>39</v>
      </c>
      <c r="B78" s="106" t="e">
        <f>VLOOKUP($F78,УЧАСТНИКИ!$A$2:$L$1105,3,FALSE)</f>
        <v>#N/A</v>
      </c>
      <c r="C78" s="218" t="e">
        <f>VLOOKUP($F78,УЧАСТНИКИ!$A$2:$L$1105,4,FALSE)</f>
        <v>#N/A</v>
      </c>
      <c r="D78" s="108" t="e">
        <f>VLOOKUP($F78,УЧАСТНИКИ!$A$2:$L$1105,5,FALSE)</f>
        <v>#N/A</v>
      </c>
      <c r="E78" s="219" t="e">
        <f>VLOOKUP($F78,УЧАСТНИКИ!$A$2:$L$1105,8,FALSE)</f>
        <v>#N/A</v>
      </c>
      <c r="F78" s="217"/>
      <c r="G78" s="217"/>
      <c r="H78" s="217"/>
      <c r="I78" s="217"/>
      <c r="J78" s="218" t="e">
        <f>VLOOKUP($F78,УЧАСТНИКИ!$A$2:$L$1105,9,FALSE)</f>
        <v>#N/A</v>
      </c>
    </row>
    <row r="79" spans="1:12" x14ac:dyDescent="0.25">
      <c r="A79" s="217"/>
      <c r="B79" s="106"/>
      <c r="C79" s="218"/>
      <c r="D79" s="108"/>
      <c r="E79" s="217"/>
      <c r="F79" s="217"/>
      <c r="G79" s="217"/>
      <c r="H79" s="217"/>
      <c r="I79" s="217"/>
      <c r="J79" s="218"/>
    </row>
    <row r="80" spans="1:12" x14ac:dyDescent="0.25">
      <c r="A80" s="217" t="s">
        <v>40</v>
      </c>
      <c r="B80" s="106" t="e">
        <f>VLOOKUP($F80,УЧАСТНИКИ!$A$2:$L$1105,3,FALSE)</f>
        <v>#N/A</v>
      </c>
      <c r="C80" s="218" t="e">
        <f>VLOOKUP($F80,УЧАСТНИКИ!$A$2:$L$1105,4,FALSE)</f>
        <v>#N/A</v>
      </c>
      <c r="D80" s="108" t="e">
        <f>VLOOKUP($F80,УЧАСТНИКИ!$A$2:$L$1105,5,FALSE)</f>
        <v>#N/A</v>
      </c>
      <c r="E80" s="219" t="e">
        <f>VLOOKUP($F80,УЧАСТНИКИ!$A$2:$L$1105,8,FALSE)</f>
        <v>#N/A</v>
      </c>
      <c r="F80" s="217"/>
      <c r="G80" s="217"/>
      <c r="H80" s="217"/>
      <c r="I80" s="217"/>
      <c r="J80" s="218" t="e">
        <f>VLOOKUP($F80,УЧАСТНИКИ!$A$2:$L$1105,9,FALSE)</f>
        <v>#N/A</v>
      </c>
    </row>
    <row r="81" spans="1:10" x14ac:dyDescent="0.25">
      <c r="A81" s="217" t="s">
        <v>40</v>
      </c>
      <c r="B81" s="106" t="e">
        <f>VLOOKUP($F81,УЧАСТНИКИ!$A$2:$L$1105,3,FALSE)</f>
        <v>#N/A</v>
      </c>
      <c r="C81" s="218" t="e">
        <f>VLOOKUP($F81,УЧАСТНИКИ!$A$2:$L$1105,4,FALSE)</f>
        <v>#N/A</v>
      </c>
      <c r="D81" s="108" t="e">
        <f>VLOOKUP($F81,УЧАСТНИКИ!$A$2:$L$1105,5,FALSE)</f>
        <v>#N/A</v>
      </c>
      <c r="E81" s="219" t="e">
        <f>VLOOKUP($F81,УЧАСТНИКИ!$A$2:$L$1105,8,FALSE)</f>
        <v>#N/A</v>
      </c>
      <c r="F81" s="217"/>
      <c r="G81" s="217"/>
      <c r="H81" s="217"/>
      <c r="I81" s="217"/>
      <c r="J81" s="218" t="e">
        <f>VLOOKUP($F81,УЧАСТНИКИ!$A$2:$L$1105,9,FALSE)</f>
        <v>#N/A</v>
      </c>
    </row>
    <row r="82" spans="1:10" x14ac:dyDescent="0.25">
      <c r="A82" s="217" t="s">
        <v>40</v>
      </c>
      <c r="B82" s="106" t="e">
        <f>VLOOKUP($F82,УЧАСТНИКИ!$A$2:$L$1105,3,FALSE)</f>
        <v>#N/A</v>
      </c>
      <c r="C82" s="218" t="e">
        <f>VLOOKUP($F82,УЧАСТНИКИ!$A$2:$L$1105,4,FALSE)</f>
        <v>#N/A</v>
      </c>
      <c r="D82" s="108" t="e">
        <f>VLOOKUP($F82,УЧАСТНИКИ!$A$2:$L$1105,5,FALSE)</f>
        <v>#N/A</v>
      </c>
      <c r="E82" s="219" t="e">
        <f>VLOOKUP($F82,УЧАСТНИКИ!$A$2:$L$1105,8,FALSE)</f>
        <v>#N/A</v>
      </c>
      <c r="F82" s="217"/>
      <c r="G82" s="217"/>
      <c r="H82" s="217"/>
      <c r="I82" s="217"/>
      <c r="J82" s="218" t="e">
        <f>VLOOKUP($F82,УЧАСТНИКИ!$A$2:$L$1105,9,FALSE)</f>
        <v>#N/A</v>
      </c>
    </row>
    <row r="83" spans="1:10" x14ac:dyDescent="0.25">
      <c r="A83" s="217" t="s">
        <v>40</v>
      </c>
      <c r="B83" s="106" t="e">
        <f>VLOOKUP($F83,УЧАСТНИКИ!$A$2:$L$1105,3,FALSE)</f>
        <v>#N/A</v>
      </c>
      <c r="C83" s="218" t="e">
        <f>VLOOKUP($F83,УЧАСТНИКИ!$A$2:$L$1105,4,FALSE)</f>
        <v>#N/A</v>
      </c>
      <c r="D83" s="108" t="e">
        <f>VLOOKUP($F83,УЧАСТНИКИ!$A$2:$L$1105,5,FALSE)</f>
        <v>#N/A</v>
      </c>
      <c r="E83" s="219" t="e">
        <f>VLOOKUP($F83,УЧАСТНИКИ!$A$2:$L$1105,8,FALSE)</f>
        <v>#N/A</v>
      </c>
      <c r="F83" s="217"/>
      <c r="G83" s="217"/>
      <c r="H83" s="217"/>
      <c r="I83" s="217"/>
      <c r="J83" s="218" t="e">
        <f>VLOOKUP($F83,УЧАСТНИКИ!$A$2:$L$1105,9,FALSE)</f>
        <v>#N/A</v>
      </c>
    </row>
    <row r="84" spans="1:10" x14ac:dyDescent="0.25">
      <c r="A84" s="217" t="s">
        <v>40</v>
      </c>
      <c r="B84" s="106" t="e">
        <f>VLOOKUP($F84,УЧАСТНИКИ!$A$2:$L$1105,3,FALSE)</f>
        <v>#N/A</v>
      </c>
      <c r="C84" s="218" t="e">
        <f>VLOOKUP($F84,УЧАСТНИКИ!$A$2:$L$1105,4,FALSE)</f>
        <v>#N/A</v>
      </c>
      <c r="D84" s="108" t="e">
        <f>VLOOKUP($F84,УЧАСТНИКИ!$A$2:$L$1105,5,FALSE)</f>
        <v>#N/A</v>
      </c>
      <c r="E84" s="219" t="e">
        <f>VLOOKUP($F84,УЧАСТНИКИ!$A$2:$L$1105,8,FALSE)</f>
        <v>#N/A</v>
      </c>
      <c r="F84" s="217"/>
      <c r="G84" s="217"/>
      <c r="H84" s="217"/>
      <c r="I84" s="217"/>
      <c r="J84" s="218" t="e">
        <f>VLOOKUP($F84,УЧАСТНИКИ!$A$2:$L$1105,9,FALSE)</f>
        <v>#N/A</v>
      </c>
    </row>
    <row r="85" spans="1:10" x14ac:dyDescent="0.25">
      <c r="A85" s="217" t="s">
        <v>40</v>
      </c>
      <c r="B85" s="106" t="e">
        <f>VLOOKUP($F85,УЧАСТНИКИ!$A$2:$L$1105,3,FALSE)</f>
        <v>#N/A</v>
      </c>
      <c r="C85" s="218" t="e">
        <f>VLOOKUP($F85,УЧАСТНИКИ!$A$2:$L$1105,4,FALSE)</f>
        <v>#N/A</v>
      </c>
      <c r="D85" s="108" t="e">
        <f>VLOOKUP($F85,УЧАСТНИКИ!$A$2:$L$1105,5,FALSE)</f>
        <v>#N/A</v>
      </c>
      <c r="E85" s="219" t="e">
        <f>VLOOKUP($F85,УЧАСТНИКИ!$A$2:$L$1105,8,FALSE)</f>
        <v>#N/A</v>
      </c>
      <c r="F85" s="217"/>
      <c r="G85" s="217"/>
      <c r="H85" s="217"/>
      <c r="I85" s="217"/>
      <c r="J85" s="218" t="e">
        <f>VLOOKUP($F85,УЧАСТНИКИ!$A$2:$L$1105,9,FALSE)</f>
        <v>#N/A</v>
      </c>
    </row>
    <row r="86" spans="1:10" x14ac:dyDescent="0.25">
      <c r="A86" s="217"/>
      <c r="B86" s="106"/>
      <c r="C86" s="218"/>
      <c r="D86" s="108"/>
      <c r="E86" s="217"/>
      <c r="F86" s="217"/>
      <c r="G86" s="217"/>
      <c r="H86" s="217"/>
      <c r="I86" s="217"/>
      <c r="J86" s="218"/>
    </row>
    <row r="87" spans="1:10" x14ac:dyDescent="0.25">
      <c r="A87" s="217" t="s">
        <v>41</v>
      </c>
      <c r="B87" s="106" t="e">
        <f>VLOOKUP($F87,УЧАСТНИКИ!$A$2:$L$1105,3,FALSE)</f>
        <v>#N/A</v>
      </c>
      <c r="C87" s="218" t="e">
        <f>VLOOKUP($F87,УЧАСТНИКИ!$A$2:$L$1105,4,FALSE)</f>
        <v>#N/A</v>
      </c>
      <c r="D87" s="108" t="e">
        <f>VLOOKUP($F87,УЧАСТНИКИ!$A$2:$L$1105,5,FALSE)</f>
        <v>#N/A</v>
      </c>
      <c r="E87" s="219" t="e">
        <f>VLOOKUP($F87,УЧАСТНИКИ!$A$2:$L$1105,8,FALSE)</f>
        <v>#N/A</v>
      </c>
      <c r="F87" s="217"/>
      <c r="G87" s="217"/>
      <c r="H87" s="217"/>
      <c r="I87" s="217"/>
      <c r="J87" s="218" t="e">
        <f>VLOOKUP($F87,УЧАСТНИКИ!$A$2:$L$1105,9,FALSE)</f>
        <v>#N/A</v>
      </c>
    </row>
    <row r="88" spans="1:10" x14ac:dyDescent="0.25">
      <c r="A88" s="217" t="s">
        <v>41</v>
      </c>
      <c r="B88" s="106" t="e">
        <f>VLOOKUP($F88,УЧАСТНИКИ!$A$2:$L$1105,3,FALSE)</f>
        <v>#N/A</v>
      </c>
      <c r="C88" s="218" t="e">
        <f>VLOOKUP($F88,УЧАСТНИКИ!$A$2:$L$1105,4,FALSE)</f>
        <v>#N/A</v>
      </c>
      <c r="D88" s="108" t="e">
        <f>VLOOKUP($F88,УЧАСТНИКИ!$A$2:$L$1105,5,FALSE)</f>
        <v>#N/A</v>
      </c>
      <c r="E88" s="219" t="e">
        <f>VLOOKUP($F88,УЧАСТНИКИ!$A$2:$L$1105,8,FALSE)</f>
        <v>#N/A</v>
      </c>
      <c r="F88" s="217"/>
      <c r="G88" s="217"/>
      <c r="H88" s="217"/>
      <c r="I88" s="217"/>
      <c r="J88" s="218" t="e">
        <f>VLOOKUP($F88,УЧАСТНИКИ!$A$2:$L$1105,9,FALSE)</f>
        <v>#N/A</v>
      </c>
    </row>
    <row r="89" spans="1:10" x14ac:dyDescent="0.25">
      <c r="A89" s="217" t="s">
        <v>41</v>
      </c>
      <c r="B89" s="106" t="e">
        <f>VLOOKUP($F89,УЧАСТНИКИ!$A$2:$L$1105,3,FALSE)</f>
        <v>#N/A</v>
      </c>
      <c r="C89" s="218" t="e">
        <f>VLOOKUP($F89,УЧАСТНИКИ!$A$2:$L$1105,4,FALSE)</f>
        <v>#N/A</v>
      </c>
      <c r="D89" s="108" t="e">
        <f>VLOOKUP($F89,УЧАСТНИКИ!$A$2:$L$1105,5,FALSE)</f>
        <v>#N/A</v>
      </c>
      <c r="E89" s="219" t="e">
        <f>VLOOKUP($F89,УЧАСТНИКИ!$A$2:$L$1105,8,FALSE)</f>
        <v>#N/A</v>
      </c>
      <c r="F89" s="217"/>
      <c r="G89" s="217"/>
      <c r="H89" s="217"/>
      <c r="I89" s="217"/>
      <c r="J89" s="218" t="e">
        <f>VLOOKUP($F89,УЧАСТНИКИ!$A$2:$L$1105,9,FALSE)</f>
        <v>#N/A</v>
      </c>
    </row>
    <row r="90" spans="1:10" x14ac:dyDescent="0.25">
      <c r="A90" s="217" t="s">
        <v>41</v>
      </c>
      <c r="B90" s="106" t="e">
        <f>VLOOKUP($F90,УЧАСТНИКИ!$A$2:$L$1105,3,FALSE)</f>
        <v>#N/A</v>
      </c>
      <c r="C90" s="218" t="e">
        <f>VLOOKUP($F90,УЧАСТНИКИ!$A$2:$L$1105,4,FALSE)</f>
        <v>#N/A</v>
      </c>
      <c r="D90" s="108" t="e">
        <f>VLOOKUP($F90,УЧАСТНИКИ!$A$2:$L$1105,5,FALSE)</f>
        <v>#N/A</v>
      </c>
      <c r="E90" s="219" t="e">
        <f>VLOOKUP($F90,УЧАСТНИКИ!$A$2:$L$1105,8,FALSE)</f>
        <v>#N/A</v>
      </c>
      <c r="F90" s="217"/>
      <c r="G90" s="217"/>
      <c r="H90" s="217"/>
      <c r="I90" s="217"/>
      <c r="J90" s="218" t="e">
        <f>VLOOKUP($F90,УЧАСТНИКИ!$A$2:$L$1105,9,FALSE)</f>
        <v>#N/A</v>
      </c>
    </row>
    <row r="91" spans="1:10" x14ac:dyDescent="0.25">
      <c r="A91" s="217" t="s">
        <v>41</v>
      </c>
      <c r="B91" s="106" t="e">
        <f>VLOOKUP($F91,УЧАСТНИКИ!$A$2:$L$1105,3,FALSE)</f>
        <v>#N/A</v>
      </c>
      <c r="C91" s="218" t="e">
        <f>VLOOKUP($F91,УЧАСТНИКИ!$A$2:$L$1105,4,FALSE)</f>
        <v>#N/A</v>
      </c>
      <c r="D91" s="108" t="e">
        <f>VLOOKUP($F91,УЧАСТНИКИ!$A$2:$L$1105,5,FALSE)</f>
        <v>#N/A</v>
      </c>
      <c r="E91" s="219" t="e">
        <f>VLOOKUP($F91,УЧАСТНИКИ!$A$2:$L$1105,8,FALSE)</f>
        <v>#N/A</v>
      </c>
      <c r="F91" s="217"/>
      <c r="G91" s="217"/>
      <c r="H91" s="217"/>
      <c r="I91" s="217"/>
      <c r="J91" s="218" t="e">
        <f>VLOOKUP($F91,УЧАСТНИКИ!$A$2:$L$1105,9,FALSE)</f>
        <v>#N/A</v>
      </c>
    </row>
    <row r="92" spans="1:10" x14ac:dyDescent="0.25">
      <c r="A92" s="217" t="s">
        <v>41</v>
      </c>
      <c r="B92" s="106" t="e">
        <f>VLOOKUP($F92,УЧАСТНИКИ!$A$2:$L$1105,3,FALSE)</f>
        <v>#N/A</v>
      </c>
      <c r="C92" s="218" t="e">
        <f>VLOOKUP($F92,УЧАСТНИКИ!$A$2:$L$1105,4,FALSE)</f>
        <v>#N/A</v>
      </c>
      <c r="D92" s="108" t="e">
        <f>VLOOKUP($F92,УЧАСТНИКИ!$A$2:$L$1105,5,FALSE)</f>
        <v>#N/A</v>
      </c>
      <c r="E92" s="219" t="e">
        <f>VLOOKUP($F92,УЧАСТНИКИ!$A$2:$L$1105,8,FALSE)</f>
        <v>#N/A</v>
      </c>
      <c r="F92" s="217"/>
      <c r="G92" s="217"/>
      <c r="H92" s="217"/>
      <c r="I92" s="217"/>
      <c r="J92" s="218" t="e">
        <f>VLOOKUP($F92,УЧАСТНИКИ!$A$2:$L$1105,9,FALSE)</f>
        <v>#N/A</v>
      </c>
    </row>
    <row r="93" spans="1:10" x14ac:dyDescent="0.25">
      <c r="A93" s="217"/>
      <c r="B93" s="106"/>
      <c r="C93" s="218"/>
      <c r="D93" s="108"/>
      <c r="E93" s="217"/>
      <c r="F93" s="217"/>
      <c r="G93" s="217"/>
      <c r="H93" s="217"/>
      <c r="I93" s="217"/>
      <c r="J93" s="218"/>
    </row>
    <row r="94" spans="1:10" x14ac:dyDescent="0.25">
      <c r="A94" s="217" t="s">
        <v>42</v>
      </c>
      <c r="B94" s="106" t="e">
        <f>VLOOKUP($F94,УЧАСТНИКИ!$A$2:$L$1105,3,FALSE)</f>
        <v>#N/A</v>
      </c>
      <c r="C94" s="218" t="e">
        <f>VLOOKUP($F94,УЧАСТНИКИ!$A$2:$L$1105,4,FALSE)</f>
        <v>#N/A</v>
      </c>
      <c r="D94" s="108" t="e">
        <f>VLOOKUP($F94,УЧАСТНИКИ!$A$2:$L$1105,5,FALSE)</f>
        <v>#N/A</v>
      </c>
      <c r="E94" s="219" t="e">
        <f>VLOOKUP($F94,УЧАСТНИКИ!$A$2:$L$1105,8,FALSE)</f>
        <v>#N/A</v>
      </c>
      <c r="F94" s="217"/>
      <c r="G94" s="217"/>
      <c r="H94" s="217"/>
      <c r="I94" s="217"/>
      <c r="J94" s="218" t="e">
        <f>VLOOKUP($F94,УЧАСТНИКИ!$A$2:$L$1105,9,FALSE)</f>
        <v>#N/A</v>
      </c>
    </row>
    <row r="95" spans="1:10" x14ac:dyDescent="0.25">
      <c r="A95" s="217" t="s">
        <v>42</v>
      </c>
      <c r="B95" s="106" t="e">
        <f>VLOOKUP($F95,УЧАСТНИКИ!$A$2:$L$1105,3,FALSE)</f>
        <v>#N/A</v>
      </c>
      <c r="C95" s="218" t="e">
        <f>VLOOKUP($F95,УЧАСТНИКИ!$A$2:$L$1105,4,FALSE)</f>
        <v>#N/A</v>
      </c>
      <c r="D95" s="108" t="e">
        <f>VLOOKUP($F95,УЧАСТНИКИ!$A$2:$L$1105,5,FALSE)</f>
        <v>#N/A</v>
      </c>
      <c r="E95" s="219" t="e">
        <f>VLOOKUP($F95,УЧАСТНИКИ!$A$2:$L$1105,8,FALSE)</f>
        <v>#N/A</v>
      </c>
      <c r="F95" s="217"/>
      <c r="G95" s="217"/>
      <c r="H95" s="217"/>
      <c r="I95" s="217"/>
      <c r="J95" s="218" t="e">
        <f>VLOOKUP($F95,УЧАСТНИКИ!$A$2:$L$1105,9,FALSE)</f>
        <v>#N/A</v>
      </c>
    </row>
    <row r="96" spans="1:10" x14ac:dyDescent="0.25">
      <c r="A96" s="217" t="s">
        <v>42</v>
      </c>
      <c r="B96" s="106" t="e">
        <f>VLOOKUP($F96,УЧАСТНИКИ!$A$2:$L$1105,3,FALSE)</f>
        <v>#N/A</v>
      </c>
      <c r="C96" s="218" t="e">
        <f>VLOOKUP($F96,УЧАСТНИКИ!$A$2:$L$1105,4,FALSE)</f>
        <v>#N/A</v>
      </c>
      <c r="D96" s="108" t="e">
        <f>VLOOKUP($F96,УЧАСТНИКИ!$A$2:$L$1105,5,FALSE)</f>
        <v>#N/A</v>
      </c>
      <c r="E96" s="219" t="e">
        <f>VLOOKUP($F96,УЧАСТНИКИ!$A$2:$L$1105,8,FALSE)</f>
        <v>#N/A</v>
      </c>
      <c r="F96" s="217"/>
      <c r="G96" s="217"/>
      <c r="H96" s="217"/>
      <c r="I96" s="217"/>
      <c r="J96" s="218" t="e">
        <f>VLOOKUP($F96,УЧАСТНИКИ!$A$2:$L$1105,9,FALSE)</f>
        <v>#N/A</v>
      </c>
    </row>
    <row r="97" spans="1:10" x14ac:dyDescent="0.25">
      <c r="A97" s="217" t="s">
        <v>42</v>
      </c>
      <c r="B97" s="106" t="e">
        <f>VLOOKUP($F97,УЧАСТНИКИ!$A$2:$L$1105,3,FALSE)</f>
        <v>#N/A</v>
      </c>
      <c r="C97" s="218" t="e">
        <f>VLOOKUP($F97,УЧАСТНИКИ!$A$2:$L$1105,4,FALSE)</f>
        <v>#N/A</v>
      </c>
      <c r="D97" s="108" t="e">
        <f>VLOOKUP($F97,УЧАСТНИКИ!$A$2:$L$1105,5,FALSE)</f>
        <v>#N/A</v>
      </c>
      <c r="E97" s="219" t="e">
        <f>VLOOKUP($F97,УЧАСТНИКИ!$A$2:$L$1105,8,FALSE)</f>
        <v>#N/A</v>
      </c>
      <c r="F97" s="217"/>
      <c r="G97" s="217"/>
      <c r="H97" s="217"/>
      <c r="I97" s="217"/>
      <c r="J97" s="218" t="e">
        <f>VLOOKUP($F97,УЧАСТНИКИ!$A$2:$L$1105,9,FALSE)</f>
        <v>#N/A</v>
      </c>
    </row>
    <row r="98" spans="1:10" x14ac:dyDescent="0.25">
      <c r="A98" s="217" t="s">
        <v>42</v>
      </c>
      <c r="B98" s="106" t="e">
        <f>VLOOKUP($F98,УЧАСТНИКИ!$A$2:$L$1105,3,FALSE)</f>
        <v>#N/A</v>
      </c>
      <c r="C98" s="218" t="e">
        <f>VLOOKUP($F98,УЧАСТНИКИ!$A$2:$L$1105,4,FALSE)</f>
        <v>#N/A</v>
      </c>
      <c r="D98" s="108" t="e">
        <f>VLOOKUP($F98,УЧАСТНИКИ!$A$2:$L$1105,5,FALSE)</f>
        <v>#N/A</v>
      </c>
      <c r="E98" s="219" t="e">
        <f>VLOOKUP($F98,УЧАСТНИКИ!$A$2:$L$1105,8,FALSE)</f>
        <v>#N/A</v>
      </c>
      <c r="F98" s="217"/>
      <c r="G98" s="217"/>
      <c r="H98" s="217"/>
      <c r="I98" s="217"/>
      <c r="J98" s="218" t="e">
        <f>VLOOKUP($F98,УЧАСТНИКИ!$A$2:$L$1105,9,FALSE)</f>
        <v>#N/A</v>
      </c>
    </row>
    <row r="99" spans="1:10" x14ac:dyDescent="0.25">
      <c r="A99" s="217" t="s">
        <v>42</v>
      </c>
      <c r="B99" s="106" t="e">
        <f>VLOOKUP($F99,УЧАСТНИКИ!$A$2:$L$1105,3,FALSE)</f>
        <v>#N/A</v>
      </c>
      <c r="C99" s="218" t="e">
        <f>VLOOKUP($F99,УЧАСТНИКИ!$A$2:$L$1105,4,FALSE)</f>
        <v>#N/A</v>
      </c>
      <c r="D99" s="108" t="e">
        <f>VLOOKUP($F99,УЧАСТНИКИ!$A$2:$L$1105,5,FALSE)</f>
        <v>#N/A</v>
      </c>
      <c r="E99" s="219" t="e">
        <f>VLOOKUP($F99,УЧАСТНИКИ!$A$2:$L$1105,8,FALSE)</f>
        <v>#N/A</v>
      </c>
      <c r="F99" s="217"/>
      <c r="G99" s="217"/>
      <c r="H99" s="217"/>
      <c r="I99" s="217"/>
      <c r="J99" s="218" t="e">
        <f>VLOOKUP($F99,УЧАСТНИКИ!$A$2:$L$1105,9,FALSE)</f>
        <v>#N/A</v>
      </c>
    </row>
    <row r="100" spans="1:10" x14ac:dyDescent="0.25">
      <c r="A100" s="217"/>
      <c r="B100" s="106"/>
      <c r="C100" s="218"/>
      <c r="D100" s="108"/>
      <c r="E100" s="217"/>
      <c r="F100" s="217"/>
      <c r="G100" s="217"/>
      <c r="H100" s="217"/>
      <c r="I100" s="217"/>
      <c r="J100" s="218"/>
    </row>
    <row r="101" spans="1:10" x14ac:dyDescent="0.25">
      <c r="A101" s="217" t="s">
        <v>43</v>
      </c>
      <c r="B101" s="106" t="e">
        <f>VLOOKUP($F101,УЧАСТНИКИ!$A$2:$L$1105,3,FALSE)</f>
        <v>#N/A</v>
      </c>
      <c r="C101" s="218" t="e">
        <f>VLOOKUP($F101,УЧАСТНИКИ!$A$2:$L$1105,4,FALSE)</f>
        <v>#N/A</v>
      </c>
      <c r="D101" s="108" t="e">
        <f>VLOOKUP($F101,УЧАСТНИКИ!$A$2:$L$1105,5,FALSE)</f>
        <v>#N/A</v>
      </c>
      <c r="E101" s="219" t="e">
        <f>VLOOKUP($F101,УЧАСТНИКИ!$A$2:$L$1105,8,FALSE)</f>
        <v>#N/A</v>
      </c>
      <c r="F101" s="217"/>
      <c r="G101" s="217"/>
      <c r="H101" s="217"/>
      <c r="I101" s="217"/>
      <c r="J101" s="218" t="e">
        <f>VLOOKUP($F101,УЧАСТНИКИ!$A$2:$L$1105,9,FALSE)</f>
        <v>#N/A</v>
      </c>
    </row>
    <row r="102" spans="1:10" x14ac:dyDescent="0.25">
      <c r="A102" s="217" t="s">
        <v>43</v>
      </c>
      <c r="B102" s="106" t="e">
        <f>VLOOKUP($F102,УЧАСТНИКИ!$A$2:$L$1105,3,FALSE)</f>
        <v>#N/A</v>
      </c>
      <c r="C102" s="218" t="e">
        <f>VLOOKUP($F102,УЧАСТНИКИ!$A$2:$L$1105,4,FALSE)</f>
        <v>#N/A</v>
      </c>
      <c r="D102" s="108" t="e">
        <f>VLOOKUP($F102,УЧАСТНИКИ!$A$2:$L$1105,5,FALSE)</f>
        <v>#N/A</v>
      </c>
      <c r="E102" s="219" t="e">
        <f>VLOOKUP($F102,УЧАСТНИКИ!$A$2:$L$1105,8,FALSE)</f>
        <v>#N/A</v>
      </c>
      <c r="F102" s="217"/>
      <c r="G102" s="217"/>
      <c r="H102" s="217"/>
      <c r="I102" s="217"/>
      <c r="J102" s="218" t="e">
        <f>VLOOKUP($F102,УЧАСТНИКИ!$A$2:$L$1105,9,FALSE)</f>
        <v>#N/A</v>
      </c>
    </row>
    <row r="103" spans="1:10" x14ac:dyDescent="0.25">
      <c r="A103" s="217" t="s">
        <v>43</v>
      </c>
      <c r="B103" s="106" t="e">
        <f>VLOOKUP($F103,УЧАСТНИКИ!$A$2:$L$1105,3,FALSE)</f>
        <v>#N/A</v>
      </c>
      <c r="C103" s="218" t="e">
        <f>VLOOKUP($F103,УЧАСТНИКИ!$A$2:$L$1105,4,FALSE)</f>
        <v>#N/A</v>
      </c>
      <c r="D103" s="108" t="e">
        <f>VLOOKUP($F103,УЧАСТНИКИ!$A$2:$L$1105,5,FALSE)</f>
        <v>#N/A</v>
      </c>
      <c r="E103" s="219" t="e">
        <f>VLOOKUP($F103,УЧАСТНИКИ!$A$2:$L$1105,8,FALSE)</f>
        <v>#N/A</v>
      </c>
      <c r="F103" s="217"/>
      <c r="G103" s="217"/>
      <c r="H103" s="217"/>
      <c r="I103" s="217"/>
      <c r="J103" s="218" t="e">
        <f>VLOOKUP($F103,УЧАСТНИКИ!$A$2:$L$1105,9,FALSE)</f>
        <v>#N/A</v>
      </c>
    </row>
    <row r="104" spans="1:10" x14ac:dyDescent="0.25">
      <c r="A104" s="217" t="s">
        <v>43</v>
      </c>
      <c r="B104" s="106" t="e">
        <f>VLOOKUP($F104,УЧАСТНИКИ!$A$2:$L$1105,3,FALSE)</f>
        <v>#N/A</v>
      </c>
      <c r="C104" s="218" t="e">
        <f>VLOOKUP($F104,УЧАСТНИКИ!$A$2:$L$1105,4,FALSE)</f>
        <v>#N/A</v>
      </c>
      <c r="D104" s="108" t="e">
        <f>VLOOKUP($F104,УЧАСТНИКИ!$A$2:$L$1105,5,FALSE)</f>
        <v>#N/A</v>
      </c>
      <c r="E104" s="219" t="e">
        <f>VLOOKUP($F104,УЧАСТНИКИ!$A$2:$L$1105,8,FALSE)</f>
        <v>#N/A</v>
      </c>
      <c r="F104" s="217"/>
      <c r="G104" s="217"/>
      <c r="H104" s="217"/>
      <c r="I104" s="217"/>
      <c r="J104" s="218" t="e">
        <f>VLOOKUP($F104,УЧАСТНИКИ!$A$2:$L$1105,9,FALSE)</f>
        <v>#N/A</v>
      </c>
    </row>
    <row r="105" spans="1:10" x14ac:dyDescent="0.25">
      <c r="A105" s="217" t="s">
        <v>43</v>
      </c>
      <c r="B105" s="106" t="e">
        <f>VLOOKUP($F105,УЧАСТНИКИ!$A$2:$L$1105,3,FALSE)</f>
        <v>#N/A</v>
      </c>
      <c r="C105" s="218" t="e">
        <f>VLOOKUP($F105,УЧАСТНИКИ!$A$2:$L$1105,4,FALSE)</f>
        <v>#N/A</v>
      </c>
      <c r="D105" s="108" t="e">
        <f>VLOOKUP($F105,УЧАСТНИКИ!$A$2:$L$1105,5,FALSE)</f>
        <v>#N/A</v>
      </c>
      <c r="E105" s="219" t="e">
        <f>VLOOKUP($F105,УЧАСТНИКИ!$A$2:$L$1105,8,FALSE)</f>
        <v>#N/A</v>
      </c>
      <c r="F105" s="217"/>
      <c r="G105" s="217"/>
      <c r="H105" s="217"/>
      <c r="I105" s="217"/>
      <c r="J105" s="218" t="e">
        <f>VLOOKUP($F105,УЧАСТНИКИ!$A$2:$L$1105,9,FALSE)</f>
        <v>#N/A</v>
      </c>
    </row>
    <row r="106" spans="1:10" x14ac:dyDescent="0.25">
      <c r="A106" s="217" t="s">
        <v>43</v>
      </c>
      <c r="B106" s="106" t="e">
        <f>VLOOKUP($F106,УЧАСТНИКИ!$A$2:$L$1105,3,FALSE)</f>
        <v>#N/A</v>
      </c>
      <c r="C106" s="218" t="e">
        <f>VLOOKUP($F106,УЧАСТНИКИ!$A$2:$L$1105,4,FALSE)</f>
        <v>#N/A</v>
      </c>
      <c r="D106" s="108" t="e">
        <f>VLOOKUP($F106,УЧАСТНИКИ!$A$2:$L$1105,5,FALSE)</f>
        <v>#N/A</v>
      </c>
      <c r="E106" s="219" t="e">
        <f>VLOOKUP($F106,УЧАСТНИКИ!$A$2:$L$1105,8,FALSE)</f>
        <v>#N/A</v>
      </c>
      <c r="F106" s="217"/>
      <c r="G106" s="217"/>
      <c r="H106" s="217"/>
      <c r="I106" s="217"/>
      <c r="J106" s="218" t="e">
        <f>VLOOKUP($F106,УЧАСТНИКИ!$A$2:$L$1105,9,FALSE)</f>
        <v>#N/A</v>
      </c>
    </row>
    <row r="107" spans="1:10" x14ac:dyDescent="0.25">
      <c r="A107" s="217"/>
      <c r="B107" s="106"/>
      <c r="C107" s="218"/>
      <c r="D107" s="108"/>
      <c r="E107" s="217"/>
      <c r="F107" s="217"/>
      <c r="G107" s="217"/>
      <c r="H107" s="217"/>
      <c r="I107" s="217"/>
      <c r="J107" s="218"/>
    </row>
    <row r="108" spans="1:10" x14ac:dyDescent="0.25">
      <c r="A108" s="217" t="s">
        <v>44</v>
      </c>
      <c r="B108" s="106" t="e">
        <f>VLOOKUP($F108,УЧАСТНИКИ!$A$2:$L$1105,3,FALSE)</f>
        <v>#N/A</v>
      </c>
      <c r="C108" s="218" t="e">
        <f>VLOOKUP($F108,УЧАСТНИКИ!$A$2:$L$1105,4,FALSE)</f>
        <v>#N/A</v>
      </c>
      <c r="D108" s="108" t="e">
        <f>VLOOKUP($F108,УЧАСТНИКИ!$A$2:$L$1105,5,FALSE)</f>
        <v>#N/A</v>
      </c>
      <c r="E108" s="219" t="e">
        <f>VLOOKUP($F108,УЧАСТНИКИ!$A$2:$L$1105,8,FALSE)</f>
        <v>#N/A</v>
      </c>
      <c r="F108" s="217"/>
      <c r="G108" s="217"/>
      <c r="H108" s="217"/>
      <c r="I108" s="217"/>
      <c r="J108" s="218" t="e">
        <f>VLOOKUP($F108,УЧАСТНИКИ!$A$2:$L$1105,9,FALSE)</f>
        <v>#N/A</v>
      </c>
    </row>
    <row r="109" spans="1:10" x14ac:dyDescent="0.25">
      <c r="A109" s="217" t="s">
        <v>44</v>
      </c>
      <c r="B109" s="106" t="e">
        <f>VLOOKUP($F109,УЧАСТНИКИ!$A$2:$L$1105,3,FALSE)</f>
        <v>#N/A</v>
      </c>
      <c r="C109" s="218" t="e">
        <f>VLOOKUP($F109,УЧАСТНИКИ!$A$2:$L$1105,4,FALSE)</f>
        <v>#N/A</v>
      </c>
      <c r="D109" s="108" t="e">
        <f>VLOOKUP($F109,УЧАСТНИКИ!$A$2:$L$1105,5,FALSE)</f>
        <v>#N/A</v>
      </c>
      <c r="E109" s="219" t="e">
        <f>VLOOKUP($F109,УЧАСТНИКИ!$A$2:$L$1105,8,FALSE)</f>
        <v>#N/A</v>
      </c>
      <c r="F109" s="217"/>
      <c r="G109" s="217"/>
      <c r="H109" s="217"/>
      <c r="I109" s="217"/>
      <c r="J109" s="218" t="e">
        <f>VLOOKUP($F109,УЧАСТНИКИ!$A$2:$L$1105,9,FALSE)</f>
        <v>#N/A</v>
      </c>
    </row>
    <row r="110" spans="1:10" x14ac:dyDescent="0.25">
      <c r="A110" s="217" t="s">
        <v>44</v>
      </c>
      <c r="B110" s="106" t="e">
        <f>VLOOKUP($F110,УЧАСТНИКИ!$A$2:$L$1105,3,FALSE)</f>
        <v>#N/A</v>
      </c>
      <c r="C110" s="218" t="e">
        <f>VLOOKUP($F110,УЧАСТНИКИ!$A$2:$L$1105,4,FALSE)</f>
        <v>#N/A</v>
      </c>
      <c r="D110" s="108" t="e">
        <f>VLOOKUP($F110,УЧАСТНИКИ!$A$2:$L$1105,5,FALSE)</f>
        <v>#N/A</v>
      </c>
      <c r="E110" s="219" t="e">
        <f>VLOOKUP($F110,УЧАСТНИКИ!$A$2:$L$1105,8,FALSE)</f>
        <v>#N/A</v>
      </c>
      <c r="F110" s="217"/>
      <c r="G110" s="217"/>
      <c r="H110" s="217"/>
      <c r="I110" s="217"/>
      <c r="J110" s="218" t="e">
        <f>VLOOKUP($F110,УЧАСТНИКИ!$A$2:$L$1105,9,FALSE)</f>
        <v>#N/A</v>
      </c>
    </row>
    <row r="111" spans="1:10" x14ac:dyDescent="0.25">
      <c r="A111" s="217" t="s">
        <v>44</v>
      </c>
      <c r="B111" s="106" t="e">
        <f>VLOOKUP($F111,УЧАСТНИКИ!$A$2:$L$1105,3,FALSE)</f>
        <v>#N/A</v>
      </c>
      <c r="C111" s="218" t="e">
        <f>VLOOKUP($F111,УЧАСТНИКИ!$A$2:$L$1105,4,FALSE)</f>
        <v>#N/A</v>
      </c>
      <c r="D111" s="108" t="e">
        <f>VLOOKUP($F111,УЧАСТНИКИ!$A$2:$L$1105,5,FALSE)</f>
        <v>#N/A</v>
      </c>
      <c r="E111" s="219" t="e">
        <f>VLOOKUP($F111,УЧАСТНИКИ!$A$2:$L$1105,8,FALSE)</f>
        <v>#N/A</v>
      </c>
      <c r="F111" s="217"/>
      <c r="G111" s="217"/>
      <c r="H111" s="217"/>
      <c r="I111" s="217"/>
      <c r="J111" s="218" t="e">
        <f>VLOOKUP($F111,УЧАСТНИКИ!$A$2:$L$1105,9,FALSE)</f>
        <v>#N/A</v>
      </c>
    </row>
    <row r="112" spans="1:10" x14ac:dyDescent="0.25">
      <c r="A112" s="217" t="s">
        <v>44</v>
      </c>
      <c r="B112" s="106" t="e">
        <f>VLOOKUP($F112,УЧАСТНИКИ!$A$2:$L$1105,3,FALSE)</f>
        <v>#N/A</v>
      </c>
      <c r="C112" s="218" t="e">
        <f>VLOOKUP($F112,УЧАСТНИКИ!$A$2:$L$1105,4,FALSE)</f>
        <v>#N/A</v>
      </c>
      <c r="D112" s="108" t="e">
        <f>VLOOKUP($F112,УЧАСТНИКИ!$A$2:$L$1105,5,FALSE)</f>
        <v>#N/A</v>
      </c>
      <c r="E112" s="219" t="e">
        <f>VLOOKUP($F112,УЧАСТНИКИ!$A$2:$L$1105,8,FALSE)</f>
        <v>#N/A</v>
      </c>
      <c r="F112" s="217"/>
      <c r="G112" s="217"/>
      <c r="H112" s="217"/>
      <c r="I112" s="217"/>
      <c r="J112" s="218" t="e">
        <f>VLOOKUP($F112,УЧАСТНИКИ!$A$2:$L$1105,9,FALSE)</f>
        <v>#N/A</v>
      </c>
    </row>
    <row r="113" spans="1:11" x14ac:dyDescent="0.25">
      <c r="A113" s="217" t="s">
        <v>44</v>
      </c>
      <c r="B113" s="106" t="e">
        <f>VLOOKUP($F113,УЧАСТНИКИ!$A$2:$L$1105,3,FALSE)</f>
        <v>#N/A</v>
      </c>
      <c r="C113" s="218" t="e">
        <f>VLOOKUP($F113,УЧАСТНИКИ!$A$2:$L$1105,4,FALSE)</f>
        <v>#N/A</v>
      </c>
      <c r="D113" s="108" t="e">
        <f>VLOOKUP($F113,УЧАСТНИКИ!$A$2:$L$1105,5,FALSE)</f>
        <v>#N/A</v>
      </c>
      <c r="E113" s="219" t="e">
        <f>VLOOKUP($F113,УЧАСТНИКИ!$A$2:$L$1105,8,FALSE)</f>
        <v>#N/A</v>
      </c>
      <c r="F113" s="217"/>
      <c r="G113" s="217"/>
      <c r="H113" s="217"/>
      <c r="I113" s="217"/>
      <c r="J113" s="218" t="e">
        <f>VLOOKUP($F113,УЧАСТНИКИ!$A$2:$L$1105,9,FALSE)</f>
        <v>#N/A</v>
      </c>
    </row>
    <row r="114" spans="1:11" x14ac:dyDescent="0.25">
      <c r="A114" s="217"/>
      <c r="B114" s="106"/>
      <c r="C114" s="218"/>
      <c r="D114" s="108"/>
      <c r="E114" s="217"/>
      <c r="F114" s="217"/>
      <c r="G114" s="217"/>
      <c r="H114" s="217"/>
      <c r="I114" s="217"/>
      <c r="J114" s="218"/>
    </row>
    <row r="115" spans="1:11" x14ac:dyDescent="0.25">
      <c r="A115" s="217" t="s">
        <v>63</v>
      </c>
      <c r="B115" s="106" t="e">
        <f>VLOOKUP($F115,УЧАСТНИКИ!$A$2:$L$1105,3,FALSE)</f>
        <v>#N/A</v>
      </c>
      <c r="C115" s="218" t="e">
        <f>VLOOKUP($F115,УЧАСТНИКИ!$A$2:$L$1105,4,FALSE)</f>
        <v>#N/A</v>
      </c>
      <c r="D115" s="108" t="e">
        <f>VLOOKUP($F115,УЧАСТНИКИ!$A$2:$L$1105,5,FALSE)</f>
        <v>#N/A</v>
      </c>
      <c r="E115" s="219" t="e">
        <f>VLOOKUP($F115,УЧАСТНИКИ!$A$2:$L$1105,8,FALSE)</f>
        <v>#N/A</v>
      </c>
      <c r="F115" s="217"/>
      <c r="G115" s="217"/>
      <c r="H115" s="217"/>
      <c r="I115" s="217"/>
      <c r="J115" s="218" t="e">
        <f>VLOOKUP($F115,УЧАСТНИКИ!$A$2:$L$1105,9,FALSE)</f>
        <v>#N/A</v>
      </c>
    </row>
    <row r="116" spans="1:11" x14ac:dyDescent="0.25">
      <c r="A116" s="217" t="s">
        <v>63</v>
      </c>
      <c r="B116" s="106" t="e">
        <f>VLOOKUP($F116,УЧАСТНИКИ!$A$2:$L$1105,3,FALSE)</f>
        <v>#N/A</v>
      </c>
      <c r="C116" s="218" t="e">
        <f>VLOOKUP($F116,УЧАСТНИКИ!$A$2:$L$1105,4,FALSE)</f>
        <v>#N/A</v>
      </c>
      <c r="D116" s="108" t="e">
        <f>VLOOKUP($F116,УЧАСТНИКИ!$A$2:$L$1105,5,FALSE)</f>
        <v>#N/A</v>
      </c>
      <c r="E116" s="219" t="e">
        <f>VLOOKUP($F116,УЧАСТНИКИ!$A$2:$L$1105,8,FALSE)</f>
        <v>#N/A</v>
      </c>
      <c r="F116" s="217"/>
      <c r="G116" s="217"/>
      <c r="H116" s="217"/>
      <c r="I116" s="217"/>
      <c r="J116" s="218" t="e">
        <f>VLOOKUP($F116,УЧАСТНИКИ!$A$2:$L$1105,9,FALSE)</f>
        <v>#N/A</v>
      </c>
    </row>
    <row r="117" spans="1:11" x14ac:dyDescent="0.25">
      <c r="A117" s="217" t="s">
        <v>63</v>
      </c>
      <c r="B117" s="106" t="e">
        <f>VLOOKUP($F117,УЧАСТНИКИ!$A$2:$L$1105,3,FALSE)</f>
        <v>#N/A</v>
      </c>
      <c r="C117" s="218" t="e">
        <f>VLOOKUP($F117,УЧАСТНИКИ!$A$2:$L$1105,4,FALSE)</f>
        <v>#N/A</v>
      </c>
      <c r="D117" s="108" t="e">
        <f>VLOOKUP($F117,УЧАСТНИКИ!$A$2:$L$1105,5,FALSE)</f>
        <v>#N/A</v>
      </c>
      <c r="E117" s="219" t="e">
        <f>VLOOKUP($F117,УЧАСТНИКИ!$A$2:$L$1105,8,FALSE)</f>
        <v>#N/A</v>
      </c>
      <c r="F117" s="217"/>
      <c r="G117" s="217"/>
      <c r="H117" s="217"/>
      <c r="I117" s="217"/>
      <c r="J117" s="218" t="e">
        <f>VLOOKUP($F117,УЧАСТНИКИ!$A$2:$L$1105,9,FALSE)</f>
        <v>#N/A</v>
      </c>
    </row>
    <row r="118" spans="1:11" x14ac:dyDescent="0.25">
      <c r="A118" s="217" t="s">
        <v>63</v>
      </c>
      <c r="B118" s="106" t="e">
        <f>VLOOKUP($F118,УЧАСТНИКИ!$A$2:$L$1105,3,FALSE)</f>
        <v>#N/A</v>
      </c>
      <c r="C118" s="218" t="e">
        <f>VLOOKUP($F118,УЧАСТНИКИ!$A$2:$L$1105,4,FALSE)</f>
        <v>#N/A</v>
      </c>
      <c r="D118" s="108" t="e">
        <f>VLOOKUP($F118,УЧАСТНИКИ!$A$2:$L$1105,5,FALSE)</f>
        <v>#N/A</v>
      </c>
      <c r="E118" s="219" t="e">
        <f>VLOOKUP($F118,УЧАСТНИКИ!$A$2:$L$1105,8,FALSE)</f>
        <v>#N/A</v>
      </c>
      <c r="F118" s="217"/>
      <c r="G118" s="217"/>
      <c r="H118" s="217"/>
      <c r="I118" s="217"/>
      <c r="J118" s="218" t="e">
        <f>VLOOKUP($F118,УЧАСТНИКИ!$A$2:$L$1105,9,FALSE)</f>
        <v>#N/A</v>
      </c>
    </row>
    <row r="119" spans="1:11" x14ac:dyDescent="0.25">
      <c r="A119" s="217" t="s">
        <v>63</v>
      </c>
      <c r="B119" s="106" t="e">
        <f>VLOOKUP($F119,УЧАСТНИКИ!$A$2:$L$1105,3,FALSE)</f>
        <v>#N/A</v>
      </c>
      <c r="C119" s="218" t="e">
        <f>VLOOKUP($F119,УЧАСТНИКИ!$A$2:$L$1105,4,FALSE)</f>
        <v>#N/A</v>
      </c>
      <c r="D119" s="108" t="e">
        <f>VLOOKUP($F119,УЧАСТНИКИ!$A$2:$L$1105,5,FALSE)</f>
        <v>#N/A</v>
      </c>
      <c r="E119" s="219" t="e">
        <f>VLOOKUP($F119,УЧАСТНИКИ!$A$2:$L$1105,8,FALSE)</f>
        <v>#N/A</v>
      </c>
      <c r="F119" s="217"/>
      <c r="G119" s="217"/>
      <c r="H119" s="217"/>
      <c r="I119" s="217"/>
      <c r="J119" s="218" t="e">
        <f>VLOOKUP($F119,УЧАСТНИКИ!$A$2:$L$1105,9,FALSE)</f>
        <v>#N/A</v>
      </c>
    </row>
    <row r="120" spans="1:11" x14ac:dyDescent="0.25">
      <c r="A120" s="217" t="s">
        <v>63</v>
      </c>
      <c r="B120" s="106" t="e">
        <f>VLOOKUP($F120,УЧАСТНИКИ!$A$2:$L$1105,3,FALSE)</f>
        <v>#N/A</v>
      </c>
      <c r="C120" s="218" t="e">
        <f>VLOOKUP($F120,УЧАСТНИКИ!$A$2:$L$1105,4,FALSE)</f>
        <v>#N/A</v>
      </c>
      <c r="D120" s="108" t="e">
        <f>VLOOKUP($F120,УЧАСТНИКИ!$A$2:$L$1105,5,FALSE)</f>
        <v>#N/A</v>
      </c>
      <c r="E120" s="219" t="e">
        <f>VLOOKUP($F120,УЧАСТНИКИ!$A$2:$L$1105,8,FALSE)</f>
        <v>#N/A</v>
      </c>
      <c r="F120" s="217"/>
      <c r="G120" s="217"/>
      <c r="H120" s="217"/>
      <c r="I120" s="217"/>
      <c r="J120" s="218" t="e">
        <f>VLOOKUP($F120,УЧАСТНИКИ!$A$2:$L$1105,9,FALSE)</f>
        <v>#N/A</v>
      </c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ht="15.6" x14ac:dyDescent="0.3">
      <c r="A124" s="265" t="s">
        <v>57</v>
      </c>
      <c r="B124" s="99"/>
      <c r="D124" s="265" t="s">
        <v>171</v>
      </c>
      <c r="E124" s="265"/>
      <c r="J124" s="24"/>
      <c r="K124" s="24"/>
    </row>
    <row r="125" spans="1:11" ht="15.6" x14ac:dyDescent="0.3">
      <c r="A125" s="265" t="s">
        <v>54</v>
      </c>
      <c r="D125" s="265" t="s">
        <v>1216</v>
      </c>
      <c r="E125" s="265"/>
      <c r="K125" s="24"/>
    </row>
    <row r="126" spans="1:11" ht="15.6" x14ac:dyDescent="0.3">
      <c r="A126" s="303" t="s">
        <v>55</v>
      </c>
      <c r="B126" s="303"/>
      <c r="D126" s="265" t="s">
        <v>1217</v>
      </c>
      <c r="K126" s="24"/>
    </row>
    <row r="127" spans="1:11" ht="15.75" customHeight="1" x14ac:dyDescent="0.3">
      <c r="B127" s="265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</sheetData>
  <mergeCells count="5">
    <mergeCell ref="A1:J1"/>
    <mergeCell ref="A2:J2"/>
    <mergeCell ref="A3:J3"/>
    <mergeCell ref="E4:J4"/>
    <mergeCell ref="A126:B126"/>
  </mergeCells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B050"/>
  </sheetPr>
  <dimension ref="A1:N146"/>
  <sheetViews>
    <sheetView topLeftCell="A121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7" width="7" style="75" customWidth="1"/>
    <col min="8" max="8" width="25.109375" style="75" customWidth="1"/>
    <col min="9" max="9" width="6.88671875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158"/>
      <c r="L1" s="158"/>
      <c r="M1" s="158"/>
      <c r="N1" s="158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157"/>
      <c r="L2" s="158"/>
      <c r="M2" s="158"/>
      <c r="N2" s="158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157"/>
      <c r="L3" s="158"/>
      <c r="M3" s="158"/>
      <c r="N3" s="158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41"/>
    </row>
    <row r="5" spans="1:14" ht="15" customHeight="1" x14ac:dyDescent="0.25">
      <c r="A5" s="19" t="str">
        <f>d_4</f>
        <v>ЖЕНЩИНЫ</v>
      </c>
      <c r="B5" s="201"/>
      <c r="C5" s="204" t="s">
        <v>154</v>
      </c>
      <c r="D5" s="201" t="s">
        <v>206</v>
      </c>
      <c r="E5" s="201"/>
      <c r="F5" s="19" t="str">
        <f>d_1</f>
        <v>04.09.2019г.</v>
      </c>
      <c r="H5" s="36" t="s">
        <v>157</v>
      </c>
      <c r="I5" s="16" t="s">
        <v>87</v>
      </c>
      <c r="K5" s="141"/>
    </row>
    <row r="6" spans="1:14" x14ac:dyDescent="0.25">
      <c r="A6" s="16" t="s">
        <v>167</v>
      </c>
      <c r="B6" s="156"/>
      <c r="C6" s="204" t="s">
        <v>155</v>
      </c>
      <c r="D6" s="201" t="s">
        <v>206</v>
      </c>
      <c r="E6" s="16"/>
      <c r="H6" s="36" t="s">
        <v>158</v>
      </c>
      <c r="I6" s="202"/>
      <c r="K6" s="156"/>
    </row>
    <row r="7" spans="1:14" ht="12.75" customHeight="1" x14ac:dyDescent="0.25">
      <c r="C7" s="204" t="s">
        <v>156</v>
      </c>
      <c r="D7" s="201" t="s">
        <v>207</v>
      </c>
      <c r="F7" s="16"/>
      <c r="G7" s="14"/>
      <c r="H7" s="14"/>
      <c r="I7" s="156"/>
      <c r="J7" s="20" t="str">
        <f>d_5</f>
        <v>г. Сочи, ул. Бзугу 2, ст. им. Славы Метревели</v>
      </c>
      <c r="K7" s="156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x14ac:dyDescent="0.25">
      <c r="A10" s="217" t="s">
        <v>38</v>
      </c>
      <c r="B10" s="106" t="e">
        <f>VLOOKUP($F10,УЧАСТНИКИ!$A$2:$L$1105,3,FALSE)</f>
        <v>#N/A</v>
      </c>
      <c r="C10" s="218" t="e">
        <f>VLOOKUP($F10,УЧАСТНИКИ!$A$2:$L$1105,4,FALSE)</f>
        <v>#N/A</v>
      </c>
      <c r="D10" s="108" t="e">
        <f>VLOOKUP($F10,УЧАСТНИКИ!$A$2:$L$1105,5,FALSE)</f>
        <v>#N/A</v>
      </c>
      <c r="E10" s="219" t="e">
        <f>VLOOKUP($F10,УЧАСТНИКИ!$A$2:$L$1105,8,FALSE)</f>
        <v>#N/A</v>
      </c>
      <c r="F10" s="217"/>
      <c r="G10" s="217"/>
      <c r="H10" s="217"/>
      <c r="I10" s="217"/>
      <c r="J10" s="218" t="e">
        <f>VLOOKUP($F10,УЧАСТНИКИ!$A$2:$L$1105,9,FALSE)</f>
        <v>#N/A</v>
      </c>
    </row>
    <row r="11" spans="1:14" s="183" customFormat="1" x14ac:dyDescent="0.25">
      <c r="A11" s="217" t="s">
        <v>38</v>
      </c>
      <c r="B11" s="184" t="e">
        <f>VLOOKUP($F11,УЧАСТНИКИ!$A$2:$L$1105,3,FALSE)</f>
        <v>#N/A</v>
      </c>
      <c r="C11" s="217" t="e">
        <f>VLOOKUP($F11,УЧАСТНИКИ!$A$2:$L$1105,4,FALSE)</f>
        <v>#N/A</v>
      </c>
      <c r="D11" s="186" t="e">
        <f>VLOOKUP($F11,УЧАСТНИКИ!$A$2:$L$1105,5,FALSE)</f>
        <v>#N/A</v>
      </c>
      <c r="E11" s="242" t="e">
        <f>VLOOKUP($F11,УЧАСТНИКИ!$A$2:$L$1105,8,FALSE)</f>
        <v>#N/A</v>
      </c>
      <c r="F11" s="217"/>
      <c r="G11" s="217"/>
      <c r="H11" s="217"/>
      <c r="I11" s="217"/>
      <c r="J11" s="217" t="e">
        <f>VLOOKUP($F11,УЧАСТНИКИ!$A$2:$L$1105,9,FALSE)</f>
        <v>#N/A</v>
      </c>
    </row>
    <row r="12" spans="1:14" s="183" customFormat="1" x14ac:dyDescent="0.25">
      <c r="A12" s="217" t="s">
        <v>38</v>
      </c>
      <c r="B12" s="184" t="e">
        <f>VLOOKUP($F12,УЧАСТНИКИ!$A$2:$L$1105,3,FALSE)</f>
        <v>#N/A</v>
      </c>
      <c r="C12" s="217" t="e">
        <f>VLOOKUP($F12,УЧАСТНИКИ!$A$2:$L$1105,4,FALSE)</f>
        <v>#N/A</v>
      </c>
      <c r="D12" s="186" t="e">
        <f>VLOOKUP($F12,УЧАСТНИКИ!$A$2:$L$1105,5,FALSE)</f>
        <v>#N/A</v>
      </c>
      <c r="E12" s="242" t="e">
        <f>VLOOKUP($F12,УЧАСТНИКИ!$A$2:$L$1105,8,FALSE)</f>
        <v>#N/A</v>
      </c>
      <c r="F12" s="217"/>
      <c r="G12" s="217"/>
      <c r="H12" s="217"/>
      <c r="I12" s="217"/>
      <c r="J12" s="217" t="e">
        <f>VLOOKUP($F12,УЧАСТНИКИ!$A$2:$L$1105,9,FALSE)</f>
        <v>#N/A</v>
      </c>
    </row>
    <row r="13" spans="1:14" s="183" customFormat="1" x14ac:dyDescent="0.25">
      <c r="A13" s="217" t="s">
        <v>38</v>
      </c>
      <c r="B13" s="184" t="e">
        <f>VLOOKUP($F13,УЧАСТНИКИ!$A$2:$L$1105,3,FALSE)</f>
        <v>#N/A</v>
      </c>
      <c r="C13" s="217" t="e">
        <f>VLOOKUP($F13,УЧАСТНИКИ!$A$2:$L$1105,4,FALSE)</f>
        <v>#N/A</v>
      </c>
      <c r="D13" s="186" t="e">
        <f>VLOOKUP($F13,УЧАСТНИКИ!$A$2:$L$1105,5,FALSE)</f>
        <v>#N/A</v>
      </c>
      <c r="E13" s="242" t="e">
        <f>VLOOKUP($F13,УЧАСТНИКИ!$A$2:$L$1105,8,FALSE)</f>
        <v>#N/A</v>
      </c>
      <c r="F13" s="217"/>
      <c r="G13" s="217"/>
      <c r="H13" s="217"/>
      <c r="I13" s="217"/>
      <c r="J13" s="217" t="e">
        <f>VLOOKUP($F13,УЧАСТНИКИ!$A$2:$L$1105,9,FALSE)</f>
        <v>#N/A</v>
      </c>
      <c r="L13" s="187"/>
    </row>
    <row r="14" spans="1:14" x14ac:dyDescent="0.25">
      <c r="A14" s="217" t="s">
        <v>38</v>
      </c>
      <c r="B14" s="106" t="e">
        <f>VLOOKUP($F14,УЧАСТНИКИ!$A$2:$L$1105,3,FALSE)</f>
        <v>#N/A</v>
      </c>
      <c r="C14" s="218" t="e">
        <f>VLOOKUP($F14,УЧАСТНИКИ!$A$2:$L$1105,4,FALSE)</f>
        <v>#N/A</v>
      </c>
      <c r="D14" s="108" t="e">
        <f>VLOOKUP($F14,УЧАСТНИКИ!$A$2:$L$1105,5,FALSE)</f>
        <v>#N/A</v>
      </c>
      <c r="E14" s="219" t="e">
        <f>VLOOKUP($F14,УЧАСТНИКИ!$A$2:$L$1105,8,FALSE)</f>
        <v>#N/A</v>
      </c>
      <c r="F14" s="217"/>
      <c r="G14" s="217"/>
      <c r="H14" s="217"/>
      <c r="I14" s="217"/>
      <c r="J14" s="218" t="e">
        <f>VLOOKUP($F14,УЧАСТНИКИ!$A$2:$L$1105,9,FALSE)</f>
        <v>#N/A</v>
      </c>
    </row>
    <row r="15" spans="1:14" x14ac:dyDescent="0.25">
      <c r="A15" s="217" t="s">
        <v>38</v>
      </c>
      <c r="B15" s="106" t="e">
        <f>VLOOKUP($F15,УЧАСТНИКИ!$A$2:$L$1105,3,FALSE)</f>
        <v>#N/A</v>
      </c>
      <c r="C15" s="218" t="e">
        <f>VLOOKUP($F15,УЧАСТНИКИ!$A$2:$L$1105,4,FALSE)</f>
        <v>#N/A</v>
      </c>
      <c r="D15" s="108" t="e">
        <f>VLOOKUP($F15,УЧАСТНИКИ!$A$2:$L$1105,5,FALSE)</f>
        <v>#N/A</v>
      </c>
      <c r="E15" s="219" t="e">
        <f>VLOOKUP($F15,УЧАСТНИКИ!$A$2:$L$1105,8,FALSE)</f>
        <v>#N/A</v>
      </c>
      <c r="F15" s="217"/>
      <c r="G15" s="217"/>
      <c r="H15" s="217"/>
      <c r="I15" s="217"/>
      <c r="J15" s="218" t="e">
        <f>VLOOKUP($F15,УЧАСТНИКИ!$A$2:$L$1105,9,FALSE)</f>
        <v>#N/A</v>
      </c>
    </row>
    <row r="16" spans="1:14" x14ac:dyDescent="0.25">
      <c r="A16" s="217"/>
      <c r="B16" s="106"/>
      <c r="C16" s="218"/>
      <c r="D16" s="108"/>
      <c r="E16" s="219"/>
      <c r="F16" s="217"/>
      <c r="G16" s="217"/>
      <c r="H16" s="217"/>
      <c r="I16" s="217"/>
      <c r="J16" s="218"/>
    </row>
    <row r="17" spans="1:10" x14ac:dyDescent="0.25">
      <c r="A17" s="217" t="s">
        <v>39</v>
      </c>
      <c r="B17" s="106" t="e">
        <f>VLOOKUP($F17,УЧАСТНИКИ!$A$2:$L$1105,3,FALSE)</f>
        <v>#N/A</v>
      </c>
      <c r="C17" s="218" t="e">
        <f>VLOOKUP($F17,УЧАСТНИКИ!$A$2:$L$1105,4,FALSE)</f>
        <v>#N/A</v>
      </c>
      <c r="D17" s="108" t="e">
        <f>VLOOKUP($F17,УЧАСТНИКИ!$A$2:$L$1105,5,FALSE)</f>
        <v>#N/A</v>
      </c>
      <c r="E17" s="219" t="e">
        <f>VLOOKUP($F17,УЧАСТНИКИ!$A$2:$L$1105,8,FALSE)</f>
        <v>#N/A</v>
      </c>
      <c r="F17" s="217"/>
      <c r="G17" s="217"/>
      <c r="H17" s="217"/>
      <c r="I17" s="217"/>
      <c r="J17" s="218" t="e">
        <f>VLOOKUP($F17,УЧАСТНИКИ!$A$2:$L$1105,9,FALSE)</f>
        <v>#N/A</v>
      </c>
    </row>
    <row r="18" spans="1:10" x14ac:dyDescent="0.25">
      <c r="A18" s="217" t="s">
        <v>39</v>
      </c>
      <c r="B18" s="106" t="e">
        <f>VLOOKUP($F18,УЧАСТНИКИ!$A$2:$L$1105,3,FALSE)</f>
        <v>#N/A</v>
      </c>
      <c r="C18" s="218" t="e">
        <f>VLOOKUP($F18,УЧАСТНИКИ!$A$2:$L$1105,4,FALSE)</f>
        <v>#N/A</v>
      </c>
      <c r="D18" s="108" t="e">
        <f>VLOOKUP($F18,УЧАСТНИКИ!$A$2:$L$1105,5,FALSE)</f>
        <v>#N/A</v>
      </c>
      <c r="E18" s="219" t="e">
        <f>VLOOKUP($F18,УЧАСТНИКИ!$A$2:$L$1105,8,FALSE)</f>
        <v>#N/A</v>
      </c>
      <c r="F18" s="217"/>
      <c r="G18" s="217"/>
      <c r="H18" s="217"/>
      <c r="I18" s="217"/>
      <c r="J18" s="218" t="e">
        <f>VLOOKUP($F18,УЧАСТНИКИ!$A$2:$L$1105,9,FALSE)</f>
        <v>#N/A</v>
      </c>
    </row>
    <row r="19" spans="1:10" x14ac:dyDescent="0.25">
      <c r="A19" s="217" t="s">
        <v>39</v>
      </c>
      <c r="B19" s="106" t="e">
        <f>VLOOKUP($F19,УЧАСТНИКИ!$A$2:$L$1105,3,FALSE)</f>
        <v>#N/A</v>
      </c>
      <c r="C19" s="218" t="e">
        <f>VLOOKUP($F19,УЧАСТНИКИ!$A$2:$L$1105,4,FALSE)</f>
        <v>#N/A</v>
      </c>
      <c r="D19" s="108" t="e">
        <f>VLOOKUP($F19,УЧАСТНИКИ!$A$2:$L$1105,5,FALSE)</f>
        <v>#N/A</v>
      </c>
      <c r="E19" s="219" t="e">
        <f>VLOOKUP($F19,УЧАСТНИКИ!$A$2:$L$1105,8,FALSE)</f>
        <v>#N/A</v>
      </c>
      <c r="F19" s="217"/>
      <c r="G19" s="217"/>
      <c r="H19" s="217"/>
      <c r="I19" s="217"/>
      <c r="J19" s="218" t="e">
        <f>VLOOKUP($F19,УЧАСТНИКИ!$A$2:$L$1105,9,FALSE)</f>
        <v>#N/A</v>
      </c>
    </row>
    <row r="20" spans="1:10" x14ac:dyDescent="0.25">
      <c r="A20" s="217" t="s">
        <v>39</v>
      </c>
      <c r="B20" s="106" t="e">
        <f>VLOOKUP($F20,УЧАСТНИКИ!$A$2:$L$1105,3,FALSE)</f>
        <v>#N/A</v>
      </c>
      <c r="C20" s="218" t="e">
        <f>VLOOKUP($F20,УЧАСТНИКИ!$A$2:$L$1105,4,FALSE)</f>
        <v>#N/A</v>
      </c>
      <c r="D20" s="108" t="e">
        <f>VLOOKUP($F20,УЧАСТНИКИ!$A$2:$L$1105,5,FALSE)</f>
        <v>#N/A</v>
      </c>
      <c r="E20" s="219" t="e">
        <f>VLOOKUP($F20,УЧАСТНИКИ!$A$2:$L$1105,8,FALSE)</f>
        <v>#N/A</v>
      </c>
      <c r="F20" s="217"/>
      <c r="G20" s="217"/>
      <c r="H20" s="217"/>
      <c r="I20" s="217"/>
      <c r="J20" s="218" t="e">
        <f>VLOOKUP($F20,УЧАСТНИКИ!$A$2:$L$1105,9,FALSE)</f>
        <v>#N/A</v>
      </c>
    </row>
    <row r="21" spans="1:10" x14ac:dyDescent="0.25">
      <c r="A21" s="217" t="s">
        <v>39</v>
      </c>
      <c r="B21" s="106" t="e">
        <f>VLOOKUP($F21,УЧАСТНИКИ!$A$2:$L$1105,3,FALSE)</f>
        <v>#N/A</v>
      </c>
      <c r="C21" s="218" t="e">
        <f>VLOOKUP($F21,УЧАСТНИКИ!$A$2:$L$1105,4,FALSE)</f>
        <v>#N/A</v>
      </c>
      <c r="D21" s="108" t="e">
        <f>VLOOKUP($F21,УЧАСТНИКИ!$A$2:$L$1105,5,FALSE)</f>
        <v>#N/A</v>
      </c>
      <c r="E21" s="219" t="e">
        <f>VLOOKUP($F21,УЧАСТНИКИ!$A$2:$L$1105,8,FALSE)</f>
        <v>#N/A</v>
      </c>
      <c r="F21" s="217"/>
      <c r="G21" s="217"/>
      <c r="H21" s="217"/>
      <c r="I21" s="217"/>
      <c r="J21" s="218" t="e">
        <f>VLOOKUP($F21,УЧАСТНИКИ!$A$2:$L$1105,9,FALSE)</f>
        <v>#N/A</v>
      </c>
    </row>
    <row r="22" spans="1:10" x14ac:dyDescent="0.25">
      <c r="A22" s="217" t="s">
        <v>39</v>
      </c>
      <c r="B22" s="106" t="e">
        <f>VLOOKUP($F22,УЧАСТНИКИ!$A$2:$L$1105,3,FALSE)</f>
        <v>#N/A</v>
      </c>
      <c r="C22" s="218" t="e">
        <f>VLOOKUP($F22,УЧАСТНИКИ!$A$2:$L$1105,4,FALSE)</f>
        <v>#N/A</v>
      </c>
      <c r="D22" s="108" t="e">
        <f>VLOOKUP($F22,УЧАСТНИКИ!$A$2:$L$1105,5,FALSE)</f>
        <v>#N/A</v>
      </c>
      <c r="E22" s="219" t="e">
        <f>VLOOKUP($F22,УЧАСТНИКИ!$A$2:$L$1105,8,FALSE)</f>
        <v>#N/A</v>
      </c>
      <c r="F22" s="217"/>
      <c r="G22" s="217"/>
      <c r="H22" s="217"/>
      <c r="I22" s="217"/>
      <c r="J22" s="218" t="e">
        <f>VLOOKUP($F22,УЧАСТНИКИ!$A$2:$L$1105,9,FALSE)</f>
        <v>#N/A</v>
      </c>
    </row>
    <row r="23" spans="1:10" x14ac:dyDescent="0.25">
      <c r="A23" s="217"/>
      <c r="B23" s="106"/>
      <c r="C23" s="218"/>
      <c r="D23" s="108"/>
      <c r="E23" s="217"/>
      <c r="F23" s="217"/>
      <c r="G23" s="217"/>
      <c r="H23" s="217"/>
      <c r="I23" s="217"/>
      <c r="J23" s="218"/>
    </row>
    <row r="24" spans="1:10" x14ac:dyDescent="0.25">
      <c r="A24" s="217" t="s">
        <v>40</v>
      </c>
      <c r="B24" s="106" t="e">
        <f>VLOOKUP($F24,УЧАСТНИКИ!$A$2:$L$1105,3,FALSE)</f>
        <v>#N/A</v>
      </c>
      <c r="C24" s="218" t="e">
        <f>VLOOKUP($F24,УЧАСТНИКИ!$A$2:$L$1105,4,FALSE)</f>
        <v>#N/A</v>
      </c>
      <c r="D24" s="108" t="e">
        <f>VLOOKUP($F24,УЧАСТНИКИ!$A$2:$L$1105,5,FALSE)</f>
        <v>#N/A</v>
      </c>
      <c r="E24" s="219" t="e">
        <f>VLOOKUP($F24,УЧАСТНИКИ!$A$2:$L$1105,8,FALSE)</f>
        <v>#N/A</v>
      </c>
      <c r="F24" s="217"/>
      <c r="G24" s="217"/>
      <c r="H24" s="217"/>
      <c r="I24" s="217"/>
      <c r="J24" s="218" t="e">
        <f>VLOOKUP($F24,УЧАСТНИКИ!$A$2:$L$1105,9,FALSE)</f>
        <v>#N/A</v>
      </c>
    </row>
    <row r="25" spans="1:10" x14ac:dyDescent="0.25">
      <c r="A25" s="217" t="s">
        <v>40</v>
      </c>
      <c r="B25" s="106" t="e">
        <f>VLOOKUP($F25,УЧАСТНИКИ!$A$2:$L$1105,3,FALSE)</f>
        <v>#N/A</v>
      </c>
      <c r="C25" s="218" t="e">
        <f>VLOOKUP($F25,УЧАСТНИКИ!$A$2:$L$1105,4,FALSE)</f>
        <v>#N/A</v>
      </c>
      <c r="D25" s="108" t="e">
        <f>VLOOKUP($F25,УЧАСТНИКИ!$A$2:$L$1105,5,FALSE)</f>
        <v>#N/A</v>
      </c>
      <c r="E25" s="219" t="e">
        <f>VLOOKUP($F25,УЧАСТНИКИ!$A$2:$L$1105,8,FALSE)</f>
        <v>#N/A</v>
      </c>
      <c r="F25" s="217"/>
      <c r="G25" s="217"/>
      <c r="H25" s="217"/>
      <c r="I25" s="217"/>
      <c r="J25" s="218" t="e">
        <f>VLOOKUP($F25,УЧАСТНИКИ!$A$2:$L$1105,9,FALSE)</f>
        <v>#N/A</v>
      </c>
    </row>
    <row r="26" spans="1:10" x14ac:dyDescent="0.25">
      <c r="A26" s="217" t="s">
        <v>40</v>
      </c>
      <c r="B26" s="106" t="e">
        <f>VLOOKUP($F26,УЧАСТНИКИ!$A$2:$L$1105,3,FALSE)</f>
        <v>#N/A</v>
      </c>
      <c r="C26" s="218" t="e">
        <f>VLOOKUP($F26,УЧАСТНИКИ!$A$2:$L$1105,4,FALSE)</f>
        <v>#N/A</v>
      </c>
      <c r="D26" s="108" t="e">
        <f>VLOOKUP($F26,УЧАСТНИКИ!$A$2:$L$1105,5,FALSE)</f>
        <v>#N/A</v>
      </c>
      <c r="E26" s="219" t="e">
        <f>VLOOKUP($F26,УЧАСТНИКИ!$A$2:$L$1105,8,FALSE)</f>
        <v>#N/A</v>
      </c>
      <c r="F26" s="217"/>
      <c r="G26" s="217"/>
      <c r="H26" s="217"/>
      <c r="I26" s="217"/>
      <c r="J26" s="218" t="e">
        <f>VLOOKUP($F26,УЧАСТНИКИ!$A$2:$L$1105,9,FALSE)</f>
        <v>#N/A</v>
      </c>
    </row>
    <row r="27" spans="1:10" x14ac:dyDescent="0.25">
      <c r="A27" s="217" t="s">
        <v>40</v>
      </c>
      <c r="B27" s="106" t="e">
        <f>VLOOKUP($F27,УЧАСТНИКИ!$A$2:$L$1105,3,FALSE)</f>
        <v>#N/A</v>
      </c>
      <c r="C27" s="218" t="e">
        <f>VLOOKUP($F27,УЧАСТНИКИ!$A$2:$L$1105,4,FALSE)</f>
        <v>#N/A</v>
      </c>
      <c r="D27" s="108" t="e">
        <f>VLOOKUP($F27,УЧАСТНИКИ!$A$2:$L$1105,5,FALSE)</f>
        <v>#N/A</v>
      </c>
      <c r="E27" s="219" t="e">
        <f>VLOOKUP($F27,УЧАСТНИКИ!$A$2:$L$1105,8,FALSE)</f>
        <v>#N/A</v>
      </c>
      <c r="F27" s="217"/>
      <c r="G27" s="217"/>
      <c r="H27" s="217"/>
      <c r="I27" s="217"/>
      <c r="J27" s="218" t="e">
        <f>VLOOKUP($F27,УЧАСТНИКИ!$A$2:$L$1105,9,FALSE)</f>
        <v>#N/A</v>
      </c>
    </row>
    <row r="28" spans="1:10" x14ac:dyDescent="0.25">
      <c r="A28" s="217" t="s">
        <v>40</v>
      </c>
      <c r="B28" s="106" t="e">
        <f>VLOOKUP($F28,УЧАСТНИКИ!$A$2:$L$1105,3,FALSE)</f>
        <v>#N/A</v>
      </c>
      <c r="C28" s="218" t="e">
        <f>VLOOKUP($F28,УЧАСТНИКИ!$A$2:$L$1105,4,FALSE)</f>
        <v>#N/A</v>
      </c>
      <c r="D28" s="108" t="e">
        <f>VLOOKUP($F28,УЧАСТНИКИ!$A$2:$L$1105,5,FALSE)</f>
        <v>#N/A</v>
      </c>
      <c r="E28" s="219" t="e">
        <f>VLOOKUP($F28,УЧАСТНИКИ!$A$2:$L$1105,8,FALSE)</f>
        <v>#N/A</v>
      </c>
      <c r="F28" s="217"/>
      <c r="G28" s="217"/>
      <c r="H28" s="217"/>
      <c r="I28" s="217"/>
      <c r="J28" s="218" t="e">
        <f>VLOOKUP($F28,УЧАСТНИКИ!$A$2:$L$1105,9,FALSE)</f>
        <v>#N/A</v>
      </c>
    </row>
    <row r="29" spans="1:10" x14ac:dyDescent="0.25">
      <c r="A29" s="217" t="s">
        <v>40</v>
      </c>
      <c r="B29" s="106" t="e">
        <f>VLOOKUP($F29,УЧАСТНИКИ!$A$2:$L$1105,3,FALSE)</f>
        <v>#N/A</v>
      </c>
      <c r="C29" s="218" t="e">
        <f>VLOOKUP($F29,УЧАСТНИКИ!$A$2:$L$1105,4,FALSE)</f>
        <v>#N/A</v>
      </c>
      <c r="D29" s="108" t="e">
        <f>VLOOKUP($F29,УЧАСТНИКИ!$A$2:$L$1105,5,FALSE)</f>
        <v>#N/A</v>
      </c>
      <c r="E29" s="219" t="e">
        <f>VLOOKUP($F29,УЧАСТНИКИ!$A$2:$L$1105,8,FALSE)</f>
        <v>#N/A</v>
      </c>
      <c r="F29" s="217"/>
      <c r="G29" s="217"/>
      <c r="H29" s="217"/>
      <c r="I29" s="217"/>
      <c r="J29" s="218" t="e">
        <f>VLOOKUP($F29,УЧАСТНИКИ!$A$2:$L$1105,9,FALSE)</f>
        <v>#N/A</v>
      </c>
    </row>
    <row r="30" spans="1:10" x14ac:dyDescent="0.25">
      <c r="A30" s="217"/>
      <c r="B30" s="106"/>
      <c r="C30" s="218"/>
      <c r="D30" s="108"/>
      <c r="E30" s="217"/>
      <c r="F30" s="217"/>
      <c r="G30" s="217"/>
      <c r="H30" s="217"/>
      <c r="I30" s="217"/>
      <c r="J30" s="218"/>
    </row>
    <row r="31" spans="1:10" x14ac:dyDescent="0.25">
      <c r="A31" s="217" t="s">
        <v>41</v>
      </c>
      <c r="B31" s="106" t="e">
        <f>VLOOKUP($F31,УЧАСТНИКИ!$A$2:$L$1105,3,FALSE)</f>
        <v>#N/A</v>
      </c>
      <c r="C31" s="218" t="e">
        <f>VLOOKUP($F31,УЧАСТНИКИ!$A$2:$L$1105,4,FALSE)</f>
        <v>#N/A</v>
      </c>
      <c r="D31" s="108" t="e">
        <f>VLOOKUP($F31,УЧАСТНИКИ!$A$2:$L$1105,5,FALSE)</f>
        <v>#N/A</v>
      </c>
      <c r="E31" s="219" t="e">
        <f>VLOOKUP($F31,УЧАСТНИКИ!$A$2:$L$1105,8,FALSE)</f>
        <v>#N/A</v>
      </c>
      <c r="F31" s="217"/>
      <c r="G31" s="217"/>
      <c r="H31" s="217"/>
      <c r="I31" s="217"/>
      <c r="J31" s="218" t="e">
        <f>VLOOKUP($F31,УЧАСТНИКИ!$A$2:$L$1105,9,FALSE)</f>
        <v>#N/A</v>
      </c>
    </row>
    <row r="32" spans="1:10" x14ac:dyDescent="0.25">
      <c r="A32" s="217" t="s">
        <v>41</v>
      </c>
      <c r="B32" s="106" t="e">
        <f>VLOOKUP($F32,УЧАСТНИКИ!$A$2:$L$1105,3,FALSE)</f>
        <v>#N/A</v>
      </c>
      <c r="C32" s="218" t="e">
        <f>VLOOKUP($F32,УЧАСТНИКИ!$A$2:$L$1105,4,FALSE)</f>
        <v>#N/A</v>
      </c>
      <c r="D32" s="108" t="e">
        <f>VLOOKUP($F32,УЧАСТНИКИ!$A$2:$L$1105,5,FALSE)</f>
        <v>#N/A</v>
      </c>
      <c r="E32" s="219" t="e">
        <f>VLOOKUP($F32,УЧАСТНИКИ!$A$2:$L$1105,8,FALSE)</f>
        <v>#N/A</v>
      </c>
      <c r="F32" s="217"/>
      <c r="G32" s="217"/>
      <c r="H32" s="217"/>
      <c r="I32" s="217"/>
      <c r="J32" s="218" t="e">
        <f>VLOOKUP($F32,УЧАСТНИКИ!$A$2:$L$1105,9,FALSE)</f>
        <v>#N/A</v>
      </c>
    </row>
    <row r="33" spans="1:10" x14ac:dyDescent="0.25">
      <c r="A33" s="217" t="s">
        <v>41</v>
      </c>
      <c r="B33" s="106" t="e">
        <f>VLOOKUP($F33,УЧАСТНИКИ!$A$2:$L$1105,3,FALSE)</f>
        <v>#N/A</v>
      </c>
      <c r="C33" s="218" t="e">
        <f>VLOOKUP($F33,УЧАСТНИКИ!$A$2:$L$1105,4,FALSE)</f>
        <v>#N/A</v>
      </c>
      <c r="D33" s="108" t="e">
        <f>VLOOKUP($F33,УЧАСТНИКИ!$A$2:$L$1105,5,FALSE)</f>
        <v>#N/A</v>
      </c>
      <c r="E33" s="219" t="e">
        <f>VLOOKUP($F33,УЧАСТНИКИ!$A$2:$L$1105,8,FALSE)</f>
        <v>#N/A</v>
      </c>
      <c r="F33" s="217"/>
      <c r="G33" s="217"/>
      <c r="H33" s="217"/>
      <c r="I33" s="217"/>
      <c r="J33" s="218" t="e">
        <f>VLOOKUP($F33,УЧАСТНИКИ!$A$2:$L$1105,9,FALSE)</f>
        <v>#N/A</v>
      </c>
    </row>
    <row r="34" spans="1:10" x14ac:dyDescent="0.25">
      <c r="A34" s="217" t="s">
        <v>41</v>
      </c>
      <c r="B34" s="106" t="e">
        <f>VLOOKUP($F34,УЧАСТНИКИ!$A$2:$L$1105,3,FALSE)</f>
        <v>#N/A</v>
      </c>
      <c r="C34" s="218" t="e">
        <f>VLOOKUP($F34,УЧАСТНИКИ!$A$2:$L$1105,4,FALSE)</f>
        <v>#N/A</v>
      </c>
      <c r="D34" s="108" t="e">
        <f>VLOOKUP($F34,УЧАСТНИКИ!$A$2:$L$1105,5,FALSE)</f>
        <v>#N/A</v>
      </c>
      <c r="E34" s="219" t="e">
        <f>VLOOKUP($F34,УЧАСТНИКИ!$A$2:$L$1105,8,FALSE)</f>
        <v>#N/A</v>
      </c>
      <c r="F34" s="217"/>
      <c r="G34" s="217"/>
      <c r="H34" s="217"/>
      <c r="I34" s="217"/>
      <c r="J34" s="218" t="e">
        <f>VLOOKUP($F34,УЧАСТНИКИ!$A$2:$L$1105,9,FALSE)</f>
        <v>#N/A</v>
      </c>
    </row>
    <row r="35" spans="1:10" x14ac:dyDescent="0.25">
      <c r="A35" s="217" t="s">
        <v>41</v>
      </c>
      <c r="B35" s="106" t="e">
        <f>VLOOKUP($F35,УЧАСТНИКИ!$A$2:$L$1105,3,FALSE)</f>
        <v>#N/A</v>
      </c>
      <c r="C35" s="218" t="e">
        <f>VLOOKUP($F35,УЧАСТНИКИ!$A$2:$L$1105,4,FALSE)</f>
        <v>#N/A</v>
      </c>
      <c r="D35" s="108" t="e">
        <f>VLOOKUP($F35,УЧАСТНИКИ!$A$2:$L$1105,5,FALSE)</f>
        <v>#N/A</v>
      </c>
      <c r="E35" s="219" t="e">
        <f>VLOOKUP($F35,УЧАСТНИКИ!$A$2:$L$1105,8,FALSE)</f>
        <v>#N/A</v>
      </c>
      <c r="F35" s="217"/>
      <c r="G35" s="217"/>
      <c r="H35" s="217"/>
      <c r="I35" s="217"/>
      <c r="J35" s="218" t="e">
        <f>VLOOKUP($F35,УЧАСТНИКИ!$A$2:$L$1105,9,FALSE)</f>
        <v>#N/A</v>
      </c>
    </row>
    <row r="36" spans="1:10" x14ac:dyDescent="0.25">
      <c r="A36" s="217" t="s">
        <v>41</v>
      </c>
      <c r="B36" s="106" t="e">
        <f>VLOOKUP($F36,УЧАСТНИКИ!$A$2:$L$1105,3,FALSE)</f>
        <v>#N/A</v>
      </c>
      <c r="C36" s="218" t="e">
        <f>VLOOKUP($F36,УЧАСТНИКИ!$A$2:$L$1105,4,FALSE)</f>
        <v>#N/A</v>
      </c>
      <c r="D36" s="108" t="e">
        <f>VLOOKUP($F36,УЧАСТНИКИ!$A$2:$L$1105,5,FALSE)</f>
        <v>#N/A</v>
      </c>
      <c r="E36" s="219" t="e">
        <f>VLOOKUP($F36,УЧАСТНИКИ!$A$2:$L$1105,8,FALSE)</f>
        <v>#N/A</v>
      </c>
      <c r="F36" s="217"/>
      <c r="G36" s="217"/>
      <c r="H36" s="217"/>
      <c r="I36" s="217"/>
      <c r="J36" s="218" t="e">
        <f>VLOOKUP($F36,УЧАСТНИКИ!$A$2:$L$1105,9,FALSE)</f>
        <v>#N/A</v>
      </c>
    </row>
    <row r="37" spans="1:10" x14ac:dyDescent="0.25">
      <c r="A37" s="217"/>
      <c r="B37" s="106"/>
      <c r="C37" s="218"/>
      <c r="D37" s="108"/>
      <c r="E37" s="217"/>
      <c r="F37" s="217"/>
      <c r="G37" s="217"/>
      <c r="H37" s="217"/>
      <c r="I37" s="217"/>
      <c r="J37" s="218"/>
    </row>
    <row r="38" spans="1:10" x14ac:dyDescent="0.25">
      <c r="A38" s="217" t="s">
        <v>42</v>
      </c>
      <c r="B38" s="106" t="e">
        <f>VLOOKUP($F38,УЧАСТНИКИ!$A$2:$L$1105,3,FALSE)</f>
        <v>#N/A</v>
      </c>
      <c r="C38" s="218" t="e">
        <f>VLOOKUP($F38,УЧАСТНИКИ!$A$2:$L$1105,4,FALSE)</f>
        <v>#N/A</v>
      </c>
      <c r="D38" s="108" t="e">
        <f>VLOOKUP($F38,УЧАСТНИКИ!$A$2:$L$1105,5,FALSE)</f>
        <v>#N/A</v>
      </c>
      <c r="E38" s="219" t="e">
        <f>VLOOKUP($F38,УЧАСТНИКИ!$A$2:$L$1105,8,FALSE)</f>
        <v>#N/A</v>
      </c>
      <c r="F38" s="217"/>
      <c r="G38" s="217"/>
      <c r="H38" s="217"/>
      <c r="I38" s="217"/>
      <c r="J38" s="218" t="e">
        <f>VLOOKUP($F38,УЧАСТНИКИ!$A$2:$L$1105,9,FALSE)</f>
        <v>#N/A</v>
      </c>
    </row>
    <row r="39" spans="1:10" x14ac:dyDescent="0.25">
      <c r="A39" s="217" t="s">
        <v>42</v>
      </c>
      <c r="B39" s="106" t="e">
        <f>VLOOKUP($F39,УЧАСТНИКИ!$A$2:$L$1105,3,FALSE)</f>
        <v>#N/A</v>
      </c>
      <c r="C39" s="218" t="e">
        <f>VLOOKUP($F39,УЧАСТНИКИ!$A$2:$L$1105,4,FALSE)</f>
        <v>#N/A</v>
      </c>
      <c r="D39" s="108" t="e">
        <f>VLOOKUP($F39,УЧАСТНИКИ!$A$2:$L$1105,5,FALSE)</f>
        <v>#N/A</v>
      </c>
      <c r="E39" s="219" t="e">
        <f>VLOOKUP($F39,УЧАСТНИКИ!$A$2:$L$1105,8,FALSE)</f>
        <v>#N/A</v>
      </c>
      <c r="F39" s="217"/>
      <c r="G39" s="217"/>
      <c r="H39" s="217"/>
      <c r="I39" s="217"/>
      <c r="J39" s="218" t="e">
        <f>VLOOKUP($F39,УЧАСТНИКИ!$A$2:$L$1105,9,FALSE)</f>
        <v>#N/A</v>
      </c>
    </row>
    <row r="40" spans="1:10" x14ac:dyDescent="0.25">
      <c r="A40" s="217" t="s">
        <v>42</v>
      </c>
      <c r="B40" s="106" t="e">
        <f>VLOOKUP($F40,УЧАСТНИКИ!$A$2:$L$1105,3,FALSE)</f>
        <v>#N/A</v>
      </c>
      <c r="C40" s="218" t="e">
        <f>VLOOKUP($F40,УЧАСТНИКИ!$A$2:$L$1105,4,FALSE)</f>
        <v>#N/A</v>
      </c>
      <c r="D40" s="108" t="e">
        <f>VLOOKUP($F40,УЧАСТНИКИ!$A$2:$L$1105,5,FALSE)</f>
        <v>#N/A</v>
      </c>
      <c r="E40" s="219" t="e">
        <f>VLOOKUP($F40,УЧАСТНИКИ!$A$2:$L$1105,8,FALSE)</f>
        <v>#N/A</v>
      </c>
      <c r="F40" s="217"/>
      <c r="G40" s="217"/>
      <c r="H40" s="217"/>
      <c r="I40" s="217"/>
      <c r="J40" s="218" t="e">
        <f>VLOOKUP($F40,УЧАСТНИКИ!$A$2:$L$1105,9,FALSE)</f>
        <v>#N/A</v>
      </c>
    </row>
    <row r="41" spans="1:10" x14ac:dyDescent="0.25">
      <c r="A41" s="217" t="s">
        <v>42</v>
      </c>
      <c r="B41" s="106" t="e">
        <f>VLOOKUP($F41,УЧАСТНИКИ!$A$2:$L$1105,3,FALSE)</f>
        <v>#N/A</v>
      </c>
      <c r="C41" s="218" t="e">
        <f>VLOOKUP($F41,УЧАСТНИКИ!$A$2:$L$1105,4,FALSE)</f>
        <v>#N/A</v>
      </c>
      <c r="D41" s="108" t="e">
        <f>VLOOKUP($F41,УЧАСТНИКИ!$A$2:$L$1105,5,FALSE)</f>
        <v>#N/A</v>
      </c>
      <c r="E41" s="219" t="e">
        <f>VLOOKUP($F41,УЧАСТНИКИ!$A$2:$L$1105,8,FALSE)</f>
        <v>#N/A</v>
      </c>
      <c r="F41" s="217"/>
      <c r="G41" s="217"/>
      <c r="H41" s="217"/>
      <c r="I41" s="217"/>
      <c r="J41" s="218" t="e">
        <f>VLOOKUP($F41,УЧАСТНИКИ!$A$2:$L$1105,9,FALSE)</f>
        <v>#N/A</v>
      </c>
    </row>
    <row r="42" spans="1:10" x14ac:dyDescent="0.25">
      <c r="A42" s="217" t="s">
        <v>42</v>
      </c>
      <c r="B42" s="106" t="e">
        <f>VLOOKUP($F42,УЧАСТНИКИ!$A$2:$L$1105,3,FALSE)</f>
        <v>#N/A</v>
      </c>
      <c r="C42" s="218" t="e">
        <f>VLOOKUP($F42,УЧАСТНИКИ!$A$2:$L$1105,4,FALSE)</f>
        <v>#N/A</v>
      </c>
      <c r="D42" s="108" t="e">
        <f>VLOOKUP($F42,УЧАСТНИКИ!$A$2:$L$1105,5,FALSE)</f>
        <v>#N/A</v>
      </c>
      <c r="E42" s="219" t="e">
        <f>VLOOKUP($F42,УЧАСТНИКИ!$A$2:$L$1105,8,FALSE)</f>
        <v>#N/A</v>
      </c>
      <c r="F42" s="217"/>
      <c r="G42" s="217"/>
      <c r="H42" s="217"/>
      <c r="I42" s="217"/>
      <c r="J42" s="218" t="e">
        <f>VLOOKUP($F42,УЧАСТНИКИ!$A$2:$L$1105,9,FALSE)</f>
        <v>#N/A</v>
      </c>
    </row>
    <row r="43" spans="1:10" x14ac:dyDescent="0.25">
      <c r="A43" s="217" t="s">
        <v>42</v>
      </c>
      <c r="B43" s="106" t="e">
        <f>VLOOKUP($F43,УЧАСТНИКИ!$A$2:$L$1105,3,FALSE)</f>
        <v>#N/A</v>
      </c>
      <c r="C43" s="218" t="e">
        <f>VLOOKUP($F43,УЧАСТНИКИ!$A$2:$L$1105,4,FALSE)</f>
        <v>#N/A</v>
      </c>
      <c r="D43" s="108" t="e">
        <f>VLOOKUP($F43,УЧАСТНИКИ!$A$2:$L$1105,5,FALSE)</f>
        <v>#N/A</v>
      </c>
      <c r="E43" s="219" t="e">
        <f>VLOOKUP($F43,УЧАСТНИКИ!$A$2:$L$1105,8,FALSE)</f>
        <v>#N/A</v>
      </c>
      <c r="F43" s="217"/>
      <c r="G43" s="217"/>
      <c r="H43" s="217"/>
      <c r="I43" s="217"/>
      <c r="J43" s="218" t="e">
        <f>VLOOKUP($F43,УЧАСТНИКИ!$A$2:$L$1105,9,FALSE)</f>
        <v>#N/A</v>
      </c>
    </row>
    <row r="44" spans="1:10" x14ac:dyDescent="0.25">
      <c r="A44" s="217"/>
      <c r="B44" s="106"/>
      <c r="C44" s="218"/>
      <c r="D44" s="108"/>
      <c r="E44" s="217"/>
      <c r="F44" s="217"/>
      <c r="G44" s="217"/>
      <c r="H44" s="217"/>
      <c r="I44" s="217"/>
      <c r="J44" s="218"/>
    </row>
    <row r="45" spans="1:10" x14ac:dyDescent="0.25">
      <c r="A45" s="217" t="s">
        <v>43</v>
      </c>
      <c r="B45" s="106" t="e">
        <f>VLOOKUP($F45,УЧАСТНИКИ!$A$2:$L$1105,3,FALSE)</f>
        <v>#N/A</v>
      </c>
      <c r="C45" s="218" t="e">
        <f>VLOOKUP($F45,УЧАСТНИКИ!$A$2:$L$1105,4,FALSE)</f>
        <v>#N/A</v>
      </c>
      <c r="D45" s="108" t="e">
        <f>VLOOKUP($F45,УЧАСТНИКИ!$A$2:$L$1105,5,FALSE)</f>
        <v>#N/A</v>
      </c>
      <c r="E45" s="219" t="e">
        <f>VLOOKUP($F45,УЧАСТНИКИ!$A$2:$L$1105,8,FALSE)</f>
        <v>#N/A</v>
      </c>
      <c r="F45" s="217"/>
      <c r="G45" s="217"/>
      <c r="H45" s="217"/>
      <c r="I45" s="217"/>
      <c r="J45" s="218" t="e">
        <f>VLOOKUP($F45,УЧАСТНИКИ!$A$2:$L$1105,9,FALSE)</f>
        <v>#N/A</v>
      </c>
    </row>
    <row r="46" spans="1:10" x14ac:dyDescent="0.25">
      <c r="A46" s="217" t="s">
        <v>43</v>
      </c>
      <c r="B46" s="106" t="e">
        <f>VLOOKUP($F46,УЧАСТНИКИ!$A$2:$L$1105,3,FALSE)</f>
        <v>#N/A</v>
      </c>
      <c r="C46" s="218" t="e">
        <f>VLOOKUP($F46,УЧАСТНИКИ!$A$2:$L$1105,4,FALSE)</f>
        <v>#N/A</v>
      </c>
      <c r="D46" s="108" t="e">
        <f>VLOOKUP($F46,УЧАСТНИКИ!$A$2:$L$1105,5,FALSE)</f>
        <v>#N/A</v>
      </c>
      <c r="E46" s="219" t="e">
        <f>VLOOKUP($F46,УЧАСТНИКИ!$A$2:$L$1105,8,FALSE)</f>
        <v>#N/A</v>
      </c>
      <c r="F46" s="217"/>
      <c r="G46" s="217"/>
      <c r="H46" s="217"/>
      <c r="I46" s="217"/>
      <c r="J46" s="218" t="e">
        <f>VLOOKUP($F46,УЧАСТНИКИ!$A$2:$L$1105,9,FALSE)</f>
        <v>#N/A</v>
      </c>
    </row>
    <row r="47" spans="1:10" x14ac:dyDescent="0.25">
      <c r="A47" s="217" t="s">
        <v>43</v>
      </c>
      <c r="B47" s="106" t="e">
        <f>VLOOKUP($F47,УЧАСТНИКИ!$A$2:$L$1105,3,FALSE)</f>
        <v>#N/A</v>
      </c>
      <c r="C47" s="218" t="e">
        <f>VLOOKUP($F47,УЧАСТНИКИ!$A$2:$L$1105,4,FALSE)</f>
        <v>#N/A</v>
      </c>
      <c r="D47" s="108" t="e">
        <f>VLOOKUP($F47,УЧАСТНИКИ!$A$2:$L$1105,5,FALSE)</f>
        <v>#N/A</v>
      </c>
      <c r="E47" s="219" t="e">
        <f>VLOOKUP($F47,УЧАСТНИКИ!$A$2:$L$1105,8,FALSE)</f>
        <v>#N/A</v>
      </c>
      <c r="F47" s="217"/>
      <c r="G47" s="217"/>
      <c r="H47" s="217"/>
      <c r="I47" s="217"/>
      <c r="J47" s="218" t="e">
        <f>VLOOKUP($F47,УЧАСТНИКИ!$A$2:$L$1105,9,FALSE)</f>
        <v>#N/A</v>
      </c>
    </row>
    <row r="48" spans="1:10" x14ac:dyDescent="0.25">
      <c r="A48" s="217" t="s">
        <v>43</v>
      </c>
      <c r="B48" s="106" t="e">
        <f>VLOOKUP($F48,УЧАСТНИКИ!$A$2:$L$1105,3,FALSE)</f>
        <v>#N/A</v>
      </c>
      <c r="C48" s="218" t="e">
        <f>VLOOKUP($F48,УЧАСТНИКИ!$A$2:$L$1105,4,FALSE)</f>
        <v>#N/A</v>
      </c>
      <c r="D48" s="108" t="e">
        <f>VLOOKUP($F48,УЧАСТНИКИ!$A$2:$L$1105,5,FALSE)</f>
        <v>#N/A</v>
      </c>
      <c r="E48" s="219" t="e">
        <f>VLOOKUP($F48,УЧАСТНИКИ!$A$2:$L$1105,8,FALSE)</f>
        <v>#N/A</v>
      </c>
      <c r="F48" s="217"/>
      <c r="G48" s="217"/>
      <c r="H48" s="217"/>
      <c r="I48" s="217"/>
      <c r="J48" s="218" t="e">
        <f>VLOOKUP($F48,УЧАСТНИКИ!$A$2:$L$1105,9,FALSE)</f>
        <v>#N/A</v>
      </c>
    </row>
    <row r="49" spans="1:10" x14ac:dyDescent="0.25">
      <c r="A49" s="217" t="s">
        <v>43</v>
      </c>
      <c r="B49" s="106" t="e">
        <f>VLOOKUP($F49,УЧАСТНИКИ!$A$2:$L$1105,3,FALSE)</f>
        <v>#N/A</v>
      </c>
      <c r="C49" s="218" t="e">
        <f>VLOOKUP($F49,УЧАСТНИКИ!$A$2:$L$1105,4,FALSE)</f>
        <v>#N/A</v>
      </c>
      <c r="D49" s="108" t="e">
        <f>VLOOKUP($F49,УЧАСТНИКИ!$A$2:$L$1105,5,FALSE)</f>
        <v>#N/A</v>
      </c>
      <c r="E49" s="219" t="e">
        <f>VLOOKUP($F49,УЧАСТНИКИ!$A$2:$L$1105,8,FALSE)</f>
        <v>#N/A</v>
      </c>
      <c r="F49" s="217"/>
      <c r="G49" s="217"/>
      <c r="H49" s="217"/>
      <c r="I49" s="217"/>
      <c r="J49" s="218" t="e">
        <f>VLOOKUP($F49,УЧАСТНИКИ!$A$2:$L$1105,9,FALSE)</f>
        <v>#N/A</v>
      </c>
    </row>
    <row r="50" spans="1:10" x14ac:dyDescent="0.25">
      <c r="A50" s="217" t="s">
        <v>43</v>
      </c>
      <c r="B50" s="106" t="e">
        <f>VLOOKUP($F50,УЧАСТНИКИ!$A$2:$L$1105,3,FALSE)</f>
        <v>#N/A</v>
      </c>
      <c r="C50" s="218" t="e">
        <f>VLOOKUP($F50,УЧАСТНИКИ!$A$2:$L$1105,4,FALSE)</f>
        <v>#N/A</v>
      </c>
      <c r="D50" s="108" t="e">
        <f>VLOOKUP($F50,УЧАСТНИКИ!$A$2:$L$1105,5,FALSE)</f>
        <v>#N/A</v>
      </c>
      <c r="E50" s="219" t="e">
        <f>VLOOKUP($F50,УЧАСТНИКИ!$A$2:$L$1105,8,FALSE)</f>
        <v>#N/A</v>
      </c>
      <c r="F50" s="217"/>
      <c r="G50" s="217"/>
      <c r="H50" s="217"/>
      <c r="I50" s="217"/>
      <c r="J50" s="218" t="e">
        <f>VLOOKUP($F50,УЧАСТНИКИ!$A$2:$L$1105,9,FALSE)</f>
        <v>#N/A</v>
      </c>
    </row>
    <row r="51" spans="1:10" x14ac:dyDescent="0.25">
      <c r="A51" s="217"/>
      <c r="B51" s="106"/>
      <c r="C51" s="218"/>
      <c r="D51" s="108"/>
      <c r="E51" s="217"/>
      <c r="F51" s="217"/>
      <c r="G51" s="217"/>
      <c r="H51" s="217"/>
      <c r="I51" s="217"/>
      <c r="J51" s="218"/>
    </row>
    <row r="52" spans="1:10" x14ac:dyDescent="0.25">
      <c r="A52" s="217" t="s">
        <v>44</v>
      </c>
      <c r="B52" s="106" t="e">
        <f>VLOOKUP($F52,УЧАСТНИКИ!$A$2:$L$1105,3,FALSE)</f>
        <v>#N/A</v>
      </c>
      <c r="C52" s="218" t="e">
        <f>VLOOKUP($F52,УЧАСТНИКИ!$A$2:$L$1105,4,FALSE)</f>
        <v>#N/A</v>
      </c>
      <c r="D52" s="108" t="e">
        <f>VLOOKUP($F52,УЧАСТНИКИ!$A$2:$L$1105,5,FALSE)</f>
        <v>#N/A</v>
      </c>
      <c r="E52" s="219" t="e">
        <f>VLOOKUP($F52,УЧАСТНИКИ!$A$2:$L$1105,8,FALSE)</f>
        <v>#N/A</v>
      </c>
      <c r="F52" s="217"/>
      <c r="G52" s="217"/>
      <c r="H52" s="217"/>
      <c r="I52" s="217"/>
      <c r="J52" s="218" t="e">
        <f>VLOOKUP($F52,УЧАСТНИКИ!$A$2:$L$1105,9,FALSE)</f>
        <v>#N/A</v>
      </c>
    </row>
    <row r="53" spans="1:10" x14ac:dyDescent="0.25">
      <c r="A53" s="217" t="s">
        <v>44</v>
      </c>
      <c r="B53" s="106" t="e">
        <f>VLOOKUP($F53,УЧАСТНИКИ!$A$2:$L$1105,3,FALSE)</f>
        <v>#N/A</v>
      </c>
      <c r="C53" s="218" t="e">
        <f>VLOOKUP($F53,УЧАСТНИКИ!$A$2:$L$1105,4,FALSE)</f>
        <v>#N/A</v>
      </c>
      <c r="D53" s="108" t="e">
        <f>VLOOKUP($F53,УЧАСТНИКИ!$A$2:$L$1105,5,FALSE)</f>
        <v>#N/A</v>
      </c>
      <c r="E53" s="219" t="e">
        <f>VLOOKUP($F53,УЧАСТНИКИ!$A$2:$L$1105,8,FALSE)</f>
        <v>#N/A</v>
      </c>
      <c r="F53" s="217"/>
      <c r="G53" s="217"/>
      <c r="H53" s="217"/>
      <c r="I53" s="217"/>
      <c r="J53" s="218" t="e">
        <f>VLOOKUP($F53,УЧАСТНИКИ!$A$2:$L$1105,9,FALSE)</f>
        <v>#N/A</v>
      </c>
    </row>
    <row r="54" spans="1:10" x14ac:dyDescent="0.25">
      <c r="A54" s="217" t="s">
        <v>44</v>
      </c>
      <c r="B54" s="106" t="e">
        <f>VLOOKUP($F54,УЧАСТНИКИ!$A$2:$L$1105,3,FALSE)</f>
        <v>#N/A</v>
      </c>
      <c r="C54" s="218" t="e">
        <f>VLOOKUP($F54,УЧАСТНИКИ!$A$2:$L$1105,4,FALSE)</f>
        <v>#N/A</v>
      </c>
      <c r="D54" s="108" t="e">
        <f>VLOOKUP($F54,УЧАСТНИКИ!$A$2:$L$1105,5,FALSE)</f>
        <v>#N/A</v>
      </c>
      <c r="E54" s="219" t="e">
        <f>VLOOKUP($F54,УЧАСТНИКИ!$A$2:$L$1105,8,FALSE)</f>
        <v>#N/A</v>
      </c>
      <c r="F54" s="217"/>
      <c r="G54" s="217"/>
      <c r="H54" s="217"/>
      <c r="I54" s="217"/>
      <c r="J54" s="218" t="e">
        <f>VLOOKUP($F54,УЧАСТНИКИ!$A$2:$L$1105,9,FALSE)</f>
        <v>#N/A</v>
      </c>
    </row>
    <row r="55" spans="1:10" x14ac:dyDescent="0.25">
      <c r="A55" s="217" t="s">
        <v>44</v>
      </c>
      <c r="B55" s="106" t="e">
        <f>VLOOKUP($F55,УЧАСТНИКИ!$A$2:$L$1105,3,FALSE)</f>
        <v>#N/A</v>
      </c>
      <c r="C55" s="218" t="e">
        <f>VLOOKUP($F55,УЧАСТНИКИ!$A$2:$L$1105,4,FALSE)</f>
        <v>#N/A</v>
      </c>
      <c r="D55" s="108" t="e">
        <f>VLOOKUP($F55,УЧАСТНИКИ!$A$2:$L$1105,5,FALSE)</f>
        <v>#N/A</v>
      </c>
      <c r="E55" s="219" t="e">
        <f>VLOOKUP($F55,УЧАСТНИКИ!$A$2:$L$1105,8,FALSE)</f>
        <v>#N/A</v>
      </c>
      <c r="F55" s="217"/>
      <c r="G55" s="217"/>
      <c r="H55" s="217"/>
      <c r="I55" s="217"/>
      <c r="J55" s="218" t="e">
        <f>VLOOKUP($F55,УЧАСТНИКИ!$A$2:$L$1105,9,FALSE)</f>
        <v>#N/A</v>
      </c>
    </row>
    <row r="56" spans="1:10" x14ac:dyDescent="0.25">
      <c r="A56" s="217" t="s">
        <v>44</v>
      </c>
      <c r="B56" s="106" t="e">
        <f>VLOOKUP($F56,УЧАСТНИКИ!$A$2:$L$1105,3,FALSE)</f>
        <v>#N/A</v>
      </c>
      <c r="C56" s="218" t="e">
        <f>VLOOKUP($F56,УЧАСТНИКИ!$A$2:$L$1105,4,FALSE)</f>
        <v>#N/A</v>
      </c>
      <c r="D56" s="108" t="e">
        <f>VLOOKUP($F56,УЧАСТНИКИ!$A$2:$L$1105,5,FALSE)</f>
        <v>#N/A</v>
      </c>
      <c r="E56" s="219" t="e">
        <f>VLOOKUP($F56,УЧАСТНИКИ!$A$2:$L$1105,8,FALSE)</f>
        <v>#N/A</v>
      </c>
      <c r="F56" s="217"/>
      <c r="G56" s="217"/>
      <c r="H56" s="217"/>
      <c r="I56" s="217"/>
      <c r="J56" s="218" t="e">
        <f>VLOOKUP($F56,УЧАСТНИКИ!$A$2:$L$1105,9,FALSE)</f>
        <v>#N/A</v>
      </c>
    </row>
    <row r="57" spans="1:10" x14ac:dyDescent="0.25">
      <c r="A57" s="217" t="s">
        <v>44</v>
      </c>
      <c r="B57" s="106" t="e">
        <f>VLOOKUP($F57,УЧАСТНИКИ!$A$2:$L$1105,3,FALSE)</f>
        <v>#N/A</v>
      </c>
      <c r="C57" s="218" t="e">
        <f>VLOOKUP($F57,УЧАСТНИКИ!$A$2:$L$1105,4,FALSE)</f>
        <v>#N/A</v>
      </c>
      <c r="D57" s="108" t="e">
        <f>VLOOKUP($F57,УЧАСТНИКИ!$A$2:$L$1105,5,FALSE)</f>
        <v>#N/A</v>
      </c>
      <c r="E57" s="219" t="e">
        <f>VLOOKUP($F57,УЧАСТНИКИ!$A$2:$L$1105,8,FALSE)</f>
        <v>#N/A</v>
      </c>
      <c r="F57" s="217"/>
      <c r="G57" s="217"/>
      <c r="H57" s="217"/>
      <c r="I57" s="217"/>
      <c r="J57" s="218" t="e">
        <f>VLOOKUP($F57,УЧАСТНИКИ!$A$2:$L$1105,9,FALSE)</f>
        <v>#N/A</v>
      </c>
    </row>
    <row r="58" spans="1:10" x14ac:dyDescent="0.25">
      <c r="A58" s="217"/>
      <c r="B58" s="106"/>
      <c r="C58" s="218"/>
      <c r="D58" s="108"/>
      <c r="E58" s="217"/>
      <c r="F58" s="217"/>
      <c r="G58" s="217"/>
      <c r="H58" s="217"/>
      <c r="I58" s="217"/>
      <c r="J58" s="218"/>
    </row>
    <row r="59" spans="1:10" x14ac:dyDescent="0.25">
      <c r="A59" s="217" t="s">
        <v>63</v>
      </c>
      <c r="B59" s="106" t="e">
        <f>VLOOKUP($F59,УЧАСТНИКИ!$A$2:$L$1105,3,FALSE)</f>
        <v>#N/A</v>
      </c>
      <c r="C59" s="218" t="e">
        <f>VLOOKUP($F59,УЧАСТНИКИ!$A$2:$L$1105,4,FALSE)</f>
        <v>#N/A</v>
      </c>
      <c r="D59" s="108" t="e">
        <f>VLOOKUP($F59,УЧАСТНИКИ!$A$2:$L$1105,5,FALSE)</f>
        <v>#N/A</v>
      </c>
      <c r="E59" s="219" t="e">
        <f>VLOOKUP($F59,УЧАСТНИКИ!$A$2:$L$1105,8,FALSE)</f>
        <v>#N/A</v>
      </c>
      <c r="F59" s="217"/>
      <c r="G59" s="217"/>
      <c r="H59" s="217"/>
      <c r="I59" s="217"/>
      <c r="J59" s="218" t="e">
        <f>VLOOKUP($F59,УЧАСТНИКИ!$A$2:$L$1105,9,FALSE)</f>
        <v>#N/A</v>
      </c>
    </row>
    <row r="60" spans="1:10" x14ac:dyDescent="0.25">
      <c r="A60" s="217" t="s">
        <v>63</v>
      </c>
      <c r="B60" s="106" t="e">
        <f>VLOOKUP($F60,УЧАСТНИКИ!$A$2:$L$1105,3,FALSE)</f>
        <v>#N/A</v>
      </c>
      <c r="C60" s="218" t="e">
        <f>VLOOKUP($F60,УЧАСТНИКИ!$A$2:$L$1105,4,FALSE)</f>
        <v>#N/A</v>
      </c>
      <c r="D60" s="108" t="e">
        <f>VLOOKUP($F60,УЧАСТНИКИ!$A$2:$L$1105,5,FALSE)</f>
        <v>#N/A</v>
      </c>
      <c r="E60" s="219" t="e">
        <f>VLOOKUP($F60,УЧАСТНИКИ!$A$2:$L$1105,8,FALSE)</f>
        <v>#N/A</v>
      </c>
      <c r="F60" s="217"/>
      <c r="G60" s="217"/>
      <c r="H60" s="217"/>
      <c r="I60" s="217"/>
      <c r="J60" s="218" t="e">
        <f>VLOOKUP($F60,УЧАСТНИКИ!$A$2:$L$1105,9,FALSE)</f>
        <v>#N/A</v>
      </c>
    </row>
    <row r="61" spans="1:10" x14ac:dyDescent="0.25">
      <c r="A61" s="217" t="s">
        <v>63</v>
      </c>
      <c r="B61" s="106" t="e">
        <f>VLOOKUP($F61,УЧАСТНИКИ!$A$2:$L$1105,3,FALSE)</f>
        <v>#N/A</v>
      </c>
      <c r="C61" s="218" t="e">
        <f>VLOOKUP($F61,УЧАСТНИКИ!$A$2:$L$1105,4,FALSE)</f>
        <v>#N/A</v>
      </c>
      <c r="D61" s="108" t="e">
        <f>VLOOKUP($F61,УЧАСТНИКИ!$A$2:$L$1105,5,FALSE)</f>
        <v>#N/A</v>
      </c>
      <c r="E61" s="219" t="e">
        <f>VLOOKUP($F61,УЧАСТНИКИ!$A$2:$L$1105,8,FALSE)</f>
        <v>#N/A</v>
      </c>
      <c r="F61" s="217"/>
      <c r="G61" s="217"/>
      <c r="H61" s="217"/>
      <c r="I61" s="217"/>
      <c r="J61" s="218" t="e">
        <f>VLOOKUP($F61,УЧАСТНИКИ!$A$2:$L$1105,9,FALSE)</f>
        <v>#N/A</v>
      </c>
    </row>
    <row r="62" spans="1:10" x14ac:dyDescent="0.25">
      <c r="A62" s="217" t="s">
        <v>63</v>
      </c>
      <c r="B62" s="106" t="e">
        <f>VLOOKUP($F62,УЧАСТНИКИ!$A$2:$L$1105,3,FALSE)</f>
        <v>#N/A</v>
      </c>
      <c r="C62" s="218" t="e">
        <f>VLOOKUP($F62,УЧАСТНИКИ!$A$2:$L$1105,4,FALSE)</f>
        <v>#N/A</v>
      </c>
      <c r="D62" s="108" t="e">
        <f>VLOOKUP($F62,УЧАСТНИКИ!$A$2:$L$1105,5,FALSE)</f>
        <v>#N/A</v>
      </c>
      <c r="E62" s="219" t="e">
        <f>VLOOKUP($F62,УЧАСТНИКИ!$A$2:$L$1105,8,FALSE)</f>
        <v>#N/A</v>
      </c>
      <c r="F62" s="217"/>
      <c r="G62" s="217"/>
      <c r="H62" s="217"/>
      <c r="I62" s="217"/>
      <c r="J62" s="218" t="e">
        <f>VLOOKUP($F62,УЧАСТНИКИ!$A$2:$L$1105,9,FALSE)</f>
        <v>#N/A</v>
      </c>
    </row>
    <row r="63" spans="1:10" x14ac:dyDescent="0.25">
      <c r="A63" s="217" t="s">
        <v>63</v>
      </c>
      <c r="B63" s="106" t="e">
        <f>VLOOKUP($F63,УЧАСТНИКИ!$A$2:$L$1105,3,FALSE)</f>
        <v>#N/A</v>
      </c>
      <c r="C63" s="218" t="e">
        <f>VLOOKUP($F63,УЧАСТНИКИ!$A$2:$L$1105,4,FALSE)</f>
        <v>#N/A</v>
      </c>
      <c r="D63" s="108" t="e">
        <f>VLOOKUP($F63,УЧАСТНИКИ!$A$2:$L$1105,5,FALSE)</f>
        <v>#N/A</v>
      </c>
      <c r="E63" s="219" t="e">
        <f>VLOOKUP($F63,УЧАСТНИКИ!$A$2:$L$1105,8,FALSE)</f>
        <v>#N/A</v>
      </c>
      <c r="F63" s="217"/>
      <c r="G63" s="217"/>
      <c r="H63" s="217"/>
      <c r="I63" s="217"/>
      <c r="J63" s="218" t="e">
        <f>VLOOKUP($F63,УЧАСТНИКИ!$A$2:$L$1105,9,FALSE)</f>
        <v>#N/A</v>
      </c>
    </row>
    <row r="64" spans="1:10" x14ac:dyDescent="0.25">
      <c r="A64" s="217" t="s">
        <v>63</v>
      </c>
      <c r="B64" s="106" t="e">
        <f>VLOOKUP($F64,УЧАСТНИКИ!$A$2:$L$1105,3,FALSE)</f>
        <v>#N/A</v>
      </c>
      <c r="C64" s="218" t="e">
        <f>VLOOKUP($F64,УЧАСТНИКИ!$A$2:$L$1105,4,FALSE)</f>
        <v>#N/A</v>
      </c>
      <c r="D64" s="108" t="e">
        <f>VLOOKUP($F64,УЧАСТНИКИ!$A$2:$L$1105,5,FALSE)</f>
        <v>#N/A</v>
      </c>
      <c r="E64" s="219" t="e">
        <f>VLOOKUP($F64,УЧАСТНИКИ!$A$2:$L$1105,8,FALSE)</f>
        <v>#N/A</v>
      </c>
      <c r="F64" s="217"/>
      <c r="G64" s="217"/>
      <c r="H64" s="217"/>
      <c r="I64" s="217"/>
      <c r="J64" s="218" t="e">
        <f>VLOOKUP($F64,УЧАСТНИКИ!$A$2:$L$1105,9,FALSE)</f>
        <v>#N/A</v>
      </c>
    </row>
    <row r="65" spans="1:12" x14ac:dyDescent="0.25">
      <c r="A65" s="226"/>
      <c r="B65" s="227" t="s">
        <v>46</v>
      </c>
      <c r="C65" s="228"/>
      <c r="D65" s="228"/>
      <c r="E65" s="228"/>
      <c r="F65" s="228"/>
      <c r="G65" s="228"/>
      <c r="H65" s="228"/>
      <c r="I65" s="228"/>
      <c r="J65" s="229"/>
    </row>
    <row r="66" spans="1:12" x14ac:dyDescent="0.25">
      <c r="A66" s="217" t="s">
        <v>38</v>
      </c>
      <c r="B66" s="106" t="e">
        <f>VLOOKUP($F66,УЧАСТНИКИ!$A$2:$L$1105,3,FALSE)</f>
        <v>#N/A</v>
      </c>
      <c r="C66" s="218" t="e">
        <f>VLOOKUP($F66,УЧАСТНИКИ!$A$2:$L$1105,4,FALSE)</f>
        <v>#N/A</v>
      </c>
      <c r="D66" s="108" t="e">
        <f>VLOOKUP($F66,УЧАСТНИКИ!$A$2:$L$1105,5,FALSE)</f>
        <v>#N/A</v>
      </c>
      <c r="E66" s="219" t="e">
        <f>VLOOKUP($F66,УЧАСТНИКИ!$A$2:$L$1105,8,FALSE)</f>
        <v>#N/A</v>
      </c>
      <c r="F66" s="217"/>
      <c r="G66" s="217"/>
      <c r="H66" s="217"/>
      <c r="I66" s="217"/>
      <c r="J66" s="218" t="e">
        <f>VLOOKUP($F66,УЧАСТНИКИ!$A$2:$L$1105,9,FALSE)</f>
        <v>#N/A</v>
      </c>
    </row>
    <row r="67" spans="1:12" x14ac:dyDescent="0.25">
      <c r="A67" s="217" t="s">
        <v>38</v>
      </c>
      <c r="B67" s="106" t="e">
        <f>VLOOKUP($F67,УЧАСТНИКИ!$A$2:$L$1105,3,FALSE)</f>
        <v>#N/A</v>
      </c>
      <c r="C67" s="218" t="e">
        <f>VLOOKUP($F67,УЧАСТНИКИ!$A$2:$L$1105,4,FALSE)</f>
        <v>#N/A</v>
      </c>
      <c r="D67" s="108" t="e">
        <f>VLOOKUP($F67,УЧАСТНИКИ!$A$2:$L$1105,5,FALSE)</f>
        <v>#N/A</v>
      </c>
      <c r="E67" s="219" t="e">
        <f>VLOOKUP($F67,УЧАСТНИКИ!$A$2:$L$1105,8,FALSE)</f>
        <v>#N/A</v>
      </c>
      <c r="F67" s="217"/>
      <c r="G67" s="217"/>
      <c r="H67" s="217"/>
      <c r="I67" s="217"/>
      <c r="J67" s="218" t="e">
        <f>VLOOKUP($F67,УЧАСТНИКИ!$A$2:$L$1105,9,FALSE)</f>
        <v>#N/A</v>
      </c>
    </row>
    <row r="68" spans="1:12" x14ac:dyDescent="0.25">
      <c r="A68" s="217" t="s">
        <v>38</v>
      </c>
      <c r="B68" s="106" t="e">
        <f>VLOOKUP($F68,УЧАСТНИКИ!$A$2:$L$1105,3,FALSE)</f>
        <v>#N/A</v>
      </c>
      <c r="C68" s="218" t="e">
        <f>VLOOKUP($F68,УЧАСТНИКИ!$A$2:$L$1105,4,FALSE)</f>
        <v>#N/A</v>
      </c>
      <c r="D68" s="108" t="e">
        <f>VLOOKUP($F68,УЧАСТНИКИ!$A$2:$L$1105,5,FALSE)</f>
        <v>#N/A</v>
      </c>
      <c r="E68" s="219" t="e">
        <f>VLOOKUP($F68,УЧАСТНИКИ!$A$2:$L$1105,8,FALSE)</f>
        <v>#N/A</v>
      </c>
      <c r="F68" s="217"/>
      <c r="G68" s="217"/>
      <c r="H68" s="217"/>
      <c r="I68" s="217"/>
      <c r="J68" s="218" t="e">
        <f>VLOOKUP($F68,УЧАСТНИКИ!$A$2:$L$1105,9,FALSE)</f>
        <v>#N/A</v>
      </c>
    </row>
    <row r="69" spans="1:12" x14ac:dyDescent="0.25">
      <c r="A69" s="217" t="s">
        <v>38</v>
      </c>
      <c r="B69" s="106" t="e">
        <f>VLOOKUP($F69,УЧАСТНИКИ!$A$2:$L$1105,3,FALSE)</f>
        <v>#N/A</v>
      </c>
      <c r="C69" s="218" t="e">
        <f>VLOOKUP($F69,УЧАСТНИКИ!$A$2:$L$1105,4,FALSE)</f>
        <v>#N/A</v>
      </c>
      <c r="D69" s="108" t="e">
        <f>VLOOKUP($F69,УЧАСТНИКИ!$A$2:$L$1105,5,FALSE)</f>
        <v>#N/A</v>
      </c>
      <c r="E69" s="219" t="e">
        <f>VLOOKUP($F69,УЧАСТНИКИ!$A$2:$L$1105,8,FALSE)</f>
        <v>#N/A</v>
      </c>
      <c r="F69" s="217"/>
      <c r="G69" s="217"/>
      <c r="H69" s="217"/>
      <c r="I69" s="217"/>
      <c r="J69" s="218" t="e">
        <f>VLOOKUP($F69,УЧАСТНИКИ!$A$2:$L$1105,9,FALSE)</f>
        <v>#N/A</v>
      </c>
      <c r="L69" s="16"/>
    </row>
    <row r="70" spans="1:12" x14ac:dyDescent="0.25">
      <c r="A70" s="217" t="s">
        <v>38</v>
      </c>
      <c r="B70" s="106" t="e">
        <f>VLOOKUP($F70,УЧАСТНИКИ!$A$2:$L$1105,3,FALSE)</f>
        <v>#N/A</v>
      </c>
      <c r="C70" s="218" t="e">
        <f>VLOOKUP($F70,УЧАСТНИКИ!$A$2:$L$1105,4,FALSE)</f>
        <v>#N/A</v>
      </c>
      <c r="D70" s="108" t="e">
        <f>VLOOKUP($F70,УЧАСТНИКИ!$A$2:$L$1105,5,FALSE)</f>
        <v>#N/A</v>
      </c>
      <c r="E70" s="219" t="e">
        <f>VLOOKUP($F70,УЧАСТНИКИ!$A$2:$L$1105,8,FALSE)</f>
        <v>#N/A</v>
      </c>
      <c r="F70" s="217"/>
      <c r="G70" s="217"/>
      <c r="H70" s="217"/>
      <c r="I70" s="217"/>
      <c r="J70" s="218" t="e">
        <f>VLOOKUP($F70,УЧАСТНИКИ!$A$2:$L$1105,9,FALSE)</f>
        <v>#N/A</v>
      </c>
    </row>
    <row r="71" spans="1:12" x14ac:dyDescent="0.25">
      <c r="A71" s="217" t="s">
        <v>38</v>
      </c>
      <c r="B71" s="106" t="e">
        <f>VLOOKUP($F71,УЧАСТНИКИ!$A$2:$L$1105,3,FALSE)</f>
        <v>#N/A</v>
      </c>
      <c r="C71" s="218" t="e">
        <f>VLOOKUP($F71,УЧАСТНИКИ!$A$2:$L$1105,4,FALSE)</f>
        <v>#N/A</v>
      </c>
      <c r="D71" s="108" t="e">
        <f>VLOOKUP($F71,УЧАСТНИКИ!$A$2:$L$1105,5,FALSE)</f>
        <v>#N/A</v>
      </c>
      <c r="E71" s="219" t="e">
        <f>VLOOKUP($F71,УЧАСТНИКИ!$A$2:$L$1105,8,FALSE)</f>
        <v>#N/A</v>
      </c>
      <c r="F71" s="217"/>
      <c r="G71" s="217"/>
      <c r="H71" s="217"/>
      <c r="I71" s="217"/>
      <c r="J71" s="218" t="e">
        <f>VLOOKUP($F71,УЧАСТНИКИ!$A$2:$L$1105,9,FALSE)</f>
        <v>#N/A</v>
      </c>
    </row>
    <row r="72" spans="1:12" x14ac:dyDescent="0.25">
      <c r="A72" s="217"/>
      <c r="B72" s="106"/>
      <c r="C72" s="218"/>
      <c r="D72" s="108"/>
      <c r="E72" s="217"/>
      <c r="F72" s="217"/>
      <c r="G72" s="217"/>
      <c r="H72" s="217"/>
      <c r="I72" s="217"/>
      <c r="J72" s="218"/>
    </row>
    <row r="73" spans="1:12" x14ac:dyDescent="0.25">
      <c r="A73" s="217" t="s">
        <v>39</v>
      </c>
      <c r="B73" s="106" t="e">
        <f>VLOOKUP($F73,УЧАСТНИКИ!$A$2:$L$1105,3,FALSE)</f>
        <v>#N/A</v>
      </c>
      <c r="C73" s="218" t="e">
        <f>VLOOKUP($F73,УЧАСТНИКИ!$A$2:$L$1105,4,FALSE)</f>
        <v>#N/A</v>
      </c>
      <c r="D73" s="108" t="e">
        <f>VLOOKUP($F73,УЧАСТНИКИ!$A$2:$L$1105,5,FALSE)</f>
        <v>#N/A</v>
      </c>
      <c r="E73" s="219" t="e">
        <f>VLOOKUP($F73,УЧАСТНИКИ!$A$2:$L$1105,8,FALSE)</f>
        <v>#N/A</v>
      </c>
      <c r="F73" s="217"/>
      <c r="G73" s="217"/>
      <c r="H73" s="217"/>
      <c r="I73" s="217"/>
      <c r="J73" s="218" t="e">
        <f>VLOOKUP($F73,УЧАСТНИКИ!$A$2:$L$1105,9,FALSE)</f>
        <v>#N/A</v>
      </c>
    </row>
    <row r="74" spans="1:12" x14ac:dyDescent="0.25">
      <c r="A74" s="217" t="s">
        <v>39</v>
      </c>
      <c r="B74" s="106" t="e">
        <f>VLOOKUP($F74,УЧАСТНИКИ!$A$2:$L$1105,3,FALSE)</f>
        <v>#N/A</v>
      </c>
      <c r="C74" s="218" t="e">
        <f>VLOOKUP($F74,УЧАСТНИКИ!$A$2:$L$1105,4,FALSE)</f>
        <v>#N/A</v>
      </c>
      <c r="D74" s="108" t="e">
        <f>VLOOKUP($F74,УЧАСТНИКИ!$A$2:$L$1105,5,FALSE)</f>
        <v>#N/A</v>
      </c>
      <c r="E74" s="219" t="e">
        <f>VLOOKUP($F74,УЧАСТНИКИ!$A$2:$L$1105,8,FALSE)</f>
        <v>#N/A</v>
      </c>
      <c r="F74" s="217"/>
      <c r="G74" s="217"/>
      <c r="H74" s="217"/>
      <c r="I74" s="217"/>
      <c r="J74" s="218" t="e">
        <f>VLOOKUP($F74,УЧАСТНИКИ!$A$2:$L$1105,9,FALSE)</f>
        <v>#N/A</v>
      </c>
    </row>
    <row r="75" spans="1:12" x14ac:dyDescent="0.25">
      <c r="A75" s="217" t="s">
        <v>39</v>
      </c>
      <c r="B75" s="106" t="e">
        <f>VLOOKUP($F75,УЧАСТНИКИ!$A$2:$L$1105,3,FALSE)</f>
        <v>#N/A</v>
      </c>
      <c r="C75" s="218" t="e">
        <f>VLOOKUP($F75,УЧАСТНИКИ!$A$2:$L$1105,4,FALSE)</f>
        <v>#N/A</v>
      </c>
      <c r="D75" s="108" t="e">
        <f>VLOOKUP($F75,УЧАСТНИКИ!$A$2:$L$1105,5,FALSE)</f>
        <v>#N/A</v>
      </c>
      <c r="E75" s="219" t="e">
        <f>VLOOKUP($F75,УЧАСТНИКИ!$A$2:$L$1105,8,FALSE)</f>
        <v>#N/A</v>
      </c>
      <c r="F75" s="217"/>
      <c r="G75" s="217"/>
      <c r="H75" s="217"/>
      <c r="I75" s="217"/>
      <c r="J75" s="218" t="e">
        <f>VLOOKUP($F75,УЧАСТНИКИ!$A$2:$L$1105,9,FALSE)</f>
        <v>#N/A</v>
      </c>
    </row>
    <row r="76" spans="1:12" x14ac:dyDescent="0.25">
      <c r="A76" s="217" t="s">
        <v>39</v>
      </c>
      <c r="B76" s="106" t="e">
        <f>VLOOKUP($F76,УЧАСТНИКИ!$A$2:$L$1105,3,FALSE)</f>
        <v>#N/A</v>
      </c>
      <c r="C76" s="218" t="e">
        <f>VLOOKUP($F76,УЧАСТНИКИ!$A$2:$L$1105,4,FALSE)</f>
        <v>#N/A</v>
      </c>
      <c r="D76" s="108" t="e">
        <f>VLOOKUP($F76,УЧАСТНИКИ!$A$2:$L$1105,5,FALSE)</f>
        <v>#N/A</v>
      </c>
      <c r="E76" s="219" t="e">
        <f>VLOOKUP($F76,УЧАСТНИКИ!$A$2:$L$1105,8,FALSE)</f>
        <v>#N/A</v>
      </c>
      <c r="F76" s="217"/>
      <c r="G76" s="217"/>
      <c r="H76" s="217"/>
      <c r="I76" s="217"/>
      <c r="J76" s="218" t="e">
        <f>VLOOKUP($F76,УЧАСТНИКИ!$A$2:$L$1105,9,FALSE)</f>
        <v>#N/A</v>
      </c>
    </row>
    <row r="77" spans="1:12" x14ac:dyDescent="0.25">
      <c r="A77" s="217" t="s">
        <v>39</v>
      </c>
      <c r="B77" s="106" t="e">
        <f>VLOOKUP($F77,УЧАСТНИКИ!$A$2:$L$1105,3,FALSE)</f>
        <v>#N/A</v>
      </c>
      <c r="C77" s="218" t="e">
        <f>VLOOKUP($F77,УЧАСТНИКИ!$A$2:$L$1105,4,FALSE)</f>
        <v>#N/A</v>
      </c>
      <c r="D77" s="108" t="e">
        <f>VLOOKUP($F77,УЧАСТНИКИ!$A$2:$L$1105,5,FALSE)</f>
        <v>#N/A</v>
      </c>
      <c r="E77" s="219" t="e">
        <f>VLOOKUP($F77,УЧАСТНИКИ!$A$2:$L$1105,8,FALSE)</f>
        <v>#N/A</v>
      </c>
      <c r="F77" s="217"/>
      <c r="G77" s="217"/>
      <c r="H77" s="217"/>
      <c r="I77" s="217"/>
      <c r="J77" s="218" t="e">
        <f>VLOOKUP($F77,УЧАСТНИКИ!$A$2:$L$1105,9,FALSE)</f>
        <v>#N/A</v>
      </c>
    </row>
    <row r="78" spans="1:12" x14ac:dyDescent="0.25">
      <c r="A78" s="217" t="s">
        <v>39</v>
      </c>
      <c r="B78" s="106" t="e">
        <f>VLOOKUP($F78,УЧАСТНИКИ!$A$2:$L$1105,3,FALSE)</f>
        <v>#N/A</v>
      </c>
      <c r="C78" s="218" t="e">
        <f>VLOOKUP($F78,УЧАСТНИКИ!$A$2:$L$1105,4,FALSE)</f>
        <v>#N/A</v>
      </c>
      <c r="D78" s="108" t="e">
        <f>VLOOKUP($F78,УЧАСТНИКИ!$A$2:$L$1105,5,FALSE)</f>
        <v>#N/A</v>
      </c>
      <c r="E78" s="219" t="e">
        <f>VLOOKUP($F78,УЧАСТНИКИ!$A$2:$L$1105,8,FALSE)</f>
        <v>#N/A</v>
      </c>
      <c r="F78" s="217"/>
      <c r="G78" s="217"/>
      <c r="H78" s="217"/>
      <c r="I78" s="217"/>
      <c r="J78" s="218" t="e">
        <f>VLOOKUP($F78,УЧАСТНИКИ!$A$2:$L$1105,9,FALSE)</f>
        <v>#N/A</v>
      </c>
    </row>
    <row r="79" spans="1:12" x14ac:dyDescent="0.25">
      <c r="A79" s="217"/>
      <c r="B79" s="106"/>
      <c r="C79" s="218"/>
      <c r="D79" s="108"/>
      <c r="E79" s="217"/>
      <c r="F79" s="217"/>
      <c r="G79" s="217"/>
      <c r="H79" s="217"/>
      <c r="I79" s="217"/>
      <c r="J79" s="218"/>
    </row>
    <row r="80" spans="1:12" x14ac:dyDescent="0.25">
      <c r="A80" s="217" t="s">
        <v>40</v>
      </c>
      <c r="B80" s="106" t="e">
        <f>VLOOKUP($F80,УЧАСТНИКИ!$A$2:$L$1105,3,FALSE)</f>
        <v>#N/A</v>
      </c>
      <c r="C80" s="218" t="e">
        <f>VLOOKUP($F80,УЧАСТНИКИ!$A$2:$L$1105,4,FALSE)</f>
        <v>#N/A</v>
      </c>
      <c r="D80" s="108" t="e">
        <f>VLOOKUP($F80,УЧАСТНИКИ!$A$2:$L$1105,5,FALSE)</f>
        <v>#N/A</v>
      </c>
      <c r="E80" s="219" t="e">
        <f>VLOOKUP($F80,УЧАСТНИКИ!$A$2:$L$1105,8,FALSE)</f>
        <v>#N/A</v>
      </c>
      <c r="F80" s="217"/>
      <c r="G80" s="217"/>
      <c r="H80" s="217"/>
      <c r="I80" s="217"/>
      <c r="J80" s="218" t="e">
        <f>VLOOKUP($F80,УЧАСТНИКИ!$A$2:$L$1105,9,FALSE)</f>
        <v>#N/A</v>
      </c>
    </row>
    <row r="81" spans="1:10" x14ac:dyDescent="0.25">
      <c r="A81" s="217" t="s">
        <v>40</v>
      </c>
      <c r="B81" s="106" t="e">
        <f>VLOOKUP($F81,УЧАСТНИКИ!$A$2:$L$1105,3,FALSE)</f>
        <v>#N/A</v>
      </c>
      <c r="C81" s="218" t="e">
        <f>VLOOKUP($F81,УЧАСТНИКИ!$A$2:$L$1105,4,FALSE)</f>
        <v>#N/A</v>
      </c>
      <c r="D81" s="108" t="e">
        <f>VLOOKUP($F81,УЧАСТНИКИ!$A$2:$L$1105,5,FALSE)</f>
        <v>#N/A</v>
      </c>
      <c r="E81" s="219" t="e">
        <f>VLOOKUP($F81,УЧАСТНИКИ!$A$2:$L$1105,8,FALSE)</f>
        <v>#N/A</v>
      </c>
      <c r="F81" s="217"/>
      <c r="G81" s="217"/>
      <c r="H81" s="217"/>
      <c r="I81" s="217"/>
      <c r="J81" s="218" t="e">
        <f>VLOOKUP($F81,УЧАСТНИКИ!$A$2:$L$1105,9,FALSE)</f>
        <v>#N/A</v>
      </c>
    </row>
    <row r="82" spans="1:10" x14ac:dyDescent="0.25">
      <c r="A82" s="217" t="s">
        <v>40</v>
      </c>
      <c r="B82" s="106" t="e">
        <f>VLOOKUP($F82,УЧАСТНИКИ!$A$2:$L$1105,3,FALSE)</f>
        <v>#N/A</v>
      </c>
      <c r="C82" s="218" t="e">
        <f>VLOOKUP($F82,УЧАСТНИКИ!$A$2:$L$1105,4,FALSE)</f>
        <v>#N/A</v>
      </c>
      <c r="D82" s="108" t="e">
        <f>VLOOKUP($F82,УЧАСТНИКИ!$A$2:$L$1105,5,FALSE)</f>
        <v>#N/A</v>
      </c>
      <c r="E82" s="219" t="e">
        <f>VLOOKUP($F82,УЧАСТНИКИ!$A$2:$L$1105,8,FALSE)</f>
        <v>#N/A</v>
      </c>
      <c r="F82" s="217"/>
      <c r="G82" s="217"/>
      <c r="H82" s="217"/>
      <c r="I82" s="217"/>
      <c r="J82" s="218" t="e">
        <f>VLOOKUP($F82,УЧАСТНИКИ!$A$2:$L$1105,9,FALSE)</f>
        <v>#N/A</v>
      </c>
    </row>
    <row r="83" spans="1:10" x14ac:dyDescent="0.25">
      <c r="A83" s="217" t="s">
        <v>40</v>
      </c>
      <c r="B83" s="106" t="e">
        <f>VLOOKUP($F83,УЧАСТНИКИ!$A$2:$L$1105,3,FALSE)</f>
        <v>#N/A</v>
      </c>
      <c r="C83" s="218" t="e">
        <f>VLOOKUP($F83,УЧАСТНИКИ!$A$2:$L$1105,4,FALSE)</f>
        <v>#N/A</v>
      </c>
      <c r="D83" s="108" t="e">
        <f>VLOOKUP($F83,УЧАСТНИКИ!$A$2:$L$1105,5,FALSE)</f>
        <v>#N/A</v>
      </c>
      <c r="E83" s="219" t="e">
        <f>VLOOKUP($F83,УЧАСТНИКИ!$A$2:$L$1105,8,FALSE)</f>
        <v>#N/A</v>
      </c>
      <c r="F83" s="217"/>
      <c r="G83" s="217"/>
      <c r="H83" s="217"/>
      <c r="I83" s="217"/>
      <c r="J83" s="218" t="e">
        <f>VLOOKUP($F83,УЧАСТНИКИ!$A$2:$L$1105,9,FALSE)</f>
        <v>#N/A</v>
      </c>
    </row>
    <row r="84" spans="1:10" x14ac:dyDescent="0.25">
      <c r="A84" s="217" t="s">
        <v>40</v>
      </c>
      <c r="B84" s="106" t="e">
        <f>VLOOKUP($F84,УЧАСТНИКИ!$A$2:$L$1105,3,FALSE)</f>
        <v>#N/A</v>
      </c>
      <c r="C84" s="218" t="e">
        <f>VLOOKUP($F84,УЧАСТНИКИ!$A$2:$L$1105,4,FALSE)</f>
        <v>#N/A</v>
      </c>
      <c r="D84" s="108" t="e">
        <f>VLOOKUP($F84,УЧАСТНИКИ!$A$2:$L$1105,5,FALSE)</f>
        <v>#N/A</v>
      </c>
      <c r="E84" s="219" t="e">
        <f>VLOOKUP($F84,УЧАСТНИКИ!$A$2:$L$1105,8,FALSE)</f>
        <v>#N/A</v>
      </c>
      <c r="F84" s="217"/>
      <c r="G84" s="217"/>
      <c r="H84" s="217"/>
      <c r="I84" s="217"/>
      <c r="J84" s="218" t="e">
        <f>VLOOKUP($F84,УЧАСТНИКИ!$A$2:$L$1105,9,FALSE)</f>
        <v>#N/A</v>
      </c>
    </row>
    <row r="85" spans="1:10" x14ac:dyDescent="0.25">
      <c r="A85" s="217" t="s">
        <v>40</v>
      </c>
      <c r="B85" s="106" t="e">
        <f>VLOOKUP($F85,УЧАСТНИКИ!$A$2:$L$1105,3,FALSE)</f>
        <v>#N/A</v>
      </c>
      <c r="C85" s="218" t="e">
        <f>VLOOKUP($F85,УЧАСТНИКИ!$A$2:$L$1105,4,FALSE)</f>
        <v>#N/A</v>
      </c>
      <c r="D85" s="108" t="e">
        <f>VLOOKUP($F85,УЧАСТНИКИ!$A$2:$L$1105,5,FALSE)</f>
        <v>#N/A</v>
      </c>
      <c r="E85" s="219" t="e">
        <f>VLOOKUP($F85,УЧАСТНИКИ!$A$2:$L$1105,8,FALSE)</f>
        <v>#N/A</v>
      </c>
      <c r="F85" s="217"/>
      <c r="G85" s="217"/>
      <c r="H85" s="217"/>
      <c r="I85" s="217"/>
      <c r="J85" s="218" t="e">
        <f>VLOOKUP($F85,УЧАСТНИКИ!$A$2:$L$1105,9,FALSE)</f>
        <v>#N/A</v>
      </c>
    </row>
    <row r="86" spans="1:10" x14ac:dyDescent="0.25">
      <c r="A86" s="217"/>
      <c r="B86" s="106"/>
      <c r="C86" s="218"/>
      <c r="D86" s="108"/>
      <c r="E86" s="217"/>
      <c r="F86" s="217"/>
      <c r="G86" s="217"/>
      <c r="H86" s="217"/>
      <c r="I86" s="217"/>
      <c r="J86" s="218"/>
    </row>
    <row r="87" spans="1:10" x14ac:dyDescent="0.25">
      <c r="A87" s="217" t="s">
        <v>41</v>
      </c>
      <c r="B87" s="106" t="e">
        <f>VLOOKUP($F87,УЧАСТНИКИ!$A$2:$L$1105,3,FALSE)</f>
        <v>#N/A</v>
      </c>
      <c r="C87" s="218" t="e">
        <f>VLOOKUP($F87,УЧАСТНИКИ!$A$2:$L$1105,4,FALSE)</f>
        <v>#N/A</v>
      </c>
      <c r="D87" s="108" t="e">
        <f>VLOOKUP($F87,УЧАСТНИКИ!$A$2:$L$1105,5,FALSE)</f>
        <v>#N/A</v>
      </c>
      <c r="E87" s="219" t="e">
        <f>VLOOKUP($F87,УЧАСТНИКИ!$A$2:$L$1105,8,FALSE)</f>
        <v>#N/A</v>
      </c>
      <c r="F87" s="217"/>
      <c r="G87" s="217"/>
      <c r="H87" s="217"/>
      <c r="I87" s="217"/>
      <c r="J87" s="218" t="e">
        <f>VLOOKUP($F87,УЧАСТНИКИ!$A$2:$L$1105,9,FALSE)</f>
        <v>#N/A</v>
      </c>
    </row>
    <row r="88" spans="1:10" x14ac:dyDescent="0.25">
      <c r="A88" s="217" t="s">
        <v>41</v>
      </c>
      <c r="B88" s="106" t="e">
        <f>VLOOKUP($F88,УЧАСТНИКИ!$A$2:$L$1105,3,FALSE)</f>
        <v>#N/A</v>
      </c>
      <c r="C88" s="218" t="e">
        <f>VLOOKUP($F88,УЧАСТНИКИ!$A$2:$L$1105,4,FALSE)</f>
        <v>#N/A</v>
      </c>
      <c r="D88" s="108" t="e">
        <f>VLOOKUP($F88,УЧАСТНИКИ!$A$2:$L$1105,5,FALSE)</f>
        <v>#N/A</v>
      </c>
      <c r="E88" s="219" t="e">
        <f>VLOOKUP($F88,УЧАСТНИКИ!$A$2:$L$1105,8,FALSE)</f>
        <v>#N/A</v>
      </c>
      <c r="F88" s="217"/>
      <c r="G88" s="217"/>
      <c r="H88" s="217"/>
      <c r="I88" s="217"/>
      <c r="J88" s="218" t="e">
        <f>VLOOKUP($F88,УЧАСТНИКИ!$A$2:$L$1105,9,FALSE)</f>
        <v>#N/A</v>
      </c>
    </row>
    <row r="89" spans="1:10" x14ac:dyDescent="0.25">
      <c r="A89" s="217" t="s">
        <v>41</v>
      </c>
      <c r="B89" s="106" t="e">
        <f>VLOOKUP($F89,УЧАСТНИКИ!$A$2:$L$1105,3,FALSE)</f>
        <v>#N/A</v>
      </c>
      <c r="C89" s="218" t="e">
        <f>VLOOKUP($F89,УЧАСТНИКИ!$A$2:$L$1105,4,FALSE)</f>
        <v>#N/A</v>
      </c>
      <c r="D89" s="108" t="e">
        <f>VLOOKUP($F89,УЧАСТНИКИ!$A$2:$L$1105,5,FALSE)</f>
        <v>#N/A</v>
      </c>
      <c r="E89" s="219" t="e">
        <f>VLOOKUP($F89,УЧАСТНИКИ!$A$2:$L$1105,8,FALSE)</f>
        <v>#N/A</v>
      </c>
      <c r="F89" s="217"/>
      <c r="G89" s="217"/>
      <c r="H89" s="217"/>
      <c r="I89" s="217"/>
      <c r="J89" s="218" t="e">
        <f>VLOOKUP($F89,УЧАСТНИКИ!$A$2:$L$1105,9,FALSE)</f>
        <v>#N/A</v>
      </c>
    </row>
    <row r="90" spans="1:10" x14ac:dyDescent="0.25">
      <c r="A90" s="217" t="s">
        <v>41</v>
      </c>
      <c r="B90" s="106" t="e">
        <f>VLOOKUP($F90,УЧАСТНИКИ!$A$2:$L$1105,3,FALSE)</f>
        <v>#N/A</v>
      </c>
      <c r="C90" s="218" t="e">
        <f>VLOOKUP($F90,УЧАСТНИКИ!$A$2:$L$1105,4,FALSE)</f>
        <v>#N/A</v>
      </c>
      <c r="D90" s="108" t="e">
        <f>VLOOKUP($F90,УЧАСТНИКИ!$A$2:$L$1105,5,FALSE)</f>
        <v>#N/A</v>
      </c>
      <c r="E90" s="219" t="e">
        <f>VLOOKUP($F90,УЧАСТНИКИ!$A$2:$L$1105,8,FALSE)</f>
        <v>#N/A</v>
      </c>
      <c r="F90" s="217"/>
      <c r="G90" s="217"/>
      <c r="H90" s="217"/>
      <c r="I90" s="217"/>
      <c r="J90" s="218" t="e">
        <f>VLOOKUP($F90,УЧАСТНИКИ!$A$2:$L$1105,9,FALSE)</f>
        <v>#N/A</v>
      </c>
    </row>
    <row r="91" spans="1:10" x14ac:dyDescent="0.25">
      <c r="A91" s="217" t="s">
        <v>41</v>
      </c>
      <c r="B91" s="106" t="e">
        <f>VLOOKUP($F91,УЧАСТНИКИ!$A$2:$L$1105,3,FALSE)</f>
        <v>#N/A</v>
      </c>
      <c r="C91" s="218" t="e">
        <f>VLOOKUP($F91,УЧАСТНИКИ!$A$2:$L$1105,4,FALSE)</f>
        <v>#N/A</v>
      </c>
      <c r="D91" s="108" t="e">
        <f>VLOOKUP($F91,УЧАСТНИКИ!$A$2:$L$1105,5,FALSE)</f>
        <v>#N/A</v>
      </c>
      <c r="E91" s="219" t="e">
        <f>VLOOKUP($F91,УЧАСТНИКИ!$A$2:$L$1105,8,FALSE)</f>
        <v>#N/A</v>
      </c>
      <c r="F91" s="217"/>
      <c r="G91" s="217"/>
      <c r="H91" s="217"/>
      <c r="I91" s="217"/>
      <c r="J91" s="218" t="e">
        <f>VLOOKUP($F91,УЧАСТНИКИ!$A$2:$L$1105,9,FALSE)</f>
        <v>#N/A</v>
      </c>
    </row>
    <row r="92" spans="1:10" x14ac:dyDescent="0.25">
      <c r="A92" s="217" t="s">
        <v>41</v>
      </c>
      <c r="B92" s="106" t="e">
        <f>VLOOKUP($F92,УЧАСТНИКИ!$A$2:$L$1105,3,FALSE)</f>
        <v>#N/A</v>
      </c>
      <c r="C92" s="218" t="e">
        <f>VLOOKUP($F92,УЧАСТНИКИ!$A$2:$L$1105,4,FALSE)</f>
        <v>#N/A</v>
      </c>
      <c r="D92" s="108" t="e">
        <f>VLOOKUP($F92,УЧАСТНИКИ!$A$2:$L$1105,5,FALSE)</f>
        <v>#N/A</v>
      </c>
      <c r="E92" s="219" t="e">
        <f>VLOOKUP($F92,УЧАСТНИКИ!$A$2:$L$1105,8,FALSE)</f>
        <v>#N/A</v>
      </c>
      <c r="F92" s="217"/>
      <c r="G92" s="217"/>
      <c r="H92" s="217"/>
      <c r="I92" s="217"/>
      <c r="J92" s="218" t="e">
        <f>VLOOKUP($F92,УЧАСТНИКИ!$A$2:$L$1105,9,FALSE)</f>
        <v>#N/A</v>
      </c>
    </row>
    <row r="93" spans="1:10" x14ac:dyDescent="0.25">
      <c r="A93" s="217"/>
      <c r="B93" s="106"/>
      <c r="C93" s="218"/>
      <c r="D93" s="108"/>
      <c r="E93" s="217"/>
      <c r="F93" s="217"/>
      <c r="G93" s="217"/>
      <c r="H93" s="217"/>
      <c r="I93" s="217"/>
      <c r="J93" s="218"/>
    </row>
    <row r="94" spans="1:10" x14ac:dyDescent="0.25">
      <c r="A94" s="217" t="s">
        <v>42</v>
      </c>
      <c r="B94" s="106" t="e">
        <f>VLOOKUP($F94,УЧАСТНИКИ!$A$2:$L$1105,3,FALSE)</f>
        <v>#N/A</v>
      </c>
      <c r="C94" s="218" t="e">
        <f>VLOOKUP($F94,УЧАСТНИКИ!$A$2:$L$1105,4,FALSE)</f>
        <v>#N/A</v>
      </c>
      <c r="D94" s="108" t="e">
        <f>VLOOKUP($F94,УЧАСТНИКИ!$A$2:$L$1105,5,FALSE)</f>
        <v>#N/A</v>
      </c>
      <c r="E94" s="219" t="e">
        <f>VLOOKUP($F94,УЧАСТНИКИ!$A$2:$L$1105,8,FALSE)</f>
        <v>#N/A</v>
      </c>
      <c r="F94" s="217"/>
      <c r="G94" s="217"/>
      <c r="H94" s="217"/>
      <c r="I94" s="217"/>
      <c r="J94" s="218" t="e">
        <f>VLOOKUP($F94,УЧАСТНИКИ!$A$2:$L$1105,9,FALSE)</f>
        <v>#N/A</v>
      </c>
    </row>
    <row r="95" spans="1:10" x14ac:dyDescent="0.25">
      <c r="A95" s="217" t="s">
        <v>42</v>
      </c>
      <c r="B95" s="106" t="e">
        <f>VLOOKUP($F95,УЧАСТНИКИ!$A$2:$L$1105,3,FALSE)</f>
        <v>#N/A</v>
      </c>
      <c r="C95" s="218" t="e">
        <f>VLOOKUP($F95,УЧАСТНИКИ!$A$2:$L$1105,4,FALSE)</f>
        <v>#N/A</v>
      </c>
      <c r="D95" s="108" t="e">
        <f>VLOOKUP($F95,УЧАСТНИКИ!$A$2:$L$1105,5,FALSE)</f>
        <v>#N/A</v>
      </c>
      <c r="E95" s="219" t="e">
        <f>VLOOKUP($F95,УЧАСТНИКИ!$A$2:$L$1105,8,FALSE)</f>
        <v>#N/A</v>
      </c>
      <c r="F95" s="217"/>
      <c r="G95" s="217"/>
      <c r="H95" s="217"/>
      <c r="I95" s="217"/>
      <c r="J95" s="218" t="e">
        <f>VLOOKUP($F95,УЧАСТНИКИ!$A$2:$L$1105,9,FALSE)</f>
        <v>#N/A</v>
      </c>
    </row>
    <row r="96" spans="1:10" x14ac:dyDescent="0.25">
      <c r="A96" s="217" t="s">
        <v>42</v>
      </c>
      <c r="B96" s="106" t="e">
        <f>VLOOKUP($F96,УЧАСТНИКИ!$A$2:$L$1105,3,FALSE)</f>
        <v>#N/A</v>
      </c>
      <c r="C96" s="218" t="e">
        <f>VLOOKUP($F96,УЧАСТНИКИ!$A$2:$L$1105,4,FALSE)</f>
        <v>#N/A</v>
      </c>
      <c r="D96" s="108" t="e">
        <f>VLOOKUP($F96,УЧАСТНИКИ!$A$2:$L$1105,5,FALSE)</f>
        <v>#N/A</v>
      </c>
      <c r="E96" s="219" t="e">
        <f>VLOOKUP($F96,УЧАСТНИКИ!$A$2:$L$1105,8,FALSE)</f>
        <v>#N/A</v>
      </c>
      <c r="F96" s="217"/>
      <c r="G96" s="217"/>
      <c r="H96" s="217"/>
      <c r="I96" s="217"/>
      <c r="J96" s="218" t="e">
        <f>VLOOKUP($F96,УЧАСТНИКИ!$A$2:$L$1105,9,FALSE)</f>
        <v>#N/A</v>
      </c>
    </row>
    <row r="97" spans="1:10" x14ac:dyDescent="0.25">
      <c r="A97" s="217" t="s">
        <v>42</v>
      </c>
      <c r="B97" s="106" t="e">
        <f>VLOOKUP($F97,УЧАСТНИКИ!$A$2:$L$1105,3,FALSE)</f>
        <v>#N/A</v>
      </c>
      <c r="C97" s="218" t="e">
        <f>VLOOKUP($F97,УЧАСТНИКИ!$A$2:$L$1105,4,FALSE)</f>
        <v>#N/A</v>
      </c>
      <c r="D97" s="108" t="e">
        <f>VLOOKUP($F97,УЧАСТНИКИ!$A$2:$L$1105,5,FALSE)</f>
        <v>#N/A</v>
      </c>
      <c r="E97" s="219" t="e">
        <f>VLOOKUP($F97,УЧАСТНИКИ!$A$2:$L$1105,8,FALSE)</f>
        <v>#N/A</v>
      </c>
      <c r="F97" s="217"/>
      <c r="G97" s="217"/>
      <c r="H97" s="217"/>
      <c r="I97" s="217"/>
      <c r="J97" s="218" t="e">
        <f>VLOOKUP($F97,УЧАСТНИКИ!$A$2:$L$1105,9,FALSE)</f>
        <v>#N/A</v>
      </c>
    </row>
    <row r="98" spans="1:10" x14ac:dyDescent="0.25">
      <c r="A98" s="217" t="s">
        <v>42</v>
      </c>
      <c r="B98" s="106" t="e">
        <f>VLOOKUP($F98,УЧАСТНИКИ!$A$2:$L$1105,3,FALSE)</f>
        <v>#N/A</v>
      </c>
      <c r="C98" s="218" t="e">
        <f>VLOOKUP($F98,УЧАСТНИКИ!$A$2:$L$1105,4,FALSE)</f>
        <v>#N/A</v>
      </c>
      <c r="D98" s="108" t="e">
        <f>VLOOKUP($F98,УЧАСТНИКИ!$A$2:$L$1105,5,FALSE)</f>
        <v>#N/A</v>
      </c>
      <c r="E98" s="219" t="e">
        <f>VLOOKUP($F98,УЧАСТНИКИ!$A$2:$L$1105,8,FALSE)</f>
        <v>#N/A</v>
      </c>
      <c r="F98" s="217"/>
      <c r="G98" s="217"/>
      <c r="H98" s="217"/>
      <c r="I98" s="217"/>
      <c r="J98" s="218" t="e">
        <f>VLOOKUP($F98,УЧАСТНИКИ!$A$2:$L$1105,9,FALSE)</f>
        <v>#N/A</v>
      </c>
    </row>
    <row r="99" spans="1:10" x14ac:dyDescent="0.25">
      <c r="A99" s="217" t="s">
        <v>42</v>
      </c>
      <c r="B99" s="106" t="e">
        <f>VLOOKUP($F99,УЧАСТНИКИ!$A$2:$L$1105,3,FALSE)</f>
        <v>#N/A</v>
      </c>
      <c r="C99" s="218" t="e">
        <f>VLOOKUP($F99,УЧАСТНИКИ!$A$2:$L$1105,4,FALSE)</f>
        <v>#N/A</v>
      </c>
      <c r="D99" s="108" t="e">
        <f>VLOOKUP($F99,УЧАСТНИКИ!$A$2:$L$1105,5,FALSE)</f>
        <v>#N/A</v>
      </c>
      <c r="E99" s="219" t="e">
        <f>VLOOKUP($F99,УЧАСТНИКИ!$A$2:$L$1105,8,FALSE)</f>
        <v>#N/A</v>
      </c>
      <c r="F99" s="217"/>
      <c r="G99" s="217"/>
      <c r="H99" s="217"/>
      <c r="I99" s="217"/>
      <c r="J99" s="218" t="e">
        <f>VLOOKUP($F99,УЧАСТНИКИ!$A$2:$L$1105,9,FALSE)</f>
        <v>#N/A</v>
      </c>
    </row>
    <row r="100" spans="1:10" x14ac:dyDescent="0.25">
      <c r="A100" s="217"/>
      <c r="B100" s="106"/>
      <c r="C100" s="218"/>
      <c r="D100" s="108"/>
      <c r="E100" s="217"/>
      <c r="F100" s="217"/>
      <c r="G100" s="217"/>
      <c r="H100" s="217"/>
      <c r="I100" s="217"/>
      <c r="J100" s="218"/>
    </row>
    <row r="101" spans="1:10" x14ac:dyDescent="0.25">
      <c r="A101" s="217" t="s">
        <v>43</v>
      </c>
      <c r="B101" s="106" t="e">
        <f>VLOOKUP($F101,УЧАСТНИКИ!$A$2:$L$1105,3,FALSE)</f>
        <v>#N/A</v>
      </c>
      <c r="C101" s="218" t="e">
        <f>VLOOKUP($F101,УЧАСТНИКИ!$A$2:$L$1105,4,FALSE)</f>
        <v>#N/A</v>
      </c>
      <c r="D101" s="108" t="e">
        <f>VLOOKUP($F101,УЧАСТНИКИ!$A$2:$L$1105,5,FALSE)</f>
        <v>#N/A</v>
      </c>
      <c r="E101" s="219" t="e">
        <f>VLOOKUP($F101,УЧАСТНИКИ!$A$2:$L$1105,8,FALSE)</f>
        <v>#N/A</v>
      </c>
      <c r="F101" s="217"/>
      <c r="G101" s="217"/>
      <c r="H101" s="217"/>
      <c r="I101" s="217"/>
      <c r="J101" s="218" t="e">
        <f>VLOOKUP($F101,УЧАСТНИКИ!$A$2:$L$1105,9,FALSE)</f>
        <v>#N/A</v>
      </c>
    </row>
    <row r="102" spans="1:10" x14ac:dyDescent="0.25">
      <c r="A102" s="217" t="s">
        <v>43</v>
      </c>
      <c r="B102" s="106" t="e">
        <f>VLOOKUP($F102,УЧАСТНИКИ!$A$2:$L$1105,3,FALSE)</f>
        <v>#N/A</v>
      </c>
      <c r="C102" s="218" t="e">
        <f>VLOOKUP($F102,УЧАСТНИКИ!$A$2:$L$1105,4,FALSE)</f>
        <v>#N/A</v>
      </c>
      <c r="D102" s="108" t="e">
        <f>VLOOKUP($F102,УЧАСТНИКИ!$A$2:$L$1105,5,FALSE)</f>
        <v>#N/A</v>
      </c>
      <c r="E102" s="219" t="e">
        <f>VLOOKUP($F102,УЧАСТНИКИ!$A$2:$L$1105,8,FALSE)</f>
        <v>#N/A</v>
      </c>
      <c r="F102" s="217"/>
      <c r="G102" s="217"/>
      <c r="H102" s="217"/>
      <c r="I102" s="217"/>
      <c r="J102" s="218" t="e">
        <f>VLOOKUP($F102,УЧАСТНИКИ!$A$2:$L$1105,9,FALSE)</f>
        <v>#N/A</v>
      </c>
    </row>
    <row r="103" spans="1:10" x14ac:dyDescent="0.25">
      <c r="A103" s="217" t="s">
        <v>43</v>
      </c>
      <c r="B103" s="106" t="e">
        <f>VLOOKUP($F103,УЧАСТНИКИ!$A$2:$L$1105,3,FALSE)</f>
        <v>#N/A</v>
      </c>
      <c r="C103" s="218" t="e">
        <f>VLOOKUP($F103,УЧАСТНИКИ!$A$2:$L$1105,4,FALSE)</f>
        <v>#N/A</v>
      </c>
      <c r="D103" s="108" t="e">
        <f>VLOOKUP($F103,УЧАСТНИКИ!$A$2:$L$1105,5,FALSE)</f>
        <v>#N/A</v>
      </c>
      <c r="E103" s="219" t="e">
        <f>VLOOKUP($F103,УЧАСТНИКИ!$A$2:$L$1105,8,FALSE)</f>
        <v>#N/A</v>
      </c>
      <c r="F103" s="217"/>
      <c r="G103" s="217"/>
      <c r="H103" s="217"/>
      <c r="I103" s="217"/>
      <c r="J103" s="218" t="e">
        <f>VLOOKUP($F103,УЧАСТНИКИ!$A$2:$L$1105,9,FALSE)</f>
        <v>#N/A</v>
      </c>
    </row>
    <row r="104" spans="1:10" x14ac:dyDescent="0.25">
      <c r="A104" s="217" t="s">
        <v>43</v>
      </c>
      <c r="B104" s="106" t="e">
        <f>VLOOKUP($F104,УЧАСТНИКИ!$A$2:$L$1105,3,FALSE)</f>
        <v>#N/A</v>
      </c>
      <c r="C104" s="218" t="e">
        <f>VLOOKUP($F104,УЧАСТНИКИ!$A$2:$L$1105,4,FALSE)</f>
        <v>#N/A</v>
      </c>
      <c r="D104" s="108" t="e">
        <f>VLOOKUP($F104,УЧАСТНИКИ!$A$2:$L$1105,5,FALSE)</f>
        <v>#N/A</v>
      </c>
      <c r="E104" s="219" t="e">
        <f>VLOOKUP($F104,УЧАСТНИКИ!$A$2:$L$1105,8,FALSE)</f>
        <v>#N/A</v>
      </c>
      <c r="F104" s="217"/>
      <c r="G104" s="217"/>
      <c r="H104" s="217"/>
      <c r="I104" s="217"/>
      <c r="J104" s="218" t="e">
        <f>VLOOKUP($F104,УЧАСТНИКИ!$A$2:$L$1105,9,FALSE)</f>
        <v>#N/A</v>
      </c>
    </row>
    <row r="105" spans="1:10" x14ac:dyDescent="0.25">
      <c r="A105" s="217" t="s">
        <v>43</v>
      </c>
      <c r="B105" s="106" t="e">
        <f>VLOOKUP($F105,УЧАСТНИКИ!$A$2:$L$1105,3,FALSE)</f>
        <v>#N/A</v>
      </c>
      <c r="C105" s="218" t="e">
        <f>VLOOKUP($F105,УЧАСТНИКИ!$A$2:$L$1105,4,FALSE)</f>
        <v>#N/A</v>
      </c>
      <c r="D105" s="108" t="e">
        <f>VLOOKUP($F105,УЧАСТНИКИ!$A$2:$L$1105,5,FALSE)</f>
        <v>#N/A</v>
      </c>
      <c r="E105" s="219" t="e">
        <f>VLOOKUP($F105,УЧАСТНИКИ!$A$2:$L$1105,8,FALSE)</f>
        <v>#N/A</v>
      </c>
      <c r="F105" s="217"/>
      <c r="G105" s="217"/>
      <c r="H105" s="217"/>
      <c r="I105" s="217"/>
      <c r="J105" s="218" t="e">
        <f>VLOOKUP($F105,УЧАСТНИКИ!$A$2:$L$1105,9,FALSE)</f>
        <v>#N/A</v>
      </c>
    </row>
    <row r="106" spans="1:10" x14ac:dyDescent="0.25">
      <c r="A106" s="217" t="s">
        <v>43</v>
      </c>
      <c r="B106" s="106" t="e">
        <f>VLOOKUP($F106,УЧАСТНИКИ!$A$2:$L$1105,3,FALSE)</f>
        <v>#N/A</v>
      </c>
      <c r="C106" s="218" t="e">
        <f>VLOOKUP($F106,УЧАСТНИКИ!$A$2:$L$1105,4,FALSE)</f>
        <v>#N/A</v>
      </c>
      <c r="D106" s="108" t="e">
        <f>VLOOKUP($F106,УЧАСТНИКИ!$A$2:$L$1105,5,FALSE)</f>
        <v>#N/A</v>
      </c>
      <c r="E106" s="219" t="e">
        <f>VLOOKUP($F106,УЧАСТНИКИ!$A$2:$L$1105,8,FALSE)</f>
        <v>#N/A</v>
      </c>
      <c r="F106" s="217"/>
      <c r="G106" s="217"/>
      <c r="H106" s="217"/>
      <c r="I106" s="217"/>
      <c r="J106" s="218" t="e">
        <f>VLOOKUP($F106,УЧАСТНИКИ!$A$2:$L$1105,9,FALSE)</f>
        <v>#N/A</v>
      </c>
    </row>
    <row r="107" spans="1:10" x14ac:dyDescent="0.25">
      <c r="A107" s="217"/>
      <c r="B107" s="106"/>
      <c r="C107" s="218"/>
      <c r="D107" s="108"/>
      <c r="E107" s="217"/>
      <c r="F107" s="217"/>
      <c r="G107" s="217"/>
      <c r="H107" s="217"/>
      <c r="I107" s="217"/>
      <c r="J107" s="218"/>
    </row>
    <row r="108" spans="1:10" x14ac:dyDescent="0.25">
      <c r="A108" s="217" t="s">
        <v>44</v>
      </c>
      <c r="B108" s="106" t="e">
        <f>VLOOKUP($F108,УЧАСТНИКИ!$A$2:$L$1105,3,FALSE)</f>
        <v>#N/A</v>
      </c>
      <c r="C108" s="218" t="e">
        <f>VLOOKUP($F108,УЧАСТНИКИ!$A$2:$L$1105,4,FALSE)</f>
        <v>#N/A</v>
      </c>
      <c r="D108" s="108" t="e">
        <f>VLOOKUP($F108,УЧАСТНИКИ!$A$2:$L$1105,5,FALSE)</f>
        <v>#N/A</v>
      </c>
      <c r="E108" s="219" t="e">
        <f>VLOOKUP($F108,УЧАСТНИКИ!$A$2:$L$1105,8,FALSE)</f>
        <v>#N/A</v>
      </c>
      <c r="F108" s="217"/>
      <c r="G108" s="217"/>
      <c r="H108" s="217"/>
      <c r="I108" s="217"/>
      <c r="J108" s="218" t="e">
        <f>VLOOKUP($F108,УЧАСТНИКИ!$A$2:$L$1105,9,FALSE)</f>
        <v>#N/A</v>
      </c>
    </row>
    <row r="109" spans="1:10" x14ac:dyDescent="0.25">
      <c r="A109" s="217" t="s">
        <v>44</v>
      </c>
      <c r="B109" s="106" t="e">
        <f>VLOOKUP($F109,УЧАСТНИКИ!$A$2:$L$1105,3,FALSE)</f>
        <v>#N/A</v>
      </c>
      <c r="C109" s="218" t="e">
        <f>VLOOKUP($F109,УЧАСТНИКИ!$A$2:$L$1105,4,FALSE)</f>
        <v>#N/A</v>
      </c>
      <c r="D109" s="108" t="e">
        <f>VLOOKUP($F109,УЧАСТНИКИ!$A$2:$L$1105,5,FALSE)</f>
        <v>#N/A</v>
      </c>
      <c r="E109" s="219" t="e">
        <f>VLOOKUP($F109,УЧАСТНИКИ!$A$2:$L$1105,8,FALSE)</f>
        <v>#N/A</v>
      </c>
      <c r="F109" s="217"/>
      <c r="G109" s="217"/>
      <c r="H109" s="217"/>
      <c r="I109" s="217"/>
      <c r="J109" s="218" t="e">
        <f>VLOOKUP($F109,УЧАСТНИКИ!$A$2:$L$1105,9,FALSE)</f>
        <v>#N/A</v>
      </c>
    </row>
    <row r="110" spans="1:10" x14ac:dyDescent="0.25">
      <c r="A110" s="217" t="s">
        <v>44</v>
      </c>
      <c r="B110" s="106" t="e">
        <f>VLOOKUP($F110,УЧАСТНИКИ!$A$2:$L$1105,3,FALSE)</f>
        <v>#N/A</v>
      </c>
      <c r="C110" s="218" t="e">
        <f>VLOOKUP($F110,УЧАСТНИКИ!$A$2:$L$1105,4,FALSE)</f>
        <v>#N/A</v>
      </c>
      <c r="D110" s="108" t="e">
        <f>VLOOKUP($F110,УЧАСТНИКИ!$A$2:$L$1105,5,FALSE)</f>
        <v>#N/A</v>
      </c>
      <c r="E110" s="219" t="e">
        <f>VLOOKUP($F110,УЧАСТНИКИ!$A$2:$L$1105,8,FALSE)</f>
        <v>#N/A</v>
      </c>
      <c r="F110" s="217"/>
      <c r="G110" s="217"/>
      <c r="H110" s="217"/>
      <c r="I110" s="217"/>
      <c r="J110" s="218" t="e">
        <f>VLOOKUP($F110,УЧАСТНИКИ!$A$2:$L$1105,9,FALSE)</f>
        <v>#N/A</v>
      </c>
    </row>
    <row r="111" spans="1:10" x14ac:dyDescent="0.25">
      <c r="A111" s="217" t="s">
        <v>44</v>
      </c>
      <c r="B111" s="106" t="e">
        <f>VLOOKUP($F111,УЧАСТНИКИ!$A$2:$L$1105,3,FALSE)</f>
        <v>#N/A</v>
      </c>
      <c r="C111" s="218" t="e">
        <f>VLOOKUP($F111,УЧАСТНИКИ!$A$2:$L$1105,4,FALSE)</f>
        <v>#N/A</v>
      </c>
      <c r="D111" s="108" t="e">
        <f>VLOOKUP($F111,УЧАСТНИКИ!$A$2:$L$1105,5,FALSE)</f>
        <v>#N/A</v>
      </c>
      <c r="E111" s="219" t="e">
        <f>VLOOKUP($F111,УЧАСТНИКИ!$A$2:$L$1105,8,FALSE)</f>
        <v>#N/A</v>
      </c>
      <c r="F111" s="217"/>
      <c r="G111" s="217"/>
      <c r="H111" s="217"/>
      <c r="I111" s="217"/>
      <c r="J111" s="218" t="e">
        <f>VLOOKUP($F111,УЧАСТНИКИ!$A$2:$L$1105,9,FALSE)</f>
        <v>#N/A</v>
      </c>
    </row>
    <row r="112" spans="1:10" x14ac:dyDescent="0.25">
      <c r="A112" s="217" t="s">
        <v>44</v>
      </c>
      <c r="B112" s="106" t="e">
        <f>VLOOKUP($F112,УЧАСТНИКИ!$A$2:$L$1105,3,FALSE)</f>
        <v>#N/A</v>
      </c>
      <c r="C112" s="218" t="e">
        <f>VLOOKUP($F112,УЧАСТНИКИ!$A$2:$L$1105,4,FALSE)</f>
        <v>#N/A</v>
      </c>
      <c r="D112" s="108" t="e">
        <f>VLOOKUP($F112,УЧАСТНИКИ!$A$2:$L$1105,5,FALSE)</f>
        <v>#N/A</v>
      </c>
      <c r="E112" s="219" t="e">
        <f>VLOOKUP($F112,УЧАСТНИКИ!$A$2:$L$1105,8,FALSE)</f>
        <v>#N/A</v>
      </c>
      <c r="F112" s="217"/>
      <c r="G112" s="217"/>
      <c r="H112" s="217"/>
      <c r="I112" s="217"/>
      <c r="J112" s="218" t="e">
        <f>VLOOKUP($F112,УЧАСТНИКИ!$A$2:$L$1105,9,FALSE)</f>
        <v>#N/A</v>
      </c>
    </row>
    <row r="113" spans="1:11" x14ac:dyDescent="0.25">
      <c r="A113" s="217" t="s">
        <v>44</v>
      </c>
      <c r="B113" s="106" t="e">
        <f>VLOOKUP($F113,УЧАСТНИКИ!$A$2:$L$1105,3,FALSE)</f>
        <v>#N/A</v>
      </c>
      <c r="C113" s="218" t="e">
        <f>VLOOKUP($F113,УЧАСТНИКИ!$A$2:$L$1105,4,FALSE)</f>
        <v>#N/A</v>
      </c>
      <c r="D113" s="108" t="e">
        <f>VLOOKUP($F113,УЧАСТНИКИ!$A$2:$L$1105,5,FALSE)</f>
        <v>#N/A</v>
      </c>
      <c r="E113" s="219" t="e">
        <f>VLOOKUP($F113,УЧАСТНИКИ!$A$2:$L$1105,8,FALSE)</f>
        <v>#N/A</v>
      </c>
      <c r="F113" s="217"/>
      <c r="G113" s="217"/>
      <c r="H113" s="217"/>
      <c r="I113" s="217"/>
      <c r="J113" s="218" t="e">
        <f>VLOOKUP($F113,УЧАСТНИКИ!$A$2:$L$1105,9,FALSE)</f>
        <v>#N/A</v>
      </c>
    </row>
    <row r="114" spans="1:11" x14ac:dyDescent="0.25">
      <c r="A114" s="217"/>
      <c r="B114" s="106"/>
      <c r="C114" s="218"/>
      <c r="D114" s="108"/>
      <c r="E114" s="217"/>
      <c r="F114" s="217"/>
      <c r="G114" s="217"/>
      <c r="H114" s="217"/>
      <c r="I114" s="217"/>
      <c r="J114" s="218"/>
    </row>
    <row r="115" spans="1:11" x14ac:dyDescent="0.25">
      <c r="A115" s="217" t="s">
        <v>63</v>
      </c>
      <c r="B115" s="106" t="e">
        <f>VLOOKUP($F115,УЧАСТНИКИ!$A$2:$L$1105,3,FALSE)</f>
        <v>#N/A</v>
      </c>
      <c r="C115" s="218" t="e">
        <f>VLOOKUP($F115,УЧАСТНИКИ!$A$2:$L$1105,4,FALSE)</f>
        <v>#N/A</v>
      </c>
      <c r="D115" s="108" t="e">
        <f>VLOOKUP($F115,УЧАСТНИКИ!$A$2:$L$1105,5,FALSE)</f>
        <v>#N/A</v>
      </c>
      <c r="E115" s="219" t="e">
        <f>VLOOKUP($F115,УЧАСТНИКИ!$A$2:$L$1105,8,FALSE)</f>
        <v>#N/A</v>
      </c>
      <c r="F115" s="217"/>
      <c r="G115" s="217"/>
      <c r="H115" s="217"/>
      <c r="I115" s="217"/>
      <c r="J115" s="218" t="e">
        <f>VLOOKUP($F115,УЧАСТНИКИ!$A$2:$L$1105,9,FALSE)</f>
        <v>#N/A</v>
      </c>
    </row>
    <row r="116" spans="1:11" x14ac:dyDescent="0.25">
      <c r="A116" s="217" t="s">
        <v>63</v>
      </c>
      <c r="B116" s="106" t="e">
        <f>VLOOKUP($F116,УЧАСТНИКИ!$A$2:$L$1105,3,FALSE)</f>
        <v>#N/A</v>
      </c>
      <c r="C116" s="218" t="e">
        <f>VLOOKUP($F116,УЧАСТНИКИ!$A$2:$L$1105,4,FALSE)</f>
        <v>#N/A</v>
      </c>
      <c r="D116" s="108" t="e">
        <f>VLOOKUP($F116,УЧАСТНИКИ!$A$2:$L$1105,5,FALSE)</f>
        <v>#N/A</v>
      </c>
      <c r="E116" s="219" t="e">
        <f>VLOOKUP($F116,УЧАСТНИКИ!$A$2:$L$1105,8,FALSE)</f>
        <v>#N/A</v>
      </c>
      <c r="F116" s="217"/>
      <c r="G116" s="217"/>
      <c r="H116" s="217"/>
      <c r="I116" s="217"/>
      <c r="J116" s="218" t="e">
        <f>VLOOKUP($F116,УЧАСТНИКИ!$A$2:$L$1105,9,FALSE)</f>
        <v>#N/A</v>
      </c>
    </row>
    <row r="117" spans="1:11" x14ac:dyDescent="0.25">
      <c r="A117" s="217" t="s">
        <v>63</v>
      </c>
      <c r="B117" s="106" t="e">
        <f>VLOOKUP($F117,УЧАСТНИКИ!$A$2:$L$1105,3,FALSE)</f>
        <v>#N/A</v>
      </c>
      <c r="C117" s="218" t="e">
        <f>VLOOKUP($F117,УЧАСТНИКИ!$A$2:$L$1105,4,FALSE)</f>
        <v>#N/A</v>
      </c>
      <c r="D117" s="108" t="e">
        <f>VLOOKUP($F117,УЧАСТНИКИ!$A$2:$L$1105,5,FALSE)</f>
        <v>#N/A</v>
      </c>
      <c r="E117" s="219" t="e">
        <f>VLOOKUP($F117,УЧАСТНИКИ!$A$2:$L$1105,8,FALSE)</f>
        <v>#N/A</v>
      </c>
      <c r="F117" s="217"/>
      <c r="G117" s="217"/>
      <c r="H117" s="217"/>
      <c r="I117" s="217"/>
      <c r="J117" s="218" t="e">
        <f>VLOOKUP($F117,УЧАСТНИКИ!$A$2:$L$1105,9,FALSE)</f>
        <v>#N/A</v>
      </c>
    </row>
    <row r="118" spans="1:11" x14ac:dyDescent="0.25">
      <c r="A118" s="217" t="s">
        <v>63</v>
      </c>
      <c r="B118" s="106" t="e">
        <f>VLOOKUP($F118,УЧАСТНИКИ!$A$2:$L$1105,3,FALSE)</f>
        <v>#N/A</v>
      </c>
      <c r="C118" s="218" t="e">
        <f>VLOOKUP($F118,УЧАСТНИКИ!$A$2:$L$1105,4,FALSE)</f>
        <v>#N/A</v>
      </c>
      <c r="D118" s="108" t="e">
        <f>VLOOKUP($F118,УЧАСТНИКИ!$A$2:$L$1105,5,FALSE)</f>
        <v>#N/A</v>
      </c>
      <c r="E118" s="219" t="e">
        <f>VLOOKUP($F118,УЧАСТНИКИ!$A$2:$L$1105,8,FALSE)</f>
        <v>#N/A</v>
      </c>
      <c r="F118" s="217"/>
      <c r="G118" s="217"/>
      <c r="H118" s="217"/>
      <c r="I118" s="217"/>
      <c r="J118" s="218" t="e">
        <f>VLOOKUP($F118,УЧАСТНИКИ!$A$2:$L$1105,9,FALSE)</f>
        <v>#N/A</v>
      </c>
    </row>
    <row r="119" spans="1:11" x14ac:dyDescent="0.25">
      <c r="A119" s="217" t="s">
        <v>63</v>
      </c>
      <c r="B119" s="106" t="e">
        <f>VLOOKUP($F119,УЧАСТНИКИ!$A$2:$L$1105,3,FALSE)</f>
        <v>#N/A</v>
      </c>
      <c r="C119" s="218" t="e">
        <f>VLOOKUP($F119,УЧАСТНИКИ!$A$2:$L$1105,4,FALSE)</f>
        <v>#N/A</v>
      </c>
      <c r="D119" s="108" t="e">
        <f>VLOOKUP($F119,УЧАСТНИКИ!$A$2:$L$1105,5,FALSE)</f>
        <v>#N/A</v>
      </c>
      <c r="E119" s="219" t="e">
        <f>VLOOKUP($F119,УЧАСТНИКИ!$A$2:$L$1105,8,FALSE)</f>
        <v>#N/A</v>
      </c>
      <c r="F119" s="217"/>
      <c r="G119" s="217"/>
      <c r="H119" s="217"/>
      <c r="I119" s="217"/>
      <c r="J119" s="218" t="e">
        <f>VLOOKUP($F119,УЧАСТНИКИ!$A$2:$L$1105,9,FALSE)</f>
        <v>#N/A</v>
      </c>
    </row>
    <row r="120" spans="1:11" x14ac:dyDescent="0.25">
      <c r="A120" s="217" t="s">
        <v>63</v>
      </c>
      <c r="B120" s="106" t="e">
        <f>VLOOKUP($F120,УЧАСТНИКИ!$A$2:$L$1105,3,FALSE)</f>
        <v>#N/A</v>
      </c>
      <c r="C120" s="218" t="e">
        <f>VLOOKUP($F120,УЧАСТНИКИ!$A$2:$L$1105,4,FALSE)</f>
        <v>#N/A</v>
      </c>
      <c r="D120" s="108" t="e">
        <f>VLOOKUP($F120,УЧАСТНИКИ!$A$2:$L$1105,5,FALSE)</f>
        <v>#N/A</v>
      </c>
      <c r="E120" s="219" t="e">
        <f>VLOOKUP($F120,УЧАСТНИКИ!$A$2:$L$1105,8,FALSE)</f>
        <v>#N/A</v>
      </c>
      <c r="F120" s="217"/>
      <c r="G120" s="217"/>
      <c r="H120" s="217"/>
      <c r="I120" s="217"/>
      <c r="J120" s="218" t="e">
        <f>VLOOKUP($F120,УЧАСТНИКИ!$A$2:$L$1105,9,FALSE)</f>
        <v>#N/A</v>
      </c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ht="15.6" x14ac:dyDescent="0.3">
      <c r="A124" s="265" t="s">
        <v>57</v>
      </c>
      <c r="B124" s="99"/>
      <c r="D124" s="265" t="s">
        <v>171</v>
      </c>
      <c r="E124" s="265"/>
      <c r="J124" s="24"/>
      <c r="K124" s="24"/>
    </row>
    <row r="125" spans="1:11" ht="15.6" x14ac:dyDescent="0.3">
      <c r="A125" s="265" t="s">
        <v>54</v>
      </c>
      <c r="D125" s="265" t="s">
        <v>1216</v>
      </c>
      <c r="E125" s="265"/>
      <c r="K125" s="24"/>
    </row>
    <row r="126" spans="1:11" ht="15.6" x14ac:dyDescent="0.3">
      <c r="A126" s="303" t="s">
        <v>55</v>
      </c>
      <c r="B126" s="303"/>
      <c r="D126" s="265" t="s">
        <v>1217</v>
      </c>
      <c r="K126" s="24"/>
    </row>
    <row r="127" spans="1:11" ht="15.75" customHeight="1" x14ac:dyDescent="0.3">
      <c r="B127" s="265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</sheetData>
  <mergeCells count="5">
    <mergeCell ref="A1:J1"/>
    <mergeCell ref="A2:J2"/>
    <mergeCell ref="A3:J3"/>
    <mergeCell ref="E4:J4"/>
    <mergeCell ref="A126:B126"/>
  </mergeCells>
  <printOptions horizontalCentered="1"/>
  <pageMargins left="0.25" right="0.25" top="0.75" bottom="0.75" header="0.3" footer="0.3"/>
  <pageSetup paperSize="9" orientation="landscape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00B050"/>
  </sheetPr>
  <dimension ref="A1:N82"/>
  <sheetViews>
    <sheetView topLeftCell="A5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1.44140625" style="75" customWidth="1"/>
    <col min="4" max="4" width="25" style="75" customWidth="1"/>
    <col min="5" max="5" width="9.6640625" style="75" customWidth="1"/>
    <col min="6" max="6" width="7.6640625" style="75" customWidth="1"/>
    <col min="7" max="7" width="7" style="75" customWidth="1"/>
    <col min="8" max="8" width="25.109375" style="75" customWidth="1"/>
    <col min="9" max="9" width="6.88671875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1"/>
      <c r="B4" s="201"/>
      <c r="C4" s="201"/>
      <c r="D4" s="201"/>
      <c r="E4" s="309" t="s">
        <v>169</v>
      </c>
      <c r="F4" s="309"/>
      <c r="G4" s="309"/>
      <c r="H4" s="309"/>
      <c r="I4" s="309"/>
      <c r="J4" s="309"/>
      <c r="K4" s="76"/>
      <c r="L4" s="66"/>
      <c r="M4" s="66"/>
      <c r="N4" s="66"/>
    </row>
    <row r="5" spans="1:14" x14ac:dyDescent="0.25">
      <c r="A5" s="19" t="str">
        <f>d_4</f>
        <v>ЖЕНЩИНЫ</v>
      </c>
      <c r="B5" s="201"/>
      <c r="C5" s="204" t="s">
        <v>154</v>
      </c>
      <c r="D5" s="201" t="s">
        <v>197</v>
      </c>
      <c r="E5" s="201"/>
      <c r="F5" s="19" t="str">
        <f>d_1</f>
        <v>04.09.2019г.</v>
      </c>
      <c r="H5" s="36" t="s">
        <v>157</v>
      </c>
      <c r="I5" s="16" t="s">
        <v>1214</v>
      </c>
      <c r="K5" s="77"/>
    </row>
    <row r="6" spans="1:14" x14ac:dyDescent="0.25">
      <c r="A6" s="16" t="s">
        <v>182</v>
      </c>
      <c r="B6" s="149"/>
      <c r="C6" s="204" t="s">
        <v>155</v>
      </c>
      <c r="D6" s="16" t="s">
        <v>198</v>
      </c>
      <c r="E6" s="16"/>
      <c r="H6" s="36" t="s">
        <v>158</v>
      </c>
      <c r="I6" s="202"/>
      <c r="K6" s="77"/>
    </row>
    <row r="7" spans="1:14" ht="12.75" customHeight="1" x14ac:dyDescent="0.25">
      <c r="A7" s="79" t="s">
        <v>181</v>
      </c>
      <c r="C7" s="204" t="s">
        <v>156</v>
      </c>
      <c r="D7" s="16" t="s">
        <v>199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2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x14ac:dyDescent="0.25">
      <c r="A10" s="217" t="s">
        <v>38</v>
      </c>
      <c r="B10" s="106"/>
      <c r="C10" s="107"/>
      <c r="D10" s="108"/>
      <c r="E10" s="219"/>
      <c r="F10" s="217"/>
      <c r="G10" s="217"/>
      <c r="H10" s="217"/>
      <c r="I10" s="217"/>
      <c r="J10" s="218"/>
    </row>
    <row r="11" spans="1:14" s="183" customFormat="1" x14ac:dyDescent="0.25">
      <c r="A11" s="217" t="s">
        <v>39</v>
      </c>
      <c r="B11" s="184" t="str">
        <f>VLOOKUP($F11,УЧАСТНИКИ!$A$2:$L$1105,3,FALSE)</f>
        <v>Ефимова Полина</v>
      </c>
      <c r="C11" s="185" t="str">
        <f>VLOOKUP($F11,УЧАСТНИКИ!$A$2:$L$1105,4,FALSE)</f>
        <v>16.12.2001</v>
      </c>
      <c r="D11" s="186" t="str">
        <f>VLOOKUP($F11,УЧАСТНИКИ!$A$2:$L$1105,5,FALSE)</f>
        <v xml:space="preserve">Курганская область </v>
      </c>
      <c r="E11" s="242" t="str">
        <f>VLOOKUP($F11,УЧАСТНИКИ!$A$2:$L$1105,8,FALSE)</f>
        <v>КМС</v>
      </c>
      <c r="F11" s="217" t="s">
        <v>1113</v>
      </c>
      <c r="G11" s="217"/>
      <c r="H11" s="217"/>
      <c r="I11" s="217"/>
      <c r="J11" s="217" t="s">
        <v>123</v>
      </c>
    </row>
    <row r="12" spans="1:14" s="183" customFormat="1" x14ac:dyDescent="0.25">
      <c r="A12" s="217" t="s">
        <v>40</v>
      </c>
      <c r="B12" s="184" t="str">
        <f>VLOOKUP($F12,УЧАСТНИКИ!$A$2:$L$1105,3,FALSE)</f>
        <v>Ватропина Анна</v>
      </c>
      <c r="C12" s="185" t="str">
        <f>VLOOKUP($F12,УЧАСТНИКИ!$A$2:$L$1105,4,FALSE)</f>
        <v>05.10.1990</v>
      </c>
      <c r="D12" s="186" t="str">
        <f>VLOOKUP($F12,УЧАСТНИКИ!$A$2:$L$1105,5,FALSE)</f>
        <v xml:space="preserve">Республика Татарстан </v>
      </c>
      <c r="E12" s="242" t="str">
        <f>VLOOKUP($F12,УЧАСТНИКИ!$A$2:$L$1105,8,FALSE)</f>
        <v>МС</v>
      </c>
      <c r="F12" s="217" t="s">
        <v>1042</v>
      </c>
      <c r="G12" s="217"/>
      <c r="H12" s="217"/>
      <c r="I12" s="217"/>
      <c r="J12" s="217"/>
    </row>
    <row r="13" spans="1:14" s="183" customFormat="1" x14ac:dyDescent="0.25">
      <c r="A13" s="217" t="s">
        <v>41</v>
      </c>
      <c r="B13" s="184" t="str">
        <f>VLOOKUP($F13,УЧАСТНИКИ!$A$2:$L$1105,3,FALSE)</f>
        <v>Дементьева Татьяна</v>
      </c>
      <c r="C13" s="185" t="str">
        <f>VLOOKUP($F13,УЧАСТНИКИ!$A$2:$L$1105,4,FALSE)</f>
        <v>08.05.1981</v>
      </c>
      <c r="D13" s="186" t="str">
        <f>VLOOKUP($F13,УЧАСТНИКИ!$A$2:$L$1105,5,FALSE)</f>
        <v xml:space="preserve">Краснодарский край </v>
      </c>
      <c r="E13" s="242" t="str">
        <f>VLOOKUP($F13,УЧАСТНИКИ!$A$2:$L$1105,8,FALSE)</f>
        <v>МСМК</v>
      </c>
      <c r="F13" s="217" t="s">
        <v>1067</v>
      </c>
      <c r="G13" s="217"/>
      <c r="H13" s="217"/>
      <c r="I13" s="217"/>
      <c r="J13" s="217"/>
      <c r="L13" s="187"/>
    </row>
    <row r="14" spans="1:14" x14ac:dyDescent="0.25">
      <c r="A14" s="217" t="s">
        <v>42</v>
      </c>
      <c r="B14" s="106" t="str">
        <f>VLOOKUP($F14,УЧАСТНИКИ!$A$2:$L$1105,3,FALSE)</f>
        <v>Печенкина Вероника</v>
      </c>
      <c r="C14" s="107" t="str">
        <f>VLOOKUP($F14,УЧАСТНИКИ!$A$2:$L$1105,4,FALSE)</f>
        <v>31.08.1997</v>
      </c>
      <c r="D14" s="108" t="str">
        <f>VLOOKUP($F14,УЧАСТНИКИ!$A$2:$L$1105,5,FALSE)</f>
        <v xml:space="preserve">Новосибирская область </v>
      </c>
      <c r="E14" s="219" t="str">
        <f>VLOOKUP($F14,УЧАСТНИКИ!$A$2:$L$1105,8,FALSE)</f>
        <v>МС</v>
      </c>
      <c r="F14" s="217" t="s">
        <v>1193</v>
      </c>
      <c r="G14" s="217"/>
      <c r="H14" s="217"/>
      <c r="I14" s="217"/>
      <c r="J14" s="218"/>
    </row>
    <row r="15" spans="1:14" ht="26.4" x14ac:dyDescent="0.25">
      <c r="A15" s="217" t="s">
        <v>43</v>
      </c>
      <c r="B15" s="106" t="str">
        <f>VLOOKUP($F15,УЧАСТНИКИ!$A$2:$L$1105,3,FALSE)</f>
        <v>Николаева Анастасия</v>
      </c>
      <c r="C15" s="107" t="str">
        <f>VLOOKUP($F15,УЧАСТНИКИ!$A$2:$L$1105,4,FALSE)</f>
        <v>24.09.1995</v>
      </c>
      <c r="D15" s="108" t="str">
        <f>VLOOKUP($F15,УЧАСТНИКИ!$A$2:$L$1105,5,FALSE)</f>
        <v>Московская область Самарская область</v>
      </c>
      <c r="E15" s="219" t="str">
        <f>VLOOKUP($F15,УЧАСТНИКИ!$A$2:$L$1105,8,FALSE)</f>
        <v>МСМК</v>
      </c>
      <c r="F15" s="217" t="s">
        <v>120</v>
      </c>
      <c r="G15" s="217"/>
      <c r="H15" s="217"/>
      <c r="I15" s="217"/>
      <c r="J15" s="218"/>
    </row>
    <row r="16" spans="1:14" x14ac:dyDescent="0.25">
      <c r="A16" s="217" t="s">
        <v>44</v>
      </c>
      <c r="B16" s="106" t="str">
        <f>VLOOKUP($F16,УЧАСТНИКИ!$A$2:$L$1105,3,FALSE)</f>
        <v>Богатырева Екатерина</v>
      </c>
      <c r="C16" s="107" t="str">
        <f>VLOOKUP($F16,УЧАСТНИКИ!$A$2:$L$1105,4,FALSE)</f>
        <v>05.10.2000</v>
      </c>
      <c r="D16" s="108" t="str">
        <f>VLOOKUP($F16,УЧАСТНИКИ!$A$2:$L$1105,5,FALSE)</f>
        <v xml:space="preserve">Республика Карелия </v>
      </c>
      <c r="E16" s="219" t="str">
        <f>VLOOKUP($F16,УЧАСТНИКИ!$A$2:$L$1105,8,FALSE)</f>
        <v>1</v>
      </c>
      <c r="F16" s="217" t="s">
        <v>1198</v>
      </c>
      <c r="G16" s="217"/>
      <c r="H16" s="217"/>
      <c r="I16" s="217"/>
      <c r="J16" s="218" t="s">
        <v>123</v>
      </c>
    </row>
    <row r="17" spans="1:11" x14ac:dyDescent="0.25">
      <c r="A17" s="217" t="s">
        <v>63</v>
      </c>
      <c r="B17" s="106"/>
      <c r="C17" s="107"/>
      <c r="D17" s="108"/>
      <c r="E17" s="219"/>
      <c r="F17" s="217"/>
      <c r="G17" s="217"/>
      <c r="H17" s="217"/>
      <c r="I17" s="217"/>
      <c r="J17" s="218"/>
    </row>
    <row r="18" spans="1:11" x14ac:dyDescent="0.25">
      <c r="A18" s="226"/>
      <c r="B18" s="227" t="s">
        <v>46</v>
      </c>
      <c r="C18" s="228"/>
      <c r="D18" s="228"/>
      <c r="E18" s="228"/>
      <c r="F18" s="228"/>
      <c r="G18" s="228"/>
      <c r="H18" s="228"/>
      <c r="I18" s="228"/>
      <c r="J18" s="229"/>
      <c r="K18" s="10"/>
    </row>
    <row r="19" spans="1:11" x14ac:dyDescent="0.25">
      <c r="A19" s="217" t="s">
        <v>38</v>
      </c>
      <c r="B19" s="106"/>
      <c r="C19" s="107"/>
      <c r="D19" s="108"/>
      <c r="E19" s="219"/>
      <c r="F19" s="217"/>
      <c r="G19" s="217"/>
      <c r="H19" s="217"/>
      <c r="I19" s="217"/>
      <c r="J19" s="218"/>
    </row>
    <row r="20" spans="1:11" x14ac:dyDescent="0.25">
      <c r="A20" s="217" t="s">
        <v>39</v>
      </c>
      <c r="B20" s="106" t="str">
        <f>VLOOKUP($F20,УЧАСТНИКИ!$A$2:$L$1105,3,FALSE)</f>
        <v>Тропина Екатерина</v>
      </c>
      <c r="C20" s="107" t="str">
        <f>VLOOKUP($F20,УЧАСТНИКИ!$A$2:$L$1105,4,FALSE)</f>
        <v>05.08.1997</v>
      </c>
      <c r="D20" s="108" t="str">
        <f>VLOOKUP($F20,УЧАСТНИКИ!$A$2:$L$1105,5,FALSE)</f>
        <v xml:space="preserve">Новосибирская область </v>
      </c>
      <c r="E20" s="219" t="str">
        <f>VLOOKUP($F20,УЧАСТНИКИ!$A$2:$L$1105,8,FALSE)</f>
        <v>МС</v>
      </c>
      <c r="F20" s="217" t="s">
        <v>1215</v>
      </c>
      <c r="G20" s="217"/>
      <c r="H20" s="217"/>
      <c r="I20" s="217"/>
      <c r="J20" s="218" t="s">
        <v>123</v>
      </c>
    </row>
    <row r="21" spans="1:11" x14ac:dyDescent="0.25">
      <c r="A21" s="217" t="s">
        <v>40</v>
      </c>
      <c r="B21" s="106" t="str">
        <f>VLOOKUP($F21,УЧАСТНИКИ!$A$2:$L$1105,3,FALSE)</f>
        <v>Манакова  (Решеткина) Ирина</v>
      </c>
      <c r="C21" s="107" t="str">
        <f>VLOOKUP($F21,УЧАСТНИКИ!$A$2:$L$1105,4,FALSE)</f>
        <v>30.01.1989</v>
      </c>
      <c r="D21" s="108" t="str">
        <f>VLOOKUP($F21,УЧАСТНИКИ!$A$2:$L$1105,5,FALSE)</f>
        <v>Москва Санкт-Петербург</v>
      </c>
      <c r="E21" s="219" t="str">
        <f>VLOOKUP($F21,УЧАСТНИКИ!$A$2:$L$1105,8,FALSE)</f>
        <v>МС</v>
      </c>
      <c r="F21" s="217" t="s">
        <v>1156</v>
      </c>
      <c r="G21" s="217"/>
      <c r="H21" s="217"/>
      <c r="I21" s="217"/>
      <c r="J21" s="218"/>
    </row>
    <row r="22" spans="1:11" ht="26.4" x14ac:dyDescent="0.25">
      <c r="A22" s="217" t="s">
        <v>41</v>
      </c>
      <c r="B22" s="106" t="str">
        <f>VLOOKUP($F22,УЧАСТНИКИ!$A$2:$L$1105,3,FALSE)</f>
        <v>Шишкина Дарья</v>
      </c>
      <c r="C22" s="107" t="str">
        <f>VLOOKUP($F22,УЧАСТНИКИ!$A$2:$L$1105,4,FALSE)</f>
        <v>23.04.1999</v>
      </c>
      <c r="D22" s="108" t="str">
        <f>VLOOKUP($F22,УЧАСТНИКИ!$A$2:$L$1105,5,FALSE)</f>
        <v>Санкт-Петербург Республика Карелия</v>
      </c>
      <c r="E22" s="219" t="str">
        <f>VLOOKUP($F22,УЧАСТНИКИ!$A$2:$L$1105,8,FALSE)</f>
        <v>КМС</v>
      </c>
      <c r="F22" s="217" t="s">
        <v>1165</v>
      </c>
      <c r="G22" s="217"/>
      <c r="H22" s="217"/>
      <c r="I22" s="217"/>
      <c r="J22" s="218"/>
    </row>
    <row r="23" spans="1:11" ht="39.6" x14ac:dyDescent="0.25">
      <c r="A23" s="217" t="s">
        <v>42</v>
      </c>
      <c r="B23" s="106" t="str">
        <f>VLOOKUP($F23,УЧАСТНИКИ!$A$2:$L$1105,3,FALSE)</f>
        <v>Думен (Рябенко) Елена</v>
      </c>
      <c r="C23" s="107" t="str">
        <f>VLOOKUP($F23,УЧАСТНИКИ!$A$2:$L$1105,4,FALSE)</f>
        <v>13.01.1994</v>
      </c>
      <c r="D23" s="108" t="str">
        <f>VLOOKUP($F23,УЧАСТНИКИ!$A$2:$L$1105,5,FALSE)</f>
        <v>Краснодарский край Карачаево-Черкесская республика</v>
      </c>
      <c r="E23" s="219" t="str">
        <f>VLOOKUP($F23,УЧАСТНИКИ!$A$2:$L$1105,8,FALSE)</f>
        <v>МС</v>
      </c>
      <c r="F23" s="217" t="s">
        <v>1068</v>
      </c>
      <c r="G23" s="217"/>
      <c r="H23" s="217"/>
      <c r="I23" s="217"/>
      <c r="J23" s="218"/>
    </row>
    <row r="24" spans="1:11" x14ac:dyDescent="0.25">
      <c r="A24" s="217" t="s">
        <v>43</v>
      </c>
      <c r="B24" s="106" t="str">
        <f>VLOOKUP($F24,УЧАСТНИКИ!$A$2:$L$1105,3,FALSE)</f>
        <v>Рытикова Валерия</v>
      </c>
      <c r="C24" s="107" t="str">
        <f>VLOOKUP($F24,УЧАСТНИКИ!$A$2:$L$1105,4,FALSE)</f>
        <v>13.12.1995</v>
      </c>
      <c r="D24" s="108" t="str">
        <f>VLOOKUP($F24,УЧАСТНИКИ!$A$2:$L$1105,5,FALSE)</f>
        <v xml:space="preserve">Воронежская область </v>
      </c>
      <c r="E24" s="219" t="str">
        <f>VLOOKUP($F24,УЧАСТНИКИ!$A$2:$L$1105,8,FALSE)</f>
        <v>КМС</v>
      </c>
      <c r="F24" s="217" t="s">
        <v>1125</v>
      </c>
      <c r="G24" s="217"/>
      <c r="H24" s="217"/>
      <c r="I24" s="217"/>
      <c r="J24" s="218"/>
    </row>
    <row r="25" spans="1:11" x14ac:dyDescent="0.25">
      <c r="A25" s="217" t="s">
        <v>44</v>
      </c>
      <c r="B25" s="106" t="str">
        <f>VLOOKUP($F25,УЧАСТНИКИ!$A$2:$L$1105,3,FALSE)</f>
        <v>Киселева Татьяна</v>
      </c>
      <c r="C25" s="107" t="str">
        <f>VLOOKUP($F25,УЧАСТНИКИ!$A$2:$L$1105,4,FALSE)</f>
        <v>06.02.1997</v>
      </c>
      <c r="D25" s="108" t="str">
        <f>VLOOKUP($F25,УЧАСТНИКИ!$A$2:$L$1105,5,FALSE)</f>
        <v xml:space="preserve">Курганская область </v>
      </c>
      <c r="E25" s="219" t="str">
        <f>VLOOKUP($F25,УЧАСТНИКИ!$A$2:$L$1105,8,FALSE)</f>
        <v>КМС</v>
      </c>
      <c r="F25" s="217" t="s">
        <v>1115</v>
      </c>
      <c r="G25" s="217"/>
      <c r="H25" s="217"/>
      <c r="I25" s="217"/>
      <c r="J25" s="218"/>
    </row>
    <row r="26" spans="1:11" x14ac:dyDescent="0.25">
      <c r="A26" s="217">
        <v>8</v>
      </c>
      <c r="B26" s="106" t="str">
        <f>VLOOKUP($F26,УЧАСТНИКИ!$A$2:$L$1105,3,FALSE)</f>
        <v>Асташева Алиса</v>
      </c>
      <c r="C26" s="107" t="str">
        <f>VLOOKUP($F26,УЧАСТНИКИ!$A$2:$L$1105,4,FALSE)</f>
        <v>02.06.2002</v>
      </c>
      <c r="D26" s="108" t="str">
        <f>VLOOKUP($F26,УЧАСТНИКИ!$A$2:$L$1105,5,FALSE)</f>
        <v xml:space="preserve">Курганская область </v>
      </c>
      <c r="E26" s="219" t="str">
        <f>VLOOKUP($F26,УЧАСТНИКИ!$A$2:$L$1105,8,FALSE)</f>
        <v>1</v>
      </c>
      <c r="F26" s="217" t="s">
        <v>1112</v>
      </c>
      <c r="G26" s="217"/>
      <c r="H26" s="217"/>
      <c r="I26" s="217"/>
      <c r="J26" s="218" t="s">
        <v>123</v>
      </c>
    </row>
    <row r="27" spans="1:11" x14ac:dyDescent="0.25">
      <c r="K27" s="24"/>
    </row>
    <row r="28" spans="1:11" x14ac:dyDescent="0.25">
      <c r="K28" s="24"/>
    </row>
    <row r="29" spans="1:11" x14ac:dyDescent="0.25">
      <c r="K29" s="24"/>
    </row>
    <row r="30" spans="1:11" ht="15.6" x14ac:dyDescent="0.3">
      <c r="A30" s="265" t="s">
        <v>57</v>
      </c>
      <c r="B30" s="99"/>
      <c r="D30" s="265" t="s">
        <v>171</v>
      </c>
      <c r="E30" s="265"/>
      <c r="J30" s="24"/>
      <c r="K30" s="24"/>
    </row>
    <row r="31" spans="1:11" ht="15.6" x14ac:dyDescent="0.3">
      <c r="A31" s="265" t="s">
        <v>54</v>
      </c>
      <c r="D31" s="265" t="s">
        <v>1216</v>
      </c>
      <c r="E31" s="265"/>
      <c r="K31" s="24"/>
    </row>
    <row r="32" spans="1:11" ht="15.6" x14ac:dyDescent="0.3">
      <c r="A32" s="303" t="s">
        <v>55</v>
      </c>
      <c r="B32" s="303"/>
      <c r="D32" s="265" t="s">
        <v>1217</v>
      </c>
      <c r="K32" s="24"/>
    </row>
    <row r="33" spans="1:12" ht="15.75" customHeight="1" x14ac:dyDescent="0.3">
      <c r="B33" s="265"/>
    </row>
    <row r="34" spans="1:12" ht="15.75" customHeight="1" x14ac:dyDescent="0.25">
      <c r="L34" s="24"/>
    </row>
    <row r="35" spans="1:12" ht="15.75" customHeight="1" x14ac:dyDescent="0.25">
      <c r="L35" s="24"/>
    </row>
    <row r="36" spans="1:12" ht="15.75" customHeight="1" x14ac:dyDescent="0.25">
      <c r="L36" s="24"/>
    </row>
    <row r="37" spans="1:12" ht="15.75" customHeight="1" x14ac:dyDescent="0.25">
      <c r="L37" s="24"/>
    </row>
    <row r="38" spans="1:12" ht="15.75" customHeight="1" x14ac:dyDescent="0.25">
      <c r="A38" s="24"/>
      <c r="B38" s="100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5.75" customHeight="1" x14ac:dyDescent="0.25">
      <c r="A39" s="30"/>
      <c r="B39" s="129"/>
      <c r="C39" s="130"/>
      <c r="D39" s="131"/>
      <c r="E39" s="131"/>
      <c r="F39" s="30"/>
      <c r="G39" s="30"/>
      <c r="H39" s="30"/>
      <c r="I39" s="30"/>
      <c r="J39" s="30"/>
      <c r="K39" s="130"/>
      <c r="L39" s="24"/>
    </row>
    <row r="40" spans="1:12" ht="15.75" customHeight="1" x14ac:dyDescent="0.25">
      <c r="A40" s="30"/>
      <c r="B40" s="29"/>
      <c r="C40" s="130"/>
      <c r="D40" s="131"/>
      <c r="E40" s="131"/>
      <c r="F40" s="30"/>
      <c r="G40" s="30"/>
      <c r="H40" s="30"/>
      <c r="I40" s="30"/>
      <c r="J40" s="30"/>
      <c r="K40" s="130"/>
    </row>
    <row r="41" spans="1:12" ht="15.75" customHeight="1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30"/>
      <c r="K41" s="130"/>
    </row>
    <row r="42" spans="1:12" ht="15.75" customHeight="1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30"/>
      <c r="K42" s="130"/>
    </row>
    <row r="43" spans="1:12" ht="15.75" customHeight="1" x14ac:dyDescent="0.25">
      <c r="A43" s="30"/>
      <c r="B43" s="132"/>
      <c r="C43" s="130"/>
      <c r="D43" s="131"/>
      <c r="E43" s="131"/>
      <c r="F43" s="30"/>
      <c r="G43" s="30"/>
      <c r="H43" s="30"/>
      <c r="I43" s="30"/>
      <c r="J43" s="30"/>
      <c r="K43" s="130"/>
    </row>
    <row r="44" spans="1:12" ht="15.75" customHeight="1" x14ac:dyDescent="0.25">
      <c r="A44" s="30"/>
      <c r="B44" s="132"/>
      <c r="C44" s="130"/>
      <c r="D44" s="131"/>
      <c r="E44" s="131"/>
      <c r="F44" s="30"/>
      <c r="G44" s="30"/>
      <c r="H44" s="30"/>
      <c r="I44" s="30"/>
      <c r="J44" s="30"/>
      <c r="K44" s="130"/>
    </row>
    <row r="45" spans="1:12" ht="15.75" customHeight="1" x14ac:dyDescent="0.25">
      <c r="A45" s="30"/>
      <c r="B45" s="132"/>
      <c r="C45" s="130"/>
      <c r="D45" s="131"/>
      <c r="E45" s="131"/>
      <c r="F45" s="30"/>
      <c r="G45" s="30"/>
      <c r="H45" s="30"/>
      <c r="I45" s="30"/>
      <c r="J45" s="30"/>
      <c r="K45" s="130"/>
    </row>
    <row r="46" spans="1:12" ht="15.75" customHeight="1" x14ac:dyDescent="0.25">
      <c r="A46" s="30"/>
      <c r="B46" s="132"/>
      <c r="C46" s="130"/>
      <c r="D46" s="131"/>
      <c r="E46" s="131"/>
      <c r="F46" s="30"/>
      <c r="G46" s="30"/>
      <c r="H46" s="30"/>
      <c r="I46" s="30"/>
      <c r="J46" s="30"/>
      <c r="K46" s="130"/>
    </row>
    <row r="47" spans="1:12" ht="15.75" customHeight="1" x14ac:dyDescent="0.25">
      <c r="A47" s="24"/>
      <c r="B47" s="100"/>
      <c r="C47" s="24"/>
      <c r="D47" s="24"/>
      <c r="E47" s="24"/>
      <c r="F47" s="24"/>
      <c r="G47" s="24"/>
      <c r="H47" s="24"/>
      <c r="I47" s="24"/>
      <c r="J47" s="24"/>
      <c r="K47" s="24"/>
    </row>
    <row r="48" spans="1:12" ht="15.75" customHeight="1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30"/>
      <c r="K48" s="130"/>
    </row>
    <row r="49" spans="1:11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30"/>
      <c r="K49" s="130"/>
    </row>
    <row r="50" spans="1:11" ht="15.75" customHeight="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30"/>
      <c r="K50" s="130"/>
    </row>
    <row r="51" spans="1:11" ht="15.75" customHeight="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30"/>
      <c r="K51" s="130"/>
    </row>
    <row r="52" spans="1:11" ht="15.75" customHeight="1" x14ac:dyDescent="0.25">
      <c r="A52" s="30"/>
      <c r="B52" s="129"/>
      <c r="C52" s="130"/>
      <c r="D52" s="131"/>
      <c r="E52" s="131"/>
      <c r="F52" s="30"/>
      <c r="G52" s="30"/>
      <c r="H52" s="30"/>
      <c r="I52" s="30"/>
      <c r="J52" s="30"/>
      <c r="K52" s="130"/>
    </row>
    <row r="53" spans="1:11" ht="15.75" customHeight="1" x14ac:dyDescent="0.25">
      <c r="A53" s="30"/>
      <c r="B53" s="129"/>
      <c r="C53" s="130"/>
      <c r="D53" s="131"/>
      <c r="E53" s="131"/>
      <c r="F53" s="30"/>
      <c r="G53" s="30"/>
      <c r="H53" s="30"/>
      <c r="I53" s="30"/>
      <c r="J53" s="30"/>
      <c r="K53" s="130"/>
    </row>
    <row r="54" spans="1:11" ht="15.75" customHeight="1" x14ac:dyDescent="0.25">
      <c r="A54" s="30"/>
      <c r="B54" s="129"/>
      <c r="C54" s="130"/>
      <c r="D54" s="131"/>
      <c r="E54" s="131"/>
      <c r="F54" s="30"/>
      <c r="G54" s="30"/>
      <c r="H54" s="30"/>
      <c r="I54" s="30"/>
      <c r="J54" s="30"/>
      <c r="K54" s="130"/>
    </row>
    <row r="55" spans="1:11" ht="15.75" customHeight="1" x14ac:dyDescent="0.25">
      <c r="A55" s="30"/>
      <c r="B55" s="129"/>
      <c r="C55" s="130"/>
      <c r="D55" s="131"/>
      <c r="E55" s="131"/>
      <c r="F55" s="30"/>
      <c r="G55" s="30"/>
      <c r="H55" s="30"/>
      <c r="I55" s="30"/>
      <c r="J55" s="30"/>
      <c r="K55" s="130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32:B32"/>
    <mergeCell ref="A3:J3"/>
    <mergeCell ref="A1:J1"/>
    <mergeCell ref="A2:J2"/>
    <mergeCell ref="E4:J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9">
    <tabColor rgb="FF00B050"/>
  </sheetPr>
  <dimension ref="A1:M81"/>
  <sheetViews>
    <sheetView topLeftCell="A13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8" width="6.88671875" style="75" customWidth="1"/>
    <col min="9" max="9" width="25.109375" style="75" customWidth="1"/>
    <col min="10" max="10" width="6" style="75" customWidth="1"/>
    <col min="11" max="16384" width="9.109375" style="75"/>
  </cols>
  <sheetData>
    <row r="1" spans="1:13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3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</row>
    <row r="3" spans="1:13" ht="15" customHeight="1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</row>
    <row r="4" spans="1:13" ht="14.4" customHeight="1" x14ac:dyDescent="0.25">
      <c r="E4" s="309" t="s">
        <v>153</v>
      </c>
      <c r="F4" s="309"/>
      <c r="G4" s="309"/>
      <c r="H4" s="309"/>
      <c r="I4" s="309"/>
      <c r="J4" s="309"/>
      <c r="K4" s="309"/>
    </row>
    <row r="5" spans="1:13" ht="13.8" x14ac:dyDescent="0.25">
      <c r="A5" s="19" t="str">
        <f>d_4</f>
        <v>ЖЕНЩИНЫ</v>
      </c>
      <c r="B5" s="155"/>
      <c r="C5" s="204" t="s">
        <v>154</v>
      </c>
      <c r="D5" s="201" t="s">
        <v>197</v>
      </c>
      <c r="E5" s="203"/>
      <c r="F5" s="203"/>
      <c r="G5" s="19" t="str">
        <f>d_1</f>
        <v>04.09.2019г.</v>
      </c>
      <c r="I5" s="36" t="s">
        <v>157</v>
      </c>
      <c r="J5" s="16" t="s">
        <v>1278</v>
      </c>
    </row>
    <row r="6" spans="1:13" x14ac:dyDescent="0.25">
      <c r="A6" s="16" t="s">
        <v>182</v>
      </c>
      <c r="B6" s="20"/>
      <c r="C6" s="204" t="s">
        <v>155</v>
      </c>
      <c r="D6" s="16" t="s">
        <v>198</v>
      </c>
      <c r="E6" s="16"/>
      <c r="I6" s="36" t="s">
        <v>158</v>
      </c>
      <c r="J6" s="202"/>
    </row>
    <row r="7" spans="1:13" ht="12.75" customHeight="1" x14ac:dyDescent="0.25">
      <c r="A7" s="79" t="str">
        <f>'110'!A7</f>
        <v>h-0,84 м</v>
      </c>
      <c r="C7" s="204" t="s">
        <v>156</v>
      </c>
      <c r="D7" s="16" t="s">
        <v>199</v>
      </c>
      <c r="E7" s="19"/>
      <c r="F7" s="14"/>
      <c r="G7" s="138"/>
      <c r="H7" s="14"/>
      <c r="I7" s="14"/>
      <c r="J7" s="156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42" t="s">
        <v>56</v>
      </c>
      <c r="B8" s="142" t="s">
        <v>134</v>
      </c>
      <c r="C8" s="142" t="s">
        <v>53</v>
      </c>
      <c r="D8" s="142" t="s">
        <v>78</v>
      </c>
      <c r="E8" s="142" t="s">
        <v>149</v>
      </c>
      <c r="F8" s="142" t="s">
        <v>35</v>
      </c>
      <c r="G8" s="142" t="s">
        <v>81</v>
      </c>
      <c r="H8" s="142" t="s">
        <v>82</v>
      </c>
      <c r="I8" s="142" t="s">
        <v>83</v>
      </c>
      <c r="J8" s="142" t="s">
        <v>48</v>
      </c>
      <c r="K8" s="142" t="s">
        <v>58</v>
      </c>
    </row>
    <row r="9" spans="1:13" ht="13.8" thickBot="1" x14ac:dyDescent="0.3">
      <c r="A9" s="214"/>
      <c r="B9" s="215"/>
      <c r="C9" s="139"/>
      <c r="D9" s="139"/>
      <c r="E9" s="139"/>
      <c r="F9" s="139"/>
      <c r="G9" s="139"/>
      <c r="H9" s="139"/>
      <c r="I9" s="139"/>
      <c r="J9" s="139"/>
      <c r="K9" s="216"/>
    </row>
    <row r="10" spans="1:13" ht="25.8" customHeight="1" x14ac:dyDescent="0.25">
      <c r="A10" s="243" t="s">
        <v>38</v>
      </c>
      <c r="B10" s="106" t="str">
        <f>VLOOKUP($F10,УЧАСТНИКИ!$A$2:$L$1105,3,FALSE)</f>
        <v>Киселева Татьяна</v>
      </c>
      <c r="C10" s="218" t="str">
        <f>VLOOKUP($F10,УЧАСТНИКИ!$A$2:$L$1105,4,FALSE)</f>
        <v>06.02.1997</v>
      </c>
      <c r="D10" s="108" t="str">
        <f>VLOOKUP($F10,УЧАСТНИКИ!$A$2:$L$1105,5,FALSE)</f>
        <v xml:space="preserve">Курганская область </v>
      </c>
      <c r="E10" s="219" t="str">
        <f>VLOOKUP($F10,УЧАСТНИКИ!$A$2:$L$1105,8,FALSE)</f>
        <v>КМС</v>
      </c>
      <c r="F10" s="235" t="s">
        <v>1115</v>
      </c>
      <c r="G10" s="235" t="s">
        <v>1285</v>
      </c>
      <c r="H10" s="235"/>
      <c r="I10" s="235"/>
      <c r="J10" s="235"/>
      <c r="K10" s="236"/>
    </row>
    <row r="11" spans="1:13" s="183" customFormat="1" ht="25.8" customHeight="1" x14ac:dyDescent="0.25">
      <c r="A11" s="217" t="s">
        <v>39</v>
      </c>
      <c r="B11" s="184" t="str">
        <f>VLOOKUP($F11,УЧАСТНИКИ!$A$2:$L$1105,3,FALSE)</f>
        <v>Думен (Рябенко) Елена</v>
      </c>
      <c r="C11" s="217" t="str">
        <f>VLOOKUP($F11,УЧАСТНИКИ!$A$2:$L$1105,4,FALSE)</f>
        <v>13.01.1994</v>
      </c>
      <c r="D11" s="186" t="str">
        <f>VLOOKUP($F11,УЧАСТНИКИ!$A$2:$L$1105,5,FALSE)</f>
        <v>Краснодарский край Карачаево-Черкесская республика</v>
      </c>
      <c r="E11" s="242" t="str">
        <f>VLOOKUP($F11,УЧАСТНИКИ!$A$2:$L$1105,8,FALSE)</f>
        <v>МС</v>
      </c>
      <c r="F11" s="235" t="s">
        <v>1068</v>
      </c>
      <c r="G11" s="235" t="s">
        <v>1279</v>
      </c>
      <c r="H11" s="235"/>
      <c r="I11" s="235"/>
      <c r="J11" s="235"/>
      <c r="K11" s="235"/>
    </row>
    <row r="12" spans="1:13" s="183" customFormat="1" ht="25.8" customHeight="1" x14ac:dyDescent="0.25">
      <c r="A12" s="217" t="s">
        <v>40</v>
      </c>
      <c r="B12" s="184" t="str">
        <f>VLOOKUP($F12,УЧАСТНИКИ!$A$2:$L$1105,3,FALSE)</f>
        <v>Николаева Анастасия</v>
      </c>
      <c r="C12" s="217" t="str">
        <f>VLOOKUP($F12,УЧАСТНИКИ!$A$2:$L$1105,4,FALSE)</f>
        <v>24.09.1995</v>
      </c>
      <c r="D12" s="186" t="str">
        <f>VLOOKUP($F12,УЧАСТНИКИ!$A$2:$L$1105,5,FALSE)</f>
        <v>Московская область Самарская область</v>
      </c>
      <c r="E12" s="242" t="str">
        <f>VLOOKUP($F12,УЧАСТНИКИ!$A$2:$L$1105,8,FALSE)</f>
        <v>МСМК</v>
      </c>
      <c r="F12" s="235" t="s">
        <v>120</v>
      </c>
      <c r="G12" s="235" t="s">
        <v>1280</v>
      </c>
      <c r="H12" s="235"/>
      <c r="I12" s="235"/>
      <c r="J12" s="235"/>
      <c r="K12" s="235"/>
    </row>
    <row r="13" spans="1:13" s="183" customFormat="1" ht="25.8" customHeight="1" x14ac:dyDescent="0.25">
      <c r="A13" s="217" t="s">
        <v>41</v>
      </c>
      <c r="B13" s="184" t="str">
        <f>VLOOKUP($F13,УЧАСТНИКИ!$A$2:$L$1105,3,FALSE)</f>
        <v>Манакова  (Решеткина) Ирина</v>
      </c>
      <c r="C13" s="217" t="str">
        <f>VLOOKUP($F13,УЧАСТНИКИ!$A$2:$L$1105,4,FALSE)</f>
        <v>30.01.1989</v>
      </c>
      <c r="D13" s="186" t="str">
        <f>VLOOKUP($F13,УЧАСТНИКИ!$A$2:$L$1105,5,FALSE)</f>
        <v>Москва Санкт-Петербург</v>
      </c>
      <c r="E13" s="242" t="str">
        <f>VLOOKUP($F13,УЧАСТНИКИ!$A$2:$L$1105,8,FALSE)</f>
        <v>МС</v>
      </c>
      <c r="F13" s="235" t="s">
        <v>1156</v>
      </c>
      <c r="G13" s="235" t="s">
        <v>1281</v>
      </c>
      <c r="H13" s="235"/>
      <c r="I13" s="235"/>
      <c r="J13" s="235"/>
      <c r="K13" s="235"/>
      <c r="M13" s="187"/>
    </row>
    <row r="14" spans="1:13" ht="25.8" customHeight="1" x14ac:dyDescent="0.25">
      <c r="A14" s="217" t="s">
        <v>42</v>
      </c>
      <c r="B14" s="106" t="str">
        <f>VLOOKUP($F14,УЧАСТНИКИ!$A$2:$L$1105,3,FALSE)</f>
        <v>Печенкина Вероника</v>
      </c>
      <c r="C14" s="218" t="str">
        <f>VLOOKUP($F14,УЧАСТНИКИ!$A$2:$L$1105,4,FALSE)</f>
        <v>31.08.1997</v>
      </c>
      <c r="D14" s="108" t="str">
        <f>VLOOKUP($F14,УЧАСТНИКИ!$A$2:$L$1105,5,FALSE)</f>
        <v xml:space="preserve">Новосибирская область </v>
      </c>
      <c r="E14" s="219" t="str">
        <f>VLOOKUP($F14,УЧАСТНИКИ!$A$2:$L$1105,8,FALSE)</f>
        <v>МС</v>
      </c>
      <c r="F14" s="235" t="s">
        <v>1193</v>
      </c>
      <c r="G14" s="235" t="s">
        <v>1282</v>
      </c>
      <c r="H14" s="235"/>
      <c r="I14" s="235"/>
      <c r="J14" s="235"/>
      <c r="K14" s="236"/>
    </row>
    <row r="15" spans="1:13" ht="25.8" customHeight="1" x14ac:dyDescent="0.25">
      <c r="A15" s="217" t="s">
        <v>43</v>
      </c>
      <c r="B15" s="106" t="str">
        <f>VLOOKUP($F15,УЧАСТНИКИ!$A$2:$L$1105,3,FALSE)</f>
        <v>Тропина Екатерина</v>
      </c>
      <c r="C15" s="218" t="str">
        <f>VLOOKUP($F15,УЧАСТНИКИ!$A$2:$L$1105,4,FALSE)</f>
        <v>05.08.1997</v>
      </c>
      <c r="D15" s="108" t="str">
        <f>VLOOKUP($F15,УЧАСТНИКИ!$A$2:$L$1105,5,FALSE)</f>
        <v xml:space="preserve">Новосибирская область </v>
      </c>
      <c r="E15" s="219" t="str">
        <f>VLOOKUP($F15,УЧАСТНИКИ!$A$2:$L$1105,8,FALSE)</f>
        <v>МС</v>
      </c>
      <c r="F15" s="235" t="s">
        <v>1215</v>
      </c>
      <c r="G15" s="235" t="s">
        <v>1283</v>
      </c>
      <c r="H15" s="235"/>
      <c r="I15" s="235"/>
      <c r="J15" s="235"/>
      <c r="K15" s="236" t="s">
        <v>123</v>
      </c>
    </row>
    <row r="16" spans="1:13" ht="25.8" customHeight="1" x14ac:dyDescent="0.25">
      <c r="A16" s="217" t="s">
        <v>44</v>
      </c>
      <c r="B16" s="106" t="str">
        <f>VLOOKUP($F16,УЧАСТНИКИ!$A$2:$L$1105,3,FALSE)</f>
        <v>Дементьева Татьяна</v>
      </c>
      <c r="C16" s="218" t="str">
        <f>VLOOKUP($F16,УЧАСТНИКИ!$A$2:$L$1105,4,FALSE)</f>
        <v>08.05.1981</v>
      </c>
      <c r="D16" s="108" t="str">
        <f>VLOOKUP($F16,УЧАСТНИКИ!$A$2:$L$1105,5,FALSE)</f>
        <v xml:space="preserve">Краснодарский край </v>
      </c>
      <c r="E16" s="219" t="str">
        <f>VLOOKUP($F16,УЧАСТНИКИ!$A$2:$L$1105,8,FALSE)</f>
        <v>МСМК</v>
      </c>
      <c r="F16" s="235" t="s">
        <v>1067</v>
      </c>
      <c r="G16" s="235" t="s">
        <v>1282</v>
      </c>
      <c r="H16" s="235"/>
      <c r="I16" s="235"/>
      <c r="J16" s="235"/>
      <c r="K16" s="236"/>
    </row>
    <row r="17" spans="1:11" ht="25.8" customHeight="1" x14ac:dyDescent="0.25">
      <c r="A17" s="217">
        <v>8</v>
      </c>
      <c r="B17" s="106" t="str">
        <f>VLOOKUP($F17,УЧАСТНИКИ!$A$2:$L$1105,3,FALSE)</f>
        <v>Ватропина Анна</v>
      </c>
      <c r="C17" s="218" t="str">
        <f>VLOOKUP($F17,УЧАСТНИКИ!$A$2:$L$1105,4,FALSE)</f>
        <v>05.10.1990</v>
      </c>
      <c r="D17" s="108" t="str">
        <f>VLOOKUP($F17,УЧАСТНИКИ!$A$2:$L$1105,5,FALSE)</f>
        <v xml:space="preserve">Республика Татарстан </v>
      </c>
      <c r="E17" s="219" t="str">
        <f>VLOOKUP($F17,УЧАСТНИКИ!$A$2:$L$1105,8,FALSE)</f>
        <v>МС</v>
      </c>
      <c r="F17" s="235" t="s">
        <v>1042</v>
      </c>
      <c r="G17" s="235" t="s">
        <v>1284</v>
      </c>
      <c r="H17" s="235"/>
      <c r="I17" s="235"/>
      <c r="J17" s="235"/>
      <c r="K17" s="236"/>
    </row>
    <row r="18" spans="1:11" x14ac:dyDescent="0.25">
      <c r="K18" s="24"/>
    </row>
    <row r="19" spans="1:11" ht="15.6" x14ac:dyDescent="0.3">
      <c r="A19" s="128"/>
      <c r="B19" s="99"/>
      <c r="C19" s="128"/>
      <c r="D19" s="128"/>
      <c r="E19" s="147"/>
      <c r="F19" s="128"/>
      <c r="G19" s="30"/>
      <c r="H19" s="128"/>
      <c r="I19" s="137"/>
      <c r="J19" s="24"/>
      <c r="K19" s="24"/>
    </row>
    <row r="20" spans="1:11" ht="15.6" x14ac:dyDescent="0.3">
      <c r="A20" s="265" t="s">
        <v>57</v>
      </c>
      <c r="B20" s="99"/>
      <c r="D20" s="265" t="s">
        <v>171</v>
      </c>
      <c r="E20" s="265"/>
      <c r="J20" s="24"/>
      <c r="K20" s="24"/>
    </row>
    <row r="21" spans="1:11" ht="15.6" x14ac:dyDescent="0.3">
      <c r="A21" s="265" t="s">
        <v>54</v>
      </c>
      <c r="D21" s="265" t="s">
        <v>1216</v>
      </c>
      <c r="E21" s="265"/>
      <c r="K21" s="24"/>
    </row>
    <row r="22" spans="1:11" ht="15.6" x14ac:dyDescent="0.3">
      <c r="A22" s="303" t="s">
        <v>55</v>
      </c>
      <c r="B22" s="303"/>
      <c r="D22" s="265" t="s">
        <v>1217</v>
      </c>
      <c r="K22" s="24"/>
    </row>
    <row r="23" spans="1:11" ht="15.75" customHeight="1" x14ac:dyDescent="0.3">
      <c r="B23" s="265"/>
    </row>
    <row r="24" spans="1:11" ht="15.75" customHeight="1" x14ac:dyDescent="0.3">
      <c r="B24" s="128"/>
      <c r="K24" s="24"/>
    </row>
    <row r="25" spans="1:11" ht="15.75" customHeight="1" x14ac:dyDescent="0.3">
      <c r="B25" s="128"/>
      <c r="K25" s="24"/>
    </row>
    <row r="26" spans="1:11" ht="15.75" customHeight="1" x14ac:dyDescent="0.3">
      <c r="B26" s="128"/>
      <c r="K26" s="24"/>
    </row>
    <row r="27" spans="1:11" ht="15.75" customHeight="1" x14ac:dyDescent="0.3">
      <c r="B27" s="128"/>
      <c r="K27" s="24"/>
    </row>
    <row r="28" spans="1:11" ht="15.75" customHeight="1" x14ac:dyDescent="0.25">
      <c r="K28" s="24"/>
    </row>
    <row r="29" spans="1:11" ht="15.75" customHeight="1" x14ac:dyDescent="0.25">
      <c r="K29" s="24"/>
    </row>
    <row r="30" spans="1:11" ht="15.75" customHeight="1" x14ac:dyDescent="0.25">
      <c r="K30" s="24"/>
    </row>
    <row r="31" spans="1:11" ht="15.75" customHeight="1" x14ac:dyDescent="0.25">
      <c r="K31" s="24"/>
    </row>
    <row r="32" spans="1:11" ht="15.75" customHeight="1" x14ac:dyDescent="0.25">
      <c r="K32" s="24"/>
    </row>
    <row r="33" spans="1:11" ht="15.75" customHeight="1" x14ac:dyDescent="0.25">
      <c r="K33" s="24"/>
    </row>
    <row r="34" spans="1:11" ht="15.75" customHeight="1" x14ac:dyDescent="0.25">
      <c r="K34" s="24"/>
    </row>
    <row r="35" spans="1:11" ht="15.75" customHeight="1" x14ac:dyDescent="0.25">
      <c r="K35" s="24"/>
    </row>
    <row r="36" spans="1:11" ht="15.75" customHeight="1" x14ac:dyDescent="0.25">
      <c r="K36" s="24"/>
    </row>
    <row r="37" spans="1:11" ht="15.75" customHeight="1" x14ac:dyDescent="0.25">
      <c r="A37" s="24"/>
      <c r="B37" s="100"/>
      <c r="C37" s="24"/>
      <c r="D37" s="24"/>
      <c r="E37" s="24"/>
      <c r="F37" s="24"/>
      <c r="G37" s="24"/>
      <c r="H37" s="24"/>
      <c r="I37" s="24"/>
      <c r="J37" s="24"/>
      <c r="K37" s="24"/>
    </row>
    <row r="38" spans="1:11" ht="15.75" customHeight="1" x14ac:dyDescent="0.25">
      <c r="A38" s="30"/>
      <c r="B38" s="129"/>
      <c r="C38" s="130"/>
      <c r="D38" s="131"/>
      <c r="E38" s="131"/>
      <c r="F38" s="30"/>
      <c r="G38" s="30"/>
      <c r="H38" s="30"/>
      <c r="I38" s="30"/>
      <c r="J38" s="130"/>
      <c r="K38" s="24"/>
    </row>
    <row r="39" spans="1:11" ht="15.75" customHeight="1" x14ac:dyDescent="0.25">
      <c r="A39" s="30"/>
      <c r="B39" s="29"/>
      <c r="C39" s="130"/>
      <c r="D39" s="131"/>
      <c r="E39" s="131"/>
      <c r="F39" s="30"/>
      <c r="G39" s="30"/>
      <c r="H39" s="30"/>
      <c r="I39" s="30"/>
      <c r="J39" s="130"/>
    </row>
    <row r="40" spans="1:11" ht="15.75" customHeight="1" x14ac:dyDescent="0.25">
      <c r="A40" s="30"/>
      <c r="B40" s="132"/>
      <c r="C40" s="130"/>
      <c r="D40" s="131"/>
      <c r="E40" s="131"/>
      <c r="F40" s="30"/>
      <c r="G40" s="30"/>
      <c r="H40" s="30"/>
      <c r="I40" s="30"/>
      <c r="J40" s="130"/>
    </row>
    <row r="41" spans="1:11" ht="15.75" customHeight="1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130"/>
    </row>
    <row r="42" spans="1:11" ht="15.75" customHeight="1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130"/>
    </row>
    <row r="43" spans="1:11" ht="15.75" customHeight="1" x14ac:dyDescent="0.25">
      <c r="A43" s="30"/>
      <c r="B43" s="132"/>
      <c r="C43" s="130"/>
      <c r="D43" s="131"/>
      <c r="E43" s="131"/>
      <c r="F43" s="30"/>
      <c r="G43" s="30"/>
      <c r="H43" s="30"/>
      <c r="I43" s="30"/>
      <c r="J43" s="130"/>
    </row>
    <row r="44" spans="1:11" ht="15.75" customHeight="1" x14ac:dyDescent="0.25">
      <c r="A44" s="30"/>
      <c r="B44" s="132"/>
      <c r="C44" s="130"/>
      <c r="D44" s="131"/>
      <c r="E44" s="131"/>
      <c r="F44" s="30"/>
      <c r="G44" s="30"/>
      <c r="H44" s="30"/>
      <c r="I44" s="30"/>
      <c r="J44" s="130"/>
    </row>
    <row r="45" spans="1:11" ht="15.75" customHeight="1" x14ac:dyDescent="0.25">
      <c r="A45" s="30"/>
      <c r="B45" s="132"/>
      <c r="C45" s="130"/>
      <c r="D45" s="131"/>
      <c r="E45" s="131"/>
      <c r="F45" s="30"/>
      <c r="G45" s="30"/>
      <c r="H45" s="30"/>
      <c r="I45" s="30"/>
      <c r="J45" s="130"/>
    </row>
    <row r="46" spans="1:11" ht="15.75" customHeight="1" x14ac:dyDescent="0.25">
      <c r="A46" s="24"/>
      <c r="B46" s="100"/>
      <c r="C46" s="24"/>
      <c r="D46" s="24"/>
      <c r="E46" s="24"/>
      <c r="F46" s="24"/>
      <c r="G46" s="24"/>
      <c r="H46" s="24"/>
      <c r="I46" s="24"/>
      <c r="J46" s="24"/>
    </row>
    <row r="47" spans="1:11" ht="15.75" customHeight="1" x14ac:dyDescent="0.25">
      <c r="A47" s="30"/>
      <c r="B47" s="129"/>
      <c r="C47" s="130"/>
      <c r="D47" s="131"/>
      <c r="E47" s="131"/>
      <c r="F47" s="30"/>
      <c r="G47" s="30"/>
      <c r="H47" s="30"/>
      <c r="I47" s="30"/>
      <c r="J47" s="130"/>
    </row>
    <row r="48" spans="1:11" ht="15.75" customHeight="1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130"/>
    </row>
    <row r="49" spans="1:10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130"/>
    </row>
    <row r="50" spans="1:10" ht="15.75" customHeight="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130"/>
    </row>
    <row r="51" spans="1:10" ht="15.75" customHeight="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130"/>
    </row>
    <row r="52" spans="1:10" ht="15.75" customHeight="1" x14ac:dyDescent="0.25">
      <c r="A52" s="30"/>
      <c r="B52" s="129"/>
      <c r="C52" s="130"/>
      <c r="D52" s="131"/>
      <c r="E52" s="131"/>
      <c r="F52" s="30"/>
      <c r="G52" s="30"/>
      <c r="H52" s="30"/>
      <c r="I52" s="30"/>
      <c r="J52" s="130"/>
    </row>
    <row r="53" spans="1:10" ht="15.75" customHeight="1" x14ac:dyDescent="0.25">
      <c r="A53" s="30"/>
      <c r="B53" s="129"/>
      <c r="C53" s="130"/>
      <c r="D53" s="131"/>
      <c r="E53" s="131"/>
      <c r="F53" s="30"/>
      <c r="G53" s="30"/>
      <c r="H53" s="30"/>
      <c r="I53" s="30"/>
      <c r="J53" s="130"/>
    </row>
    <row r="54" spans="1:10" ht="15.75" customHeight="1" x14ac:dyDescent="0.25">
      <c r="A54" s="30"/>
      <c r="B54" s="129"/>
      <c r="C54" s="130"/>
      <c r="D54" s="131"/>
      <c r="E54" s="131"/>
      <c r="F54" s="30"/>
      <c r="G54" s="30"/>
      <c r="H54" s="30"/>
      <c r="I54" s="30"/>
      <c r="J54" s="130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  <row r="74" spans="1:10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</row>
    <row r="75" spans="1:10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pans="1:10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</row>
    <row r="78" spans="1:10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</row>
    <row r="79" spans="1:10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pans="1:10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</row>
  </sheetData>
  <mergeCells count="5"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8">
    <tabColor rgb="FF00B050"/>
  </sheetPr>
  <dimension ref="A1:N101"/>
  <sheetViews>
    <sheetView topLeftCell="A7"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8.109375" style="75" customWidth="1"/>
    <col min="3" max="3" width="12.109375" style="75" customWidth="1"/>
    <col min="4" max="4" width="41.6640625" style="75" customWidth="1"/>
    <col min="5" max="5" width="9.6640625" style="75" customWidth="1"/>
    <col min="6" max="6" width="7.6640625" style="75" customWidth="1"/>
    <col min="7" max="7" width="6.88671875" style="75" customWidth="1"/>
    <col min="8" max="8" width="11.21875" style="75" bestFit="1" customWidth="1"/>
    <col min="9" max="9" width="9" style="75" customWidth="1"/>
    <col min="10" max="10" width="8.33203125" style="75" customWidth="1"/>
    <col min="11" max="11" width="6" style="75" customWidth="1"/>
    <col min="12" max="16384" width="9.109375" style="75"/>
  </cols>
  <sheetData>
    <row r="1" spans="1:14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4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4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76"/>
      <c r="L3" s="66"/>
      <c r="M3" s="66"/>
      <c r="N3" s="66"/>
    </row>
    <row r="4" spans="1:14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76"/>
      <c r="L4" s="66"/>
      <c r="M4" s="66"/>
      <c r="N4" s="66"/>
    </row>
    <row r="5" spans="1:14" ht="13.8" x14ac:dyDescent="0.25">
      <c r="A5" s="19" t="str">
        <f>d_4</f>
        <v>ЖЕНЩИНЫ</v>
      </c>
      <c r="B5" s="201"/>
      <c r="C5" s="204" t="s">
        <v>154</v>
      </c>
      <c r="D5" s="201" t="s">
        <v>200</v>
      </c>
      <c r="E5" s="201"/>
      <c r="F5" s="201"/>
      <c r="H5" s="19" t="str">
        <f>d_2</f>
        <v>05.09.2019г.</v>
      </c>
      <c r="I5" s="36" t="s">
        <v>157</v>
      </c>
      <c r="J5" s="16" t="s">
        <v>1276</v>
      </c>
      <c r="K5" s="76"/>
      <c r="L5" s="66"/>
      <c r="M5" s="66"/>
      <c r="N5" s="66"/>
    </row>
    <row r="6" spans="1:14" x14ac:dyDescent="0.25">
      <c r="A6" s="16" t="s">
        <v>143</v>
      </c>
      <c r="B6" s="149"/>
      <c r="C6" s="204" t="s">
        <v>155</v>
      </c>
      <c r="D6" s="201" t="s">
        <v>200</v>
      </c>
      <c r="E6" s="16"/>
      <c r="I6" s="36" t="s">
        <v>158</v>
      </c>
      <c r="J6" s="202"/>
      <c r="K6" s="77"/>
    </row>
    <row r="7" spans="1:14" ht="13.5" customHeight="1" x14ac:dyDescent="0.25">
      <c r="A7" s="79" t="s">
        <v>180</v>
      </c>
      <c r="C7" s="204" t="s">
        <v>156</v>
      </c>
      <c r="D7" s="201" t="s">
        <v>200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4" ht="24" customHeight="1" x14ac:dyDescent="0.25">
      <c r="A8" s="121" t="s">
        <v>56</v>
      </c>
      <c r="B8" s="121" t="s">
        <v>134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4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4" x14ac:dyDescent="0.25">
      <c r="A10" s="217" t="s">
        <v>38</v>
      </c>
      <c r="B10" s="106"/>
      <c r="C10" s="218"/>
      <c r="D10" s="108"/>
      <c r="E10" s="219"/>
      <c r="F10" s="241"/>
      <c r="G10" s="241"/>
      <c r="H10" s="217"/>
      <c r="I10" s="217"/>
      <c r="J10" s="218"/>
    </row>
    <row r="11" spans="1:14" s="183" customFormat="1" x14ac:dyDescent="0.25">
      <c r="A11" s="217" t="s">
        <v>39</v>
      </c>
      <c r="B11" s="184" t="str">
        <f>VLOOKUP($F11,УЧАСТНИКИ!$A$2:$L$1105,3,FALSE)</f>
        <v>Грекова Екатерина</v>
      </c>
      <c r="C11" s="217" t="str">
        <f>VLOOKUP($F11,УЧАСТНИКИ!$A$2:$L$1105,4,FALSE)</f>
        <v>26.07.1998</v>
      </c>
      <c r="D11" s="186" t="str">
        <f>VLOOKUP($F11,УЧАСТНИКИ!$A$2:$L$1105,5,FALSE)</f>
        <v xml:space="preserve">Тверская область </v>
      </c>
      <c r="E11" s="242" t="str">
        <f>VLOOKUP($F11,УЧАСТНИКИ!$A$2:$L$1105,8,FALSE)</f>
        <v>1</v>
      </c>
      <c r="F11" s="217" t="s">
        <v>1277</v>
      </c>
      <c r="G11" s="217"/>
      <c r="H11" s="217"/>
      <c r="I11" s="217"/>
      <c r="J11" s="217"/>
    </row>
    <row r="12" spans="1:14" s="183" customFormat="1" x14ac:dyDescent="0.25">
      <c r="A12" s="217" t="s">
        <v>40</v>
      </c>
      <c r="B12" s="184" t="str">
        <f>VLOOKUP($F12,УЧАСТНИКИ!$A$2:$L$1105,3,FALSE)</f>
        <v>Рощупкина Юлия</v>
      </c>
      <c r="C12" s="217" t="str">
        <f>VLOOKUP($F12,УЧАСТНИКИ!$A$2:$L$1105,4,FALSE)</f>
        <v>19.04.1996</v>
      </c>
      <c r="D12" s="186" t="str">
        <f>VLOOKUP($F12,УЧАСТНИКИ!$A$2:$L$1105,5,FALSE)</f>
        <v xml:space="preserve">Белгородская область </v>
      </c>
      <c r="E12" s="242" t="str">
        <f>VLOOKUP($F12,УЧАСТНИКИ!$A$2:$L$1105,8,FALSE)</f>
        <v>МС</v>
      </c>
      <c r="F12" s="217" t="s">
        <v>1127</v>
      </c>
      <c r="G12" s="217"/>
      <c r="H12" s="217"/>
      <c r="I12" s="217"/>
      <c r="J12" s="217"/>
    </row>
    <row r="13" spans="1:14" s="183" customFormat="1" x14ac:dyDescent="0.25">
      <c r="A13" s="217" t="s">
        <v>41</v>
      </c>
      <c r="B13" s="184" t="str">
        <f>VLOOKUP($F13,УЧАСТНИКИ!$A$2:$L$1105,3,FALSE)</f>
        <v>Колесникова Дарья</v>
      </c>
      <c r="C13" s="217" t="str">
        <f>VLOOKUP($F13,УЧАСТНИКИ!$A$2:$L$1105,4,FALSE)</f>
        <v>28.07.2002</v>
      </c>
      <c r="D13" s="186" t="str">
        <f>VLOOKUP($F13,УЧАСТНИКИ!$A$2:$L$1105,5,FALSE)</f>
        <v xml:space="preserve">Краснодарский край </v>
      </c>
      <c r="E13" s="242" t="str">
        <f>VLOOKUP($F13,УЧАСТНИКИ!$A$2:$L$1105,8,FALSE)</f>
        <v>1</v>
      </c>
      <c r="F13" s="217" t="s">
        <v>1071</v>
      </c>
      <c r="G13" s="217"/>
      <c r="H13" s="217"/>
      <c r="I13" s="217"/>
      <c r="J13" s="217" t="s">
        <v>123</v>
      </c>
      <c r="L13" s="187"/>
    </row>
    <row r="14" spans="1:14" x14ac:dyDescent="0.25">
      <c r="A14" s="217" t="s">
        <v>42</v>
      </c>
      <c r="B14" s="106" t="str">
        <f>VLOOKUP($F14,УЧАСТНИКИ!$A$2:$L$1105,3,FALSE)</f>
        <v>Кузьмина Светлана</v>
      </c>
      <c r="C14" s="218" t="str">
        <f>VLOOKUP($F14,УЧАСТНИКИ!$A$2:$L$1105,4,FALSE)</f>
        <v>20.02.1997</v>
      </c>
      <c r="D14" s="108" t="str">
        <f>VLOOKUP($F14,УЧАСТНИКИ!$A$2:$L$1105,5,FALSE)</f>
        <v xml:space="preserve">Сахалинская область </v>
      </c>
      <c r="E14" s="219" t="str">
        <f>VLOOKUP($F14,УЧАСТНИКИ!$A$2:$L$1105,8,FALSE)</f>
        <v>КМС</v>
      </c>
      <c r="F14" s="217" t="s">
        <v>99</v>
      </c>
      <c r="G14" s="217"/>
      <c r="H14" s="217"/>
      <c r="I14" s="217"/>
      <c r="J14" s="218"/>
    </row>
    <row r="15" spans="1:14" x14ac:dyDescent="0.25">
      <c r="A15" s="217" t="s">
        <v>43</v>
      </c>
      <c r="B15" s="106" t="str">
        <f>VLOOKUP($F15,УЧАСТНИКИ!$A$2:$L$1105,3,FALSE)</f>
        <v>Лопунова Екатерина</v>
      </c>
      <c r="C15" s="218" t="str">
        <f>VLOOKUP($F15,УЧАСТНИКИ!$A$2:$L$1105,4,FALSE)</f>
        <v>01.06.1998</v>
      </c>
      <c r="D15" s="108" t="str">
        <f>VLOOKUP($F15,УЧАСТНИКИ!$A$2:$L$1105,5,FALSE)</f>
        <v xml:space="preserve">Санкт-Петербург </v>
      </c>
      <c r="E15" s="219" t="str">
        <f>VLOOKUP($F15,УЧАСТНИКИ!$A$2:$L$1105,8,FALSE)</f>
        <v>КМС</v>
      </c>
      <c r="F15" s="217" t="s">
        <v>1155</v>
      </c>
      <c r="G15" s="217"/>
      <c r="H15" s="217"/>
      <c r="I15" s="217"/>
      <c r="J15" s="218" t="s">
        <v>123</v>
      </c>
    </row>
    <row r="16" spans="1:14" x14ac:dyDescent="0.25">
      <c r="A16" s="217" t="s">
        <v>44</v>
      </c>
      <c r="B16" s="106" t="str">
        <f>VLOOKUP($F16,УЧАСТНИКИ!$A$2:$L$1105,3,FALSE)</f>
        <v>Рухлядева Мария</v>
      </c>
      <c r="C16" s="218" t="str">
        <f>VLOOKUP($F16,УЧАСТНИКИ!$A$2:$L$1105,4,FALSE)</f>
        <v>27.11.1999</v>
      </c>
      <c r="D16" s="108" t="str">
        <f>VLOOKUP($F16,УЧАСТНИКИ!$A$2:$L$1105,5,FALSE)</f>
        <v xml:space="preserve">Санкт-Петербург </v>
      </c>
      <c r="E16" s="219" t="str">
        <f>VLOOKUP($F16,УЧАСТНИКИ!$A$2:$L$1105,8,FALSE)</f>
        <v>КМС</v>
      </c>
      <c r="F16" s="217" t="s">
        <v>1159</v>
      </c>
      <c r="G16" s="217"/>
      <c r="H16" s="217"/>
      <c r="I16" s="217"/>
      <c r="J16" s="218" t="s">
        <v>123</v>
      </c>
    </row>
    <row r="17" spans="1:11" x14ac:dyDescent="0.25">
      <c r="A17" s="217" t="s">
        <v>63</v>
      </c>
      <c r="B17" s="106"/>
      <c r="C17" s="218"/>
      <c r="D17" s="108"/>
      <c r="E17" s="219"/>
      <c r="F17" s="217"/>
      <c r="G17" s="217"/>
      <c r="H17" s="217"/>
      <c r="I17" s="217"/>
      <c r="J17" s="218"/>
    </row>
    <row r="18" spans="1:11" x14ac:dyDescent="0.25">
      <c r="A18" s="226"/>
      <c r="B18" s="227" t="s">
        <v>46</v>
      </c>
      <c r="C18" s="228"/>
      <c r="D18" s="228"/>
      <c r="E18" s="228"/>
      <c r="F18" s="228"/>
      <c r="G18" s="228"/>
      <c r="H18" s="228"/>
      <c r="I18" s="228"/>
      <c r="J18" s="229"/>
      <c r="K18" s="10"/>
    </row>
    <row r="19" spans="1:11" x14ac:dyDescent="0.25">
      <c r="A19" s="217" t="s">
        <v>38</v>
      </c>
      <c r="B19" s="106"/>
      <c r="C19" s="218"/>
      <c r="D19" s="108"/>
      <c r="E19" s="219"/>
      <c r="F19" s="217"/>
      <c r="G19" s="217"/>
      <c r="H19" s="217"/>
      <c r="I19" s="217"/>
      <c r="J19" s="218"/>
    </row>
    <row r="20" spans="1:11" x14ac:dyDescent="0.25">
      <c r="A20" s="217" t="s">
        <v>39</v>
      </c>
      <c r="B20" s="106" t="str">
        <f>VLOOKUP($F20,УЧАСТНИКИ!$A$2:$L$1105,3,FALSE)</f>
        <v>Васина Ксения</v>
      </c>
      <c r="C20" s="218" t="str">
        <f>VLOOKUP($F20,УЧАСТНИКИ!$A$2:$L$1105,4,FALSE)</f>
        <v>20.05.2002</v>
      </c>
      <c r="D20" s="108" t="str">
        <f>VLOOKUP($F20,УЧАСТНИКИ!$A$2:$L$1105,5,FALSE)</f>
        <v xml:space="preserve">Республика Карелия </v>
      </c>
      <c r="E20" s="219" t="str">
        <f>VLOOKUP($F20,УЧАСТНИКИ!$A$2:$L$1105,8,FALSE)</f>
        <v>КМС</v>
      </c>
      <c r="F20" s="217" t="s">
        <v>1199</v>
      </c>
      <c r="G20" s="217"/>
      <c r="H20" s="217"/>
      <c r="I20" s="217"/>
      <c r="J20" s="218" t="s">
        <v>123</v>
      </c>
    </row>
    <row r="21" spans="1:11" x14ac:dyDescent="0.25">
      <c r="A21" s="217" t="s">
        <v>40</v>
      </c>
      <c r="B21" s="106" t="str">
        <f>VLOOKUP($F21,УЧАСТНИКИ!$A$2:$L$1105,3,FALSE)</f>
        <v>Мосеева (Алексеева) Надежда</v>
      </c>
      <c r="C21" s="218" t="str">
        <f>VLOOKUP($F21,УЧАСТНИКИ!$A$2:$L$1105,4,FALSE)</f>
        <v>16.07.1988</v>
      </c>
      <c r="D21" s="108" t="str">
        <f>VLOOKUP($F21,УЧАСТНИКИ!$A$2:$L$1105,5,FALSE)</f>
        <v>Санкт-Петербург Ленинградская область</v>
      </c>
      <c r="E21" s="219" t="str">
        <f>VLOOKUP($F21,УЧАСТНИКИ!$A$2:$L$1105,8,FALSE)</f>
        <v>МС</v>
      </c>
      <c r="F21" s="217" t="s">
        <v>74</v>
      </c>
      <c r="G21" s="217"/>
      <c r="H21" s="217"/>
      <c r="I21" s="217"/>
      <c r="J21" s="218"/>
    </row>
    <row r="22" spans="1:11" ht="16.2" customHeight="1" x14ac:dyDescent="0.25">
      <c r="A22" s="217" t="s">
        <v>41</v>
      </c>
      <c r="B22" s="106" t="str">
        <f>VLOOKUP($F22,УЧАСТНИКИ!$A$2:$L$1105,3,FALSE)</f>
        <v>Шахворостова Валерия</v>
      </c>
      <c r="C22" s="218" t="str">
        <f>VLOOKUP($F22,УЧАСТНИКИ!$A$2:$L$1105,4,FALSE)</f>
        <v>22.05.1998</v>
      </c>
      <c r="D22" s="108" t="str">
        <f>VLOOKUP($F22,УЧАСТНИКИ!$A$2:$L$1105,5,FALSE)</f>
        <v>Москва Владимирская область</v>
      </c>
      <c r="E22" s="219" t="str">
        <f>VLOOKUP($F22,УЧАСТНИКИ!$A$2:$L$1105,8,FALSE)</f>
        <v>КМС</v>
      </c>
      <c r="F22" s="217" t="s">
        <v>1107</v>
      </c>
      <c r="G22" s="217"/>
      <c r="H22" s="217"/>
      <c r="I22" s="217"/>
      <c r="J22" s="218"/>
    </row>
    <row r="23" spans="1:11" x14ac:dyDescent="0.25">
      <c r="A23" s="217" t="s">
        <v>42</v>
      </c>
      <c r="B23" s="106" t="str">
        <f>VLOOKUP($F23,УЧАСТНИКИ!$A$2:$L$1105,3,FALSE)</f>
        <v>Топольскова Ольга</v>
      </c>
      <c r="C23" s="218" t="str">
        <f>VLOOKUP($F23,УЧАСТНИКИ!$A$2:$L$1105,4,FALSE)</f>
        <v>25.06.2002</v>
      </c>
      <c r="D23" s="108" t="str">
        <f>VLOOKUP($F23,УЧАСТНИКИ!$A$2:$L$1105,5,FALSE)</f>
        <v xml:space="preserve">Ставропольский край </v>
      </c>
      <c r="E23" s="219" t="str">
        <f>VLOOKUP($F23,УЧАСТНИКИ!$A$2:$L$1105,8,FALSE)</f>
        <v>КМС</v>
      </c>
      <c r="F23" s="217" t="s">
        <v>1065</v>
      </c>
      <c r="G23" s="217"/>
      <c r="H23" s="217"/>
      <c r="I23" s="217"/>
      <c r="J23" s="218"/>
    </row>
    <row r="24" spans="1:11" x14ac:dyDescent="0.25">
      <c r="A24" s="217" t="s">
        <v>43</v>
      </c>
      <c r="B24" s="106" t="str">
        <f>VLOOKUP($F24,УЧАСТНИКИ!$A$2:$L$1105,3,FALSE)</f>
        <v>Сазанова Екатерина</v>
      </c>
      <c r="C24" s="218" t="str">
        <f>VLOOKUP($F24,УЧАСТНИКИ!$A$2:$L$1105,4,FALSE)</f>
        <v>28.05.1996</v>
      </c>
      <c r="D24" s="108" t="str">
        <f>VLOOKUP($F24,УЧАСТНИКИ!$A$2:$L$1105,5,FALSE)</f>
        <v>Санкт-Петербург Республика Карелия</v>
      </c>
      <c r="E24" s="219" t="str">
        <f>VLOOKUP($F24,УЧАСТНИКИ!$A$2:$L$1105,8,FALSE)</f>
        <v>КМС</v>
      </c>
      <c r="F24" s="217" t="s">
        <v>1203</v>
      </c>
      <c r="G24" s="217"/>
      <c r="H24" s="217"/>
      <c r="I24" s="217"/>
      <c r="J24" s="218"/>
    </row>
    <row r="25" spans="1:11" ht="26.4" x14ac:dyDescent="0.25">
      <c r="A25" s="217" t="s">
        <v>44</v>
      </c>
      <c r="B25" s="106" t="str">
        <f>VLOOKUP($F25,УЧАСТНИКИ!$A$2:$L$1105,3,FALSE)</f>
        <v>Шатурная Светлана</v>
      </c>
      <c r="C25" s="218" t="str">
        <f>VLOOKUP($F25,УЧАСТНИКИ!$A$2:$L$1105,4,FALSE)</f>
        <v>15.06.1995</v>
      </c>
      <c r="D25" s="108" t="str">
        <f>VLOOKUP($F25,УЧАСТНИКИ!$A$2:$L$1105,5,FALSE)</f>
        <v>Краснодарский край Карачаево-Черкесская республика</v>
      </c>
      <c r="E25" s="219" t="str">
        <f>VLOOKUP($F25,УЧАСТНИКИ!$A$2:$L$1105,8,FALSE)</f>
        <v>КМС</v>
      </c>
      <c r="F25" s="217" t="s">
        <v>1079</v>
      </c>
      <c r="G25" s="217"/>
      <c r="H25" s="217"/>
      <c r="I25" s="217"/>
      <c r="J25" s="218"/>
    </row>
    <row r="26" spans="1:11" x14ac:dyDescent="0.25">
      <c r="A26" s="217">
        <v>8</v>
      </c>
      <c r="B26" s="106"/>
      <c r="C26" s="218"/>
      <c r="D26" s="108"/>
      <c r="E26" s="219"/>
      <c r="F26" s="217"/>
      <c r="G26" s="217"/>
      <c r="H26" s="217"/>
      <c r="I26" s="217"/>
      <c r="J26" s="218"/>
    </row>
    <row r="27" spans="1:11" x14ac:dyDescent="0.25">
      <c r="A27" s="226"/>
      <c r="B27" s="227" t="s">
        <v>47</v>
      </c>
      <c r="C27" s="228"/>
      <c r="D27" s="228"/>
      <c r="E27" s="228"/>
      <c r="F27" s="228"/>
      <c r="G27" s="228"/>
      <c r="H27" s="228"/>
      <c r="I27" s="228"/>
      <c r="J27" s="229"/>
    </row>
    <row r="28" spans="1:11" x14ac:dyDescent="0.25">
      <c r="A28" s="217" t="s">
        <v>38</v>
      </c>
      <c r="B28" s="106"/>
      <c r="C28" s="218"/>
      <c r="D28" s="108"/>
      <c r="E28" s="219"/>
      <c r="F28" s="217"/>
      <c r="G28" s="217"/>
      <c r="H28" s="217"/>
      <c r="I28" s="217"/>
      <c r="J28" s="218"/>
    </row>
    <row r="29" spans="1:11" x14ac:dyDescent="0.25">
      <c r="A29" s="217" t="s">
        <v>39</v>
      </c>
      <c r="B29" s="106" t="str">
        <f>VLOOKUP($F29,УЧАСТНИКИ!$A$2:$L$1105,3,FALSE)</f>
        <v>Бланк Анна</v>
      </c>
      <c r="C29" s="218" t="str">
        <f>VLOOKUP($F29,УЧАСТНИКИ!$A$2:$L$1105,4,FALSE)</f>
        <v>12.01.1990</v>
      </c>
      <c r="D29" s="108" t="str">
        <f>VLOOKUP($F29,УЧАСТНИКИ!$A$2:$L$1105,5,FALSE)</f>
        <v xml:space="preserve">Челябинская область </v>
      </c>
      <c r="E29" s="219" t="str">
        <f>VLOOKUP($F29,УЧАСТНИКИ!$A$2:$L$1105,8,FALSE)</f>
        <v>МСМК</v>
      </c>
      <c r="F29" s="217" t="s">
        <v>1186</v>
      </c>
      <c r="G29" s="217"/>
      <c r="H29" s="217"/>
      <c r="I29" s="217"/>
      <c r="J29" s="218"/>
    </row>
    <row r="30" spans="1:11" x14ac:dyDescent="0.25">
      <c r="A30" s="217" t="s">
        <v>40</v>
      </c>
      <c r="B30" s="106" t="str">
        <f>VLOOKUP($F30,УЧАСТНИКИ!$A$2:$L$1105,3,FALSE)</f>
        <v>Кибакина (Коршунова) Анастасия</v>
      </c>
      <c r="C30" s="218" t="str">
        <f>VLOOKUP($F30,УЧАСТНИКИ!$A$2:$L$1105,4,FALSE)</f>
        <v>17.05.1992</v>
      </c>
      <c r="D30" s="108" t="str">
        <f>VLOOKUP($F30,УЧАСТНИКИ!$A$2:$L$1105,5,FALSE)</f>
        <v xml:space="preserve">Ульяновская область </v>
      </c>
      <c r="E30" s="219" t="str">
        <f>VLOOKUP($F30,УЧАСТНИКИ!$A$2:$L$1105,8,FALSE)</f>
        <v>МС</v>
      </c>
      <c r="F30" s="217" t="s">
        <v>1061</v>
      </c>
      <c r="G30" s="217"/>
      <c r="H30" s="217"/>
      <c r="I30" s="217"/>
      <c r="J30" s="218"/>
    </row>
    <row r="31" spans="1:11" x14ac:dyDescent="0.25">
      <c r="A31" s="217" t="s">
        <v>41</v>
      </c>
      <c r="B31" s="106" t="str">
        <f>VLOOKUP($F31,УЧАСТНИКИ!$A$2:$L$1105,3,FALSE)</f>
        <v>Колесниченко (Давыдова) Ирина</v>
      </c>
      <c r="C31" s="218" t="str">
        <f>VLOOKUP($F31,УЧАСТНИКИ!$A$2:$L$1105,4,FALSE)</f>
        <v>27.05.1988</v>
      </c>
      <c r="D31" s="108" t="str">
        <f>VLOOKUP($F31,УЧАСТНИКИ!$A$2:$L$1105,5,FALSE)</f>
        <v>Москва Московская область</v>
      </c>
      <c r="E31" s="219" t="str">
        <f>VLOOKUP($F31,УЧАСТНИКИ!$A$2:$L$1105,8,FALSE)</f>
        <v>ЗМС</v>
      </c>
      <c r="F31" s="217" t="s">
        <v>73</v>
      </c>
      <c r="G31" s="217"/>
      <c r="H31" s="217"/>
      <c r="I31" s="217"/>
      <c r="J31" s="218" t="s">
        <v>123</v>
      </c>
    </row>
    <row r="32" spans="1:11" x14ac:dyDescent="0.25">
      <c r="A32" s="217" t="s">
        <v>42</v>
      </c>
      <c r="B32" s="106" t="str">
        <f>VLOOKUP($F32,УЧАСТНИКИ!$A$2:$L$1105,3,FALSE)</f>
        <v>Андреева (Храмова) Валерия</v>
      </c>
      <c r="C32" s="218" t="str">
        <f>VLOOKUP($F32,УЧАСТНИКИ!$A$2:$L$1105,4,FALSE)</f>
        <v>13.08.1992</v>
      </c>
      <c r="D32" s="108" t="str">
        <f>VLOOKUP($F32,УЧАСТНИКИ!$A$2:$L$1105,5,FALSE)</f>
        <v>Московская область Самарская область</v>
      </c>
      <c r="E32" s="219" t="str">
        <f>VLOOKUP($F32,УЧАСТНИКИ!$A$2:$L$1105,8,FALSE)</f>
        <v>МС</v>
      </c>
      <c r="F32" s="217" t="s">
        <v>113</v>
      </c>
      <c r="G32" s="217"/>
      <c r="H32" s="217"/>
      <c r="I32" s="217"/>
      <c r="J32" s="218"/>
    </row>
    <row r="33" spans="1:12" x14ac:dyDescent="0.25">
      <c r="A33" s="217" t="s">
        <v>43</v>
      </c>
      <c r="B33" s="106" t="str">
        <f>VLOOKUP($F33,УЧАСТНИКИ!$A$2:$L$1105,3,FALSE)</f>
        <v>Зуйкевич Елена</v>
      </c>
      <c r="C33" s="218" t="str">
        <f>VLOOKUP($F33,УЧАСТНИКИ!$A$2:$L$1105,4,FALSE)</f>
        <v>26.02.1990</v>
      </c>
      <c r="D33" s="108" t="str">
        <f>VLOOKUP($F33,УЧАСТНИКИ!$A$2:$L$1105,5,FALSE)</f>
        <v>Калининградская область Пермский край</v>
      </c>
      <c r="E33" s="219" t="str">
        <f>VLOOKUP($F33,УЧАСТНИКИ!$A$2:$L$1105,8,FALSE)</f>
        <v>МС</v>
      </c>
      <c r="F33" s="217" t="s">
        <v>1204</v>
      </c>
      <c r="G33" s="217"/>
      <c r="H33" s="217"/>
      <c r="I33" s="217"/>
      <c r="J33" s="218"/>
    </row>
    <row r="34" spans="1:12" x14ac:dyDescent="0.25">
      <c r="A34" s="217" t="s">
        <v>44</v>
      </c>
      <c r="B34" s="106" t="str">
        <f>VLOOKUP($F34,УЧАСТНИКИ!$A$2:$L$1105,3,FALSE)</f>
        <v>Буреева Олеся</v>
      </c>
      <c r="C34" s="218" t="str">
        <f>VLOOKUP($F34,УЧАСТНИКИ!$A$2:$L$1105,4,FALSE)</f>
        <v>05.07.1998</v>
      </c>
      <c r="D34" s="108" t="str">
        <f>VLOOKUP($F34,УЧАСТНИКИ!$A$2:$L$1105,5,FALSE)</f>
        <v xml:space="preserve">Воронежская область </v>
      </c>
      <c r="E34" s="219" t="str">
        <f>VLOOKUP($F34,УЧАСТНИКИ!$A$2:$L$1105,8,FALSE)</f>
        <v>МС</v>
      </c>
      <c r="F34" s="217" t="s">
        <v>1123</v>
      </c>
      <c r="G34" s="217"/>
      <c r="H34" s="217"/>
      <c r="I34" s="217"/>
      <c r="J34" s="218"/>
    </row>
    <row r="35" spans="1:12" x14ac:dyDescent="0.25">
      <c r="A35" s="217">
        <v>8</v>
      </c>
      <c r="B35" s="106"/>
      <c r="C35" s="218"/>
      <c r="D35" s="108"/>
      <c r="E35" s="219"/>
      <c r="F35" s="217"/>
      <c r="G35" s="217"/>
      <c r="H35" s="217"/>
      <c r="I35" s="217"/>
      <c r="J35" s="218"/>
    </row>
    <row r="36" spans="1:12" x14ac:dyDescent="0.25">
      <c r="A36" s="30"/>
      <c r="B36" s="97"/>
      <c r="C36" s="98"/>
      <c r="D36" s="127"/>
      <c r="E36" s="127"/>
      <c r="F36" s="30"/>
      <c r="G36" s="30"/>
      <c r="H36" s="30"/>
      <c r="I36" s="30"/>
      <c r="J36" s="30"/>
      <c r="K36" s="98"/>
      <c r="L36" s="24"/>
    </row>
    <row r="37" spans="1:12" ht="15.75" customHeight="1" x14ac:dyDescent="0.25">
      <c r="A37" s="30"/>
      <c r="B37" s="97"/>
      <c r="C37" s="98"/>
      <c r="D37" s="127"/>
      <c r="E37" s="127"/>
      <c r="F37" s="30"/>
      <c r="G37" s="30"/>
      <c r="H37" s="30"/>
      <c r="I37" s="30"/>
      <c r="J37" s="30"/>
      <c r="K37" s="98"/>
      <c r="L37" s="24"/>
    </row>
    <row r="38" spans="1:12" x14ac:dyDescent="0.25">
      <c r="L38" s="24"/>
    </row>
    <row r="39" spans="1:12" ht="15.6" x14ac:dyDescent="0.3">
      <c r="A39" s="265" t="s">
        <v>57</v>
      </c>
      <c r="B39" s="99"/>
      <c r="D39" s="265" t="s">
        <v>171</v>
      </c>
      <c r="E39" s="265"/>
      <c r="J39" s="24"/>
      <c r="K39" s="24"/>
    </row>
    <row r="40" spans="1:12" ht="15.6" x14ac:dyDescent="0.3">
      <c r="A40" s="265" t="s">
        <v>54</v>
      </c>
      <c r="D40" s="265" t="s">
        <v>1216</v>
      </c>
      <c r="E40" s="265"/>
      <c r="K40" s="24"/>
    </row>
    <row r="41" spans="1:12" ht="15.6" x14ac:dyDescent="0.3">
      <c r="A41" s="303" t="s">
        <v>55</v>
      </c>
      <c r="B41" s="303"/>
      <c r="D41" s="265" t="s">
        <v>1217</v>
      </c>
      <c r="K41" s="24"/>
    </row>
    <row r="42" spans="1:12" ht="15.75" customHeight="1" x14ac:dyDescent="0.3">
      <c r="B42" s="265"/>
    </row>
    <row r="43" spans="1:12" ht="15.6" x14ac:dyDescent="0.3">
      <c r="B43" s="128"/>
      <c r="L43" s="24"/>
    </row>
    <row r="44" spans="1:12" ht="15.6" x14ac:dyDescent="0.3">
      <c r="B44" s="128"/>
      <c r="L44" s="24"/>
    </row>
    <row r="45" spans="1:12" x14ac:dyDescent="0.25">
      <c r="L45" s="24"/>
    </row>
    <row r="46" spans="1:12" ht="15.6" x14ac:dyDescent="0.3">
      <c r="B46" s="128"/>
      <c r="L46" s="24"/>
    </row>
    <row r="47" spans="1:12" ht="15.75" customHeight="1" x14ac:dyDescent="0.3">
      <c r="B47" s="128"/>
      <c r="L47" s="24"/>
    </row>
    <row r="48" spans="1:12" ht="15.75" customHeight="1" x14ac:dyDescent="0.25">
      <c r="L48" s="24"/>
    </row>
    <row r="49" spans="1:12" ht="15.75" customHeight="1" x14ac:dyDescent="0.25">
      <c r="L49" s="24"/>
    </row>
    <row r="50" spans="1:12" ht="15.75" customHeight="1" x14ac:dyDescent="0.25">
      <c r="L50" s="24"/>
    </row>
    <row r="51" spans="1:12" ht="15.75" customHeight="1" x14ac:dyDescent="0.25">
      <c r="L51" s="24"/>
    </row>
    <row r="52" spans="1:12" ht="15.75" customHeight="1" x14ac:dyDescent="0.25">
      <c r="L52" s="24"/>
    </row>
    <row r="53" spans="1:12" ht="15.75" customHeight="1" x14ac:dyDescent="0.25">
      <c r="L53" s="24"/>
    </row>
    <row r="54" spans="1:12" ht="15.75" customHeight="1" x14ac:dyDescent="0.25">
      <c r="L54" s="24"/>
    </row>
    <row r="55" spans="1:12" ht="15.75" customHeight="1" x14ac:dyDescent="0.25">
      <c r="L55" s="24"/>
    </row>
    <row r="56" spans="1:12" ht="15.75" customHeight="1" x14ac:dyDescent="0.25">
      <c r="L56" s="24"/>
    </row>
    <row r="57" spans="1:12" ht="15.75" customHeight="1" x14ac:dyDescent="0.25">
      <c r="A57" s="24"/>
      <c r="B57" s="100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12" ht="15.75" customHeight="1" x14ac:dyDescent="0.25">
      <c r="A58" s="30"/>
      <c r="B58" s="129"/>
      <c r="C58" s="130"/>
      <c r="D58" s="131"/>
      <c r="E58" s="131"/>
      <c r="F58" s="30"/>
      <c r="G58" s="30"/>
      <c r="H58" s="30"/>
      <c r="I58" s="30"/>
      <c r="J58" s="30"/>
      <c r="K58" s="130"/>
      <c r="L58" s="24"/>
    </row>
    <row r="59" spans="1:12" ht="15.75" customHeight="1" x14ac:dyDescent="0.25">
      <c r="A59" s="30"/>
      <c r="B59" s="29"/>
      <c r="C59" s="130"/>
      <c r="D59" s="131"/>
      <c r="E59" s="131"/>
      <c r="F59" s="30"/>
      <c r="G59" s="30"/>
      <c r="H59" s="30"/>
      <c r="I59" s="30"/>
      <c r="J59" s="30"/>
      <c r="K59" s="130"/>
    </row>
    <row r="60" spans="1:12" ht="15.75" customHeight="1" x14ac:dyDescent="0.25">
      <c r="A60" s="30"/>
      <c r="B60" s="132"/>
      <c r="C60" s="130"/>
      <c r="D60" s="131"/>
      <c r="E60" s="131"/>
      <c r="F60" s="30"/>
      <c r="G60" s="30"/>
      <c r="H60" s="30"/>
      <c r="I60" s="30"/>
      <c r="J60" s="30"/>
      <c r="K60" s="130"/>
    </row>
    <row r="61" spans="1:12" ht="15.75" customHeight="1" x14ac:dyDescent="0.25">
      <c r="A61" s="30"/>
      <c r="B61" s="132"/>
      <c r="C61" s="130"/>
      <c r="D61" s="131"/>
      <c r="E61" s="131"/>
      <c r="F61" s="30"/>
      <c r="G61" s="30"/>
      <c r="H61" s="30"/>
      <c r="I61" s="30"/>
      <c r="J61" s="30"/>
      <c r="K61" s="130"/>
    </row>
    <row r="62" spans="1:12" ht="15.75" customHeight="1" x14ac:dyDescent="0.25">
      <c r="A62" s="30"/>
      <c r="B62" s="132"/>
      <c r="C62" s="130"/>
      <c r="D62" s="131"/>
      <c r="E62" s="131"/>
      <c r="F62" s="30"/>
      <c r="G62" s="30"/>
      <c r="H62" s="30"/>
      <c r="I62" s="30"/>
      <c r="J62" s="30"/>
      <c r="K62" s="130"/>
    </row>
    <row r="63" spans="1:12" ht="15.75" customHeight="1" x14ac:dyDescent="0.25">
      <c r="A63" s="30"/>
      <c r="B63" s="132"/>
      <c r="C63" s="130"/>
      <c r="D63" s="131"/>
      <c r="E63" s="131"/>
      <c r="F63" s="30"/>
      <c r="G63" s="30"/>
      <c r="H63" s="30"/>
      <c r="I63" s="30"/>
      <c r="J63" s="30"/>
      <c r="K63" s="130"/>
    </row>
    <row r="64" spans="1:12" ht="15.75" customHeight="1" x14ac:dyDescent="0.25">
      <c r="A64" s="30"/>
      <c r="B64" s="132"/>
      <c r="C64" s="130"/>
      <c r="D64" s="131"/>
      <c r="E64" s="131"/>
      <c r="F64" s="30"/>
      <c r="G64" s="30"/>
      <c r="H64" s="30"/>
      <c r="I64" s="30"/>
      <c r="J64" s="30"/>
      <c r="K64" s="130"/>
    </row>
    <row r="65" spans="1:11" ht="15.75" customHeight="1" x14ac:dyDescent="0.25">
      <c r="A65" s="30"/>
      <c r="B65" s="132"/>
      <c r="C65" s="130"/>
      <c r="D65" s="131"/>
      <c r="E65" s="131"/>
      <c r="F65" s="30"/>
      <c r="G65" s="30"/>
      <c r="H65" s="30"/>
      <c r="I65" s="30"/>
      <c r="J65" s="30"/>
      <c r="K65" s="130"/>
    </row>
    <row r="66" spans="1:11" ht="15.75" customHeight="1" x14ac:dyDescent="0.25">
      <c r="A66" s="24"/>
      <c r="B66" s="100"/>
      <c r="C66" s="24"/>
      <c r="D66" s="24"/>
      <c r="E66" s="24"/>
      <c r="F66" s="24"/>
      <c r="G66" s="24"/>
      <c r="H66" s="24"/>
      <c r="I66" s="24"/>
      <c r="J66" s="24"/>
      <c r="K66" s="24"/>
    </row>
    <row r="67" spans="1:11" ht="15.75" customHeight="1" x14ac:dyDescent="0.25">
      <c r="A67" s="30"/>
      <c r="B67" s="129"/>
      <c r="C67" s="130"/>
      <c r="D67" s="131"/>
      <c r="E67" s="131"/>
      <c r="F67" s="30"/>
      <c r="G67" s="30"/>
      <c r="H67" s="30"/>
      <c r="I67" s="30"/>
      <c r="J67" s="30"/>
      <c r="K67" s="130"/>
    </row>
    <row r="68" spans="1:11" ht="15.75" customHeight="1" x14ac:dyDescent="0.25">
      <c r="A68" s="30"/>
      <c r="B68" s="129"/>
      <c r="C68" s="130"/>
      <c r="D68" s="131"/>
      <c r="E68" s="131"/>
      <c r="F68" s="30"/>
      <c r="G68" s="30"/>
      <c r="H68" s="30"/>
      <c r="I68" s="30"/>
      <c r="J68" s="30"/>
      <c r="K68" s="130"/>
    </row>
    <row r="69" spans="1:11" ht="15.75" customHeight="1" x14ac:dyDescent="0.25">
      <c r="A69" s="30"/>
      <c r="B69" s="129"/>
      <c r="C69" s="130"/>
      <c r="D69" s="131"/>
      <c r="E69" s="131"/>
      <c r="F69" s="30"/>
      <c r="G69" s="30"/>
      <c r="H69" s="30"/>
      <c r="I69" s="30"/>
      <c r="J69" s="30"/>
      <c r="K69" s="130"/>
    </row>
    <row r="70" spans="1:11" ht="15.75" customHeight="1" x14ac:dyDescent="0.25">
      <c r="A70" s="30"/>
      <c r="B70" s="129"/>
      <c r="C70" s="130"/>
      <c r="D70" s="131"/>
      <c r="E70" s="131"/>
      <c r="F70" s="30"/>
      <c r="G70" s="30"/>
      <c r="H70" s="30"/>
      <c r="I70" s="30"/>
      <c r="J70" s="30"/>
      <c r="K70" s="130"/>
    </row>
    <row r="71" spans="1:11" ht="15.75" customHeight="1" x14ac:dyDescent="0.25">
      <c r="A71" s="30"/>
      <c r="B71" s="129"/>
      <c r="C71" s="130"/>
      <c r="D71" s="131"/>
      <c r="E71" s="131"/>
      <c r="F71" s="30"/>
      <c r="G71" s="30"/>
      <c r="H71" s="30"/>
      <c r="I71" s="30"/>
      <c r="J71" s="30"/>
      <c r="K71" s="130"/>
    </row>
    <row r="72" spans="1:11" ht="15.75" customHeight="1" x14ac:dyDescent="0.25">
      <c r="A72" s="30"/>
      <c r="B72" s="129"/>
      <c r="C72" s="130"/>
      <c r="D72" s="131"/>
      <c r="E72" s="131"/>
      <c r="F72" s="30"/>
      <c r="G72" s="30"/>
      <c r="H72" s="30"/>
      <c r="I72" s="30"/>
      <c r="J72" s="30"/>
      <c r="K72" s="130"/>
    </row>
    <row r="73" spans="1:11" ht="15.75" customHeight="1" x14ac:dyDescent="0.25">
      <c r="A73" s="30"/>
      <c r="B73" s="129"/>
      <c r="C73" s="130"/>
      <c r="D73" s="131"/>
      <c r="E73" s="131"/>
      <c r="F73" s="30"/>
      <c r="G73" s="30"/>
      <c r="H73" s="30"/>
      <c r="I73" s="30"/>
      <c r="J73" s="30"/>
      <c r="K73" s="130"/>
    </row>
    <row r="74" spans="1:11" ht="15.75" customHeight="1" x14ac:dyDescent="0.25">
      <c r="A74" s="30"/>
      <c r="B74" s="129"/>
      <c r="C74" s="130"/>
      <c r="D74" s="131"/>
      <c r="E74" s="131"/>
      <c r="F74" s="30"/>
      <c r="G74" s="30"/>
      <c r="H74" s="30"/>
      <c r="I74" s="30"/>
      <c r="J74" s="30"/>
      <c r="K74" s="130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</sheetData>
  <mergeCells count="5">
    <mergeCell ref="A3:J3"/>
    <mergeCell ref="A1:J1"/>
    <mergeCell ref="A2:J2"/>
    <mergeCell ref="E4:J4"/>
    <mergeCell ref="A41:B41"/>
  </mergeCells>
  <phoneticPr fontId="1" type="noConversion"/>
  <printOptions horizontalCentered="1"/>
  <pageMargins left="0.25" right="0.25" top="0.23" bottom="0.28000000000000003" header="0.3" footer="0.17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30">
    <tabColor rgb="FF00B050"/>
  </sheetPr>
  <dimension ref="A1:Q82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4" style="75" customWidth="1"/>
    <col min="2" max="2" width="25.5546875" style="75" customWidth="1"/>
    <col min="3" max="3" width="10.5546875" style="75" customWidth="1"/>
    <col min="4" max="4" width="25" style="75" customWidth="1"/>
    <col min="5" max="5" width="9.6640625" style="75" customWidth="1"/>
    <col min="6" max="6" width="7.6640625" style="75" customWidth="1"/>
    <col min="7" max="7" width="6.33203125" style="75" customWidth="1"/>
    <col min="8" max="8" width="22.88671875" style="75" customWidth="1"/>
    <col min="9" max="9" width="11.33203125" style="75" bestFit="1" customWidth="1"/>
    <col min="10" max="10" width="8.33203125" style="75" customWidth="1"/>
    <col min="11" max="11" width="6" style="75" customWidth="1"/>
    <col min="12" max="16384" width="9.109375" style="75"/>
  </cols>
  <sheetData>
    <row r="1" spans="1:17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66"/>
      <c r="L1" s="66"/>
      <c r="M1" s="66"/>
      <c r="N1" s="66"/>
    </row>
    <row r="2" spans="1:17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76"/>
      <c r="L2" s="66"/>
      <c r="M2" s="66"/>
      <c r="N2" s="66"/>
    </row>
    <row r="3" spans="1:17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120"/>
      <c r="L3" s="120"/>
      <c r="M3" s="120"/>
      <c r="N3" s="120"/>
      <c r="O3" s="120"/>
      <c r="P3" s="120"/>
      <c r="Q3" s="120"/>
    </row>
    <row r="4" spans="1:17" ht="14.4" x14ac:dyDescent="0.25">
      <c r="A4" s="208"/>
      <c r="B4" s="208"/>
      <c r="C4" s="208"/>
      <c r="D4" s="208"/>
      <c r="E4" s="309" t="s">
        <v>159</v>
      </c>
      <c r="F4" s="309"/>
      <c r="G4" s="309"/>
      <c r="H4" s="309"/>
      <c r="I4" s="309"/>
      <c r="J4" s="309"/>
      <c r="K4" s="120"/>
      <c r="L4" s="120"/>
      <c r="M4" s="120"/>
      <c r="N4" s="120"/>
      <c r="O4" s="120"/>
      <c r="P4" s="120"/>
      <c r="Q4" s="120"/>
    </row>
    <row r="5" spans="1:17" ht="14.4" x14ac:dyDescent="0.25">
      <c r="A5" s="19" t="str">
        <f>d_4</f>
        <v>ЖЕНЩИНЫ</v>
      </c>
      <c r="B5" s="201"/>
      <c r="C5" s="204" t="s">
        <v>154</v>
      </c>
      <c r="D5" s="201" t="s">
        <v>201</v>
      </c>
      <c r="E5" s="201"/>
      <c r="F5" s="201"/>
      <c r="H5" s="19" t="str">
        <f>d_1</f>
        <v>04.09.2019г.</v>
      </c>
      <c r="I5" s="36" t="s">
        <v>157</v>
      </c>
      <c r="J5" s="16" t="s">
        <v>1213</v>
      </c>
      <c r="K5" s="141"/>
    </row>
    <row r="6" spans="1:17" x14ac:dyDescent="0.25">
      <c r="A6" s="16" t="s">
        <v>168</v>
      </c>
      <c r="B6" s="149"/>
      <c r="C6" s="204" t="s">
        <v>155</v>
      </c>
      <c r="D6" s="16" t="s">
        <v>202</v>
      </c>
      <c r="E6" s="16"/>
      <c r="I6" s="36" t="s">
        <v>158</v>
      </c>
      <c r="J6" s="202"/>
      <c r="K6" s="77"/>
    </row>
    <row r="7" spans="1:17" ht="13.5" customHeight="1" x14ac:dyDescent="0.25">
      <c r="A7" s="79"/>
      <c r="C7" s="204" t="s">
        <v>156</v>
      </c>
      <c r="D7" s="16" t="s">
        <v>202</v>
      </c>
      <c r="F7" s="16"/>
      <c r="G7" s="14"/>
      <c r="H7" s="14"/>
      <c r="I7" s="149"/>
      <c r="J7" s="20" t="str">
        <f>d_5</f>
        <v>г. Сочи, ул. Бзугу 2, ст. им. Славы Метревели</v>
      </c>
      <c r="K7" s="77"/>
    </row>
    <row r="8" spans="1:17" ht="24" customHeight="1" x14ac:dyDescent="0.25">
      <c r="A8" s="121" t="s">
        <v>56</v>
      </c>
      <c r="B8" s="121" t="s">
        <v>103</v>
      </c>
      <c r="C8" s="121" t="s">
        <v>53</v>
      </c>
      <c r="D8" s="121" t="s">
        <v>78</v>
      </c>
      <c r="E8" s="121" t="s">
        <v>149</v>
      </c>
      <c r="F8" s="121" t="s">
        <v>35</v>
      </c>
      <c r="G8" s="121" t="s">
        <v>84</v>
      </c>
      <c r="H8" s="121" t="s">
        <v>16</v>
      </c>
      <c r="I8" s="121" t="s">
        <v>48</v>
      </c>
      <c r="J8" s="121" t="s">
        <v>58</v>
      </c>
    </row>
    <row r="9" spans="1:17" x14ac:dyDescent="0.25">
      <c r="A9" s="123"/>
      <c r="B9" s="124" t="s">
        <v>45</v>
      </c>
      <c r="C9" s="125"/>
      <c r="D9" s="125"/>
      <c r="E9" s="125"/>
      <c r="F9" s="125"/>
      <c r="G9" s="125"/>
      <c r="H9" s="125"/>
      <c r="I9" s="125"/>
      <c r="J9" s="126"/>
    </row>
    <row r="10" spans="1:17" ht="26.4" customHeight="1" x14ac:dyDescent="0.25">
      <c r="A10" s="217" t="s">
        <v>38</v>
      </c>
      <c r="B10" s="106" t="str">
        <f>VLOOKUP($F10,УЧАСТНИКИ!$A$2:$L$1105,3,FALSE)</f>
        <v>Колоскова (Власова) Наталья</v>
      </c>
      <c r="C10" s="218" t="str">
        <f>VLOOKUP($F10,УЧАСТНИКИ!$A$2:$L$1105,4,FALSE)</f>
        <v>19.07.1988</v>
      </c>
      <c r="D10" s="108" t="str">
        <f>VLOOKUP($F10,УЧАСТНИКИ!$A$2:$L$1105,5,FALSE)</f>
        <v>Москва Приморский край</v>
      </c>
      <c r="E10" s="219" t="str">
        <f>VLOOKUP($F10,УЧАСТНИКИ!$A$2:$L$1105,8,FALSE)</f>
        <v>МСМК</v>
      </c>
      <c r="F10" s="241" t="s">
        <v>26</v>
      </c>
      <c r="G10" s="241"/>
      <c r="H10" s="217"/>
      <c r="I10" s="217"/>
      <c r="J10" s="218"/>
    </row>
    <row r="11" spans="1:17" s="183" customFormat="1" ht="22.95" customHeight="1" x14ac:dyDescent="0.25">
      <c r="A11" s="217" t="s">
        <v>39</v>
      </c>
      <c r="B11" s="184" t="str">
        <f>VLOOKUP($F11,УЧАСТНИКИ!$A$2:$L$1105,3,FALSE)</f>
        <v>Вовк Ольга</v>
      </c>
      <c r="C11" s="217" t="str">
        <f>VLOOKUP($F11,УЧАСТНИКИ!$A$2:$L$1105,4,FALSE)</f>
        <v>13.02.1993</v>
      </c>
      <c r="D11" s="186" t="str">
        <f>VLOOKUP($F11,УЧАСТНИКИ!$A$2:$L$1105,5,FALSE)</f>
        <v xml:space="preserve">Ростовская область </v>
      </c>
      <c r="E11" s="242" t="str">
        <f>VLOOKUP($F11,УЧАСТНИКИ!$A$2:$L$1105,8,FALSE)</f>
        <v>МСМК</v>
      </c>
      <c r="F11" s="217" t="s">
        <v>1092</v>
      </c>
      <c r="G11" s="217"/>
      <c r="H11" s="217"/>
      <c r="I11" s="217"/>
      <c r="J11" s="217"/>
    </row>
    <row r="12" spans="1:17" s="183" customFormat="1" ht="27" customHeight="1" x14ac:dyDescent="0.25">
      <c r="A12" s="217" t="s">
        <v>40</v>
      </c>
      <c r="B12" s="184" t="str">
        <f>VLOOKUP($F12,УЧАСТНИКИ!$A$2:$L$1105,3,FALSE)</f>
        <v>Аристархова Наталья</v>
      </c>
      <c r="C12" s="217" t="str">
        <f>VLOOKUP($F12,УЧАСТНИКИ!$A$2:$L$1105,4,FALSE)</f>
        <v>31.10.1989</v>
      </c>
      <c r="D12" s="186" t="str">
        <f>VLOOKUP($F12,УЧАСТНИКИ!$A$2:$L$1105,5,FALSE)</f>
        <v xml:space="preserve">Красноярский край </v>
      </c>
      <c r="E12" s="242" t="str">
        <f>VLOOKUP($F12,УЧАСТНИКИ!$A$2:$L$1105,8,FALSE)</f>
        <v>МСМК</v>
      </c>
      <c r="F12" s="217" t="s">
        <v>1045</v>
      </c>
      <c r="G12" s="217"/>
      <c r="H12" s="217"/>
      <c r="I12" s="217"/>
      <c r="J12" s="217"/>
    </row>
    <row r="13" spans="1:17" s="183" customFormat="1" ht="27.6" customHeight="1" x14ac:dyDescent="0.25">
      <c r="A13" s="217" t="s">
        <v>41</v>
      </c>
      <c r="B13" s="184" t="str">
        <f>VLOOKUP($F13,УЧАСТНИКИ!$A$2:$L$1105,3,FALSE)</f>
        <v>Именина Мария</v>
      </c>
      <c r="C13" s="217" t="str">
        <f>VLOOKUP($F13,УЧАСТНИКИ!$A$2:$L$1105,4,FALSE)</f>
        <v>09.11.1989</v>
      </c>
      <c r="D13" s="186" t="str">
        <f>VLOOKUP($F13,УЧАСТНИКИ!$A$2:$L$1105,5,FALSE)</f>
        <v xml:space="preserve">Рязанская область </v>
      </c>
      <c r="E13" s="242" t="str">
        <f>VLOOKUP($F13,УЧАСТНИКИ!$A$2:$L$1105,8,FALSE)</f>
        <v>МС</v>
      </c>
      <c r="F13" s="217" t="s">
        <v>1059</v>
      </c>
      <c r="G13" s="217"/>
      <c r="H13" s="217"/>
      <c r="I13" s="217"/>
      <c r="J13" s="217"/>
      <c r="L13" s="187"/>
    </row>
    <row r="14" spans="1:17" ht="25.2" customHeight="1" x14ac:dyDescent="0.25">
      <c r="A14" s="217" t="s">
        <v>42</v>
      </c>
      <c r="B14" s="106" t="str">
        <f>VLOOKUP($F14,УЧАСТНИКИ!$A$2:$L$1105,3,FALSE)</f>
        <v>Петрова Анна</v>
      </c>
      <c r="C14" s="218" t="str">
        <f>VLOOKUP($F14,УЧАСТНИКИ!$A$2:$L$1105,4,FALSE)</f>
        <v>15.07.1994</v>
      </c>
      <c r="D14" s="108" t="str">
        <f>VLOOKUP($F14,УЧАСТНИКИ!$A$2:$L$1105,5,FALSE)</f>
        <v>Санкт-Петербург Вологодская область</v>
      </c>
      <c r="E14" s="219" t="str">
        <f>VLOOKUP($F14,УЧАСТНИКИ!$A$2:$L$1105,8,FALSE)</f>
        <v>МС</v>
      </c>
      <c r="F14" s="217" t="s">
        <v>1157</v>
      </c>
      <c r="G14" s="217"/>
      <c r="H14" s="217"/>
      <c r="I14" s="217"/>
      <c r="J14" s="218"/>
    </row>
    <row r="15" spans="1:17" ht="28.95" customHeight="1" x14ac:dyDescent="0.25">
      <c r="A15" s="217" t="s">
        <v>43</v>
      </c>
      <c r="B15" s="106" t="str">
        <f>VLOOKUP($F15,УЧАСТНИКИ!$A$2:$L$1105,3,FALSE)</f>
        <v>Ивонина Екатерина</v>
      </c>
      <c r="C15" s="218" t="str">
        <f>VLOOKUP($F15,УЧАСТНИКИ!$A$2:$L$1105,4,FALSE)</f>
        <v>14.06.1994</v>
      </c>
      <c r="D15" s="108" t="str">
        <f>VLOOKUP($F15,УЧАСТНИКИ!$A$2:$L$1105,5,FALSE)</f>
        <v>Московская область Пермский край</v>
      </c>
      <c r="E15" s="219" t="str">
        <f>VLOOKUP($F15,УЧАСТНИКИ!$A$2:$L$1105,8,FALSE)</f>
        <v>МС</v>
      </c>
      <c r="F15" s="217" t="s">
        <v>115</v>
      </c>
      <c r="G15" s="217"/>
      <c r="H15" s="217"/>
      <c r="I15" s="217"/>
      <c r="J15" s="218"/>
    </row>
    <row r="16" spans="1:17" ht="30" customHeight="1" x14ac:dyDescent="0.25">
      <c r="A16" s="217" t="s">
        <v>44</v>
      </c>
      <c r="B16" s="106" t="str">
        <f>VLOOKUP($F16,УЧАСТНИКИ!$A$2:$L$1105,3,FALSE)</f>
        <v>Тропина Анна</v>
      </c>
      <c r="C16" s="218" t="str">
        <f>VLOOKUP($F16,УЧАСТНИКИ!$A$2:$L$1105,4,FALSE)</f>
        <v>03.11.1998</v>
      </c>
      <c r="D16" s="108" t="str">
        <f>VLOOKUP($F16,УЧАСТНИКИ!$A$2:$L$1105,5,FALSE)</f>
        <v xml:space="preserve">Свердловская область </v>
      </c>
      <c r="E16" s="219" t="str">
        <f>VLOOKUP($F16,УЧАСТНИКИ!$A$2:$L$1105,8,FALSE)</f>
        <v>МС</v>
      </c>
      <c r="F16" s="217" t="s">
        <v>1131</v>
      </c>
      <c r="G16" s="217"/>
      <c r="H16" s="217"/>
      <c r="I16" s="217"/>
      <c r="J16" s="218"/>
    </row>
    <row r="17" spans="1:12" ht="29.4" customHeight="1" x14ac:dyDescent="0.25">
      <c r="A17" s="217" t="s">
        <v>63</v>
      </c>
      <c r="B17" s="106" t="str">
        <f>VLOOKUP($F17,УЧАСТНИКИ!$A$2:$L$1105,3,FALSE)</f>
        <v>Соколенко Екатерина</v>
      </c>
      <c r="C17" s="218" t="str">
        <f>VLOOKUP($F17,УЧАСТНИКИ!$A$2:$L$1105,4,FALSE)</f>
        <v>13.09.1992</v>
      </c>
      <c r="D17" s="108" t="str">
        <f>VLOOKUP($F17,УЧАСТНИКИ!$A$2:$L$1105,5,FALSE)</f>
        <v>Томская область Новосибирская область</v>
      </c>
      <c r="E17" s="219" t="str">
        <f>VLOOKUP($F17,УЧАСТНИКИ!$A$2:$L$1105,8,FALSE)</f>
        <v>МСМК</v>
      </c>
      <c r="F17" s="217" t="s">
        <v>1085</v>
      </c>
      <c r="G17" s="217"/>
      <c r="H17" s="217"/>
      <c r="I17" s="217"/>
      <c r="J17" s="218"/>
    </row>
    <row r="18" spans="1:12" ht="15.75" customHeight="1" x14ac:dyDescent="0.25">
      <c r="A18" s="30"/>
      <c r="B18" s="97"/>
      <c r="C18" s="98"/>
      <c r="D18" s="127"/>
      <c r="E18" s="127"/>
      <c r="F18" s="30"/>
      <c r="G18" s="30"/>
      <c r="H18" s="30"/>
      <c r="I18" s="30"/>
      <c r="J18" s="30"/>
      <c r="K18" s="98"/>
      <c r="L18" s="24"/>
    </row>
    <row r="19" spans="1:12" x14ac:dyDescent="0.25">
      <c r="L19" s="24"/>
    </row>
    <row r="20" spans="1:12" ht="15.6" x14ac:dyDescent="0.3">
      <c r="A20" s="265" t="s">
        <v>57</v>
      </c>
      <c r="B20" s="99"/>
      <c r="D20" s="265" t="s">
        <v>171</v>
      </c>
      <c r="E20" s="265"/>
      <c r="J20" s="24"/>
      <c r="K20" s="24"/>
    </row>
    <row r="21" spans="1:12" ht="15.6" x14ac:dyDescent="0.3">
      <c r="A21" s="265" t="s">
        <v>54</v>
      </c>
      <c r="D21" s="265" t="s">
        <v>1216</v>
      </c>
      <c r="E21" s="265"/>
      <c r="K21" s="24"/>
    </row>
    <row r="22" spans="1:12" ht="15.6" x14ac:dyDescent="0.3">
      <c r="A22" s="303" t="s">
        <v>55</v>
      </c>
      <c r="B22" s="303"/>
      <c r="D22" s="265" t="s">
        <v>1217</v>
      </c>
      <c r="K22" s="24"/>
    </row>
    <row r="23" spans="1:12" ht="15.75" customHeight="1" x14ac:dyDescent="0.3">
      <c r="B23" s="265"/>
    </row>
    <row r="24" spans="1:12" ht="15.6" x14ac:dyDescent="0.3">
      <c r="B24" s="128"/>
      <c r="L24" s="24"/>
    </row>
    <row r="25" spans="1:12" ht="15.6" x14ac:dyDescent="0.3">
      <c r="B25" s="128"/>
      <c r="L25" s="24"/>
    </row>
    <row r="26" spans="1:12" x14ac:dyDescent="0.25">
      <c r="L26" s="24"/>
    </row>
    <row r="27" spans="1:12" ht="15.6" x14ac:dyDescent="0.3">
      <c r="B27" s="128"/>
      <c r="L27" s="24"/>
    </row>
    <row r="28" spans="1:12" ht="15.75" customHeight="1" x14ac:dyDescent="0.3">
      <c r="B28" s="128"/>
      <c r="L28" s="24"/>
    </row>
    <row r="29" spans="1:12" ht="15.75" customHeight="1" x14ac:dyDescent="0.25">
      <c r="L29" s="24"/>
    </row>
    <row r="30" spans="1:12" ht="15.75" customHeight="1" x14ac:dyDescent="0.25">
      <c r="L30" s="24"/>
    </row>
    <row r="31" spans="1:12" ht="15.75" customHeight="1" x14ac:dyDescent="0.25">
      <c r="L31" s="24"/>
    </row>
    <row r="32" spans="1:12" ht="15.75" customHeight="1" x14ac:dyDescent="0.25">
      <c r="L32" s="24"/>
    </row>
    <row r="33" spans="1:12" ht="15.75" customHeight="1" x14ac:dyDescent="0.25">
      <c r="L33" s="24"/>
    </row>
    <row r="34" spans="1:12" ht="15.75" customHeight="1" x14ac:dyDescent="0.25">
      <c r="L34" s="24"/>
    </row>
    <row r="35" spans="1:12" ht="15.75" customHeight="1" x14ac:dyDescent="0.25">
      <c r="L35" s="24"/>
    </row>
    <row r="36" spans="1:12" ht="15.75" customHeight="1" x14ac:dyDescent="0.25">
      <c r="L36" s="24"/>
    </row>
    <row r="37" spans="1:12" ht="15.75" customHeight="1" x14ac:dyDescent="0.25">
      <c r="L37" s="24"/>
    </row>
    <row r="38" spans="1:12" ht="15.75" customHeight="1" x14ac:dyDescent="0.25">
      <c r="A38" s="24"/>
      <c r="B38" s="100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5.75" customHeight="1" x14ac:dyDescent="0.25">
      <c r="A39" s="30"/>
      <c r="B39" s="129"/>
      <c r="C39" s="130"/>
      <c r="D39" s="131"/>
      <c r="E39" s="131"/>
      <c r="F39" s="30"/>
      <c r="G39" s="30"/>
      <c r="H39" s="30"/>
      <c r="I39" s="30"/>
      <c r="J39" s="30"/>
      <c r="K39" s="130"/>
      <c r="L39" s="24"/>
    </row>
    <row r="40" spans="1:12" ht="15.75" customHeight="1" x14ac:dyDescent="0.25">
      <c r="A40" s="30"/>
      <c r="B40" s="29"/>
      <c r="C40" s="130"/>
      <c r="D40" s="131"/>
      <c r="E40" s="131"/>
      <c r="F40" s="30"/>
      <c r="G40" s="30"/>
      <c r="H40" s="30"/>
      <c r="I40" s="30"/>
      <c r="J40" s="30"/>
      <c r="K40" s="130"/>
    </row>
    <row r="41" spans="1:12" ht="15.75" customHeight="1" x14ac:dyDescent="0.25">
      <c r="A41" s="30"/>
      <c r="B41" s="132"/>
      <c r="C41" s="130"/>
      <c r="D41" s="131"/>
      <c r="E41" s="131"/>
      <c r="F41" s="30"/>
      <c r="G41" s="30"/>
      <c r="H41" s="30"/>
      <c r="I41" s="30"/>
      <c r="J41" s="30"/>
      <c r="K41" s="130"/>
    </row>
    <row r="42" spans="1:12" ht="15.75" customHeight="1" x14ac:dyDescent="0.25">
      <c r="A42" s="30"/>
      <c r="B42" s="132"/>
      <c r="C42" s="130"/>
      <c r="D42" s="131"/>
      <c r="E42" s="131"/>
      <c r="F42" s="30"/>
      <c r="G42" s="30"/>
      <c r="H42" s="30"/>
      <c r="I42" s="30"/>
      <c r="J42" s="30"/>
      <c r="K42" s="130"/>
    </row>
    <row r="43" spans="1:12" ht="15.75" customHeight="1" x14ac:dyDescent="0.25">
      <c r="A43" s="30"/>
      <c r="B43" s="132"/>
      <c r="C43" s="130"/>
      <c r="D43" s="131"/>
      <c r="E43" s="131"/>
      <c r="F43" s="30"/>
      <c r="G43" s="30"/>
      <c r="H43" s="30"/>
      <c r="I43" s="30"/>
      <c r="J43" s="30"/>
      <c r="K43" s="130"/>
    </row>
    <row r="44" spans="1:12" ht="15.75" customHeight="1" x14ac:dyDescent="0.25">
      <c r="A44" s="30"/>
      <c r="B44" s="132"/>
      <c r="C44" s="130"/>
      <c r="D44" s="131"/>
      <c r="E44" s="131"/>
      <c r="F44" s="30"/>
      <c r="G44" s="30"/>
      <c r="H44" s="30"/>
      <c r="I44" s="30"/>
      <c r="J44" s="30"/>
      <c r="K44" s="130"/>
    </row>
    <row r="45" spans="1:12" ht="15.75" customHeight="1" x14ac:dyDescent="0.25">
      <c r="A45" s="30"/>
      <c r="B45" s="132"/>
      <c r="C45" s="130"/>
      <c r="D45" s="131"/>
      <c r="E45" s="131"/>
      <c r="F45" s="30"/>
      <c r="G45" s="30"/>
      <c r="H45" s="30"/>
      <c r="I45" s="30"/>
      <c r="J45" s="30"/>
      <c r="K45" s="130"/>
    </row>
    <row r="46" spans="1:12" ht="15.75" customHeight="1" x14ac:dyDescent="0.25">
      <c r="A46" s="30"/>
      <c r="B46" s="132"/>
      <c r="C46" s="130"/>
      <c r="D46" s="131"/>
      <c r="E46" s="131"/>
      <c r="F46" s="30"/>
      <c r="G46" s="30"/>
      <c r="H46" s="30"/>
      <c r="I46" s="30"/>
      <c r="J46" s="30"/>
      <c r="K46" s="130"/>
    </row>
    <row r="47" spans="1:12" ht="15.75" customHeight="1" x14ac:dyDescent="0.25">
      <c r="A47" s="24"/>
      <c r="B47" s="100"/>
      <c r="C47" s="24"/>
      <c r="D47" s="24"/>
      <c r="E47" s="24"/>
      <c r="F47" s="24"/>
      <c r="G47" s="24"/>
      <c r="H47" s="24"/>
      <c r="I47" s="24"/>
      <c r="J47" s="24"/>
      <c r="K47" s="24"/>
    </row>
    <row r="48" spans="1:12" ht="15.75" customHeight="1" x14ac:dyDescent="0.25">
      <c r="A48" s="30"/>
      <c r="B48" s="129"/>
      <c r="C48" s="130"/>
      <c r="D48" s="131"/>
      <c r="E48" s="131"/>
      <c r="F48" s="30"/>
      <c r="G48" s="30"/>
      <c r="H48" s="30"/>
      <c r="I48" s="30"/>
      <c r="J48" s="30"/>
      <c r="K48" s="130"/>
    </row>
    <row r="49" spans="1:11" ht="15.75" customHeight="1" x14ac:dyDescent="0.25">
      <c r="A49" s="30"/>
      <c r="B49" s="129"/>
      <c r="C49" s="130"/>
      <c r="D49" s="131"/>
      <c r="E49" s="131"/>
      <c r="F49" s="30"/>
      <c r="G49" s="30"/>
      <c r="H49" s="30"/>
      <c r="I49" s="30"/>
      <c r="J49" s="30"/>
      <c r="K49" s="130"/>
    </row>
    <row r="50" spans="1:11" ht="15.75" customHeight="1" x14ac:dyDescent="0.25">
      <c r="A50" s="30"/>
      <c r="B50" s="129"/>
      <c r="C50" s="130"/>
      <c r="D50" s="131"/>
      <c r="E50" s="131"/>
      <c r="F50" s="30"/>
      <c r="G50" s="30"/>
      <c r="H50" s="30"/>
      <c r="I50" s="30"/>
      <c r="J50" s="30"/>
      <c r="K50" s="130"/>
    </row>
    <row r="51" spans="1:11" ht="15.75" customHeight="1" x14ac:dyDescent="0.25">
      <c r="A51" s="30"/>
      <c r="B51" s="129"/>
      <c r="C51" s="130"/>
      <c r="D51" s="131"/>
      <c r="E51" s="131"/>
      <c r="F51" s="30"/>
      <c r="G51" s="30"/>
      <c r="H51" s="30"/>
      <c r="I51" s="30"/>
      <c r="J51" s="30"/>
      <c r="K51" s="130"/>
    </row>
    <row r="52" spans="1:11" ht="15.75" customHeight="1" x14ac:dyDescent="0.25">
      <c r="A52" s="30"/>
      <c r="B52" s="129"/>
      <c r="C52" s="130"/>
      <c r="D52" s="131"/>
      <c r="E52" s="131"/>
      <c r="F52" s="30"/>
      <c r="G52" s="30"/>
      <c r="H52" s="30"/>
      <c r="I52" s="30"/>
      <c r="J52" s="30"/>
      <c r="K52" s="130"/>
    </row>
    <row r="53" spans="1:11" ht="15.75" customHeight="1" x14ac:dyDescent="0.25">
      <c r="A53" s="30"/>
      <c r="B53" s="129"/>
      <c r="C53" s="130"/>
      <c r="D53" s="131"/>
      <c r="E53" s="131"/>
      <c r="F53" s="30"/>
      <c r="G53" s="30"/>
      <c r="H53" s="30"/>
      <c r="I53" s="30"/>
      <c r="J53" s="30"/>
      <c r="K53" s="130"/>
    </row>
    <row r="54" spans="1:11" ht="15.75" customHeight="1" x14ac:dyDescent="0.25">
      <c r="A54" s="30"/>
      <c r="B54" s="129"/>
      <c r="C54" s="130"/>
      <c r="D54" s="131"/>
      <c r="E54" s="131"/>
      <c r="F54" s="30"/>
      <c r="G54" s="30"/>
      <c r="H54" s="30"/>
      <c r="I54" s="30"/>
      <c r="J54" s="30"/>
      <c r="K54" s="130"/>
    </row>
    <row r="55" spans="1:11" ht="15.75" customHeight="1" x14ac:dyDescent="0.25">
      <c r="A55" s="30"/>
      <c r="B55" s="129"/>
      <c r="C55" s="130"/>
      <c r="D55" s="131"/>
      <c r="E55" s="131"/>
      <c r="F55" s="30"/>
      <c r="G55" s="30"/>
      <c r="H55" s="30"/>
      <c r="I55" s="30"/>
      <c r="J55" s="30"/>
      <c r="K55" s="130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1:J1"/>
    <mergeCell ref="A2:J2"/>
    <mergeCell ref="A3:J3"/>
    <mergeCell ref="E4:J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36">
    <tabColor rgb="FF00B050"/>
  </sheetPr>
  <dimension ref="A1:AV1323"/>
  <sheetViews>
    <sheetView showWhiteSpace="0"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2.6640625" style="75" customWidth="1"/>
    <col min="3" max="3" width="9.6640625" style="75" customWidth="1"/>
    <col min="4" max="4" width="19.88671875" style="75" customWidth="1"/>
    <col min="5" max="5" width="9.6640625" style="75" customWidth="1"/>
    <col min="6" max="6" width="7" style="75" customWidth="1"/>
    <col min="7" max="7" width="2.109375" style="75" customWidth="1"/>
    <col min="8" max="8" width="1.88671875" style="75" customWidth="1"/>
    <col min="9" max="9" width="2.33203125" style="75" customWidth="1"/>
    <col min="10" max="37" width="2.109375" style="75" customWidth="1"/>
    <col min="38" max="38" width="2.109375" style="75" bestFit="1" customWidth="1"/>
    <col min="39" max="39" width="7" style="75" customWidth="1"/>
    <col min="40" max="40" width="4.33203125" style="75" customWidth="1"/>
    <col min="41" max="41" width="7.33203125" style="75" customWidth="1"/>
    <col min="42" max="42" width="5.88671875" style="75" customWidth="1"/>
    <col min="43" max="16384" width="9.109375" style="75"/>
  </cols>
  <sheetData>
    <row r="1" spans="1:45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305"/>
      <c r="AL1" s="305"/>
      <c r="AM1" s="305"/>
      <c r="AN1" s="305"/>
      <c r="AO1" s="305"/>
    </row>
    <row r="2" spans="1:45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  <c r="AN2" s="306"/>
      <c r="AO2" s="306"/>
    </row>
    <row r="3" spans="1:45" ht="15" customHeight="1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7"/>
    </row>
    <row r="4" spans="1:45" ht="15" customHeight="1" x14ac:dyDescent="0.25">
      <c r="A4" s="207"/>
      <c r="B4" s="207"/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  <c r="S4" s="207"/>
      <c r="T4" s="207"/>
      <c r="V4" s="141"/>
      <c r="W4" s="309" t="s">
        <v>170</v>
      </c>
      <c r="X4" s="309"/>
      <c r="Y4" s="309"/>
      <c r="Z4" s="309"/>
      <c r="AA4" s="309"/>
      <c r="AB4" s="309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309"/>
    </row>
    <row r="5" spans="1:45" ht="15.6" x14ac:dyDescent="0.25">
      <c r="A5" s="19" t="str">
        <f>d_4</f>
        <v>ЖЕНЩИНЫ</v>
      </c>
      <c r="B5" s="201"/>
      <c r="C5" s="204" t="s">
        <v>154</v>
      </c>
      <c r="D5" s="16">
        <v>2.09</v>
      </c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Z5" s="207"/>
      <c r="AA5" s="207"/>
      <c r="AB5" s="207"/>
      <c r="AC5" s="207"/>
      <c r="AD5" s="207"/>
      <c r="AE5" s="207"/>
      <c r="AF5" s="19" t="str">
        <f>d_1</f>
        <v>04.09.2019г.</v>
      </c>
      <c r="AI5" s="207"/>
      <c r="AJ5" s="207"/>
      <c r="AK5" s="207"/>
      <c r="AL5" s="207"/>
      <c r="AM5" s="207"/>
      <c r="AN5" s="36" t="s">
        <v>157</v>
      </c>
      <c r="AO5" s="16" t="s">
        <v>1209</v>
      </c>
    </row>
    <row r="6" spans="1:45" x14ac:dyDescent="0.25">
      <c r="A6" s="16" t="s">
        <v>88</v>
      </c>
      <c r="B6" s="149"/>
      <c r="C6" s="204" t="s">
        <v>155</v>
      </c>
      <c r="D6" s="16" t="s">
        <v>208</v>
      </c>
      <c r="E6" s="16"/>
      <c r="F6" s="206" t="s">
        <v>4</v>
      </c>
      <c r="G6" s="206"/>
      <c r="H6" s="206"/>
      <c r="I6" s="206"/>
      <c r="J6" s="206"/>
      <c r="K6" s="206"/>
      <c r="L6" s="206"/>
      <c r="M6" s="206" t="s">
        <v>1033</v>
      </c>
      <c r="N6" s="206"/>
      <c r="O6" s="206"/>
      <c r="P6" s="206"/>
      <c r="Q6" s="206"/>
      <c r="R6" s="206"/>
      <c r="S6" s="206"/>
      <c r="T6" s="206"/>
      <c r="U6" s="206"/>
      <c r="V6" s="206"/>
      <c r="W6" s="206"/>
      <c r="X6" s="206"/>
      <c r="Y6" s="206"/>
      <c r="Z6" s="206"/>
      <c r="AA6" s="206"/>
      <c r="AB6" s="206"/>
      <c r="AC6" s="206"/>
      <c r="AD6" s="206"/>
      <c r="AE6" s="206"/>
      <c r="AI6" s="206"/>
      <c r="AJ6" s="206"/>
      <c r="AK6" s="206"/>
      <c r="AL6" s="206"/>
      <c r="AM6" s="19"/>
      <c r="AN6" s="36" t="s">
        <v>158</v>
      </c>
      <c r="AO6" s="202"/>
    </row>
    <row r="7" spans="1:45" ht="12.75" customHeight="1" x14ac:dyDescent="0.25">
      <c r="A7" s="79"/>
      <c r="C7" s="204" t="s">
        <v>156</v>
      </c>
      <c r="D7" s="19">
        <v>2.0699999999999998</v>
      </c>
      <c r="E7" s="19"/>
      <c r="F7" s="19"/>
      <c r="X7" s="83"/>
      <c r="Y7" s="84"/>
      <c r="AB7" s="82"/>
      <c r="AC7" s="14"/>
      <c r="AD7" s="14"/>
      <c r="AE7" s="14"/>
      <c r="AF7" s="14"/>
      <c r="AG7" s="149"/>
      <c r="AI7" s="14"/>
      <c r="AJ7" s="14"/>
      <c r="AK7" s="14"/>
      <c r="AL7" s="14"/>
      <c r="AN7" s="81"/>
      <c r="AO7" s="20" t="str">
        <f>d_5</f>
        <v>г. Сочи, ул. Бзугу 2, ст. им. Славы Метревели</v>
      </c>
    </row>
    <row r="8" spans="1:45" ht="18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0" t="s">
        <v>59</v>
      </c>
      <c r="H8" s="320"/>
      <c r="I8" s="320"/>
      <c r="J8" s="320"/>
      <c r="K8" s="320"/>
      <c r="L8" s="320"/>
      <c r="M8" s="320"/>
      <c r="N8" s="320"/>
      <c r="O8" s="320"/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320"/>
      <c r="AB8" s="320"/>
      <c r="AC8" s="320"/>
      <c r="AD8" s="320"/>
      <c r="AE8" s="320"/>
      <c r="AF8" s="320"/>
      <c r="AG8" s="320"/>
      <c r="AH8" s="320"/>
      <c r="AI8" s="320"/>
      <c r="AJ8" s="320"/>
      <c r="AK8" s="104"/>
      <c r="AL8" s="104"/>
      <c r="AM8" s="316" t="s">
        <v>0</v>
      </c>
      <c r="AN8" s="318" t="s">
        <v>48</v>
      </c>
      <c r="AO8" s="318" t="s">
        <v>58</v>
      </c>
    </row>
    <row r="9" spans="1:45" x14ac:dyDescent="0.25">
      <c r="A9" s="317"/>
      <c r="B9" s="317"/>
      <c r="C9" s="317"/>
      <c r="D9" s="317"/>
      <c r="E9" s="317"/>
      <c r="F9" s="317"/>
      <c r="G9" s="315"/>
      <c r="H9" s="315"/>
      <c r="I9" s="315"/>
      <c r="J9" s="313"/>
      <c r="K9" s="313"/>
      <c r="L9" s="313"/>
      <c r="M9" s="315"/>
      <c r="N9" s="315"/>
      <c r="O9" s="315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4"/>
      <c r="AF9" s="314"/>
      <c r="AG9" s="314"/>
      <c r="AH9" s="314"/>
      <c r="AI9" s="314"/>
      <c r="AJ9" s="314"/>
      <c r="AK9" s="104" t="s">
        <v>61</v>
      </c>
      <c r="AL9" s="104" t="s">
        <v>60</v>
      </c>
      <c r="AM9" s="317"/>
      <c r="AN9" s="319"/>
      <c r="AO9" s="319"/>
      <c r="AS9" s="105"/>
    </row>
    <row r="10" spans="1:45" ht="24.6" customHeight="1" x14ac:dyDescent="0.25">
      <c r="A10" s="86" t="s">
        <v>38</v>
      </c>
      <c r="B10" s="108" t="str">
        <f>VLOOKUP($F10,УЧАСТНИКИ!$A$2:$L$1105,3,FALSE)</f>
        <v>Корецкая Снежана</v>
      </c>
      <c r="C10" s="241" t="str">
        <f>VLOOKUP($F10,УЧАСТНИКИ!$A$2:$L$1105,4,FALSE)</f>
        <v>15.11.1996</v>
      </c>
      <c r="D10" s="108" t="str">
        <f>VLOOKUP($F10,УЧАСТНИКИ!$A$2:$L$1105,5,FALSE)</f>
        <v xml:space="preserve">Краснодарский край </v>
      </c>
      <c r="E10" s="219" t="str">
        <f>VLOOKUP($F10,УЧАСТНИКИ!$A$2:$L$1105,8,FALSE)</f>
        <v>КМС</v>
      </c>
      <c r="F10" s="109" t="s">
        <v>1072</v>
      </c>
      <c r="G10" s="244"/>
      <c r="H10" s="244"/>
      <c r="I10" s="220"/>
      <c r="J10" s="244"/>
      <c r="K10" s="244"/>
      <c r="L10" s="220"/>
      <c r="M10" s="220"/>
      <c r="N10" s="220"/>
      <c r="O10" s="220"/>
      <c r="P10" s="220"/>
      <c r="Q10" s="220"/>
      <c r="R10" s="220"/>
      <c r="S10" s="220"/>
      <c r="T10" s="220"/>
      <c r="U10" s="220"/>
      <c r="V10" s="220"/>
      <c r="W10" s="220"/>
      <c r="X10" s="220"/>
      <c r="Y10" s="220"/>
      <c r="Z10" s="220"/>
      <c r="AA10" s="220"/>
      <c r="AB10" s="220"/>
      <c r="AC10" s="220"/>
      <c r="AD10" s="220"/>
      <c r="AE10" s="220"/>
      <c r="AF10" s="220"/>
      <c r="AG10" s="220"/>
      <c r="AH10" s="220"/>
      <c r="AI10" s="220"/>
      <c r="AJ10" s="220"/>
      <c r="AK10" s="220"/>
      <c r="AL10" s="220"/>
      <c r="AM10" s="220"/>
      <c r="AN10" s="220"/>
      <c r="AO10" s="218"/>
      <c r="AS10" s="110"/>
    </row>
    <row r="11" spans="1:45" s="183" customFormat="1" ht="30.6" customHeight="1" x14ac:dyDescent="0.25">
      <c r="A11" s="151" t="s">
        <v>39</v>
      </c>
      <c r="B11" s="186" t="str">
        <f>VLOOKUP($F11,УЧАСТНИКИ!$A$2:$L$1105,3,FALSE)</f>
        <v>Ермаченкова Татьяна</v>
      </c>
      <c r="C11" s="109" t="str">
        <f>VLOOKUP($F11,УЧАСТНИКИ!$A$2:$L$1105,4,FALSE)</f>
        <v>09.09.1998</v>
      </c>
      <c r="D11" s="186" t="str">
        <f>VLOOKUP($F11,УЧАСТНИКИ!$A$2:$L$1105,5,FALSE)</f>
        <v>Ленинградская область Санкт-Петербург</v>
      </c>
      <c r="E11" s="242" t="str">
        <f>VLOOKUP($F11,УЧАСТНИКИ!$A$2:$L$1105,8,FALSE)</f>
        <v>МС</v>
      </c>
      <c r="F11" s="109" t="s">
        <v>21</v>
      </c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  <c r="AB11" s="244"/>
      <c r="AC11" s="244"/>
      <c r="AD11" s="244"/>
      <c r="AE11" s="244"/>
      <c r="AF11" s="244"/>
      <c r="AG11" s="244"/>
      <c r="AH11" s="244"/>
      <c r="AI11" s="244"/>
      <c r="AJ11" s="244"/>
      <c r="AK11" s="244"/>
      <c r="AL11" s="244"/>
      <c r="AM11" s="244"/>
      <c r="AN11" s="244"/>
      <c r="AO11" s="217"/>
      <c r="AS11" s="24"/>
    </row>
    <row r="12" spans="1:45" s="183" customFormat="1" ht="33.6" customHeight="1" x14ac:dyDescent="0.25">
      <c r="A12" s="151" t="s">
        <v>40</v>
      </c>
      <c r="B12" s="186" t="str">
        <f>VLOOKUP($F12,УЧАСТНИКИ!$A$2:$L$1105,3,FALSE)</f>
        <v>Королёва (Полтавец) Кристина</v>
      </c>
      <c r="C12" s="109" t="str">
        <f>VLOOKUP($F12,УЧАСТНИКИ!$A$2:$L$1105,4,FALSE)</f>
        <v>06.11.1990</v>
      </c>
      <c r="D12" s="186" t="str">
        <f>VLOOKUP($F12,УЧАСТНИКИ!$A$2:$L$1105,5,FALSE)</f>
        <v>Липецкая область Кемеровская область</v>
      </c>
      <c r="E12" s="242" t="str">
        <f>VLOOKUP($F12,УЧАСТНИКИ!$A$2:$L$1105,8,FALSE)</f>
        <v>МСМК</v>
      </c>
      <c r="F12" s="109" t="s">
        <v>1047</v>
      </c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  <c r="AC12" s="244"/>
      <c r="AD12" s="244"/>
      <c r="AE12" s="244"/>
      <c r="AF12" s="244"/>
      <c r="AG12" s="244"/>
      <c r="AH12" s="244"/>
      <c r="AI12" s="244"/>
      <c r="AJ12" s="244"/>
      <c r="AK12" s="244"/>
      <c r="AL12" s="244"/>
      <c r="AM12" s="244"/>
      <c r="AN12" s="244"/>
      <c r="AO12" s="217"/>
      <c r="AS12" s="24"/>
    </row>
    <row r="13" spans="1:45" s="183" customFormat="1" ht="24.6" customHeight="1" x14ac:dyDescent="0.25">
      <c r="A13" s="151" t="s">
        <v>41</v>
      </c>
      <c r="B13" s="186" t="str">
        <f>VLOOKUP($F13,УЧАСТНИКИ!$A$2:$L$1105,3,FALSE)</f>
        <v>Диянова Анастасия</v>
      </c>
      <c r="C13" s="109" t="str">
        <f>VLOOKUP($F13,УЧАСТНИКИ!$A$2:$L$1105,4,FALSE)</f>
        <v>23.04.1996</v>
      </c>
      <c r="D13" s="186" t="str">
        <f>VLOOKUP($F13,УЧАСТНИКИ!$A$2:$L$1105,5,FALSE)</f>
        <v xml:space="preserve">Санкт-Петербург </v>
      </c>
      <c r="E13" s="242" t="str">
        <f>VLOOKUP($F13,УЧАСТНИКИ!$A$2:$L$1105,8,FALSE)</f>
        <v>КМС</v>
      </c>
      <c r="F13" s="109" t="s">
        <v>1149</v>
      </c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  <c r="AB13" s="244"/>
      <c r="AC13" s="244"/>
      <c r="AD13" s="244"/>
      <c r="AE13" s="244"/>
      <c r="AF13" s="244"/>
      <c r="AG13" s="244"/>
      <c r="AH13" s="244"/>
      <c r="AI13" s="244"/>
      <c r="AJ13" s="244"/>
      <c r="AK13" s="244"/>
      <c r="AL13" s="244"/>
      <c r="AM13" s="244"/>
      <c r="AN13" s="244"/>
      <c r="AO13" s="217" t="s">
        <v>123</v>
      </c>
      <c r="AS13" s="24"/>
    </row>
    <row r="14" spans="1:45" ht="27.6" customHeight="1" x14ac:dyDescent="0.25">
      <c r="A14" s="86" t="s">
        <v>42</v>
      </c>
      <c r="B14" s="108" t="str">
        <f>VLOOKUP($F14,УЧАСТНИКИ!$A$2:$L$1105,3,FALSE)</f>
        <v>Крайникова (Воронина) Софья</v>
      </c>
      <c r="C14" s="241" t="str">
        <f>VLOOKUP($F14,УЧАСТНИКИ!$A$2:$L$1105,4,FALSE)</f>
        <v>22.10.1997</v>
      </c>
      <c r="D14" s="108" t="str">
        <f>VLOOKUP($F14,УЧАСТНИКИ!$A$2:$L$1105,5,FALSE)</f>
        <v xml:space="preserve">Волгоградская область </v>
      </c>
      <c r="E14" s="219" t="str">
        <f>VLOOKUP($F14,УЧАСТНИКИ!$A$2:$L$1105,8,FALSE)</f>
        <v>МС</v>
      </c>
      <c r="F14" s="109" t="s">
        <v>1101</v>
      </c>
      <c r="G14" s="244"/>
      <c r="H14" s="244"/>
      <c r="I14" s="220"/>
      <c r="J14" s="244"/>
      <c r="K14" s="244"/>
      <c r="L14" s="220"/>
      <c r="M14" s="220"/>
      <c r="N14" s="220"/>
      <c r="O14" s="220"/>
      <c r="P14" s="220"/>
      <c r="Q14" s="220"/>
      <c r="R14" s="220"/>
      <c r="S14" s="220"/>
      <c r="T14" s="220"/>
      <c r="U14" s="220"/>
      <c r="V14" s="220"/>
      <c r="W14" s="220"/>
      <c r="X14" s="220"/>
      <c r="Y14" s="220"/>
      <c r="Z14" s="220"/>
      <c r="AA14" s="220"/>
      <c r="AB14" s="220"/>
      <c r="AC14" s="220"/>
      <c r="AD14" s="220"/>
      <c r="AE14" s="220"/>
      <c r="AF14" s="220"/>
      <c r="AG14" s="220"/>
      <c r="AH14" s="220"/>
      <c r="AI14" s="220"/>
      <c r="AJ14" s="220"/>
      <c r="AK14" s="220"/>
      <c r="AL14" s="220"/>
      <c r="AM14" s="220"/>
      <c r="AN14" s="220"/>
      <c r="AO14" s="218"/>
      <c r="AS14" s="10"/>
    </row>
    <row r="15" spans="1:45" ht="24.6" customHeight="1" x14ac:dyDescent="0.25">
      <c r="A15" s="86" t="s">
        <v>43</v>
      </c>
      <c r="B15" s="108" t="str">
        <f>VLOOKUP($F15,УЧАСТНИКИ!$A$2:$L$1105,3,FALSE)</f>
        <v>Демьяченкова Анастасия</v>
      </c>
      <c r="C15" s="241" t="str">
        <f>VLOOKUP($F15,УЧАСТНИКИ!$A$2:$L$1105,4,FALSE)</f>
        <v>23.07.2004</v>
      </c>
      <c r="D15" s="108" t="str">
        <f>VLOOKUP($F15,УЧАСТНИКИ!$A$2:$L$1105,5,FALSE)</f>
        <v xml:space="preserve">Ульяновская область </v>
      </c>
      <c r="E15" s="219" t="str">
        <f>VLOOKUP($F15,УЧАСТНИКИ!$A$2:$L$1105,8,FALSE)</f>
        <v>КМС</v>
      </c>
      <c r="F15" s="109" t="s">
        <v>1060</v>
      </c>
      <c r="G15" s="244"/>
      <c r="H15" s="244"/>
      <c r="I15" s="220"/>
      <c r="J15" s="244"/>
      <c r="K15" s="244"/>
      <c r="L15" s="220"/>
      <c r="M15" s="220"/>
      <c r="N15" s="220"/>
      <c r="O15" s="220"/>
      <c r="P15" s="220"/>
      <c r="Q15" s="220"/>
      <c r="R15" s="220"/>
      <c r="S15" s="220"/>
      <c r="T15" s="220"/>
      <c r="U15" s="220"/>
      <c r="V15" s="220"/>
      <c r="W15" s="220"/>
      <c r="X15" s="220"/>
      <c r="Y15" s="220"/>
      <c r="Z15" s="220"/>
      <c r="AA15" s="220"/>
      <c r="AB15" s="220"/>
      <c r="AC15" s="220"/>
      <c r="AD15" s="220"/>
      <c r="AE15" s="220"/>
      <c r="AF15" s="220"/>
      <c r="AG15" s="220"/>
      <c r="AH15" s="220"/>
      <c r="AI15" s="220"/>
      <c r="AJ15" s="220"/>
      <c r="AK15" s="220"/>
      <c r="AL15" s="220"/>
      <c r="AM15" s="220"/>
      <c r="AN15" s="220"/>
      <c r="AO15" s="218"/>
      <c r="AS15" s="10"/>
    </row>
    <row r="16" spans="1:45" ht="24.6" customHeight="1" x14ac:dyDescent="0.25">
      <c r="A16" s="86" t="s">
        <v>44</v>
      </c>
      <c r="B16" s="108" t="str">
        <f>VLOOKUP($F16,УЧАСТНИКИ!$A$2:$L$1105,3,FALSE)</f>
        <v>Степанова Екатерина</v>
      </c>
      <c r="C16" s="241" t="str">
        <f>VLOOKUP($F16,УЧАСТНИКИ!$A$2:$L$1105,4,FALSE)</f>
        <v>24.07.1994</v>
      </c>
      <c r="D16" s="108" t="str">
        <f>VLOOKUP($F16,УЧАСТНИКИ!$A$2:$L$1105,5,FALSE)</f>
        <v xml:space="preserve">Красноярский край </v>
      </c>
      <c r="E16" s="219" t="str">
        <f>VLOOKUP($F16,УЧАСТНИКИ!$A$2:$L$1105,8,FALSE)</f>
        <v>МС</v>
      </c>
      <c r="F16" s="109" t="s">
        <v>1046</v>
      </c>
      <c r="G16" s="244"/>
      <c r="H16" s="244"/>
      <c r="I16" s="220"/>
      <c r="J16" s="244"/>
      <c r="K16" s="244"/>
      <c r="L16" s="220"/>
      <c r="M16" s="220"/>
      <c r="N16" s="220"/>
      <c r="O16" s="220"/>
      <c r="P16" s="220"/>
      <c r="Q16" s="220"/>
      <c r="R16" s="220"/>
      <c r="S16" s="220"/>
      <c r="T16" s="220"/>
      <c r="U16" s="220"/>
      <c r="V16" s="220"/>
      <c r="W16" s="220"/>
      <c r="X16" s="220"/>
      <c r="Y16" s="220"/>
      <c r="Z16" s="220"/>
      <c r="AA16" s="220"/>
      <c r="AB16" s="220"/>
      <c r="AC16" s="220"/>
      <c r="AD16" s="220"/>
      <c r="AE16" s="220"/>
      <c r="AF16" s="220"/>
      <c r="AG16" s="220"/>
      <c r="AH16" s="220"/>
      <c r="AI16" s="220"/>
      <c r="AJ16" s="220"/>
      <c r="AK16" s="220"/>
      <c r="AL16" s="220"/>
      <c r="AM16" s="220"/>
      <c r="AN16" s="220"/>
      <c r="AO16" s="218"/>
      <c r="AS16" s="10"/>
    </row>
    <row r="17" spans="1:48" ht="24.6" customHeight="1" x14ac:dyDescent="0.25">
      <c r="A17" s="86" t="s">
        <v>63</v>
      </c>
      <c r="B17" s="108" t="str">
        <f>VLOOKUP($F17,УЧАСТНИКИ!$A$2:$L$1105,3,FALSE)</f>
        <v>Ярышкина Александра</v>
      </c>
      <c r="C17" s="241" t="str">
        <f>VLOOKUP($F17,УЧАСТНИКИ!$A$2:$L$1105,4,FALSE)</f>
        <v>10.06.1994</v>
      </c>
      <c r="D17" s="108" t="str">
        <f>VLOOKUP($F17,УЧАСТНИКИ!$A$2:$L$1105,5,FALSE)</f>
        <v xml:space="preserve">Москва </v>
      </c>
      <c r="E17" s="219" t="str">
        <f>VLOOKUP($F17,УЧАСТНИКИ!$A$2:$L$1105,8,FALSE)</f>
        <v>МС</v>
      </c>
      <c r="F17" s="109" t="s">
        <v>112</v>
      </c>
      <c r="G17" s="244"/>
      <c r="H17" s="244"/>
      <c r="I17" s="220"/>
      <c r="J17" s="244"/>
      <c r="K17" s="244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20"/>
      <c r="AH17" s="220"/>
      <c r="AI17" s="220"/>
      <c r="AJ17" s="220"/>
      <c r="AK17" s="220"/>
      <c r="AL17" s="220"/>
      <c r="AM17" s="220"/>
      <c r="AN17" s="220"/>
      <c r="AO17" s="218" t="str">
        <f>VLOOKUP($F17,УЧАСТНИКИ!$A$2:$L$1105,9,FALSE)</f>
        <v>Л</v>
      </c>
      <c r="AS17" s="10"/>
    </row>
    <row r="18" spans="1:48" ht="15.75" customHeight="1" x14ac:dyDescent="0.3">
      <c r="A18" s="30"/>
      <c r="B18" s="118"/>
      <c r="C18" s="118"/>
      <c r="D18" s="118"/>
      <c r="E18" s="118"/>
      <c r="F18" s="30"/>
      <c r="G18" s="30"/>
      <c r="H18" s="30"/>
      <c r="I18" s="30"/>
      <c r="J18" s="30"/>
      <c r="K18" s="99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19"/>
      <c r="AS18" s="10"/>
    </row>
    <row r="19" spans="1:48" ht="15.75" customHeight="1" x14ac:dyDescent="0.25">
      <c r="A19" s="321" t="s">
        <v>1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22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22"/>
      <c r="AB19" s="322"/>
      <c r="AC19" s="322"/>
      <c r="AD19" s="322"/>
      <c r="AE19" s="322"/>
      <c r="AF19" s="322"/>
      <c r="AG19" s="322"/>
      <c r="AH19" s="322"/>
      <c r="AI19" s="322"/>
      <c r="AJ19" s="322"/>
      <c r="AK19" s="322"/>
      <c r="AL19" s="322"/>
      <c r="AM19" s="322"/>
      <c r="AN19" s="322"/>
      <c r="AO19" s="322"/>
      <c r="AP19" s="322"/>
      <c r="AQ19" s="322"/>
      <c r="AR19" s="322"/>
      <c r="AS19" s="322"/>
      <c r="AT19" s="322"/>
      <c r="AU19" s="322"/>
      <c r="AV19" s="322"/>
    </row>
    <row r="20" spans="1:48" ht="15.75" customHeight="1" x14ac:dyDescent="0.25">
      <c r="A20" s="321" t="s">
        <v>2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22"/>
      <c r="M20" s="322"/>
      <c r="N20" s="322"/>
      <c r="O20" s="322"/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22"/>
      <c r="AB20" s="322"/>
      <c r="AC20" s="322"/>
      <c r="AD20" s="322"/>
      <c r="AE20" s="322"/>
      <c r="AF20" s="322"/>
      <c r="AG20" s="322"/>
      <c r="AH20" s="322"/>
      <c r="AI20" s="322"/>
      <c r="AJ20" s="322"/>
      <c r="AK20" s="322"/>
      <c r="AL20" s="322"/>
      <c r="AM20" s="322"/>
      <c r="AN20" s="322"/>
      <c r="AO20" s="322"/>
      <c r="AP20" s="322"/>
      <c r="AQ20" s="322"/>
      <c r="AR20" s="322"/>
      <c r="AS20" s="322"/>
      <c r="AT20" s="322"/>
      <c r="AU20" s="322"/>
      <c r="AV20" s="322"/>
    </row>
    <row r="21" spans="1:48" ht="15.75" customHeight="1" x14ac:dyDescent="0.25">
      <c r="A21" s="323" t="s">
        <v>3</v>
      </c>
      <c r="B21" s="323"/>
      <c r="C21" s="323"/>
      <c r="D21" s="323"/>
      <c r="E21" s="323"/>
      <c r="F21" s="323"/>
      <c r="G21" s="323"/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  <c r="X21" s="323"/>
      <c r="Y21" s="323"/>
      <c r="Z21" s="323"/>
      <c r="AA21" s="323"/>
      <c r="AB21" s="323"/>
      <c r="AC21" s="323"/>
      <c r="AD21" s="323"/>
      <c r="AE21" s="323"/>
      <c r="AF21" s="323"/>
      <c r="AG21" s="323"/>
      <c r="AH21" s="323"/>
      <c r="AI21" s="323"/>
      <c r="AJ21" s="323"/>
      <c r="AK21" s="323"/>
      <c r="AL21" s="323"/>
      <c r="AM21" s="323"/>
      <c r="AN21" s="323"/>
      <c r="AO21" s="323"/>
      <c r="AP21" s="323"/>
      <c r="AQ21" s="323"/>
      <c r="AR21" s="323"/>
      <c r="AS21" s="323"/>
      <c r="AT21" s="323"/>
      <c r="AU21" s="323"/>
      <c r="AV21" s="323"/>
    </row>
    <row r="22" spans="1:48" ht="15.75" customHeight="1" x14ac:dyDescent="0.3">
      <c r="A22" s="30"/>
      <c r="B22" s="97"/>
      <c r="C22" s="97"/>
      <c r="D22" s="99"/>
      <c r="E22" s="99"/>
      <c r="F22" s="30"/>
      <c r="G22" s="30"/>
      <c r="H22" s="30"/>
      <c r="I22" s="30"/>
      <c r="J22" s="30"/>
      <c r="K22" s="99"/>
    </row>
    <row r="23" spans="1:48" ht="15.75" customHeight="1" x14ac:dyDescent="0.3">
      <c r="A23" s="30"/>
      <c r="C23" s="97"/>
      <c r="D23" s="99"/>
      <c r="E23" s="99"/>
      <c r="F23" s="30"/>
      <c r="G23" s="30"/>
      <c r="H23" s="30"/>
      <c r="I23" s="30"/>
      <c r="J23" s="30"/>
      <c r="K23" s="99"/>
    </row>
    <row r="24" spans="1:48" ht="15.75" customHeight="1" x14ac:dyDescent="0.3">
      <c r="A24" s="30"/>
      <c r="C24" s="97"/>
      <c r="D24" s="99"/>
      <c r="E24" s="99"/>
      <c r="F24" s="30"/>
      <c r="G24" s="30"/>
      <c r="H24" s="30"/>
      <c r="I24" s="30"/>
      <c r="J24" s="30"/>
      <c r="K24" s="99"/>
    </row>
    <row r="25" spans="1:48" ht="15.75" customHeight="1" x14ac:dyDescent="0.25">
      <c r="A25" s="24"/>
      <c r="C25" s="97"/>
      <c r="D25" s="24"/>
      <c r="E25" s="24"/>
      <c r="F25" s="24"/>
      <c r="G25" s="24"/>
      <c r="H25" s="24"/>
      <c r="I25" s="24"/>
      <c r="J25" s="24"/>
      <c r="K25" s="24"/>
    </row>
    <row r="26" spans="1:48" ht="15.75" customHeight="1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8" ht="15.75" customHeight="1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8" ht="15.75" customHeight="1" x14ac:dyDescent="0.3">
      <c r="A28" s="30"/>
      <c r="B28" s="99"/>
      <c r="C28" s="99"/>
      <c r="D28" s="99"/>
      <c r="E28" s="99"/>
      <c r="F28" s="30"/>
      <c r="G28" s="30"/>
      <c r="H28" s="30"/>
      <c r="I28" s="30"/>
      <c r="J28" s="30"/>
      <c r="K28" s="99"/>
    </row>
    <row r="29" spans="1:48" ht="15.75" customHeight="1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8" ht="15.75" customHeight="1" x14ac:dyDescent="0.3">
      <c r="A30" s="30"/>
      <c r="B30" s="99"/>
      <c r="C30" s="99"/>
      <c r="D30" s="99"/>
      <c r="E30" s="99"/>
      <c r="F30" s="30"/>
      <c r="G30" s="30"/>
      <c r="H30" s="30"/>
      <c r="I30" s="30"/>
      <c r="J30" s="30"/>
      <c r="K30" s="99"/>
    </row>
    <row r="31" spans="1:48" ht="15.75" customHeight="1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8" ht="15.75" customHeight="1" x14ac:dyDescent="0.3">
      <c r="A32" s="30"/>
      <c r="B32" s="99"/>
      <c r="C32" s="99"/>
      <c r="D32" s="99"/>
      <c r="E32" s="99"/>
      <c r="F32" s="30"/>
      <c r="G32" s="30"/>
      <c r="H32" s="30"/>
      <c r="I32" s="30"/>
      <c r="J32" s="30"/>
      <c r="K32" s="99"/>
    </row>
    <row r="33" spans="1:11" ht="15" customHeight="1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ht="15" customHeight="1" x14ac:dyDescent="0.3">
      <c r="A34" s="30"/>
      <c r="B34" s="99"/>
      <c r="C34" s="99"/>
      <c r="D34" s="99"/>
      <c r="E34" s="99"/>
      <c r="F34" s="30"/>
      <c r="G34" s="30"/>
      <c r="H34" s="30"/>
      <c r="I34" s="30"/>
      <c r="J34" s="30"/>
      <c r="K34" s="99"/>
    </row>
    <row r="35" spans="1:11" ht="15.75" customHeight="1" x14ac:dyDescent="0.25">
      <c r="A35" s="24"/>
      <c r="B35" s="100"/>
      <c r="C35" s="24"/>
      <c r="D35" s="24"/>
      <c r="E35" s="24"/>
      <c r="F35" s="24"/>
      <c r="G35" s="24"/>
      <c r="H35" s="24"/>
      <c r="I35" s="24"/>
      <c r="J35" s="24"/>
      <c r="K35" s="24"/>
    </row>
    <row r="36" spans="1:11" ht="15.75" customHeight="1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ht="15.75" customHeight="1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11" ht="15.75" customHeight="1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11" ht="15.75" customHeight="1" x14ac:dyDescent="0.3">
      <c r="A39" s="30"/>
      <c r="B39" s="99"/>
      <c r="C39" s="99"/>
      <c r="D39" s="99"/>
      <c r="E39" s="99"/>
      <c r="F39" s="30"/>
      <c r="G39" s="30"/>
      <c r="H39" s="30"/>
      <c r="I39" s="30"/>
      <c r="J39" s="30"/>
      <c r="K39" s="99"/>
    </row>
    <row r="40" spans="1:11" ht="15.75" customHeight="1" x14ac:dyDescent="0.3">
      <c r="A40" s="30"/>
      <c r="B40" s="99"/>
      <c r="C40" s="99"/>
      <c r="D40" s="99"/>
      <c r="E40" s="99"/>
      <c r="F40" s="30"/>
      <c r="G40" s="30"/>
      <c r="H40" s="30"/>
      <c r="I40" s="30"/>
      <c r="J40" s="30"/>
      <c r="K40" s="99"/>
    </row>
    <row r="41" spans="1:11" ht="15.75" customHeight="1" x14ac:dyDescent="0.3">
      <c r="A41" s="30"/>
      <c r="B41" s="99"/>
      <c r="C41" s="99"/>
      <c r="D41" s="99"/>
      <c r="E41" s="99"/>
      <c r="F41" s="30"/>
      <c r="G41" s="30"/>
      <c r="H41" s="30"/>
      <c r="I41" s="30"/>
      <c r="J41" s="30"/>
      <c r="K41" s="99"/>
    </row>
    <row r="42" spans="1:11" ht="15.75" customHeight="1" x14ac:dyDescent="0.3">
      <c r="A42" s="30"/>
      <c r="B42" s="99"/>
      <c r="C42" s="99"/>
      <c r="D42" s="99"/>
      <c r="E42" s="99"/>
      <c r="F42" s="30"/>
      <c r="G42" s="30"/>
      <c r="H42" s="30"/>
      <c r="I42" s="30"/>
      <c r="J42" s="30"/>
      <c r="K42" s="99"/>
    </row>
    <row r="43" spans="1:11" ht="15.75" customHeight="1" x14ac:dyDescent="0.3">
      <c r="A43" s="30"/>
      <c r="B43" s="99"/>
      <c r="C43" s="99"/>
      <c r="D43" s="99"/>
      <c r="E43" s="99"/>
      <c r="F43" s="30"/>
      <c r="G43" s="30"/>
      <c r="H43" s="30"/>
      <c r="I43" s="30"/>
      <c r="J43" s="30"/>
      <c r="K43" s="99"/>
    </row>
    <row r="44" spans="1:11" ht="15.75" customHeight="1" x14ac:dyDescent="0.25">
      <c r="A44" s="30"/>
      <c r="B44" s="101"/>
      <c r="C44" s="312"/>
      <c r="D44" s="312"/>
      <c r="E44" s="144"/>
      <c r="F44" s="311"/>
      <c r="G44" s="311"/>
      <c r="H44" s="312"/>
      <c r="I44" s="312"/>
      <c r="J44" s="312"/>
      <c r="K44" s="30"/>
    </row>
    <row r="45" spans="1:11" ht="15.75" customHeight="1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1:11" ht="15.75" customHeight="1" x14ac:dyDescent="0.25">
      <c r="A46" s="111"/>
      <c r="B46" s="68"/>
      <c r="C46" s="68"/>
      <c r="D46" s="68"/>
      <c r="E46" s="145"/>
      <c r="F46" s="68"/>
      <c r="G46" s="68"/>
      <c r="H46" s="68"/>
      <c r="I46" s="68"/>
      <c r="J46" s="112"/>
      <c r="K46" s="68"/>
    </row>
    <row r="47" spans="1:11" ht="15.75" customHeight="1" x14ac:dyDescent="0.25">
      <c r="A47" s="113"/>
      <c r="B47" s="68"/>
      <c r="C47" s="68"/>
      <c r="D47" s="68"/>
      <c r="E47" s="145"/>
      <c r="F47" s="113"/>
      <c r="G47" s="68"/>
      <c r="H47" s="68"/>
      <c r="I47" s="68"/>
      <c r="J47" s="113"/>
      <c r="K47" s="68"/>
    </row>
    <row r="48" spans="1:11" ht="15.75" customHeight="1" x14ac:dyDescent="0.25">
      <c r="A48" s="114"/>
      <c r="B48" s="114"/>
      <c r="C48" s="114"/>
      <c r="D48" s="114"/>
      <c r="E48" s="114"/>
      <c r="F48" s="114"/>
      <c r="G48" s="115"/>
      <c r="H48" s="116"/>
      <c r="I48" s="117"/>
      <c r="J48" s="114"/>
      <c r="K48" s="114"/>
    </row>
    <row r="49" spans="1:11" ht="15.75" customHeight="1" x14ac:dyDescent="0.25">
      <c r="A49" s="114"/>
      <c r="B49" s="114"/>
      <c r="C49" s="114"/>
      <c r="D49" s="114"/>
      <c r="E49" s="114"/>
      <c r="F49" s="114"/>
      <c r="G49" s="114"/>
      <c r="H49" s="114"/>
      <c r="I49" s="114"/>
      <c r="J49" s="114"/>
      <c r="K49" s="114"/>
    </row>
    <row r="50" spans="1:11" ht="15.75" customHeight="1" x14ac:dyDescent="0.25">
      <c r="A50" s="24"/>
      <c r="B50" s="100"/>
      <c r="C50" s="24"/>
      <c r="D50" s="24"/>
      <c r="E50" s="24"/>
      <c r="F50" s="24"/>
      <c r="G50" s="24"/>
      <c r="H50" s="24"/>
      <c r="I50" s="24"/>
      <c r="J50" s="24"/>
      <c r="K50" s="24"/>
    </row>
    <row r="51" spans="1:11" ht="15.75" customHeight="1" x14ac:dyDescent="0.3">
      <c r="A51" s="30"/>
      <c r="B51" s="99"/>
      <c r="C51" s="99"/>
      <c r="D51" s="99"/>
      <c r="E51" s="99"/>
      <c r="F51" s="30"/>
      <c r="G51" s="30"/>
      <c r="H51" s="30"/>
      <c r="I51" s="30"/>
      <c r="J51" s="30"/>
      <c r="K51" s="99"/>
    </row>
    <row r="52" spans="1:11" ht="15.75" customHeight="1" x14ac:dyDescent="0.3">
      <c r="A52" s="30"/>
      <c r="B52" s="99"/>
      <c r="C52" s="99"/>
      <c r="D52" s="99"/>
      <c r="E52" s="99"/>
      <c r="F52" s="30"/>
      <c r="G52" s="30"/>
      <c r="H52" s="30"/>
      <c r="I52" s="30"/>
      <c r="J52" s="30"/>
      <c r="K52" s="99"/>
    </row>
    <row r="53" spans="1:11" ht="15.75" customHeight="1" x14ac:dyDescent="0.3">
      <c r="A53" s="30"/>
      <c r="B53" s="99"/>
      <c r="C53" s="99"/>
      <c r="D53" s="99"/>
      <c r="E53" s="99"/>
      <c r="F53" s="30"/>
      <c r="G53" s="30"/>
      <c r="H53" s="30"/>
      <c r="I53" s="30"/>
      <c r="J53" s="30"/>
      <c r="K53" s="99"/>
    </row>
    <row r="54" spans="1:11" ht="15.75" customHeight="1" x14ac:dyDescent="0.3">
      <c r="A54" s="30"/>
      <c r="B54" s="99"/>
      <c r="C54" s="99"/>
      <c r="D54" s="99"/>
      <c r="E54" s="99"/>
      <c r="F54" s="30"/>
      <c r="G54" s="30"/>
      <c r="H54" s="30"/>
      <c r="I54" s="30"/>
      <c r="J54" s="30"/>
      <c r="K54" s="99"/>
    </row>
    <row r="55" spans="1:11" ht="15.6" x14ac:dyDescent="0.3">
      <c r="A55" s="30"/>
      <c r="B55" s="99"/>
      <c r="C55" s="99"/>
      <c r="D55" s="99"/>
      <c r="E55" s="99"/>
      <c r="F55" s="30"/>
      <c r="G55" s="30"/>
      <c r="H55" s="30"/>
      <c r="I55" s="30"/>
      <c r="J55" s="30"/>
      <c r="K55" s="99"/>
    </row>
    <row r="56" spans="1:11" ht="15.6" x14ac:dyDescent="0.3">
      <c r="A56" s="30"/>
      <c r="B56" s="99"/>
      <c r="C56" s="99"/>
      <c r="D56" s="99"/>
      <c r="E56" s="99"/>
      <c r="F56" s="30"/>
      <c r="G56" s="30"/>
      <c r="H56" s="30"/>
      <c r="I56" s="30"/>
      <c r="J56" s="30"/>
      <c r="K56" s="99"/>
    </row>
    <row r="57" spans="1:11" ht="15.6" x14ac:dyDescent="0.3">
      <c r="A57" s="30"/>
      <c r="B57" s="99"/>
      <c r="C57" s="99"/>
      <c r="D57" s="99"/>
      <c r="E57" s="99"/>
      <c r="F57" s="30"/>
      <c r="G57" s="30"/>
      <c r="H57" s="30"/>
      <c r="I57" s="30"/>
      <c r="J57" s="30"/>
      <c r="K57" s="99"/>
    </row>
    <row r="58" spans="1:11" ht="15.6" x14ac:dyDescent="0.3">
      <c r="A58" s="30"/>
      <c r="B58" s="99"/>
      <c r="C58" s="99"/>
      <c r="D58" s="99"/>
      <c r="E58" s="99"/>
      <c r="F58" s="30"/>
      <c r="G58" s="30"/>
      <c r="H58" s="30"/>
      <c r="I58" s="30"/>
      <c r="J58" s="30"/>
      <c r="K58" s="99"/>
    </row>
    <row r="59" spans="1:11" ht="15.6" x14ac:dyDescent="0.3">
      <c r="A59" s="30"/>
      <c r="B59" s="99"/>
      <c r="C59" s="99"/>
      <c r="D59" s="99"/>
      <c r="E59" s="99"/>
      <c r="F59" s="30"/>
      <c r="G59" s="30"/>
      <c r="H59" s="30"/>
      <c r="I59" s="30"/>
      <c r="J59" s="30"/>
      <c r="K59" s="99"/>
    </row>
    <row r="60" spans="1:11" x14ac:dyDescent="0.25">
      <c r="A60" s="24"/>
      <c r="B60" s="100"/>
      <c r="C60" s="24"/>
      <c r="D60" s="24"/>
      <c r="E60" s="24"/>
      <c r="F60" s="24"/>
      <c r="G60" s="24"/>
      <c r="H60" s="24"/>
      <c r="I60" s="24"/>
      <c r="J60" s="24"/>
      <c r="K60" s="24"/>
    </row>
    <row r="61" spans="1:11" ht="15.6" x14ac:dyDescent="0.3">
      <c r="A61" s="30"/>
      <c r="B61" s="99"/>
      <c r="C61" s="99"/>
      <c r="D61" s="99"/>
      <c r="E61" s="99"/>
      <c r="F61" s="30"/>
      <c r="G61" s="30"/>
      <c r="H61" s="30"/>
      <c r="I61" s="30"/>
      <c r="J61" s="30"/>
      <c r="K61" s="99"/>
    </row>
    <row r="62" spans="1:11" ht="15.6" x14ac:dyDescent="0.3">
      <c r="A62" s="30"/>
      <c r="B62" s="99"/>
      <c r="C62" s="99"/>
      <c r="D62" s="99"/>
      <c r="E62" s="99"/>
      <c r="F62" s="30"/>
      <c r="G62" s="30"/>
      <c r="H62" s="30"/>
      <c r="I62" s="30"/>
      <c r="J62" s="30"/>
      <c r="K62" s="99"/>
    </row>
    <row r="63" spans="1:11" ht="15.6" x14ac:dyDescent="0.3">
      <c r="A63" s="30"/>
      <c r="B63" s="99"/>
      <c r="C63" s="99"/>
      <c r="D63" s="99"/>
      <c r="E63" s="99"/>
      <c r="F63" s="30"/>
      <c r="G63" s="30"/>
      <c r="H63" s="30"/>
      <c r="I63" s="30"/>
      <c r="J63" s="30"/>
      <c r="K63" s="99"/>
    </row>
    <row r="64" spans="1:11" ht="15.6" x14ac:dyDescent="0.3">
      <c r="A64" s="30"/>
      <c r="B64" s="99"/>
      <c r="C64" s="99"/>
      <c r="D64" s="99"/>
      <c r="E64" s="99"/>
      <c r="F64" s="30"/>
      <c r="G64" s="30"/>
      <c r="H64" s="30"/>
      <c r="I64" s="30"/>
      <c r="J64" s="30"/>
      <c r="K64" s="99"/>
    </row>
    <row r="65" spans="1:11" ht="15.6" x14ac:dyDescent="0.3">
      <c r="A65" s="30"/>
      <c r="B65" s="99"/>
      <c r="C65" s="99"/>
      <c r="D65" s="99"/>
      <c r="E65" s="99"/>
      <c r="F65" s="30"/>
      <c r="G65" s="30"/>
      <c r="H65" s="30"/>
      <c r="I65" s="30"/>
      <c r="J65" s="30"/>
      <c r="K65" s="99"/>
    </row>
    <row r="66" spans="1:11" ht="15.6" x14ac:dyDescent="0.3">
      <c r="A66" s="30"/>
      <c r="B66" s="99"/>
      <c r="C66" s="99"/>
      <c r="D66" s="99"/>
      <c r="E66" s="99"/>
      <c r="F66" s="30"/>
      <c r="G66" s="30"/>
      <c r="H66" s="30"/>
      <c r="I66" s="30"/>
      <c r="J66" s="30"/>
      <c r="K66" s="99"/>
    </row>
    <row r="67" spans="1:11" ht="15.6" x14ac:dyDescent="0.3">
      <c r="A67" s="30"/>
      <c r="B67" s="99"/>
      <c r="C67" s="99"/>
      <c r="D67" s="99"/>
      <c r="E67" s="99"/>
      <c r="F67" s="30"/>
      <c r="G67" s="30"/>
      <c r="H67" s="30"/>
      <c r="I67" s="30"/>
      <c r="J67" s="30"/>
      <c r="K67" s="99"/>
    </row>
    <row r="68" spans="1:11" ht="15.6" x14ac:dyDescent="0.3">
      <c r="A68" s="30"/>
      <c r="B68" s="99"/>
      <c r="C68" s="99"/>
      <c r="D68" s="99"/>
      <c r="E68" s="99"/>
      <c r="F68" s="30"/>
      <c r="G68" s="30"/>
      <c r="H68" s="30"/>
      <c r="I68" s="30"/>
      <c r="J68" s="30"/>
      <c r="K68" s="99"/>
    </row>
    <row r="69" spans="1:11" ht="15.6" x14ac:dyDescent="0.3">
      <c r="A69" s="30"/>
      <c r="B69" s="99"/>
      <c r="C69" s="99"/>
      <c r="D69" s="99"/>
      <c r="E69" s="99"/>
      <c r="F69" s="30"/>
      <c r="G69" s="30"/>
      <c r="H69" s="30"/>
      <c r="I69" s="30"/>
      <c r="J69" s="30"/>
      <c r="K69" s="99"/>
    </row>
    <row r="70" spans="1:11" x14ac:dyDescent="0.25">
      <c r="A70" s="24"/>
      <c r="B70" s="100"/>
      <c r="C70" s="24"/>
      <c r="D70" s="24"/>
      <c r="E70" s="24"/>
      <c r="F70" s="24"/>
      <c r="G70" s="24"/>
      <c r="H70" s="24"/>
      <c r="I70" s="24"/>
      <c r="J70" s="24"/>
      <c r="K70" s="24"/>
    </row>
    <row r="71" spans="1:11" ht="15.6" x14ac:dyDescent="0.3">
      <c r="A71" s="30"/>
      <c r="B71" s="99"/>
      <c r="C71" s="99"/>
      <c r="D71" s="99"/>
      <c r="E71" s="99"/>
      <c r="F71" s="30"/>
      <c r="G71" s="30"/>
      <c r="H71" s="30"/>
      <c r="I71" s="30"/>
      <c r="J71" s="30"/>
      <c r="K71" s="99"/>
    </row>
    <row r="72" spans="1:11" ht="15.6" x14ac:dyDescent="0.3">
      <c r="A72" s="30"/>
      <c r="B72" s="99"/>
      <c r="C72" s="99"/>
      <c r="D72" s="99"/>
      <c r="E72" s="99"/>
      <c r="F72" s="30"/>
      <c r="G72" s="30"/>
      <c r="H72" s="30"/>
      <c r="I72" s="30"/>
      <c r="J72" s="30"/>
      <c r="K72" s="99"/>
    </row>
    <row r="73" spans="1:11" ht="15.6" x14ac:dyDescent="0.3">
      <c r="A73" s="30"/>
      <c r="B73" s="99"/>
      <c r="C73" s="99"/>
      <c r="D73" s="99"/>
      <c r="E73" s="99"/>
      <c r="F73" s="30"/>
      <c r="G73" s="30"/>
      <c r="H73" s="30"/>
      <c r="I73" s="30"/>
      <c r="J73" s="30"/>
      <c r="K73" s="99"/>
    </row>
    <row r="74" spans="1:11" ht="15.6" x14ac:dyDescent="0.3">
      <c r="A74" s="30"/>
      <c r="B74" s="99"/>
      <c r="C74" s="99"/>
      <c r="D74" s="99"/>
      <c r="E74" s="99"/>
      <c r="F74" s="30"/>
      <c r="G74" s="30"/>
      <c r="H74" s="30"/>
      <c r="I74" s="30"/>
      <c r="J74" s="30"/>
      <c r="K74" s="99"/>
    </row>
    <row r="75" spans="1:11" ht="15.6" x14ac:dyDescent="0.3">
      <c r="A75" s="30"/>
      <c r="B75" s="99"/>
      <c r="C75" s="99"/>
      <c r="D75" s="99"/>
      <c r="E75" s="99"/>
      <c r="F75" s="30"/>
      <c r="G75" s="30"/>
      <c r="H75" s="30"/>
      <c r="I75" s="30"/>
      <c r="J75" s="30"/>
      <c r="K75" s="99"/>
    </row>
    <row r="76" spans="1:11" ht="15.6" x14ac:dyDescent="0.3">
      <c r="A76" s="30"/>
      <c r="B76" s="99"/>
      <c r="C76" s="99"/>
      <c r="D76" s="99"/>
      <c r="E76" s="99"/>
      <c r="F76" s="30"/>
      <c r="G76" s="30"/>
      <c r="H76" s="30"/>
      <c r="I76" s="30"/>
      <c r="J76" s="30"/>
      <c r="K76" s="99"/>
    </row>
    <row r="77" spans="1:11" ht="15.6" x14ac:dyDescent="0.3">
      <c r="A77" s="30"/>
      <c r="B77" s="99"/>
      <c r="C77" s="99"/>
      <c r="D77" s="99"/>
      <c r="E77" s="99"/>
      <c r="F77" s="30"/>
      <c r="G77" s="30"/>
      <c r="H77" s="30"/>
      <c r="I77" s="30"/>
      <c r="J77" s="30"/>
      <c r="K77" s="99"/>
    </row>
    <row r="78" spans="1:11" ht="15.6" x14ac:dyDescent="0.3">
      <c r="A78" s="30"/>
      <c r="B78" s="99"/>
      <c r="C78" s="99"/>
      <c r="D78" s="99"/>
      <c r="E78" s="99"/>
      <c r="F78" s="30"/>
      <c r="G78" s="30"/>
      <c r="H78" s="30"/>
      <c r="I78" s="30"/>
      <c r="J78" s="30"/>
      <c r="K78" s="99"/>
    </row>
    <row r="79" spans="1:11" ht="15.6" x14ac:dyDescent="0.3">
      <c r="A79" s="30"/>
      <c r="B79" s="99"/>
      <c r="C79" s="99"/>
      <c r="D79" s="99"/>
      <c r="E79" s="99"/>
      <c r="F79" s="30"/>
      <c r="G79" s="30"/>
      <c r="H79" s="30"/>
      <c r="I79" s="30"/>
      <c r="J79" s="30"/>
      <c r="K79" s="99"/>
    </row>
    <row r="80" spans="1:11" x14ac:dyDescent="0.25">
      <c r="A80" s="24"/>
      <c r="B80" s="100"/>
      <c r="C80" s="24"/>
      <c r="D80" s="24"/>
      <c r="E80" s="24"/>
      <c r="F80" s="24"/>
      <c r="G80" s="24"/>
      <c r="H80" s="24"/>
      <c r="I80" s="24"/>
      <c r="J80" s="24"/>
      <c r="K80" s="24"/>
    </row>
    <row r="81" spans="1:11" ht="15.6" x14ac:dyDescent="0.3">
      <c r="A81" s="30"/>
      <c r="B81" s="99"/>
      <c r="C81" s="99"/>
      <c r="D81" s="99"/>
      <c r="E81" s="99"/>
      <c r="F81" s="30"/>
      <c r="G81" s="30"/>
      <c r="H81" s="30"/>
      <c r="I81" s="30"/>
      <c r="J81" s="30"/>
      <c r="K81" s="99"/>
    </row>
    <row r="82" spans="1:11" ht="15.6" x14ac:dyDescent="0.3">
      <c r="A82" s="30"/>
      <c r="B82" s="99"/>
      <c r="C82" s="99"/>
      <c r="D82" s="99"/>
      <c r="E82" s="99"/>
      <c r="F82" s="30"/>
      <c r="G82" s="30"/>
      <c r="H82" s="30"/>
      <c r="I82" s="30"/>
      <c r="J82" s="30"/>
      <c r="K82" s="99"/>
    </row>
    <row r="83" spans="1:11" ht="15.6" x14ac:dyDescent="0.3">
      <c r="A83" s="30"/>
      <c r="B83" s="99"/>
      <c r="C83" s="99"/>
      <c r="D83" s="99"/>
      <c r="E83" s="99"/>
      <c r="F83" s="30"/>
      <c r="G83" s="30"/>
      <c r="H83" s="30"/>
      <c r="I83" s="30"/>
      <c r="J83" s="30"/>
      <c r="K83" s="99"/>
    </row>
    <row r="84" spans="1:11" ht="15.6" x14ac:dyDescent="0.3">
      <c r="A84" s="30"/>
      <c r="B84" s="99"/>
      <c r="C84" s="99"/>
      <c r="D84" s="99"/>
      <c r="E84" s="99"/>
      <c r="F84" s="30"/>
      <c r="G84" s="30"/>
      <c r="H84" s="30"/>
      <c r="I84" s="30"/>
      <c r="J84" s="30"/>
      <c r="K84" s="99"/>
    </row>
    <row r="85" spans="1:11" ht="15.6" x14ac:dyDescent="0.3">
      <c r="A85" s="30"/>
      <c r="B85" s="99"/>
      <c r="C85" s="99"/>
      <c r="D85" s="99"/>
      <c r="E85" s="99"/>
      <c r="F85" s="30"/>
      <c r="G85" s="30"/>
      <c r="H85" s="30"/>
      <c r="I85" s="30"/>
      <c r="J85" s="30"/>
      <c r="K85" s="99"/>
    </row>
    <row r="86" spans="1:11" ht="15.6" x14ac:dyDescent="0.3">
      <c r="A86" s="30"/>
      <c r="B86" s="99"/>
      <c r="C86" s="99"/>
      <c r="D86" s="99"/>
      <c r="E86" s="99"/>
      <c r="F86" s="30"/>
      <c r="G86" s="30"/>
      <c r="H86" s="30"/>
      <c r="I86" s="30"/>
      <c r="J86" s="30"/>
      <c r="K86" s="99"/>
    </row>
    <row r="87" spans="1:11" ht="15.6" x14ac:dyDescent="0.3">
      <c r="A87" s="30"/>
      <c r="B87" s="99"/>
      <c r="C87" s="99"/>
      <c r="D87" s="99"/>
      <c r="E87" s="99"/>
      <c r="F87" s="30"/>
      <c r="G87" s="30"/>
      <c r="H87" s="30"/>
      <c r="I87" s="30"/>
      <c r="J87" s="30"/>
      <c r="K87" s="99"/>
    </row>
    <row r="88" spans="1:11" ht="15.6" x14ac:dyDescent="0.3">
      <c r="A88" s="30"/>
      <c r="B88" s="99"/>
      <c r="C88" s="99"/>
      <c r="D88" s="99"/>
      <c r="E88" s="99"/>
      <c r="F88" s="30"/>
      <c r="G88" s="30"/>
      <c r="H88" s="30"/>
      <c r="I88" s="30"/>
      <c r="J88" s="30"/>
      <c r="K88" s="99"/>
    </row>
    <row r="89" spans="1:11" x14ac:dyDescent="0.25">
      <c r="A89" s="30"/>
      <c r="B89" s="101"/>
      <c r="C89" s="312"/>
      <c r="D89" s="312"/>
      <c r="E89" s="144"/>
      <c r="F89" s="311"/>
      <c r="G89" s="311"/>
      <c r="H89" s="312"/>
      <c r="I89" s="312"/>
      <c r="J89" s="312"/>
      <c r="K89" s="30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  <row r="1287" spans="1:1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</row>
    <row r="1288" spans="1:1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</row>
    <row r="1289" spans="1:1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  <c r="J1289" s="24"/>
      <c r="K1289" s="24"/>
    </row>
    <row r="1290" spans="1:1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  <c r="J1290" s="24"/>
      <c r="K1290" s="24"/>
    </row>
    <row r="1291" spans="1:1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  <c r="J1291" s="24"/>
      <c r="K1291" s="24"/>
    </row>
    <row r="1292" spans="1:1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  <c r="J1292" s="24"/>
      <c r="K1292" s="24"/>
    </row>
    <row r="1293" spans="1:1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  <c r="J1293" s="24"/>
      <c r="K1293" s="24"/>
    </row>
    <row r="1294" spans="1:1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  <c r="J1294" s="24"/>
      <c r="K1294" s="24"/>
    </row>
    <row r="1295" spans="1:1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  <c r="J1295" s="24"/>
      <c r="K1295" s="24"/>
    </row>
    <row r="1296" spans="1:1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  <c r="J1296" s="24"/>
      <c r="K1296" s="24"/>
    </row>
    <row r="1297" spans="1:1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  <c r="J1297" s="24"/>
      <c r="K1297" s="24"/>
    </row>
    <row r="1298" spans="1:1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  <c r="J1298" s="24"/>
      <c r="K1298" s="24"/>
    </row>
    <row r="1299" spans="1:1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  <c r="J1299" s="24"/>
      <c r="K1299" s="24"/>
    </row>
    <row r="1300" spans="1:1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  <c r="J1300" s="24"/>
      <c r="K1300" s="24"/>
    </row>
    <row r="1301" spans="1:1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  <c r="J1301" s="24"/>
      <c r="K1301" s="24"/>
    </row>
    <row r="1302" spans="1:1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  <c r="J1302" s="24"/>
      <c r="K1302" s="24"/>
    </row>
    <row r="1303" spans="1:1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  <c r="J1303" s="24"/>
      <c r="K1303" s="24"/>
    </row>
    <row r="1304" spans="1:1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  <c r="J1304" s="24"/>
      <c r="K1304" s="24"/>
    </row>
    <row r="1305" spans="1:1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  <c r="J1305" s="24"/>
      <c r="K1305" s="24"/>
    </row>
    <row r="1306" spans="1:1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  <c r="J1306" s="24"/>
      <c r="K1306" s="24"/>
    </row>
    <row r="1307" spans="1:1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  <c r="J1307" s="24"/>
      <c r="K1307" s="24"/>
    </row>
    <row r="1308" spans="1:1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  <c r="J1308" s="24"/>
      <c r="K1308" s="24"/>
    </row>
    <row r="1309" spans="1:1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  <c r="J1309" s="24"/>
      <c r="K1309" s="24"/>
    </row>
    <row r="1310" spans="1:1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  <c r="J1310" s="24"/>
      <c r="K1310" s="24"/>
    </row>
    <row r="1311" spans="1:1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  <c r="J1311" s="24"/>
      <c r="K1311" s="24"/>
    </row>
    <row r="1312" spans="1:1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  <c r="J1312" s="24"/>
      <c r="K1312" s="24"/>
    </row>
    <row r="1313" spans="1:1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  <c r="J1313" s="24"/>
      <c r="K1313" s="24"/>
    </row>
    <row r="1314" spans="1:1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</row>
    <row r="1315" spans="1:1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  <c r="J1315" s="24"/>
      <c r="K1315" s="24"/>
    </row>
    <row r="1316" spans="1:1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</row>
    <row r="1317" spans="1:1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  <c r="J1317" s="24"/>
      <c r="K1317" s="24"/>
    </row>
    <row r="1318" spans="1:1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  <c r="J1318" s="24"/>
      <c r="K1318" s="24"/>
    </row>
    <row r="1319" spans="1:1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  <c r="J1319" s="24"/>
      <c r="K1319" s="24"/>
    </row>
    <row r="1320" spans="1:1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  <c r="J1320" s="24"/>
      <c r="K1320" s="24"/>
    </row>
    <row r="1321" spans="1:1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  <c r="J1321" s="24"/>
      <c r="K1321" s="24"/>
    </row>
    <row r="1322" spans="1:1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  <c r="J1322" s="24"/>
      <c r="K1322" s="24"/>
    </row>
    <row r="1323" spans="1:1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  <c r="J1323" s="24"/>
      <c r="K1323" s="24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A3:AO3"/>
    <mergeCell ref="A1:AO1"/>
    <mergeCell ref="A2:AO2"/>
    <mergeCell ref="C89:D89"/>
    <mergeCell ref="F89:G89"/>
    <mergeCell ref="H89:J89"/>
    <mergeCell ref="AB9:AD9"/>
    <mergeCell ref="S9:U9"/>
    <mergeCell ref="Y9:AA9"/>
    <mergeCell ref="A20:AV20"/>
    <mergeCell ref="A21:AV21"/>
    <mergeCell ref="C44:D44"/>
    <mergeCell ref="B8:B9"/>
    <mergeCell ref="AM8:AM9"/>
    <mergeCell ref="AN8:AN9"/>
    <mergeCell ref="A19:AV19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W4:AO4"/>
    <mergeCell ref="F44:G44"/>
    <mergeCell ref="H44:J44"/>
    <mergeCell ref="P9:R9"/>
    <mergeCell ref="V9:X9"/>
    <mergeCell ref="AE9:AG9"/>
    <mergeCell ref="M9:O9"/>
    <mergeCell ref="J9:L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39">
    <tabColor rgb="FF00B050"/>
  </sheetPr>
  <dimension ref="A1:AV1323"/>
  <sheetViews>
    <sheetView topLeftCell="A7"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3.109375" style="75" customWidth="1"/>
    <col min="3" max="3" width="12.109375" style="75" customWidth="1"/>
    <col min="4" max="4" width="19.88671875" style="75" customWidth="1"/>
    <col min="5" max="5" width="9.6640625" style="75" customWidth="1"/>
    <col min="6" max="6" width="6.33203125" style="75" customWidth="1"/>
    <col min="7" max="7" width="2.109375" style="75" customWidth="1"/>
    <col min="8" max="8" width="1.88671875" style="75" customWidth="1"/>
    <col min="9" max="9" width="2.33203125" style="75" customWidth="1"/>
    <col min="10" max="37" width="2.109375" style="75" customWidth="1"/>
    <col min="38" max="38" width="2.109375" style="75" bestFit="1" customWidth="1"/>
    <col min="39" max="39" width="7" style="75" customWidth="1"/>
    <col min="40" max="40" width="4.33203125" style="75" customWidth="1"/>
    <col min="41" max="41" width="6.109375" style="75" customWidth="1"/>
    <col min="42" max="42" width="5.88671875" style="75" customWidth="1"/>
    <col min="43" max="16384" width="9.109375" style="75"/>
  </cols>
  <sheetData>
    <row r="1" spans="1:45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305"/>
      <c r="AL1" s="305"/>
      <c r="AM1" s="305"/>
      <c r="AN1" s="305"/>
      <c r="AO1" s="305"/>
    </row>
    <row r="2" spans="1:45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306"/>
      <c r="R2" s="306"/>
      <c r="S2" s="306"/>
      <c r="T2" s="306"/>
      <c r="U2" s="306"/>
      <c r="V2" s="306"/>
      <c r="W2" s="306"/>
      <c r="X2" s="306"/>
      <c r="Y2" s="306"/>
      <c r="Z2" s="306"/>
      <c r="AA2" s="306"/>
      <c r="AB2" s="306"/>
      <c r="AC2" s="306"/>
      <c r="AD2" s="306"/>
      <c r="AE2" s="306"/>
      <c r="AF2" s="306"/>
      <c r="AG2" s="306"/>
      <c r="AH2" s="306"/>
      <c r="AI2" s="306"/>
      <c r="AJ2" s="306"/>
      <c r="AK2" s="306"/>
      <c r="AL2" s="306"/>
      <c r="AM2" s="306"/>
      <c r="AN2" s="306"/>
      <c r="AO2" s="306"/>
    </row>
    <row r="3" spans="1:45" ht="15" customHeight="1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7"/>
    </row>
    <row r="4" spans="1:45" ht="15" customHeight="1" x14ac:dyDescent="0.25">
      <c r="A4" s="210"/>
      <c r="B4" s="210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309" t="s">
        <v>170</v>
      </c>
      <c r="W4" s="309"/>
      <c r="X4" s="309"/>
      <c r="Y4" s="309"/>
      <c r="Z4" s="309"/>
      <c r="AA4" s="309"/>
      <c r="AB4" s="309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210"/>
    </row>
    <row r="5" spans="1:45" ht="15" customHeight="1" x14ac:dyDescent="0.25">
      <c r="A5" s="19" t="str">
        <f>d_4</f>
        <v>ЖЕНЩИНЫ</v>
      </c>
      <c r="B5" s="201"/>
      <c r="C5" s="204" t="s">
        <v>154</v>
      </c>
      <c r="D5" s="16" t="s">
        <v>209</v>
      </c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7"/>
      <c r="T5" s="207"/>
      <c r="U5" s="207"/>
      <c r="V5" s="207"/>
      <c r="W5" s="207"/>
      <c r="X5" s="207"/>
      <c r="Y5" s="207"/>
      <c r="Z5" s="207"/>
      <c r="AA5" s="207"/>
      <c r="AB5" s="207"/>
      <c r="AC5" s="207"/>
      <c r="AD5" s="207"/>
      <c r="AE5" s="207"/>
      <c r="AF5" s="19" t="str">
        <f>d_1</f>
        <v>04.09.2019г.</v>
      </c>
      <c r="AI5" s="207"/>
      <c r="AJ5" s="207"/>
      <c r="AK5" s="207"/>
      <c r="AL5" s="207"/>
      <c r="AM5" s="207"/>
      <c r="AN5" s="36" t="s">
        <v>157</v>
      </c>
      <c r="AO5" s="16" t="s">
        <v>1210</v>
      </c>
    </row>
    <row r="6" spans="1:45" x14ac:dyDescent="0.25">
      <c r="A6" s="16" t="s">
        <v>136</v>
      </c>
      <c r="B6" s="149"/>
      <c r="C6" s="204" t="s">
        <v>155</v>
      </c>
      <c r="D6" s="16" t="s">
        <v>209</v>
      </c>
      <c r="E6" s="16"/>
      <c r="F6" s="206" t="s">
        <v>4</v>
      </c>
      <c r="G6" s="206"/>
      <c r="H6" s="206"/>
      <c r="I6" s="206"/>
      <c r="J6" s="206"/>
      <c r="K6" s="206"/>
      <c r="L6" s="206"/>
      <c r="M6" s="206" t="s">
        <v>1032</v>
      </c>
      <c r="N6" s="206"/>
      <c r="O6" s="206"/>
      <c r="P6" s="206"/>
      <c r="Q6" s="206"/>
      <c r="R6" s="206"/>
      <c r="S6" s="206"/>
      <c r="T6" s="206"/>
      <c r="U6" s="206"/>
      <c r="V6" s="206"/>
      <c r="W6" s="206"/>
      <c r="X6" s="206"/>
      <c r="Y6" s="206"/>
      <c r="Z6" s="206"/>
      <c r="AA6" s="206"/>
      <c r="AB6" s="206"/>
      <c r="AC6" s="206"/>
      <c r="AD6" s="206"/>
      <c r="AE6" s="206"/>
      <c r="AI6" s="206"/>
      <c r="AJ6" s="206"/>
      <c r="AK6" s="206"/>
      <c r="AL6" s="206"/>
      <c r="AM6" s="19"/>
      <c r="AN6" s="36" t="s">
        <v>158</v>
      </c>
      <c r="AO6" s="202"/>
    </row>
    <row r="7" spans="1:45" x14ac:dyDescent="0.25">
      <c r="A7" s="79"/>
      <c r="C7" s="204" t="s">
        <v>156</v>
      </c>
      <c r="D7" s="16" t="s">
        <v>209</v>
      </c>
      <c r="E7" s="19"/>
      <c r="F7" s="19"/>
      <c r="X7" s="83"/>
      <c r="Y7" s="84"/>
      <c r="AB7" s="82"/>
      <c r="AC7" s="14"/>
      <c r="AD7" s="14"/>
      <c r="AE7" s="14"/>
      <c r="AF7" s="14"/>
      <c r="AG7" s="149"/>
      <c r="AI7" s="14"/>
      <c r="AJ7" s="14"/>
      <c r="AK7" s="14"/>
      <c r="AL7" s="14"/>
      <c r="AN7" s="81"/>
      <c r="AO7" s="20" t="str">
        <f>d_5</f>
        <v>г. Сочи, ул. Бзугу 2, ст. им. Славы Метревели</v>
      </c>
    </row>
    <row r="8" spans="1:45" ht="18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0" t="s">
        <v>59</v>
      </c>
      <c r="H8" s="320"/>
      <c r="I8" s="320"/>
      <c r="J8" s="320"/>
      <c r="K8" s="320"/>
      <c r="L8" s="320"/>
      <c r="M8" s="320"/>
      <c r="N8" s="320"/>
      <c r="O8" s="320"/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320"/>
      <c r="AB8" s="320"/>
      <c r="AC8" s="320"/>
      <c r="AD8" s="320"/>
      <c r="AE8" s="320"/>
      <c r="AF8" s="320"/>
      <c r="AG8" s="320"/>
      <c r="AH8" s="320"/>
      <c r="AI8" s="320"/>
      <c r="AJ8" s="320"/>
      <c r="AK8" s="104"/>
      <c r="AL8" s="104"/>
      <c r="AM8" s="316" t="s">
        <v>0</v>
      </c>
      <c r="AN8" s="318" t="s">
        <v>48</v>
      </c>
      <c r="AO8" s="318" t="s">
        <v>58</v>
      </c>
    </row>
    <row r="9" spans="1:45" x14ac:dyDescent="0.25">
      <c r="A9" s="317"/>
      <c r="B9" s="317"/>
      <c r="C9" s="317"/>
      <c r="D9" s="317"/>
      <c r="E9" s="317"/>
      <c r="F9" s="317"/>
      <c r="G9" s="315"/>
      <c r="H9" s="315"/>
      <c r="I9" s="315"/>
      <c r="J9" s="313"/>
      <c r="K9" s="313"/>
      <c r="L9" s="313"/>
      <c r="M9" s="315"/>
      <c r="N9" s="315"/>
      <c r="O9" s="315"/>
      <c r="P9" s="313"/>
      <c r="Q9" s="313"/>
      <c r="R9" s="313"/>
      <c r="S9" s="313"/>
      <c r="T9" s="313"/>
      <c r="U9" s="313"/>
      <c r="V9" s="313"/>
      <c r="W9" s="313"/>
      <c r="X9" s="313"/>
      <c r="Y9" s="313"/>
      <c r="Z9" s="313"/>
      <c r="AA9" s="313"/>
      <c r="AB9" s="313"/>
      <c r="AC9" s="313"/>
      <c r="AD9" s="313"/>
      <c r="AE9" s="314"/>
      <c r="AF9" s="314"/>
      <c r="AG9" s="314"/>
      <c r="AH9" s="314"/>
      <c r="AI9" s="314"/>
      <c r="AJ9" s="314"/>
      <c r="AK9" s="104" t="s">
        <v>61</v>
      </c>
      <c r="AL9" s="104" t="s">
        <v>60</v>
      </c>
      <c r="AM9" s="317"/>
      <c r="AN9" s="319"/>
      <c r="AO9" s="319"/>
      <c r="AS9" s="105"/>
    </row>
    <row r="10" spans="1:45" s="260" customFormat="1" ht="20.399999999999999" customHeight="1" x14ac:dyDescent="0.25">
      <c r="A10" s="217" t="s">
        <v>38</v>
      </c>
      <c r="B10" s="233" t="str">
        <f>VLOOKUP($F10,УЧАСТНИКИ!$A$2:$L$1105,3,FALSE)</f>
        <v>Муллина Ольга</v>
      </c>
      <c r="C10" s="232" t="str">
        <f>VLOOKUP($F10,УЧАСТНИКИ!$A$2:$L$1105,4,FALSE)</f>
        <v>01.08.1992</v>
      </c>
      <c r="D10" s="233" t="str">
        <f>VLOOKUP($F10,УЧАСТНИКИ!$A$2:$L$1105,5,FALSE)</f>
        <v xml:space="preserve">Москва </v>
      </c>
      <c r="E10" s="234" t="str">
        <f>VLOOKUP($F10,УЧАСТНИКИ!$A$2:$L$1105,8,FALSE)</f>
        <v>МСМК</v>
      </c>
      <c r="F10" s="245" t="s">
        <v>1051</v>
      </c>
      <c r="G10" s="246"/>
      <c r="H10" s="246"/>
      <c r="I10" s="247"/>
      <c r="J10" s="246"/>
      <c r="K10" s="246"/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36" t="str">
        <f>VLOOKUP($F10,УЧАСТНИКИ!$A$2:$L$1105,9,FALSE)</f>
        <v>Л</v>
      </c>
      <c r="AS10" s="263"/>
    </row>
    <row r="11" spans="1:45" s="262" customFormat="1" ht="30" customHeight="1" x14ac:dyDescent="0.25">
      <c r="A11" s="217" t="s">
        <v>39</v>
      </c>
      <c r="B11" s="239" t="str">
        <f>VLOOKUP($F11,УЧАСТНИКИ!$A$2:$L$1105,3,FALSE)</f>
        <v>Жук-Краснова Ангелина</v>
      </c>
      <c r="C11" s="238" t="str">
        <f>VLOOKUP($F11,УЧАСТНИКИ!$A$2:$L$1105,4,FALSE)</f>
        <v>07.02.1991</v>
      </c>
      <c r="D11" s="239" t="str">
        <f>VLOOKUP($F11,УЧАСТНИКИ!$A$2:$L$1105,5,FALSE)</f>
        <v>Москва Иркутская область</v>
      </c>
      <c r="E11" s="240" t="str">
        <f>VLOOKUP($F11,УЧАСТНИКИ!$A$2:$L$1105,8,FALSE)</f>
        <v>МСМК</v>
      </c>
      <c r="F11" s="245" t="s">
        <v>71</v>
      </c>
      <c r="G11" s="246"/>
      <c r="H11" s="246"/>
      <c r="I11" s="246"/>
      <c r="J11" s="246"/>
      <c r="K11" s="246"/>
      <c r="L11" s="246"/>
      <c r="M11" s="246"/>
      <c r="N11" s="246"/>
      <c r="O11" s="246"/>
      <c r="P11" s="246"/>
      <c r="Q11" s="246"/>
      <c r="R11" s="246"/>
      <c r="S11" s="246"/>
      <c r="T11" s="246"/>
      <c r="U11" s="246"/>
      <c r="V11" s="246"/>
      <c r="W11" s="246"/>
      <c r="X11" s="246"/>
      <c r="Y11" s="246"/>
      <c r="Z11" s="246"/>
      <c r="AA11" s="246"/>
      <c r="AB11" s="246"/>
      <c r="AC11" s="246"/>
      <c r="AD11" s="246"/>
      <c r="AE11" s="246"/>
      <c r="AF11" s="246"/>
      <c r="AG11" s="246"/>
      <c r="AH11" s="246"/>
      <c r="AI11" s="246"/>
      <c r="AJ11" s="246"/>
      <c r="AK11" s="246"/>
      <c r="AL11" s="246"/>
      <c r="AM11" s="246"/>
      <c r="AN11" s="246"/>
      <c r="AO11" s="235" t="str">
        <f>VLOOKUP($F11,УЧАСТНИКИ!$A$2:$L$1105,9,FALSE)</f>
        <v>Л</v>
      </c>
      <c r="AS11" s="264"/>
    </row>
    <row r="12" spans="1:45" s="262" customFormat="1" ht="30" customHeight="1" x14ac:dyDescent="0.25">
      <c r="A12" s="217" t="s">
        <v>40</v>
      </c>
      <c r="B12" s="239" t="str">
        <f>VLOOKUP($F12,УЧАСТНИКИ!$A$2:$L$1105,3,FALSE)</f>
        <v>Швыдкина Татьяна</v>
      </c>
      <c r="C12" s="238" t="str">
        <f>VLOOKUP($F12,УЧАСТНИКИ!$A$2:$L$1105,4,FALSE)</f>
        <v>08.05.1990</v>
      </c>
      <c r="D12" s="239" t="str">
        <f>VLOOKUP($F12,УЧАСТНИКИ!$A$2:$L$1105,5,FALSE)</f>
        <v>Москва Брянская область</v>
      </c>
      <c r="E12" s="240" t="str">
        <f>VLOOKUP($F12,УЧАСТНИКИ!$A$2:$L$1105,8,FALSE)</f>
        <v>МС</v>
      </c>
      <c r="F12" s="245" t="s">
        <v>110</v>
      </c>
      <c r="G12" s="246"/>
      <c r="H12" s="246"/>
      <c r="I12" s="246"/>
      <c r="J12" s="246"/>
      <c r="K12" s="246"/>
      <c r="L12" s="246"/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  <c r="Z12" s="246"/>
      <c r="AA12" s="246"/>
      <c r="AB12" s="246"/>
      <c r="AC12" s="246"/>
      <c r="AD12" s="246"/>
      <c r="AE12" s="246"/>
      <c r="AF12" s="246"/>
      <c r="AG12" s="246"/>
      <c r="AH12" s="246"/>
      <c r="AI12" s="246"/>
      <c r="AJ12" s="246"/>
      <c r="AK12" s="246"/>
      <c r="AL12" s="246"/>
      <c r="AM12" s="246"/>
      <c r="AN12" s="246"/>
      <c r="AO12" s="235" t="str">
        <f>VLOOKUP($F12,УЧАСТНИКИ!$A$2:$L$1105,9,FALSE)</f>
        <v>Л</v>
      </c>
      <c r="AS12" s="264"/>
    </row>
    <row r="13" spans="1:45" s="262" customFormat="1" ht="27.6" x14ac:dyDescent="0.25">
      <c r="A13" s="217" t="s">
        <v>41</v>
      </c>
      <c r="B13" s="239" t="str">
        <f>VLOOKUP($F13,УЧАСТНИКИ!$A$2:$L$1105,3,FALSE)</f>
        <v>Подгорбунских (Темникова) Мария</v>
      </c>
      <c r="C13" s="238" t="str">
        <f>VLOOKUP($F13,УЧАСТНИКИ!$A$2:$L$1105,4,FALSE)</f>
        <v>09.07.1995</v>
      </c>
      <c r="D13" s="239" t="str">
        <f>VLOOKUP($F13,УЧАСТНИКИ!$A$2:$L$1105,5,FALSE)</f>
        <v xml:space="preserve">Челябинская область </v>
      </c>
      <c r="E13" s="240" t="str">
        <f>VLOOKUP($F13,УЧАСТНИКИ!$A$2:$L$1105,8,FALSE)</f>
        <v>МС</v>
      </c>
      <c r="F13" s="245" t="s">
        <v>1190</v>
      </c>
      <c r="G13" s="246"/>
      <c r="H13" s="246"/>
      <c r="I13" s="246"/>
      <c r="J13" s="246"/>
      <c r="K13" s="246"/>
      <c r="L13" s="246"/>
      <c r="M13" s="246"/>
      <c r="N13" s="246"/>
      <c r="O13" s="246"/>
      <c r="P13" s="246"/>
      <c r="Q13" s="246"/>
      <c r="R13" s="246"/>
      <c r="S13" s="246"/>
      <c r="T13" s="246"/>
      <c r="U13" s="246"/>
      <c r="V13" s="246"/>
      <c r="W13" s="246"/>
      <c r="X13" s="246"/>
      <c r="Y13" s="246"/>
      <c r="Z13" s="246"/>
      <c r="AA13" s="246"/>
      <c r="AB13" s="246"/>
      <c r="AC13" s="246"/>
      <c r="AD13" s="246"/>
      <c r="AE13" s="246"/>
      <c r="AF13" s="246"/>
      <c r="AG13" s="246"/>
      <c r="AH13" s="246"/>
      <c r="AI13" s="246"/>
      <c r="AJ13" s="246"/>
      <c r="AK13" s="246"/>
      <c r="AL13" s="246"/>
      <c r="AM13" s="246"/>
      <c r="AN13" s="246"/>
      <c r="AO13" s="235" t="s">
        <v>123</v>
      </c>
      <c r="AS13" s="264"/>
    </row>
    <row r="14" spans="1:45" s="260" customFormat="1" ht="18" customHeight="1" x14ac:dyDescent="0.25">
      <c r="A14" s="217" t="s">
        <v>42</v>
      </c>
      <c r="B14" s="233" t="str">
        <f>VLOOKUP($F14,УЧАСТНИКИ!$A$2:$L$1105,3,FALSE)</f>
        <v>Петрова Людмила</v>
      </c>
      <c r="C14" s="232" t="str">
        <f>VLOOKUP($F14,УЧАСТНИКИ!$A$2:$L$1105,4,FALSE)</f>
        <v>15.12.1993</v>
      </c>
      <c r="D14" s="233" t="str">
        <f>VLOOKUP($F14,УЧАСТНИКИ!$A$2:$L$1105,5,FALSE)</f>
        <v xml:space="preserve">Челябинская область </v>
      </c>
      <c r="E14" s="234" t="str">
        <f>VLOOKUP($F14,УЧАСТНИКИ!$A$2:$L$1105,8,FALSE)</f>
        <v>МС</v>
      </c>
      <c r="F14" s="245" t="s">
        <v>1189</v>
      </c>
      <c r="G14" s="246"/>
      <c r="H14" s="246"/>
      <c r="I14" s="247"/>
      <c r="J14" s="246"/>
      <c r="K14" s="246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36"/>
      <c r="AS14" s="44"/>
    </row>
    <row r="15" spans="1:45" s="260" customFormat="1" ht="33" customHeight="1" x14ac:dyDescent="0.25">
      <c r="A15" s="217" t="s">
        <v>43</v>
      </c>
      <c r="B15" s="233" t="str">
        <f>VLOOKUP($F15,УЧАСТНИКИ!$A$2:$L$1105,3,FALSE)</f>
        <v>Кнороз Полина</v>
      </c>
      <c r="C15" s="232" t="str">
        <f>VLOOKUP($F15,УЧАСТНИКИ!$A$2:$L$1105,4,FALSE)</f>
        <v>20.07.1999</v>
      </c>
      <c r="D15" s="233" t="str">
        <f>VLOOKUP($F15,УЧАСТНИКИ!$A$2:$L$1105,5,FALSE)</f>
        <v>Москва Санкт-Петербург</v>
      </c>
      <c r="E15" s="234" t="str">
        <f>VLOOKUP($F15,УЧАСТНИКИ!$A$2:$L$1105,8,FALSE)</f>
        <v>МСМК</v>
      </c>
      <c r="F15" s="245" t="s">
        <v>1152</v>
      </c>
      <c r="G15" s="246"/>
      <c r="H15" s="246"/>
      <c r="I15" s="247"/>
      <c r="J15" s="246"/>
      <c r="K15" s="246"/>
      <c r="L15" s="247"/>
      <c r="M15" s="247"/>
      <c r="N15" s="247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36"/>
      <c r="AS15" s="44"/>
    </row>
    <row r="16" spans="1:45" s="260" customFormat="1" ht="18" customHeight="1" x14ac:dyDescent="0.25">
      <c r="A16" s="217" t="s">
        <v>44</v>
      </c>
      <c r="B16" s="233" t="str">
        <f>VLOOKUP($F16,УЧАСТНИКИ!$A$2:$L$1105,3,FALSE)</f>
        <v>Иванова Ирина</v>
      </c>
      <c r="C16" s="232" t="str">
        <f>VLOOKUP($F16,УЧАСТНИКИ!$A$2:$L$1105,4,FALSE)</f>
        <v>19.04.1996</v>
      </c>
      <c r="D16" s="233" t="str">
        <f>VLOOKUP($F16,УЧАСТНИКИ!$A$2:$L$1105,5,FALSE)</f>
        <v xml:space="preserve">Омская область </v>
      </c>
      <c r="E16" s="234" t="str">
        <f>VLOOKUP($F16,УЧАСТНИКИ!$A$2:$L$1105,8,FALSE)</f>
        <v>МС</v>
      </c>
      <c r="F16" s="245" t="s">
        <v>1117</v>
      </c>
      <c r="G16" s="246"/>
      <c r="H16" s="246"/>
      <c r="I16" s="247"/>
      <c r="J16" s="246"/>
      <c r="K16" s="246"/>
      <c r="L16" s="247"/>
      <c r="M16" s="247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36"/>
      <c r="AS16" s="44"/>
    </row>
    <row r="17" spans="1:48" s="260" customFormat="1" ht="34.200000000000003" customHeight="1" x14ac:dyDescent="0.25">
      <c r="A17" s="217" t="s">
        <v>63</v>
      </c>
      <c r="B17" s="233" t="str">
        <f>VLOOKUP($F17,УЧАСТНИКИ!$A$2:$L$1105,3,FALSE)</f>
        <v>Лутковская Алёна</v>
      </c>
      <c r="C17" s="232" t="str">
        <f>VLOOKUP($F17,УЧАСТНИКИ!$A$2:$L$1105,4,FALSE)</f>
        <v>15.03.1996</v>
      </c>
      <c r="D17" s="233" t="str">
        <f>VLOOKUP($F17,УЧАСТНИКИ!$A$2:$L$1105,5,FALSE)</f>
        <v>Московская область Иркутская область</v>
      </c>
      <c r="E17" s="234" t="str">
        <f>VLOOKUP($F17,УЧАСТНИКИ!$A$2:$L$1105,8,FALSE)</f>
        <v>МСМК</v>
      </c>
      <c r="F17" s="245" t="s">
        <v>119</v>
      </c>
      <c r="G17" s="246"/>
      <c r="H17" s="246"/>
      <c r="I17" s="247"/>
      <c r="J17" s="246"/>
      <c r="K17" s="246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36"/>
      <c r="AS17" s="44"/>
    </row>
    <row r="18" spans="1:48" ht="15.75" customHeight="1" x14ac:dyDescent="0.25">
      <c r="A18" s="30"/>
      <c r="B18" s="97"/>
      <c r="C18" s="94"/>
      <c r="D18" s="97"/>
      <c r="E18" s="97"/>
      <c r="F18" s="60"/>
      <c r="G18" s="24"/>
      <c r="H18" s="24"/>
      <c r="I18" s="10"/>
      <c r="J18" s="24"/>
      <c r="K18" s="24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94"/>
      <c r="AS18" s="10"/>
    </row>
    <row r="19" spans="1:48" ht="15.75" customHeight="1" x14ac:dyDescent="0.25">
      <c r="A19" s="321" t="s">
        <v>1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22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22"/>
      <c r="AB19" s="322"/>
      <c r="AC19" s="322"/>
      <c r="AD19" s="322"/>
      <c r="AE19" s="322"/>
      <c r="AF19" s="322"/>
      <c r="AG19" s="322"/>
      <c r="AH19" s="322"/>
      <c r="AI19" s="322"/>
      <c r="AJ19" s="322"/>
      <c r="AK19" s="322"/>
      <c r="AL19" s="322"/>
      <c r="AM19" s="322"/>
      <c r="AN19" s="322"/>
      <c r="AO19" s="322"/>
      <c r="AP19" s="322"/>
      <c r="AQ19" s="322"/>
      <c r="AR19" s="322"/>
      <c r="AS19" s="322"/>
      <c r="AT19" s="322"/>
      <c r="AU19" s="322"/>
      <c r="AV19" s="322"/>
    </row>
    <row r="20" spans="1:48" ht="15.75" customHeight="1" x14ac:dyDescent="0.25">
      <c r="A20" s="321" t="s">
        <v>2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22"/>
      <c r="M20" s="322"/>
      <c r="N20" s="322"/>
      <c r="O20" s="322"/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22"/>
      <c r="AB20" s="322"/>
      <c r="AC20" s="322"/>
      <c r="AD20" s="322"/>
      <c r="AE20" s="322"/>
      <c r="AF20" s="322"/>
      <c r="AG20" s="322"/>
      <c r="AH20" s="322"/>
      <c r="AI20" s="322"/>
      <c r="AJ20" s="322"/>
      <c r="AK20" s="322"/>
      <c r="AL20" s="322"/>
      <c r="AM20" s="322"/>
      <c r="AN20" s="322"/>
      <c r="AO20" s="322"/>
      <c r="AP20" s="322"/>
      <c r="AQ20" s="322"/>
      <c r="AR20" s="322"/>
      <c r="AS20" s="322"/>
      <c r="AT20" s="322"/>
      <c r="AU20" s="322"/>
      <c r="AV20" s="322"/>
    </row>
    <row r="21" spans="1:48" ht="15.75" customHeight="1" x14ac:dyDescent="0.25">
      <c r="A21" s="323" t="s">
        <v>3</v>
      </c>
      <c r="B21" s="323"/>
      <c r="C21" s="323"/>
      <c r="D21" s="323"/>
      <c r="E21" s="323"/>
      <c r="F21" s="323"/>
      <c r="G21" s="323"/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  <c r="X21" s="323"/>
      <c r="Y21" s="323"/>
      <c r="Z21" s="323"/>
      <c r="AA21" s="323"/>
      <c r="AB21" s="323"/>
      <c r="AC21" s="323"/>
      <c r="AD21" s="323"/>
      <c r="AE21" s="323"/>
      <c r="AF21" s="323"/>
      <c r="AG21" s="323"/>
      <c r="AH21" s="323"/>
      <c r="AI21" s="323"/>
      <c r="AJ21" s="323"/>
      <c r="AK21" s="323"/>
      <c r="AL21" s="323"/>
      <c r="AM21" s="323"/>
      <c r="AN21" s="323"/>
      <c r="AO21" s="323"/>
      <c r="AP21" s="323"/>
      <c r="AQ21" s="323"/>
      <c r="AR21" s="323"/>
      <c r="AS21" s="323"/>
      <c r="AT21" s="323"/>
      <c r="AU21" s="323"/>
      <c r="AV21" s="323"/>
    </row>
    <row r="22" spans="1:48" ht="15.75" customHeight="1" x14ac:dyDescent="0.3">
      <c r="A22" s="30"/>
      <c r="B22" s="97"/>
      <c r="C22" s="97"/>
      <c r="D22" s="99"/>
      <c r="E22" s="99"/>
      <c r="F22" s="30"/>
      <c r="G22" s="30"/>
      <c r="H22" s="30"/>
      <c r="I22" s="30"/>
      <c r="J22" s="30"/>
      <c r="K22" s="99"/>
    </row>
    <row r="23" spans="1:48" ht="15.75" customHeight="1" x14ac:dyDescent="0.3">
      <c r="A23" s="30"/>
      <c r="C23" s="97"/>
      <c r="D23" s="99"/>
      <c r="E23" s="99"/>
      <c r="F23" s="30"/>
      <c r="G23" s="30"/>
      <c r="H23" s="30"/>
      <c r="I23" s="30"/>
      <c r="J23" s="30"/>
      <c r="K23" s="99"/>
    </row>
    <row r="24" spans="1:48" ht="15.75" customHeight="1" x14ac:dyDescent="0.3">
      <c r="A24" s="30"/>
      <c r="C24" s="97"/>
      <c r="D24" s="99"/>
      <c r="E24" s="99"/>
      <c r="F24" s="30"/>
      <c r="G24" s="30"/>
      <c r="H24" s="30"/>
      <c r="I24" s="30"/>
      <c r="J24" s="30"/>
      <c r="K24" s="99"/>
    </row>
    <row r="25" spans="1:48" ht="15.75" customHeight="1" x14ac:dyDescent="0.25">
      <c r="A25" s="24"/>
      <c r="C25" s="97"/>
      <c r="D25" s="24"/>
      <c r="E25" s="24"/>
      <c r="F25" s="24"/>
      <c r="G25" s="24"/>
      <c r="H25" s="24"/>
      <c r="I25" s="24"/>
      <c r="J25" s="24"/>
      <c r="K25" s="24"/>
    </row>
    <row r="26" spans="1:48" ht="15.75" customHeight="1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8" ht="15.75" customHeight="1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8" ht="15.75" customHeight="1" x14ac:dyDescent="0.3">
      <c r="A28" s="30"/>
      <c r="B28" s="99"/>
      <c r="C28" s="99"/>
      <c r="D28" s="99"/>
      <c r="E28" s="99"/>
      <c r="F28" s="30"/>
      <c r="G28" s="30"/>
      <c r="H28" s="30"/>
      <c r="I28" s="30"/>
      <c r="J28" s="30"/>
      <c r="K28" s="99"/>
    </row>
    <row r="29" spans="1:48" ht="15.75" customHeight="1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8" ht="15.75" customHeight="1" x14ac:dyDescent="0.3">
      <c r="A30" s="30"/>
      <c r="B30" s="99"/>
      <c r="C30" s="99"/>
      <c r="D30" s="99"/>
      <c r="E30" s="99"/>
      <c r="F30" s="30"/>
      <c r="G30" s="30"/>
      <c r="H30" s="30"/>
      <c r="I30" s="30"/>
      <c r="J30" s="30"/>
      <c r="K30" s="99"/>
    </row>
    <row r="31" spans="1:48" ht="15.75" customHeight="1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8" ht="15.75" customHeight="1" x14ac:dyDescent="0.3">
      <c r="A32" s="30"/>
      <c r="B32" s="99"/>
      <c r="C32" s="99"/>
      <c r="D32" s="99"/>
      <c r="E32" s="99"/>
      <c r="F32" s="30"/>
      <c r="G32" s="30"/>
      <c r="H32" s="30"/>
      <c r="I32" s="30"/>
      <c r="J32" s="30"/>
      <c r="K32" s="99"/>
    </row>
    <row r="33" spans="1:11" ht="15" customHeight="1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ht="15" customHeight="1" x14ac:dyDescent="0.3">
      <c r="A34" s="30"/>
      <c r="B34" s="99"/>
      <c r="C34" s="99"/>
      <c r="D34" s="99"/>
      <c r="E34" s="99"/>
      <c r="F34" s="30"/>
      <c r="G34" s="30"/>
      <c r="H34" s="30"/>
      <c r="I34" s="30"/>
      <c r="J34" s="30"/>
      <c r="K34" s="99"/>
    </row>
    <row r="35" spans="1:11" ht="15.75" customHeight="1" x14ac:dyDescent="0.25">
      <c r="A35" s="24"/>
      <c r="B35" s="100"/>
      <c r="C35" s="24"/>
      <c r="D35" s="24"/>
      <c r="E35" s="24"/>
      <c r="F35" s="24"/>
      <c r="G35" s="24"/>
      <c r="H35" s="24"/>
      <c r="I35" s="24"/>
      <c r="J35" s="24"/>
      <c r="K35" s="24"/>
    </row>
    <row r="36" spans="1:11" ht="15.75" customHeight="1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ht="15.75" customHeight="1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11" ht="15.75" customHeight="1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11" ht="15.75" customHeight="1" x14ac:dyDescent="0.3">
      <c r="A39" s="30"/>
      <c r="B39" s="99"/>
      <c r="C39" s="99"/>
      <c r="D39" s="99"/>
      <c r="E39" s="99"/>
      <c r="F39" s="30"/>
      <c r="G39" s="30"/>
      <c r="H39" s="30"/>
      <c r="I39" s="30"/>
      <c r="J39" s="30"/>
      <c r="K39" s="99"/>
    </row>
    <row r="40" spans="1:11" ht="15.75" customHeight="1" x14ac:dyDescent="0.3">
      <c r="A40" s="30"/>
      <c r="B40" s="99"/>
      <c r="C40" s="99"/>
      <c r="D40" s="99"/>
      <c r="E40" s="99"/>
      <c r="F40" s="30"/>
      <c r="G40" s="30"/>
      <c r="H40" s="30"/>
      <c r="I40" s="30"/>
      <c r="J40" s="30"/>
      <c r="K40" s="99"/>
    </row>
    <row r="41" spans="1:11" ht="15.75" customHeight="1" x14ac:dyDescent="0.3">
      <c r="A41" s="30"/>
      <c r="B41" s="99"/>
      <c r="C41" s="99"/>
      <c r="D41" s="99"/>
      <c r="E41" s="99"/>
      <c r="F41" s="30"/>
      <c r="G41" s="30"/>
      <c r="H41" s="30"/>
      <c r="I41" s="30"/>
      <c r="J41" s="30"/>
      <c r="K41" s="99"/>
    </row>
    <row r="42" spans="1:11" ht="15.75" customHeight="1" x14ac:dyDescent="0.3">
      <c r="A42" s="30"/>
      <c r="B42" s="99"/>
      <c r="C42" s="99"/>
      <c r="D42" s="99"/>
      <c r="E42" s="99"/>
      <c r="F42" s="30"/>
      <c r="G42" s="30"/>
      <c r="H42" s="30"/>
      <c r="I42" s="30"/>
      <c r="J42" s="30"/>
      <c r="K42" s="99"/>
    </row>
    <row r="43" spans="1:11" ht="15.75" customHeight="1" x14ac:dyDescent="0.3">
      <c r="A43" s="30"/>
      <c r="B43" s="99"/>
      <c r="C43" s="99"/>
      <c r="D43" s="99"/>
      <c r="E43" s="99"/>
      <c r="F43" s="30"/>
      <c r="G43" s="30"/>
      <c r="H43" s="30"/>
      <c r="I43" s="30"/>
      <c r="J43" s="30"/>
      <c r="K43" s="99"/>
    </row>
    <row r="44" spans="1:11" ht="15.75" customHeight="1" x14ac:dyDescent="0.25">
      <c r="A44" s="30"/>
      <c r="B44" s="101"/>
      <c r="C44" s="312"/>
      <c r="D44" s="312"/>
      <c r="E44" s="144"/>
      <c r="F44" s="311"/>
      <c r="G44" s="311"/>
      <c r="H44" s="312"/>
      <c r="I44" s="312"/>
      <c r="J44" s="312"/>
      <c r="K44" s="30"/>
    </row>
    <row r="45" spans="1:11" ht="15.75" customHeight="1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1:11" ht="15.75" customHeight="1" x14ac:dyDescent="0.25">
      <c r="A46" s="111"/>
      <c r="B46" s="68"/>
      <c r="C46" s="68"/>
      <c r="D46" s="68"/>
      <c r="E46" s="145"/>
      <c r="F46" s="68"/>
      <c r="G46" s="68"/>
      <c r="H46" s="68"/>
      <c r="I46" s="68"/>
      <c r="J46" s="112"/>
      <c r="K46" s="68"/>
    </row>
    <row r="47" spans="1:11" ht="15.75" customHeight="1" x14ac:dyDescent="0.25">
      <c r="A47" s="113"/>
      <c r="B47" s="68"/>
      <c r="C47" s="68"/>
      <c r="D47" s="68"/>
      <c r="E47" s="145"/>
      <c r="F47" s="113"/>
      <c r="G47" s="68"/>
      <c r="H47" s="68"/>
      <c r="I47" s="68"/>
      <c r="J47" s="113"/>
      <c r="K47" s="68"/>
    </row>
    <row r="48" spans="1:11" ht="15.75" customHeight="1" x14ac:dyDescent="0.25">
      <c r="A48" s="114"/>
      <c r="B48" s="114"/>
      <c r="C48" s="114"/>
      <c r="D48" s="114"/>
      <c r="E48" s="114"/>
      <c r="F48" s="114"/>
      <c r="G48" s="115"/>
      <c r="H48" s="116"/>
      <c r="I48" s="117"/>
      <c r="J48" s="114"/>
      <c r="K48" s="114"/>
    </row>
    <row r="49" spans="1:11" ht="15.75" customHeight="1" x14ac:dyDescent="0.25">
      <c r="A49" s="114"/>
      <c r="B49" s="114"/>
      <c r="C49" s="114"/>
      <c r="D49" s="114"/>
      <c r="E49" s="114"/>
      <c r="F49" s="114"/>
      <c r="G49" s="114"/>
      <c r="H49" s="114"/>
      <c r="I49" s="114"/>
      <c r="J49" s="114"/>
      <c r="K49" s="114"/>
    </row>
    <row r="50" spans="1:11" ht="15.75" customHeight="1" x14ac:dyDescent="0.25">
      <c r="A50" s="24"/>
      <c r="B50" s="100"/>
      <c r="C50" s="24"/>
      <c r="D50" s="24"/>
      <c r="E50" s="24"/>
      <c r="F50" s="24"/>
      <c r="G50" s="24"/>
      <c r="H50" s="24"/>
      <c r="I50" s="24"/>
      <c r="J50" s="24"/>
      <c r="K50" s="24"/>
    </row>
    <row r="51" spans="1:11" ht="15.75" customHeight="1" x14ac:dyDescent="0.3">
      <c r="A51" s="30"/>
      <c r="B51" s="99"/>
      <c r="C51" s="99"/>
      <c r="D51" s="99"/>
      <c r="E51" s="99"/>
      <c r="F51" s="30"/>
      <c r="G51" s="30"/>
      <c r="H51" s="30"/>
      <c r="I51" s="30"/>
      <c r="J51" s="30"/>
      <c r="K51" s="99"/>
    </row>
    <row r="52" spans="1:11" ht="15.75" customHeight="1" x14ac:dyDescent="0.3">
      <c r="A52" s="30"/>
      <c r="B52" s="99"/>
      <c r="C52" s="99"/>
      <c r="D52" s="99"/>
      <c r="E52" s="99"/>
      <c r="F52" s="30"/>
      <c r="G52" s="30"/>
      <c r="H52" s="30"/>
      <c r="I52" s="30"/>
      <c r="J52" s="30"/>
      <c r="K52" s="99"/>
    </row>
    <row r="53" spans="1:11" ht="15.75" customHeight="1" x14ac:dyDescent="0.3">
      <c r="A53" s="30"/>
      <c r="B53" s="99"/>
      <c r="C53" s="99"/>
      <c r="D53" s="99"/>
      <c r="E53" s="99"/>
      <c r="F53" s="30"/>
      <c r="G53" s="30"/>
      <c r="H53" s="30"/>
      <c r="I53" s="30"/>
      <c r="J53" s="30"/>
      <c r="K53" s="99"/>
    </row>
    <row r="54" spans="1:11" ht="15.75" customHeight="1" x14ac:dyDescent="0.3">
      <c r="A54" s="30"/>
      <c r="B54" s="99"/>
      <c r="C54" s="99"/>
      <c r="D54" s="99"/>
      <c r="E54" s="99"/>
      <c r="F54" s="30"/>
      <c r="G54" s="30"/>
      <c r="H54" s="30"/>
      <c r="I54" s="30"/>
      <c r="J54" s="30"/>
      <c r="K54" s="99"/>
    </row>
    <row r="55" spans="1:11" ht="15.6" x14ac:dyDescent="0.3">
      <c r="A55" s="30"/>
      <c r="B55" s="99"/>
      <c r="C55" s="99"/>
      <c r="D55" s="99"/>
      <c r="E55" s="99"/>
      <c r="F55" s="30"/>
      <c r="G55" s="30"/>
      <c r="H55" s="30"/>
      <c r="I55" s="30"/>
      <c r="J55" s="30"/>
      <c r="K55" s="99"/>
    </row>
    <row r="56" spans="1:11" ht="15.6" x14ac:dyDescent="0.3">
      <c r="A56" s="30"/>
      <c r="B56" s="99"/>
      <c r="C56" s="99"/>
      <c r="D56" s="99"/>
      <c r="E56" s="99"/>
      <c r="F56" s="30"/>
      <c r="G56" s="30"/>
      <c r="H56" s="30"/>
      <c r="I56" s="30"/>
      <c r="J56" s="30"/>
      <c r="K56" s="99"/>
    </row>
    <row r="57" spans="1:11" ht="15.6" x14ac:dyDescent="0.3">
      <c r="A57" s="30"/>
      <c r="B57" s="99"/>
      <c r="C57" s="99"/>
      <c r="D57" s="99"/>
      <c r="E57" s="99"/>
      <c r="F57" s="30"/>
      <c r="G57" s="30"/>
      <c r="H57" s="30"/>
      <c r="I57" s="30"/>
      <c r="J57" s="30"/>
      <c r="K57" s="99"/>
    </row>
    <row r="58" spans="1:11" ht="15.6" x14ac:dyDescent="0.3">
      <c r="A58" s="30"/>
      <c r="B58" s="99"/>
      <c r="C58" s="99"/>
      <c r="D58" s="99"/>
      <c r="E58" s="99"/>
      <c r="F58" s="30"/>
      <c r="G58" s="30"/>
      <c r="H58" s="30"/>
      <c r="I58" s="30"/>
      <c r="J58" s="30"/>
      <c r="K58" s="99"/>
    </row>
    <row r="59" spans="1:11" ht="15.6" x14ac:dyDescent="0.3">
      <c r="A59" s="30"/>
      <c r="B59" s="99"/>
      <c r="C59" s="99"/>
      <c r="D59" s="99"/>
      <c r="E59" s="99"/>
      <c r="F59" s="30"/>
      <c r="G59" s="30"/>
      <c r="H59" s="30"/>
      <c r="I59" s="30"/>
      <c r="J59" s="30"/>
      <c r="K59" s="99"/>
    </row>
    <row r="60" spans="1:11" x14ac:dyDescent="0.25">
      <c r="A60" s="24"/>
      <c r="B60" s="100"/>
      <c r="C60" s="24"/>
      <c r="D60" s="24"/>
      <c r="E60" s="24"/>
      <c r="F60" s="24"/>
      <c r="G60" s="24"/>
      <c r="H60" s="24"/>
      <c r="I60" s="24"/>
      <c r="J60" s="24"/>
      <c r="K60" s="24"/>
    </row>
    <row r="61" spans="1:11" ht="15.6" x14ac:dyDescent="0.3">
      <c r="A61" s="30"/>
      <c r="B61" s="99"/>
      <c r="C61" s="99"/>
      <c r="D61" s="99"/>
      <c r="E61" s="99"/>
      <c r="F61" s="30"/>
      <c r="G61" s="30"/>
      <c r="H61" s="30"/>
      <c r="I61" s="30"/>
      <c r="J61" s="30"/>
      <c r="K61" s="99"/>
    </row>
    <row r="62" spans="1:11" ht="15.6" x14ac:dyDescent="0.3">
      <c r="A62" s="30"/>
      <c r="B62" s="99"/>
      <c r="C62" s="99"/>
      <c r="D62" s="99"/>
      <c r="E62" s="99"/>
      <c r="F62" s="30"/>
      <c r="G62" s="30"/>
      <c r="H62" s="30"/>
      <c r="I62" s="30"/>
      <c r="J62" s="30"/>
      <c r="K62" s="99"/>
    </row>
    <row r="63" spans="1:11" ht="15.6" x14ac:dyDescent="0.3">
      <c r="A63" s="30"/>
      <c r="B63" s="99"/>
      <c r="C63" s="99"/>
      <c r="D63" s="99"/>
      <c r="E63" s="99"/>
      <c r="F63" s="30"/>
      <c r="G63" s="30"/>
      <c r="H63" s="30"/>
      <c r="I63" s="30"/>
      <c r="J63" s="30"/>
      <c r="K63" s="99"/>
    </row>
    <row r="64" spans="1:11" ht="15.6" x14ac:dyDescent="0.3">
      <c r="A64" s="30"/>
      <c r="B64" s="99"/>
      <c r="C64" s="99"/>
      <c r="D64" s="99"/>
      <c r="E64" s="99"/>
      <c r="F64" s="30"/>
      <c r="G64" s="30"/>
      <c r="H64" s="30"/>
      <c r="I64" s="30"/>
      <c r="J64" s="30"/>
      <c r="K64" s="99"/>
    </row>
    <row r="65" spans="1:11" ht="15.6" x14ac:dyDescent="0.3">
      <c r="A65" s="30"/>
      <c r="B65" s="99"/>
      <c r="C65" s="99"/>
      <c r="D65" s="99"/>
      <c r="E65" s="99"/>
      <c r="F65" s="30"/>
      <c r="G65" s="30"/>
      <c r="H65" s="30"/>
      <c r="I65" s="30"/>
      <c r="J65" s="30"/>
      <c r="K65" s="99"/>
    </row>
    <row r="66" spans="1:11" ht="15.6" x14ac:dyDescent="0.3">
      <c r="A66" s="30"/>
      <c r="B66" s="99"/>
      <c r="C66" s="99"/>
      <c r="D66" s="99"/>
      <c r="E66" s="99"/>
      <c r="F66" s="30"/>
      <c r="G66" s="30"/>
      <c r="H66" s="30"/>
      <c r="I66" s="30"/>
      <c r="J66" s="30"/>
      <c r="K66" s="99"/>
    </row>
    <row r="67" spans="1:11" ht="15.6" x14ac:dyDescent="0.3">
      <c r="A67" s="30"/>
      <c r="B67" s="99"/>
      <c r="C67" s="99"/>
      <c r="D67" s="99"/>
      <c r="E67" s="99"/>
      <c r="F67" s="30"/>
      <c r="G67" s="30"/>
      <c r="H67" s="30"/>
      <c r="I67" s="30"/>
      <c r="J67" s="30"/>
      <c r="K67" s="99"/>
    </row>
    <row r="68" spans="1:11" ht="15.6" x14ac:dyDescent="0.3">
      <c r="A68" s="30"/>
      <c r="B68" s="99"/>
      <c r="C68" s="99"/>
      <c r="D68" s="99"/>
      <c r="E68" s="99"/>
      <c r="F68" s="30"/>
      <c r="G68" s="30"/>
      <c r="H68" s="30"/>
      <c r="I68" s="30"/>
      <c r="J68" s="30"/>
      <c r="K68" s="99"/>
    </row>
    <row r="69" spans="1:11" ht="15.6" x14ac:dyDescent="0.3">
      <c r="A69" s="30"/>
      <c r="B69" s="99"/>
      <c r="C69" s="99"/>
      <c r="D69" s="99"/>
      <c r="E69" s="99"/>
      <c r="F69" s="30"/>
      <c r="G69" s="30"/>
      <c r="H69" s="30"/>
      <c r="I69" s="30"/>
      <c r="J69" s="30"/>
      <c r="K69" s="99"/>
    </row>
    <row r="70" spans="1:11" x14ac:dyDescent="0.25">
      <c r="A70" s="24"/>
      <c r="B70" s="100"/>
      <c r="C70" s="24"/>
      <c r="D70" s="24"/>
      <c r="E70" s="24"/>
      <c r="F70" s="24"/>
      <c r="G70" s="24"/>
      <c r="H70" s="24"/>
      <c r="I70" s="24"/>
      <c r="J70" s="24"/>
      <c r="K70" s="24"/>
    </row>
    <row r="71" spans="1:11" ht="15.6" x14ac:dyDescent="0.3">
      <c r="A71" s="30"/>
      <c r="B71" s="99"/>
      <c r="C71" s="99"/>
      <c r="D71" s="99"/>
      <c r="E71" s="99"/>
      <c r="F71" s="30"/>
      <c r="G71" s="30"/>
      <c r="H71" s="30"/>
      <c r="I71" s="30"/>
      <c r="J71" s="30"/>
      <c r="K71" s="99"/>
    </row>
    <row r="72" spans="1:11" ht="15.6" x14ac:dyDescent="0.3">
      <c r="A72" s="30"/>
      <c r="B72" s="99"/>
      <c r="C72" s="99"/>
      <c r="D72" s="99"/>
      <c r="E72" s="99"/>
      <c r="F72" s="30"/>
      <c r="G72" s="30"/>
      <c r="H72" s="30"/>
      <c r="I72" s="30"/>
      <c r="J72" s="30"/>
      <c r="K72" s="99"/>
    </row>
    <row r="73" spans="1:11" ht="15.6" x14ac:dyDescent="0.3">
      <c r="A73" s="30"/>
      <c r="B73" s="99"/>
      <c r="C73" s="99"/>
      <c r="D73" s="99"/>
      <c r="E73" s="99"/>
      <c r="F73" s="30"/>
      <c r="G73" s="30"/>
      <c r="H73" s="30"/>
      <c r="I73" s="30"/>
      <c r="J73" s="30"/>
      <c r="K73" s="99"/>
    </row>
    <row r="74" spans="1:11" ht="15.6" x14ac:dyDescent="0.3">
      <c r="A74" s="30"/>
      <c r="B74" s="99"/>
      <c r="C74" s="99"/>
      <c r="D74" s="99"/>
      <c r="E74" s="99"/>
      <c r="F74" s="30"/>
      <c r="G74" s="30"/>
      <c r="H74" s="30"/>
      <c r="I74" s="30"/>
      <c r="J74" s="30"/>
      <c r="K74" s="99"/>
    </row>
    <row r="75" spans="1:11" ht="15.6" x14ac:dyDescent="0.3">
      <c r="A75" s="30"/>
      <c r="B75" s="99"/>
      <c r="C75" s="99"/>
      <c r="D75" s="99"/>
      <c r="E75" s="99"/>
      <c r="F75" s="30"/>
      <c r="G75" s="30"/>
      <c r="H75" s="30"/>
      <c r="I75" s="30"/>
      <c r="J75" s="30"/>
      <c r="K75" s="99"/>
    </row>
    <row r="76" spans="1:11" ht="15.6" x14ac:dyDescent="0.3">
      <c r="A76" s="30"/>
      <c r="B76" s="99"/>
      <c r="C76" s="99"/>
      <c r="D76" s="99"/>
      <c r="E76" s="99"/>
      <c r="F76" s="30"/>
      <c r="G76" s="30"/>
      <c r="H76" s="30"/>
      <c r="I76" s="30"/>
      <c r="J76" s="30"/>
      <c r="K76" s="99"/>
    </row>
    <row r="77" spans="1:11" ht="15.6" x14ac:dyDescent="0.3">
      <c r="A77" s="30"/>
      <c r="B77" s="99"/>
      <c r="C77" s="99"/>
      <c r="D77" s="99"/>
      <c r="E77" s="99"/>
      <c r="F77" s="30"/>
      <c r="G77" s="30"/>
      <c r="H77" s="30"/>
      <c r="I77" s="30"/>
      <c r="J77" s="30"/>
      <c r="K77" s="99"/>
    </row>
    <row r="78" spans="1:11" ht="15.6" x14ac:dyDescent="0.3">
      <c r="A78" s="30"/>
      <c r="B78" s="99"/>
      <c r="C78" s="99"/>
      <c r="D78" s="99"/>
      <c r="E78" s="99"/>
      <c r="F78" s="30"/>
      <c r="G78" s="30"/>
      <c r="H78" s="30"/>
      <c r="I78" s="30"/>
      <c r="J78" s="30"/>
      <c r="K78" s="99"/>
    </row>
    <row r="79" spans="1:11" ht="15.6" x14ac:dyDescent="0.3">
      <c r="A79" s="30"/>
      <c r="B79" s="99"/>
      <c r="C79" s="99"/>
      <c r="D79" s="99"/>
      <c r="E79" s="99"/>
      <c r="F79" s="30"/>
      <c r="G79" s="30"/>
      <c r="H79" s="30"/>
      <c r="I79" s="30"/>
      <c r="J79" s="30"/>
      <c r="K79" s="99"/>
    </row>
    <row r="80" spans="1:11" x14ac:dyDescent="0.25">
      <c r="A80" s="24"/>
      <c r="B80" s="100"/>
      <c r="C80" s="24"/>
      <c r="D80" s="24"/>
      <c r="E80" s="24"/>
      <c r="F80" s="24"/>
      <c r="G80" s="24"/>
      <c r="H80" s="24"/>
      <c r="I80" s="24"/>
      <c r="J80" s="24"/>
      <c r="K80" s="24"/>
    </row>
    <row r="81" spans="1:11" ht="15.6" x14ac:dyDescent="0.3">
      <c r="A81" s="30"/>
      <c r="B81" s="99"/>
      <c r="C81" s="99"/>
      <c r="D81" s="99"/>
      <c r="E81" s="99"/>
      <c r="F81" s="30"/>
      <c r="G81" s="30"/>
      <c r="H81" s="30"/>
      <c r="I81" s="30"/>
      <c r="J81" s="30"/>
      <c r="K81" s="99"/>
    </row>
    <row r="82" spans="1:11" ht="15.6" x14ac:dyDescent="0.3">
      <c r="A82" s="30"/>
      <c r="B82" s="99"/>
      <c r="C82" s="99"/>
      <c r="D82" s="99"/>
      <c r="E82" s="99"/>
      <c r="F82" s="30"/>
      <c r="G82" s="30"/>
      <c r="H82" s="30"/>
      <c r="I82" s="30"/>
      <c r="J82" s="30"/>
      <c r="K82" s="99"/>
    </row>
    <row r="83" spans="1:11" ht="15.6" x14ac:dyDescent="0.3">
      <c r="A83" s="30"/>
      <c r="B83" s="99"/>
      <c r="C83" s="99"/>
      <c r="D83" s="99"/>
      <c r="E83" s="99"/>
      <c r="F83" s="30"/>
      <c r="G83" s="30"/>
      <c r="H83" s="30"/>
      <c r="I83" s="30"/>
      <c r="J83" s="30"/>
      <c r="K83" s="99"/>
    </row>
    <row r="84" spans="1:11" ht="15.6" x14ac:dyDescent="0.3">
      <c r="A84" s="30"/>
      <c r="B84" s="99"/>
      <c r="C84" s="99"/>
      <c r="D84" s="99"/>
      <c r="E84" s="99"/>
      <c r="F84" s="30"/>
      <c r="G84" s="30"/>
      <c r="H84" s="30"/>
      <c r="I84" s="30"/>
      <c r="J84" s="30"/>
      <c r="K84" s="99"/>
    </row>
    <row r="85" spans="1:11" ht="15.6" x14ac:dyDescent="0.3">
      <c r="A85" s="30"/>
      <c r="B85" s="99"/>
      <c r="C85" s="99"/>
      <c r="D85" s="99"/>
      <c r="E85" s="99"/>
      <c r="F85" s="30"/>
      <c r="G85" s="30"/>
      <c r="H85" s="30"/>
      <c r="I85" s="30"/>
      <c r="J85" s="30"/>
      <c r="K85" s="99"/>
    </row>
    <row r="86" spans="1:11" ht="15.6" x14ac:dyDescent="0.3">
      <c r="A86" s="30"/>
      <c r="B86" s="99"/>
      <c r="C86" s="99"/>
      <c r="D86" s="99"/>
      <c r="E86" s="99"/>
      <c r="F86" s="30"/>
      <c r="G86" s="30"/>
      <c r="H86" s="30"/>
      <c r="I86" s="30"/>
      <c r="J86" s="30"/>
      <c r="K86" s="99"/>
    </row>
    <row r="87" spans="1:11" ht="15.6" x14ac:dyDescent="0.3">
      <c r="A87" s="30"/>
      <c r="B87" s="99"/>
      <c r="C87" s="99"/>
      <c r="D87" s="99"/>
      <c r="E87" s="99"/>
      <c r="F87" s="30"/>
      <c r="G87" s="30"/>
      <c r="H87" s="30"/>
      <c r="I87" s="30"/>
      <c r="J87" s="30"/>
      <c r="K87" s="99"/>
    </row>
    <row r="88" spans="1:11" ht="15.6" x14ac:dyDescent="0.3">
      <c r="A88" s="30"/>
      <c r="B88" s="99"/>
      <c r="C88" s="99"/>
      <c r="D88" s="99"/>
      <c r="E88" s="99"/>
      <c r="F88" s="30"/>
      <c r="G88" s="30"/>
      <c r="H88" s="30"/>
      <c r="I88" s="30"/>
      <c r="J88" s="30"/>
      <c r="K88" s="99"/>
    </row>
    <row r="89" spans="1:11" x14ac:dyDescent="0.25">
      <c r="A89" s="30"/>
      <c r="B89" s="101"/>
      <c r="C89" s="312"/>
      <c r="D89" s="312"/>
      <c r="E89" s="144"/>
      <c r="F89" s="311"/>
      <c r="G89" s="311"/>
      <c r="H89" s="312"/>
      <c r="I89" s="312"/>
      <c r="J89" s="312"/>
      <c r="K89" s="30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  <row r="1287" spans="1:1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</row>
    <row r="1288" spans="1:1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</row>
    <row r="1289" spans="1:1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  <c r="J1289" s="24"/>
      <c r="K1289" s="24"/>
    </row>
    <row r="1290" spans="1:1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  <c r="J1290" s="24"/>
      <c r="K1290" s="24"/>
    </row>
    <row r="1291" spans="1:1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  <c r="J1291" s="24"/>
      <c r="K1291" s="24"/>
    </row>
    <row r="1292" spans="1:1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  <c r="J1292" s="24"/>
      <c r="K1292" s="24"/>
    </row>
    <row r="1293" spans="1:1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  <c r="J1293" s="24"/>
      <c r="K1293" s="24"/>
    </row>
    <row r="1294" spans="1:1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  <c r="J1294" s="24"/>
      <c r="K1294" s="24"/>
    </row>
    <row r="1295" spans="1:1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  <c r="J1295" s="24"/>
      <c r="K1295" s="24"/>
    </row>
    <row r="1296" spans="1:1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  <c r="J1296" s="24"/>
      <c r="K1296" s="24"/>
    </row>
    <row r="1297" spans="1:1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  <c r="J1297" s="24"/>
      <c r="K1297" s="24"/>
    </row>
    <row r="1298" spans="1:1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  <c r="J1298" s="24"/>
      <c r="K1298" s="24"/>
    </row>
    <row r="1299" spans="1:1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  <c r="J1299" s="24"/>
      <c r="K1299" s="24"/>
    </row>
    <row r="1300" spans="1:1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  <c r="J1300" s="24"/>
      <c r="K1300" s="24"/>
    </row>
    <row r="1301" spans="1:1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  <c r="J1301" s="24"/>
      <c r="K1301" s="24"/>
    </row>
    <row r="1302" spans="1:1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  <c r="J1302" s="24"/>
      <c r="K1302" s="24"/>
    </row>
    <row r="1303" spans="1:1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  <c r="J1303" s="24"/>
      <c r="K1303" s="24"/>
    </row>
    <row r="1304" spans="1:1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  <c r="J1304" s="24"/>
      <c r="K1304" s="24"/>
    </row>
    <row r="1305" spans="1:1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  <c r="J1305" s="24"/>
      <c r="K1305" s="24"/>
    </row>
    <row r="1306" spans="1:1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  <c r="J1306" s="24"/>
      <c r="K1306" s="24"/>
    </row>
    <row r="1307" spans="1:1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  <c r="J1307" s="24"/>
      <c r="K1307" s="24"/>
    </row>
    <row r="1308" spans="1:1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  <c r="J1308" s="24"/>
      <c r="K1308" s="24"/>
    </row>
    <row r="1309" spans="1:1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  <c r="J1309" s="24"/>
      <c r="K1309" s="24"/>
    </row>
    <row r="1310" spans="1:1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  <c r="J1310" s="24"/>
      <c r="K1310" s="24"/>
    </row>
    <row r="1311" spans="1:1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  <c r="J1311" s="24"/>
      <c r="K1311" s="24"/>
    </row>
    <row r="1312" spans="1:1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  <c r="J1312" s="24"/>
      <c r="K1312" s="24"/>
    </row>
    <row r="1313" spans="1:1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  <c r="J1313" s="24"/>
      <c r="K1313" s="24"/>
    </row>
    <row r="1314" spans="1:1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</row>
    <row r="1315" spans="1:1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  <c r="J1315" s="24"/>
      <c r="K1315" s="24"/>
    </row>
    <row r="1316" spans="1:1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</row>
    <row r="1317" spans="1:1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  <c r="J1317" s="24"/>
      <c r="K1317" s="24"/>
    </row>
    <row r="1318" spans="1:1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  <c r="J1318" s="24"/>
      <c r="K1318" s="24"/>
    </row>
    <row r="1319" spans="1:1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  <c r="J1319" s="24"/>
      <c r="K1319" s="24"/>
    </row>
    <row r="1320" spans="1:1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  <c r="J1320" s="24"/>
      <c r="K1320" s="24"/>
    </row>
    <row r="1321" spans="1:1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  <c r="J1321" s="24"/>
      <c r="K1321" s="24"/>
    </row>
    <row r="1322" spans="1:1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  <c r="J1322" s="24"/>
      <c r="K1322" s="24"/>
    </row>
    <row r="1323" spans="1:1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  <c r="J1323" s="24"/>
      <c r="K1323" s="24"/>
    </row>
  </sheetData>
  <mergeCells count="33"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  <mergeCell ref="H89:J89"/>
    <mergeCell ref="F89:G89"/>
    <mergeCell ref="C89:D89"/>
    <mergeCell ref="C44:D44"/>
    <mergeCell ref="F44:G44"/>
    <mergeCell ref="H44:J44"/>
    <mergeCell ref="A21:AV21"/>
    <mergeCell ref="AH9:AJ9"/>
    <mergeCell ref="Y9:AA9"/>
    <mergeCell ref="AB9:AD9"/>
    <mergeCell ref="A19:AV19"/>
    <mergeCell ref="A20:AV20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24">
    <tabColor rgb="FF00B050"/>
  </sheetPr>
  <dimension ref="A1:AU1286"/>
  <sheetViews>
    <sheetView zoomScale="110" zoomScaleNormal="110" workbookViewId="0">
      <selection activeCell="C258" sqref="C258"/>
    </sheetView>
  </sheetViews>
  <sheetFormatPr defaultColWidth="9.109375" defaultRowHeight="13.2" outlineLevelRow="1" x14ac:dyDescent="0.25"/>
  <cols>
    <col min="1" max="1" width="3.88671875" style="75" customWidth="1"/>
    <col min="2" max="2" width="22.5546875" style="75" customWidth="1"/>
    <col min="3" max="3" width="10.109375" style="75" customWidth="1"/>
    <col min="4" max="4" width="22.332031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41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41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41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209"/>
      <c r="R3" s="209"/>
      <c r="S3" s="209"/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</row>
    <row r="4" spans="1:41" ht="14.4" x14ac:dyDescent="0.25">
      <c r="A4" s="205"/>
      <c r="B4" s="205"/>
      <c r="C4" s="205"/>
      <c r="D4" s="205"/>
      <c r="F4" s="141"/>
      <c r="G4" s="141"/>
      <c r="H4" s="141"/>
      <c r="I4" s="309" t="s">
        <v>170</v>
      </c>
      <c r="J4" s="309"/>
      <c r="K4" s="309"/>
      <c r="L4" s="309"/>
      <c r="M4" s="309"/>
      <c r="N4" s="309"/>
      <c r="O4" s="309"/>
      <c r="P4" s="309"/>
      <c r="Q4" s="141"/>
      <c r="R4" s="141"/>
      <c r="S4" s="141"/>
      <c r="T4" s="141"/>
      <c r="U4" s="141"/>
      <c r="V4" s="141"/>
      <c r="W4" s="141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</row>
    <row r="5" spans="1:41" s="143" customFormat="1" x14ac:dyDescent="0.25">
      <c r="A5" s="19" t="str">
        <f>d_4</f>
        <v>ЖЕНЩИНЫ</v>
      </c>
      <c r="B5" s="201"/>
      <c r="C5" s="204" t="s">
        <v>154</v>
      </c>
      <c r="D5" s="250">
        <v>7.52</v>
      </c>
      <c r="E5" s="205"/>
      <c r="F5" s="205"/>
      <c r="G5" s="205"/>
      <c r="H5" s="205"/>
      <c r="I5" s="205"/>
      <c r="J5" s="205"/>
      <c r="K5" s="206"/>
      <c r="L5" s="19" t="str">
        <f>d_1</f>
        <v>04.09.2019г.</v>
      </c>
      <c r="M5" s="206"/>
      <c r="N5" s="206"/>
      <c r="O5" s="36" t="s">
        <v>157</v>
      </c>
      <c r="P5" s="16" t="s">
        <v>1208</v>
      </c>
      <c r="Q5" s="75"/>
      <c r="R5" s="206"/>
      <c r="S5" s="206"/>
      <c r="T5" s="206"/>
      <c r="U5" s="206"/>
      <c r="V5" s="19"/>
    </row>
    <row r="6" spans="1:41" x14ac:dyDescent="0.25">
      <c r="A6" s="16" t="s">
        <v>137</v>
      </c>
      <c r="B6" s="149"/>
      <c r="C6" s="204" t="s">
        <v>155</v>
      </c>
      <c r="D6" s="250">
        <v>7.52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R6" s="14"/>
      <c r="S6" s="14"/>
      <c r="T6" s="14"/>
      <c r="U6" s="14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</row>
    <row r="7" spans="1:41" ht="12.75" customHeight="1" x14ac:dyDescent="0.25">
      <c r="A7" s="79"/>
      <c r="C7" s="204" t="s">
        <v>156</v>
      </c>
      <c r="D7" s="250">
        <v>7.52</v>
      </c>
      <c r="E7" s="19"/>
      <c r="L7" s="82"/>
      <c r="M7" s="14"/>
      <c r="N7" s="14"/>
      <c r="O7" s="81"/>
      <c r="P7" s="20" t="str">
        <f>d_5</f>
        <v>г. Сочи, ул. Бзугу 2, ст. им. Славы Метревели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41" ht="16.95" customHeight="1" x14ac:dyDescent="0.25">
      <c r="A8" s="316" t="s">
        <v>141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41" ht="19.2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41" s="260" customFormat="1" ht="17.399999999999999" customHeight="1" x14ac:dyDescent="0.25">
      <c r="A10" s="217" t="s">
        <v>38</v>
      </c>
      <c r="B10" s="106" t="str">
        <f>VLOOKUP($F10,УЧАСТНИКИ!$A$2:$L$1105,3,FALSE)</f>
        <v>Савченко Юлия</v>
      </c>
      <c r="C10" s="218" t="str">
        <f>VLOOKUP($F10,УЧАСТНИКИ!$A$2:$L$1105,4,FALSE)</f>
        <v>27.07.1989</v>
      </c>
      <c r="D10" s="108" t="str">
        <f>VLOOKUP($F10,УЧАСТНИКИ!$A$2:$L$1105,5,FALSE)</f>
        <v xml:space="preserve">Ростовская область </v>
      </c>
      <c r="E10" s="219" t="str">
        <f>VLOOKUP($F10,УЧАСТНИКИ!$A$2:$L$1105,8,FALSE)</f>
        <v>КМС</v>
      </c>
      <c r="F10" s="217" t="s">
        <v>1095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 t="str">
        <f>VLOOKUP($F10,УЧАСТНИКИ!$A$2:$L$1105,9,FALSE)</f>
        <v>Л</v>
      </c>
      <c r="Q10" s="259"/>
      <c r="R10" s="259"/>
    </row>
    <row r="11" spans="1:41" s="262" customFormat="1" ht="3" hidden="1" customHeight="1" outlineLevel="1" x14ac:dyDescent="0.25">
      <c r="A11" s="217"/>
      <c r="B11" s="184"/>
      <c r="C11" s="217"/>
      <c r="D11" s="108"/>
      <c r="E11" s="242" t="e">
        <f>VLOOKUP($F11,УЧАСТНИКИ!$A$2:$L$1105,8,FALSE)</f>
        <v>#N/A</v>
      </c>
      <c r="F11" s="217"/>
      <c r="G11" s="217"/>
      <c r="H11" s="217"/>
      <c r="I11" s="217"/>
      <c r="J11" s="217"/>
      <c r="K11" s="184"/>
      <c r="L11" s="244"/>
      <c r="M11" s="244"/>
      <c r="N11" s="244"/>
      <c r="O11" s="244"/>
      <c r="P11" s="217"/>
      <c r="Q11" s="261"/>
      <c r="R11" s="261"/>
    </row>
    <row r="12" spans="1:41" s="262" customFormat="1" ht="17.399999999999999" customHeight="1" collapsed="1" x14ac:dyDescent="0.25">
      <c r="A12" s="217" t="s">
        <v>39</v>
      </c>
      <c r="B12" s="184" t="str">
        <f>VLOOKUP($F12,УЧАСТНИКИ!$A$2:$L$1105,3,FALSE)</f>
        <v>Зеликова Жанна</v>
      </c>
      <c r="C12" s="217" t="str">
        <f>VLOOKUP($F12,УЧАСТНИКИ!$A$2:$L$1105,4,FALSE)</f>
        <v>22.02.1995</v>
      </c>
      <c r="D12" s="108" t="str">
        <f>VLOOKUP($F12,УЧАСТНИКИ!$A$2:$L$1105,5,FALSE)</f>
        <v xml:space="preserve">Краснодарский край </v>
      </c>
      <c r="E12" s="242" t="str">
        <f>VLOOKUP($F12,УЧАСТНИКИ!$A$2:$L$1105,8,FALSE)</f>
        <v>МС</v>
      </c>
      <c r="F12" s="217" t="s">
        <v>1069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/>
      <c r="Q12" s="261"/>
      <c r="R12" s="261"/>
    </row>
    <row r="13" spans="1:41" s="262" customFormat="1" ht="22.2" hidden="1" customHeight="1" outlineLevel="1" x14ac:dyDescent="0.25">
      <c r="A13" s="217"/>
      <c r="B13" s="184"/>
      <c r="C13" s="217"/>
      <c r="D13" s="108"/>
      <c r="E13" s="242" t="e">
        <f>VLOOKUP($F13,УЧАСТНИКИ!$A$2:$L$1105,8,FALSE)</f>
        <v>#N/A</v>
      </c>
      <c r="F13" s="217"/>
      <c r="G13" s="217"/>
      <c r="H13" s="217"/>
      <c r="I13" s="217"/>
      <c r="J13" s="217"/>
      <c r="K13" s="184"/>
      <c r="L13" s="244"/>
      <c r="M13" s="244"/>
      <c r="N13" s="244"/>
      <c r="O13" s="244"/>
      <c r="P13" s="217"/>
      <c r="Q13" s="261"/>
      <c r="R13" s="261"/>
    </row>
    <row r="14" spans="1:41" s="260" customFormat="1" ht="17.399999999999999" customHeight="1" collapsed="1" x14ac:dyDescent="0.25">
      <c r="A14" s="217" t="s">
        <v>40</v>
      </c>
      <c r="B14" s="106" t="str">
        <f>VLOOKUP($F14,УЧАСТНИКИ!$A$2:$L$1105,3,FALSE)</f>
        <v>Евстюнина Александра</v>
      </c>
      <c r="C14" s="218" t="str">
        <f>VLOOKUP($F14,УЧАСТНИКИ!$A$2:$L$1105,4,FALSE)</f>
        <v>08.07.1993</v>
      </c>
      <c r="D14" s="108" t="str">
        <f>VLOOKUP($F14,УЧАСТНИКИ!$A$2:$L$1105,5,FALSE)</f>
        <v>Москва Республика Карелия</v>
      </c>
      <c r="E14" s="219" t="str">
        <f>VLOOKUP($F14,УЧАСТНИКИ!$A$2:$L$1105,8,FALSE)</f>
        <v>МС</v>
      </c>
      <c r="F14" s="217" t="s">
        <v>65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 t="str">
        <f>VLOOKUP($F14,УЧАСТНИКИ!$A$2:$L$1105,9,FALSE)</f>
        <v>Л</v>
      </c>
      <c r="Q14" s="259"/>
      <c r="R14" s="259"/>
    </row>
    <row r="15" spans="1:41" s="260" customFormat="1" ht="22.2" hidden="1" customHeight="1" outlineLevel="1" x14ac:dyDescent="0.25">
      <c r="A15" s="217"/>
      <c r="B15" s="106"/>
      <c r="C15" s="218"/>
      <c r="D15" s="108"/>
      <c r="E15" s="219" t="e">
        <f>VLOOKUP($F15,УЧАСТНИКИ!$A$2:$L$1105,8,FALSE)</f>
        <v>#N/A</v>
      </c>
      <c r="F15" s="217"/>
      <c r="G15" s="217"/>
      <c r="H15" s="217"/>
      <c r="I15" s="217"/>
      <c r="J15" s="217"/>
      <c r="K15" s="184"/>
      <c r="L15" s="220"/>
      <c r="M15" s="220"/>
      <c r="N15" s="220"/>
      <c r="O15" s="220"/>
      <c r="P15" s="218"/>
      <c r="Q15" s="259"/>
      <c r="R15" s="259"/>
    </row>
    <row r="16" spans="1:41" s="260" customFormat="1" ht="17.399999999999999" customHeight="1" collapsed="1" x14ac:dyDescent="0.25">
      <c r="A16" s="217" t="s">
        <v>41</v>
      </c>
      <c r="B16" s="106" t="str">
        <f>VLOOKUP($F16,УЧАСТНИКИ!$A$2:$L$1105,3,FALSE)</f>
        <v>Грошева Александра</v>
      </c>
      <c r="C16" s="218" t="str">
        <f>VLOOKUP($F16,УЧАСТНИКИ!$A$2:$L$1105,4,FALSE)</f>
        <v>19.08.1994</v>
      </c>
      <c r="D16" s="108" t="str">
        <f>VLOOKUP($F16,УЧАСТНИКИ!$A$2:$L$1105,5,FALSE)</f>
        <v xml:space="preserve">Новосибирская область </v>
      </c>
      <c r="E16" s="219" t="str">
        <f>VLOOKUP($F16,УЧАСТНИКИ!$A$2:$L$1105,8,FALSE)</f>
        <v>МС</v>
      </c>
      <c r="F16" s="217" t="s">
        <v>1191</v>
      </c>
      <c r="G16" s="217"/>
      <c r="H16" s="217"/>
      <c r="I16" s="217"/>
      <c r="J16" s="217"/>
      <c r="K16" s="184"/>
      <c r="L16" s="220"/>
      <c r="M16" s="220"/>
      <c r="N16" s="220"/>
      <c r="O16" s="220"/>
      <c r="P16" s="218"/>
      <c r="Q16" s="259"/>
      <c r="R16" s="259"/>
    </row>
    <row r="17" spans="1:47" s="260" customFormat="1" ht="22.2" hidden="1" customHeight="1" outlineLevel="1" x14ac:dyDescent="0.25">
      <c r="A17" s="217"/>
      <c r="B17" s="106"/>
      <c r="C17" s="218"/>
      <c r="D17" s="108"/>
      <c r="E17" s="219" t="e">
        <f>VLOOKUP($F17,УЧАСТНИКИ!$A$2:$L$1105,8,FALSE)</f>
        <v>#N/A</v>
      </c>
      <c r="F17" s="217"/>
      <c r="G17" s="217"/>
      <c r="H17" s="217"/>
      <c r="I17" s="217"/>
      <c r="J17" s="217"/>
      <c r="K17" s="184"/>
      <c r="L17" s="220"/>
      <c r="M17" s="220"/>
      <c r="N17" s="220"/>
      <c r="O17" s="220"/>
      <c r="P17" s="218"/>
      <c r="Q17" s="259"/>
      <c r="R17" s="259"/>
    </row>
    <row r="18" spans="1:47" s="260" customFormat="1" ht="17.399999999999999" customHeight="1" collapsed="1" x14ac:dyDescent="0.25">
      <c r="A18" s="217" t="s">
        <v>42</v>
      </c>
      <c r="B18" s="106" t="str">
        <f>VLOOKUP($F18,УЧАСТНИКИ!$A$2:$L$1105,3,FALSE)</f>
        <v>Ахмадуллина Валерия</v>
      </c>
      <c r="C18" s="218" t="str">
        <f>VLOOKUP($F18,УЧАСТНИКИ!$A$2:$L$1105,4,FALSE)</f>
        <v>21.10.1997</v>
      </c>
      <c r="D18" s="108" t="str">
        <f>VLOOKUP($F18,УЧАСТНИКИ!$A$2:$L$1105,5,FALSE)</f>
        <v xml:space="preserve">Санкт-Петербург </v>
      </c>
      <c r="E18" s="219" t="str">
        <f>VLOOKUP($F18,УЧАСТНИКИ!$A$2:$L$1105,8,FALSE)</f>
        <v>КМС</v>
      </c>
      <c r="F18" s="217" t="s">
        <v>76</v>
      </c>
      <c r="G18" s="217"/>
      <c r="H18" s="217"/>
      <c r="I18" s="217"/>
      <c r="J18" s="217"/>
      <c r="K18" s="184"/>
      <c r="L18" s="220"/>
      <c r="M18" s="220"/>
      <c r="N18" s="220"/>
      <c r="O18" s="220"/>
      <c r="P18" s="218" t="s">
        <v>123</v>
      </c>
      <c r="Q18" s="259"/>
      <c r="R18" s="259"/>
    </row>
    <row r="19" spans="1:47" s="260" customFormat="1" ht="22.2" hidden="1" customHeight="1" outlineLevel="1" x14ac:dyDescent="0.25">
      <c r="A19" s="217"/>
      <c r="B19" s="106"/>
      <c r="C19" s="218"/>
      <c r="D19" s="108"/>
      <c r="E19" s="219" t="e">
        <f>VLOOKUP($F19,УЧАСТНИКИ!$A$2:$L$1105,8,FALSE)</f>
        <v>#N/A</v>
      </c>
      <c r="F19" s="217"/>
      <c r="G19" s="217"/>
      <c r="H19" s="217"/>
      <c r="I19" s="217"/>
      <c r="J19" s="217"/>
      <c r="K19" s="184"/>
      <c r="L19" s="220"/>
      <c r="M19" s="220"/>
      <c r="N19" s="220"/>
      <c r="O19" s="220"/>
      <c r="P19" s="218"/>
      <c r="Q19" s="259"/>
      <c r="R19" s="259"/>
    </row>
    <row r="20" spans="1:47" s="260" customFormat="1" ht="17.399999999999999" customHeight="1" collapsed="1" x14ac:dyDescent="0.25">
      <c r="A20" s="217" t="s">
        <v>43</v>
      </c>
      <c r="B20" s="106" t="str">
        <f>VLOOKUP($F20,УЧАСТНИКИ!$A$2:$L$1105,3,FALSE)</f>
        <v>Садохина Виктория</v>
      </c>
      <c r="C20" s="218" t="str">
        <f>VLOOKUP($F20,УЧАСТНИКИ!$A$2:$L$1105,4,FALSE)</f>
        <v>18.07.1994</v>
      </c>
      <c r="D20" s="108" t="str">
        <f>VLOOKUP($F20,УЧАСТНИКИ!$A$2:$L$1105,5,FALSE)</f>
        <v xml:space="preserve">Самарская область </v>
      </c>
      <c r="E20" s="219" t="str">
        <f>VLOOKUP($F20,УЧАСТНИКИ!$A$2:$L$1105,8,FALSE)</f>
        <v>КМС</v>
      </c>
      <c r="F20" s="217" t="s">
        <v>1134</v>
      </c>
      <c r="G20" s="217"/>
      <c r="H20" s="217"/>
      <c r="I20" s="217"/>
      <c r="J20" s="217"/>
      <c r="K20" s="184"/>
      <c r="L20" s="220"/>
      <c r="M20" s="220"/>
      <c r="N20" s="220"/>
      <c r="O20" s="220"/>
      <c r="P20" s="218"/>
      <c r="Q20" s="259"/>
      <c r="R20" s="259"/>
    </row>
    <row r="21" spans="1:47" s="260" customFormat="1" ht="22.2" hidden="1" customHeight="1" outlineLevel="1" x14ac:dyDescent="0.25">
      <c r="A21" s="217"/>
      <c r="B21" s="106"/>
      <c r="C21" s="218"/>
      <c r="D21" s="108"/>
      <c r="E21" s="219" t="e">
        <f>VLOOKUP($F21,УЧАСТНИКИ!$A$2:$L$1105,8,FALSE)</f>
        <v>#N/A</v>
      </c>
      <c r="F21" s="217"/>
      <c r="G21" s="217"/>
      <c r="H21" s="217"/>
      <c r="I21" s="217"/>
      <c r="J21" s="217"/>
      <c r="K21" s="184"/>
      <c r="L21" s="220"/>
      <c r="M21" s="220"/>
      <c r="N21" s="220"/>
      <c r="O21" s="220"/>
      <c r="P21" s="218"/>
      <c r="Q21" s="259"/>
      <c r="R21" s="259"/>
    </row>
    <row r="22" spans="1:47" s="260" customFormat="1" ht="17.399999999999999" customHeight="1" collapsed="1" x14ac:dyDescent="0.25">
      <c r="A22" s="217" t="s">
        <v>44</v>
      </c>
      <c r="B22" s="106" t="str">
        <f>VLOOKUP($F22,УЧАСТНИКИ!$A$2:$L$1105,3,FALSE)</f>
        <v>Красина Александра</v>
      </c>
      <c r="C22" s="218" t="str">
        <f>VLOOKUP($F22,УЧАСТНИКИ!$A$2:$L$1105,4,FALSE)</f>
        <v>12.09.1998</v>
      </c>
      <c r="D22" s="108" t="str">
        <f>VLOOKUP($F22,УЧАСТНИКИ!$A$2:$L$1105,5,FALSE)</f>
        <v>Москва Брянская область</v>
      </c>
      <c r="E22" s="219" t="str">
        <f>VLOOKUP($F22,УЧАСТНИКИ!$A$2:$L$1105,8,FALSE)</f>
        <v>КМС</v>
      </c>
      <c r="F22" s="217" t="s">
        <v>1119</v>
      </c>
      <c r="G22" s="217"/>
      <c r="H22" s="217"/>
      <c r="I22" s="217"/>
      <c r="J22" s="217"/>
      <c r="K22" s="184"/>
      <c r="L22" s="220"/>
      <c r="M22" s="220"/>
      <c r="N22" s="220"/>
      <c r="O22" s="220"/>
      <c r="P22" s="218" t="str">
        <f>VLOOKUP($F22,УЧАСТНИКИ!$A$2:$L$1105,9,FALSE)</f>
        <v/>
      </c>
      <c r="Q22" s="259"/>
      <c r="R22" s="259"/>
    </row>
    <row r="23" spans="1:47" s="260" customFormat="1" ht="22.2" hidden="1" customHeight="1" outlineLevel="1" x14ac:dyDescent="0.25">
      <c r="A23" s="217"/>
      <c r="B23" s="106"/>
      <c r="C23" s="218"/>
      <c r="D23" s="108"/>
      <c r="E23" s="219" t="e">
        <f>VLOOKUP($F23,УЧАСТНИКИ!$A$2:$L$1105,8,FALSE)</f>
        <v>#N/A</v>
      </c>
      <c r="F23" s="217"/>
      <c r="G23" s="217"/>
      <c r="H23" s="217"/>
      <c r="I23" s="217"/>
      <c r="J23" s="217"/>
      <c r="K23" s="184"/>
      <c r="L23" s="220"/>
      <c r="M23" s="220"/>
      <c r="N23" s="220"/>
      <c r="O23" s="220"/>
      <c r="P23" s="218"/>
      <c r="Q23" s="259"/>
      <c r="R23" s="259"/>
    </row>
    <row r="24" spans="1:47" s="260" customFormat="1" ht="17.399999999999999" customHeight="1" collapsed="1" x14ac:dyDescent="0.25">
      <c r="A24" s="217" t="s">
        <v>63</v>
      </c>
      <c r="B24" s="106" t="str">
        <f>VLOOKUP($F24,УЧАСТНИКИ!$A$2:$L$1105,3,FALSE)</f>
        <v>Воловликова Валерия</v>
      </c>
      <c r="C24" s="218" t="str">
        <f>VLOOKUP($F24,УЧАСТНИКИ!$A$2:$L$1105,4,FALSE)</f>
        <v>07.10.2002</v>
      </c>
      <c r="D24" s="108" t="str">
        <f>VLOOKUP($F24,УЧАСТНИКИ!$A$2:$L$1105,5,FALSE)</f>
        <v xml:space="preserve">Ростовская область </v>
      </c>
      <c r="E24" s="219" t="str">
        <f>VLOOKUP($F24,УЧАСТНИКИ!$A$2:$L$1105,8,FALSE)</f>
        <v>КМС</v>
      </c>
      <c r="F24" s="217" t="s">
        <v>1093</v>
      </c>
      <c r="G24" s="217"/>
      <c r="H24" s="217"/>
      <c r="I24" s="217"/>
      <c r="J24" s="217"/>
      <c r="K24" s="184"/>
      <c r="L24" s="220"/>
      <c r="M24" s="220"/>
      <c r="N24" s="220"/>
      <c r="O24" s="220"/>
      <c r="P24" s="218"/>
      <c r="Q24" s="259"/>
      <c r="R24" s="259"/>
    </row>
    <row r="25" spans="1:47" s="260" customFormat="1" ht="22.2" hidden="1" customHeight="1" outlineLevel="1" x14ac:dyDescent="0.25">
      <c r="A25" s="217"/>
      <c r="B25" s="106"/>
      <c r="C25" s="218"/>
      <c r="D25" s="108"/>
      <c r="E25" s="219" t="e">
        <f>VLOOKUP($F25,УЧАСТНИКИ!$A$2:$L$1105,8,FALSE)</f>
        <v>#N/A</v>
      </c>
      <c r="F25" s="217"/>
      <c r="G25" s="217"/>
      <c r="H25" s="217"/>
      <c r="I25" s="217"/>
      <c r="J25" s="217"/>
      <c r="K25" s="184"/>
      <c r="L25" s="220"/>
      <c r="M25" s="220"/>
      <c r="N25" s="220"/>
      <c r="O25" s="220"/>
      <c r="P25" s="218"/>
      <c r="Q25" s="259"/>
      <c r="R25" s="259"/>
    </row>
    <row r="26" spans="1:47" s="260" customFormat="1" ht="17.399999999999999" customHeight="1" collapsed="1" x14ac:dyDescent="0.25">
      <c r="A26" s="217" t="s">
        <v>70</v>
      </c>
      <c r="B26" s="106" t="str">
        <f>VLOOKUP($F26,УЧАСТНИКИ!$A$2:$L$1105,3,FALSE)</f>
        <v>Семашко (Мосина) Вероника</v>
      </c>
      <c r="C26" s="218" t="str">
        <f>VLOOKUP($F26,УЧАСТНИКИ!$A$2:$L$1105,4,FALSE)</f>
        <v>17.10.1990</v>
      </c>
      <c r="D26" s="108" t="str">
        <f>VLOOKUP($F26,УЧАСТНИКИ!$A$2:$L$1105,5,FALSE)</f>
        <v xml:space="preserve">Санкт-Петербург </v>
      </c>
      <c r="E26" s="219" t="str">
        <f>VLOOKUP($F26,УЧАСТНИКИ!$A$2:$L$1105,8,FALSE)</f>
        <v>МСМК</v>
      </c>
      <c r="F26" s="217" t="s">
        <v>1160</v>
      </c>
      <c r="G26" s="217"/>
      <c r="H26" s="217"/>
      <c r="I26" s="217"/>
      <c r="J26" s="217"/>
      <c r="K26" s="184"/>
      <c r="L26" s="220"/>
      <c r="M26" s="220"/>
      <c r="N26" s="220"/>
      <c r="O26" s="220"/>
      <c r="P26" s="218"/>
      <c r="Q26" s="259"/>
      <c r="R26" s="259"/>
    </row>
    <row r="27" spans="1:47" s="260" customFormat="1" ht="22.2" hidden="1" customHeight="1" outlineLevel="1" x14ac:dyDescent="0.25">
      <c r="A27" s="217"/>
      <c r="B27" s="106"/>
      <c r="C27" s="218"/>
      <c r="D27" s="106"/>
      <c r="E27" s="219" t="e">
        <f>VLOOKUP($F27,УЧАСТНИКИ!$A$2:$L$1105,8,FALSE)</f>
        <v>#N/A</v>
      </c>
      <c r="F27" s="217"/>
      <c r="G27" s="217"/>
      <c r="H27" s="217"/>
      <c r="I27" s="217"/>
      <c r="J27" s="217"/>
      <c r="K27" s="184"/>
      <c r="L27" s="220"/>
      <c r="M27" s="220"/>
      <c r="N27" s="220"/>
      <c r="O27" s="220"/>
      <c r="P27" s="218"/>
      <c r="Q27" s="259"/>
      <c r="R27" s="259"/>
    </row>
    <row r="28" spans="1:47" s="260" customFormat="1" ht="17.399999999999999" customHeight="1" collapsed="1" x14ac:dyDescent="0.25">
      <c r="A28" s="217" t="s">
        <v>69</v>
      </c>
      <c r="B28" s="106" t="str">
        <f>VLOOKUP($F28,УЧАСТНИКИ!$A$2:$L$1105,3,FALSE)</f>
        <v>Кузовкина Наталья</v>
      </c>
      <c r="C28" s="218" t="str">
        <f>VLOOKUP($F28,УЧАСТНИКИ!$A$2:$L$1105,4,FALSE)</f>
        <v>03.12.1998</v>
      </c>
      <c r="D28" s="108" t="str">
        <f>VLOOKUP($F28,УЧАСТНИКИ!$A$2:$L$1105,5,FALSE)</f>
        <v xml:space="preserve">Приморский край </v>
      </c>
      <c r="E28" s="219" t="str">
        <f>VLOOKUP($F28,УЧАСТНИКИ!$A$2:$L$1105,8,FALSE)</f>
        <v>1</v>
      </c>
      <c r="F28" s="217" t="s">
        <v>1205</v>
      </c>
      <c r="G28" s="217"/>
      <c r="H28" s="217"/>
      <c r="I28" s="217"/>
      <c r="J28" s="217"/>
      <c r="K28" s="184"/>
      <c r="L28" s="220"/>
      <c r="M28" s="220"/>
      <c r="N28" s="220"/>
      <c r="O28" s="220"/>
      <c r="P28" s="218"/>
      <c r="Q28" s="259"/>
      <c r="R28" s="259"/>
    </row>
    <row r="29" spans="1:47" ht="13.5" hidden="1" customHeight="1" outlineLevel="1" x14ac:dyDescent="0.25">
      <c r="A29" s="217" t="s">
        <v>67</v>
      </c>
      <c r="B29" s="106"/>
      <c r="C29" s="218"/>
      <c r="D29" s="108"/>
      <c r="E29" s="219" t="e">
        <f>VLOOKUP($F29,УЧАСТНИКИ!$A$2:$L$1105,8,FALSE)</f>
        <v>#N/A</v>
      </c>
      <c r="F29" s="217"/>
      <c r="G29" s="217"/>
      <c r="H29" s="217"/>
      <c r="I29" s="217"/>
      <c r="J29" s="217"/>
      <c r="K29" s="184"/>
      <c r="L29" s="220"/>
      <c r="M29" s="220"/>
      <c r="N29" s="220"/>
      <c r="O29" s="220"/>
      <c r="P29" s="218" t="e">
        <f>VLOOKUP($F29,УЧАСТНИКИ!$A$2:$L$1105,9,FALSE)</f>
        <v>#N/A</v>
      </c>
      <c r="Q29" s="91"/>
      <c r="R29" s="91"/>
    </row>
    <row r="30" spans="1:47" ht="13.5" hidden="1" customHeight="1" outlineLevel="1" x14ac:dyDescent="0.25">
      <c r="A30" s="86"/>
      <c r="B30" s="87"/>
      <c r="C30" s="90"/>
      <c r="D30" s="87"/>
      <c r="E30" s="146" t="e">
        <f>VLOOKUP($F30,УЧАСТНИКИ!$A$2:$L$1105,8,FALSE)</f>
        <v>#N/A</v>
      </c>
      <c r="F30" s="86"/>
      <c r="G30" s="86"/>
      <c r="H30" s="86"/>
      <c r="I30" s="86"/>
      <c r="J30" s="86"/>
      <c r="K30" s="88"/>
      <c r="L30" s="89"/>
      <c r="M30" s="89"/>
      <c r="N30" s="89"/>
      <c r="O30" s="89"/>
      <c r="P30" s="90" t="e">
        <f>VLOOKUP($F30,УЧАСТНИКИ!$A$2:$L$1105,9,FALSE)</f>
        <v>#N/A</v>
      </c>
      <c r="Q30" s="91"/>
      <c r="R30" s="91"/>
    </row>
    <row r="31" spans="1:47" collapsed="1" x14ac:dyDescent="0.25"/>
    <row r="32" spans="1:47" x14ac:dyDescent="0.25">
      <c r="A32" s="321" t="s">
        <v>1</v>
      </c>
      <c r="B32" s="322"/>
      <c r="C32" s="322"/>
      <c r="D32" s="322"/>
      <c r="E32" s="322"/>
      <c r="F32" s="322"/>
      <c r="G32" s="322"/>
      <c r="H32" s="322"/>
      <c r="I32" s="322"/>
      <c r="J32" s="322"/>
      <c r="K32" s="322"/>
      <c r="L32" s="322"/>
      <c r="M32" s="322"/>
      <c r="N32" s="322"/>
      <c r="O32" s="322"/>
      <c r="P32" s="322"/>
      <c r="Q32" s="322"/>
      <c r="R32" s="322"/>
      <c r="S32" s="322"/>
      <c r="T32" s="322"/>
      <c r="U32" s="322"/>
      <c r="V32" s="322"/>
      <c r="W32" s="322"/>
      <c r="X32" s="322"/>
      <c r="Y32" s="322"/>
      <c r="Z32" s="322"/>
      <c r="AA32" s="322"/>
      <c r="AB32" s="322"/>
      <c r="AC32" s="322"/>
      <c r="AD32" s="322"/>
      <c r="AE32" s="322"/>
      <c r="AF32" s="322"/>
      <c r="AG32" s="322"/>
      <c r="AH32" s="322"/>
      <c r="AI32" s="322"/>
      <c r="AJ32" s="322"/>
      <c r="AK32" s="322"/>
      <c r="AL32" s="322"/>
      <c r="AM32" s="322"/>
      <c r="AN32" s="322"/>
      <c r="AO32" s="322"/>
      <c r="AP32" s="322"/>
      <c r="AQ32" s="322"/>
      <c r="AR32" s="322"/>
      <c r="AS32" s="322"/>
      <c r="AT32" s="322"/>
      <c r="AU32" s="322"/>
    </row>
    <row r="33" spans="1:47" x14ac:dyDescent="0.25">
      <c r="A33" s="321" t="s">
        <v>2</v>
      </c>
      <c r="B33" s="322"/>
      <c r="C33" s="322"/>
      <c r="D33" s="322"/>
      <c r="E33" s="322"/>
      <c r="F33" s="322"/>
      <c r="G33" s="322"/>
      <c r="H33" s="322"/>
      <c r="I33" s="322"/>
      <c r="J33" s="322"/>
      <c r="K33" s="322"/>
      <c r="L33" s="322"/>
      <c r="M33" s="322"/>
      <c r="N33" s="322"/>
      <c r="O33" s="322"/>
      <c r="P33" s="322"/>
      <c r="Q33" s="322"/>
      <c r="R33" s="322"/>
      <c r="S33" s="322"/>
      <c r="T33" s="322"/>
      <c r="U33" s="322"/>
      <c r="V33" s="322"/>
      <c r="W33" s="322"/>
      <c r="X33" s="322"/>
      <c r="Y33" s="322"/>
      <c r="Z33" s="322"/>
      <c r="AA33" s="322"/>
      <c r="AB33" s="322"/>
      <c r="AC33" s="322"/>
      <c r="AD33" s="322"/>
      <c r="AE33" s="322"/>
      <c r="AF33" s="322"/>
      <c r="AG33" s="322"/>
      <c r="AH33" s="322"/>
      <c r="AI33" s="322"/>
      <c r="AJ33" s="322"/>
      <c r="AK33" s="322"/>
      <c r="AL33" s="322"/>
      <c r="AM33" s="322"/>
      <c r="AN33" s="322"/>
      <c r="AO33" s="322"/>
      <c r="AP33" s="322"/>
      <c r="AQ33" s="322"/>
      <c r="AR33" s="322"/>
      <c r="AS33" s="322"/>
      <c r="AT33" s="322"/>
      <c r="AU33" s="322"/>
    </row>
    <row r="34" spans="1:47" x14ac:dyDescent="0.25">
      <c r="A34" s="323" t="s">
        <v>3</v>
      </c>
      <c r="B34" s="323"/>
      <c r="C34" s="323"/>
      <c r="D34" s="323"/>
      <c r="E34" s="323"/>
      <c r="F34" s="323"/>
      <c r="G34" s="323"/>
      <c r="H34" s="323"/>
      <c r="I34" s="323"/>
      <c r="J34" s="323"/>
      <c r="K34" s="323"/>
      <c r="L34" s="323"/>
      <c r="M34" s="323"/>
      <c r="N34" s="323"/>
      <c r="O34" s="323"/>
      <c r="P34" s="323"/>
      <c r="Q34" s="323"/>
      <c r="R34" s="323"/>
      <c r="S34" s="323"/>
      <c r="T34" s="323"/>
      <c r="U34" s="323"/>
      <c r="V34" s="323"/>
      <c r="W34" s="323"/>
      <c r="X34" s="323"/>
      <c r="Y34" s="323"/>
      <c r="Z34" s="323"/>
      <c r="AA34" s="323"/>
      <c r="AB34" s="323"/>
      <c r="AC34" s="323"/>
      <c r="AD34" s="323"/>
      <c r="AE34" s="323"/>
      <c r="AF34" s="323"/>
      <c r="AG34" s="323"/>
      <c r="AH34" s="323"/>
      <c r="AI34" s="323"/>
      <c r="AJ34" s="323"/>
      <c r="AK34" s="323"/>
      <c r="AL34" s="323"/>
      <c r="AM34" s="323"/>
      <c r="AN34" s="323"/>
      <c r="AO34" s="323"/>
      <c r="AP34" s="323"/>
      <c r="AQ34" s="323"/>
      <c r="AR34" s="323"/>
      <c r="AS34" s="323"/>
      <c r="AT34" s="323"/>
      <c r="AU34" s="323"/>
    </row>
    <row r="35" spans="1:47" ht="15.6" x14ac:dyDescent="0.3">
      <c r="A35" s="30"/>
      <c r="B35" s="99"/>
      <c r="C35" s="99"/>
      <c r="D35" s="99"/>
      <c r="E35" s="99"/>
      <c r="F35" s="30"/>
      <c r="G35" s="30"/>
      <c r="H35" s="30"/>
      <c r="I35" s="30"/>
      <c r="J35" s="30"/>
      <c r="K35" s="99"/>
    </row>
    <row r="36" spans="1:47" ht="15.6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47" ht="15.6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47" ht="15.6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47" ht="15.6" x14ac:dyDescent="0.3">
      <c r="A39" s="30"/>
      <c r="B39" s="99"/>
      <c r="C39" s="99"/>
      <c r="D39" s="99"/>
      <c r="E39" s="99"/>
      <c r="F39" s="30"/>
      <c r="G39" s="30"/>
      <c r="H39" s="30"/>
      <c r="I39" s="30"/>
      <c r="J39" s="30"/>
      <c r="K39" s="99"/>
    </row>
    <row r="40" spans="1:47" ht="15.6" x14ac:dyDescent="0.3">
      <c r="A40" s="30"/>
      <c r="B40" s="99"/>
      <c r="C40" s="99"/>
      <c r="D40" s="99"/>
      <c r="E40" s="99"/>
      <c r="F40" s="30"/>
      <c r="G40" s="30"/>
      <c r="H40" s="30"/>
      <c r="I40" s="30"/>
      <c r="J40" s="30"/>
      <c r="K40" s="99"/>
    </row>
    <row r="41" spans="1:47" ht="15.6" x14ac:dyDescent="0.3">
      <c r="A41" s="30"/>
      <c r="B41" s="99"/>
      <c r="C41" s="99"/>
      <c r="D41" s="99"/>
      <c r="E41" s="99"/>
      <c r="F41" s="30"/>
      <c r="G41" s="30"/>
      <c r="H41" s="30"/>
      <c r="I41" s="30"/>
      <c r="J41" s="30"/>
      <c r="K41" s="99"/>
    </row>
    <row r="42" spans="1:47" ht="15.6" x14ac:dyDescent="0.3">
      <c r="A42" s="30"/>
      <c r="B42" s="99"/>
      <c r="C42" s="99"/>
      <c r="D42" s="99"/>
      <c r="E42" s="99"/>
      <c r="F42" s="30"/>
      <c r="G42" s="30"/>
      <c r="H42" s="30"/>
      <c r="I42" s="30"/>
      <c r="J42" s="30"/>
      <c r="K42" s="99"/>
    </row>
    <row r="43" spans="1:47" x14ac:dyDescent="0.25">
      <c r="A43" s="24"/>
      <c r="B43" s="100"/>
      <c r="C43" s="24"/>
      <c r="D43" s="24"/>
      <c r="E43" s="24"/>
      <c r="F43" s="24"/>
      <c r="G43" s="24"/>
      <c r="H43" s="24"/>
      <c r="I43" s="24"/>
      <c r="J43" s="24"/>
      <c r="K43" s="24"/>
    </row>
    <row r="44" spans="1:47" ht="15.6" x14ac:dyDescent="0.3">
      <c r="A44" s="30"/>
      <c r="B44" s="99"/>
      <c r="C44" s="99"/>
      <c r="D44" s="99"/>
      <c r="E44" s="99"/>
      <c r="F44" s="30"/>
      <c r="G44" s="30"/>
      <c r="H44" s="30"/>
      <c r="I44" s="30"/>
      <c r="J44" s="30"/>
      <c r="K44" s="99"/>
    </row>
    <row r="45" spans="1:47" ht="15.6" x14ac:dyDescent="0.3">
      <c r="A45" s="30"/>
      <c r="B45" s="99"/>
      <c r="C45" s="99"/>
      <c r="D45" s="99"/>
      <c r="E45" s="99"/>
      <c r="F45" s="30"/>
      <c r="G45" s="30"/>
      <c r="H45" s="30"/>
      <c r="I45" s="30"/>
      <c r="J45" s="30"/>
      <c r="K45" s="99"/>
    </row>
    <row r="46" spans="1:47" ht="15.6" x14ac:dyDescent="0.3">
      <c r="A46" s="30"/>
      <c r="B46" s="99"/>
      <c r="C46" s="99"/>
      <c r="D46" s="99"/>
      <c r="E46" s="99"/>
      <c r="F46" s="30"/>
      <c r="G46" s="30"/>
      <c r="H46" s="30"/>
      <c r="I46" s="30"/>
      <c r="J46" s="30"/>
      <c r="K46" s="99"/>
    </row>
    <row r="47" spans="1:47" ht="15.6" x14ac:dyDescent="0.3">
      <c r="A47" s="30"/>
      <c r="B47" s="99"/>
      <c r="C47" s="99"/>
      <c r="D47" s="99"/>
      <c r="E47" s="99"/>
      <c r="F47" s="30"/>
      <c r="G47" s="30"/>
      <c r="H47" s="30"/>
      <c r="I47" s="30"/>
      <c r="J47" s="30"/>
      <c r="K47" s="99"/>
    </row>
    <row r="48" spans="1:47" ht="15.6" x14ac:dyDescent="0.3">
      <c r="A48" s="30"/>
      <c r="B48" s="99"/>
      <c r="C48" s="99"/>
      <c r="D48" s="99"/>
      <c r="E48" s="99"/>
      <c r="F48" s="30"/>
      <c r="G48" s="30"/>
      <c r="H48" s="30"/>
      <c r="I48" s="30"/>
      <c r="J48" s="30"/>
      <c r="K48" s="99"/>
    </row>
    <row r="49" spans="1:11" ht="15.6" x14ac:dyDescent="0.3">
      <c r="A49" s="30"/>
      <c r="B49" s="99"/>
      <c r="C49" s="99"/>
      <c r="D49" s="99"/>
      <c r="E49" s="99"/>
      <c r="F49" s="30"/>
      <c r="G49" s="30"/>
      <c r="H49" s="30"/>
      <c r="I49" s="30"/>
      <c r="J49" s="30"/>
      <c r="K49" s="99"/>
    </row>
    <row r="50" spans="1:11" ht="15.6" x14ac:dyDescent="0.3">
      <c r="A50" s="30"/>
      <c r="B50" s="99"/>
      <c r="C50" s="99"/>
      <c r="D50" s="99"/>
      <c r="E50" s="99"/>
      <c r="F50" s="30"/>
      <c r="G50" s="30"/>
      <c r="H50" s="30"/>
      <c r="I50" s="30"/>
      <c r="J50" s="30"/>
      <c r="K50" s="99"/>
    </row>
    <row r="51" spans="1:11" ht="15.6" x14ac:dyDescent="0.3">
      <c r="A51" s="30"/>
      <c r="B51" s="99"/>
      <c r="C51" s="99"/>
      <c r="D51" s="99"/>
      <c r="E51" s="99"/>
      <c r="F51" s="30"/>
      <c r="G51" s="30"/>
      <c r="H51" s="30"/>
      <c r="I51" s="30"/>
      <c r="J51" s="30"/>
      <c r="K51" s="99"/>
    </row>
    <row r="52" spans="1:11" x14ac:dyDescent="0.25">
      <c r="A52" s="30"/>
      <c r="B52" s="101"/>
      <c r="C52" s="312"/>
      <c r="D52" s="312"/>
      <c r="E52" s="144"/>
      <c r="F52" s="311"/>
      <c r="G52" s="311"/>
      <c r="H52" s="312"/>
      <c r="I52" s="312"/>
      <c r="J52" s="312"/>
      <c r="K52" s="30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A1:P1"/>
    <mergeCell ref="G8:I8"/>
    <mergeCell ref="J8:J9"/>
    <mergeCell ref="C8:C9"/>
    <mergeCell ref="A2:P2"/>
    <mergeCell ref="A3:P3"/>
    <mergeCell ref="E8:E9"/>
    <mergeCell ref="I4:P4"/>
    <mergeCell ref="H52:J52"/>
    <mergeCell ref="F52:G52"/>
    <mergeCell ref="C52:D52"/>
    <mergeCell ref="A34:AU34"/>
    <mergeCell ref="F8:F9"/>
    <mergeCell ref="N8:N9"/>
    <mergeCell ref="A32:AU32"/>
    <mergeCell ref="A8:A9"/>
    <mergeCell ref="P8:P9"/>
    <mergeCell ref="B8:B9"/>
    <mergeCell ref="A33:AU33"/>
    <mergeCell ref="D8:D9"/>
    <mergeCell ref="O8:O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6">
    <tabColor rgb="FF00B050"/>
  </sheetPr>
  <dimension ref="A1:AU1258"/>
  <sheetViews>
    <sheetView topLeftCell="A14" zoomScale="110" zoomScaleNormal="110" zoomScaleSheetLayoutView="80" workbookViewId="0">
      <selection activeCell="C258" sqref="C258"/>
    </sheetView>
  </sheetViews>
  <sheetFormatPr defaultColWidth="9.109375" defaultRowHeight="13.2" outlineLevelRow="1" x14ac:dyDescent="0.25"/>
  <cols>
    <col min="1" max="1" width="3.88671875" style="75" customWidth="1"/>
    <col min="2" max="2" width="23" style="75" customWidth="1"/>
    <col min="3" max="3" width="10.109375" style="75" customWidth="1"/>
    <col min="4" max="4" width="21.66406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39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39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39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</row>
    <row r="4" spans="1:39" ht="14.4" x14ac:dyDescent="0.25">
      <c r="A4" s="205"/>
      <c r="B4" s="205"/>
      <c r="C4" s="205"/>
      <c r="D4" s="205"/>
      <c r="E4" s="205"/>
      <c r="F4" s="205"/>
      <c r="G4" s="205"/>
      <c r="H4" s="205"/>
      <c r="I4" s="309" t="s">
        <v>170</v>
      </c>
      <c r="J4" s="309"/>
      <c r="K4" s="309"/>
      <c r="L4" s="309"/>
      <c r="M4" s="309"/>
      <c r="N4" s="309"/>
      <c r="O4" s="309"/>
      <c r="P4" s="309"/>
      <c r="Q4" s="78"/>
      <c r="R4" s="78"/>
      <c r="S4" s="78"/>
      <c r="T4" s="78"/>
    </row>
    <row r="5" spans="1:39" x14ac:dyDescent="0.25">
      <c r="A5" s="19" t="str">
        <f>d_4</f>
        <v>ЖЕНЩИНЫ</v>
      </c>
      <c r="B5" s="201"/>
      <c r="C5" s="204" t="s">
        <v>154</v>
      </c>
      <c r="D5" s="16" t="s">
        <v>210</v>
      </c>
      <c r="E5" s="205"/>
      <c r="F5" s="205"/>
      <c r="G5" s="205"/>
      <c r="H5" s="205"/>
      <c r="I5" s="205"/>
      <c r="J5" s="205"/>
      <c r="K5" s="206"/>
      <c r="L5" s="19" t="str">
        <f>d_2</f>
        <v>05.09.2019г.</v>
      </c>
      <c r="M5" s="206"/>
      <c r="N5" s="206"/>
      <c r="O5" s="36" t="s">
        <v>157</v>
      </c>
      <c r="P5" s="16" t="s">
        <v>1211</v>
      </c>
      <c r="Q5" s="78"/>
      <c r="R5" s="78"/>
      <c r="S5" s="78"/>
      <c r="T5" s="78"/>
    </row>
    <row r="6" spans="1:39" x14ac:dyDescent="0.25">
      <c r="A6" s="16" t="s">
        <v>142</v>
      </c>
      <c r="B6" s="149"/>
      <c r="C6" s="204" t="s">
        <v>155</v>
      </c>
      <c r="D6" s="16" t="s">
        <v>210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</row>
    <row r="7" spans="1:39" ht="12.75" customHeight="1" x14ac:dyDescent="0.25">
      <c r="A7" s="79"/>
      <c r="C7" s="204" t="s">
        <v>156</v>
      </c>
      <c r="D7" s="19">
        <v>15.36</v>
      </c>
      <c r="E7" s="19"/>
      <c r="L7" s="82"/>
      <c r="M7" s="14"/>
      <c r="N7" s="14"/>
      <c r="O7" s="81"/>
      <c r="P7" s="20" t="str">
        <f>d_5</f>
        <v>г. Сочи, ул. Бзугу 2, ст. им. Славы Метревели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95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39" ht="22.95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39" ht="27" customHeight="1" x14ac:dyDescent="0.25">
      <c r="A10" s="217" t="s">
        <v>38</v>
      </c>
      <c r="B10" s="106" t="str">
        <f>VLOOKUP($F10,УЧАСТНИКИ!$A$2:$L$1105,3,FALSE)</f>
        <v>Евдокимова Наталья</v>
      </c>
      <c r="C10" s="218" t="str">
        <f>VLOOKUP($F10,УЧАСТНИКИ!$A$2:$L$1105,4,FALSE)</f>
        <v>07.09.1993</v>
      </c>
      <c r="D10" s="108" t="str">
        <f>VLOOKUP($F10,УЧАСТНИКИ!$A$2:$L$1105,5,FALSE)</f>
        <v xml:space="preserve">Москва </v>
      </c>
      <c r="E10" s="219" t="str">
        <f>VLOOKUP($F10,УЧАСТНИКИ!$A$2:$L$1105,8,FALSE)</f>
        <v>МС</v>
      </c>
      <c r="F10" s="217" t="s">
        <v>66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 t="str">
        <f>VLOOKUP($F10,УЧАСТНИКИ!$A$2:$L$1105,9,FALSE)</f>
        <v>Л</v>
      </c>
      <c r="Q10" s="91"/>
      <c r="R10" s="91"/>
    </row>
    <row r="11" spans="1:39" s="183" customFormat="1" ht="27" hidden="1" customHeight="1" outlineLevel="1" x14ac:dyDescent="0.25">
      <c r="A11" s="217"/>
      <c r="B11" s="184"/>
      <c r="C11" s="217"/>
      <c r="D11" s="108"/>
      <c r="E11" s="242" t="e">
        <f>VLOOKUP($F11,УЧАСТНИКИ!$A$2:$L$1105,8,FALSE)</f>
        <v>#N/A</v>
      </c>
      <c r="F11" s="217"/>
      <c r="G11" s="217"/>
      <c r="H11" s="217"/>
      <c r="I11" s="217"/>
      <c r="J11" s="217"/>
      <c r="K11" s="184"/>
      <c r="L11" s="244"/>
      <c r="M11" s="244"/>
      <c r="N11" s="244"/>
      <c r="O11" s="244"/>
      <c r="P11" s="217"/>
      <c r="Q11" s="182"/>
      <c r="R11" s="182"/>
    </row>
    <row r="12" spans="1:39" s="183" customFormat="1" ht="27" customHeight="1" collapsed="1" x14ac:dyDescent="0.25">
      <c r="A12" s="217" t="s">
        <v>39</v>
      </c>
      <c r="B12" s="184" t="str">
        <f>VLOOKUP($F12,УЧАСТНИКИ!$A$2:$L$1105,3,FALSE)</f>
        <v>Подобаева Арина</v>
      </c>
      <c r="C12" s="217" t="str">
        <f>VLOOKUP($F12,УЧАСТНИКИ!$A$2:$L$1105,4,FALSE)</f>
        <v>02.04.1999</v>
      </c>
      <c r="D12" s="108" t="str">
        <f>VLOOKUP($F12,УЧАСТНИКИ!$A$2:$L$1105,5,FALSE)</f>
        <v xml:space="preserve">Санкт-Петербург </v>
      </c>
      <c r="E12" s="242" t="str">
        <f>VLOOKUP($F12,УЧАСТНИКИ!$A$2:$L$1105,8,FALSE)</f>
        <v>КМС</v>
      </c>
      <c r="F12" s="217" t="s">
        <v>1158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 t="s">
        <v>123</v>
      </c>
      <c r="Q12" s="182"/>
      <c r="R12" s="182"/>
    </row>
    <row r="13" spans="1:39" s="183" customFormat="1" ht="27" hidden="1" customHeight="1" outlineLevel="1" x14ac:dyDescent="0.25">
      <c r="A13" s="217"/>
      <c r="B13" s="184"/>
      <c r="C13" s="217"/>
      <c r="D13" s="108"/>
      <c r="E13" s="242" t="e">
        <f>VLOOKUP($F13,УЧАСТНИКИ!$A$2:$L$1105,8,FALSE)</f>
        <v>#N/A</v>
      </c>
      <c r="F13" s="217"/>
      <c r="G13" s="217"/>
      <c r="H13" s="217"/>
      <c r="I13" s="217"/>
      <c r="J13" s="217"/>
      <c r="K13" s="184"/>
      <c r="L13" s="244"/>
      <c r="M13" s="244"/>
      <c r="N13" s="244"/>
      <c r="O13" s="244"/>
      <c r="P13" s="217"/>
      <c r="Q13" s="182"/>
      <c r="R13" s="182"/>
    </row>
    <row r="14" spans="1:39" ht="27" customHeight="1" collapsed="1" x14ac:dyDescent="0.25">
      <c r="A14" s="217" t="s">
        <v>40</v>
      </c>
      <c r="B14" s="106" t="str">
        <f>VLOOKUP($F14,УЧАСТНИКИ!$A$2:$L$1105,3,FALSE)</f>
        <v>Крылова Анна</v>
      </c>
      <c r="C14" s="218" t="str">
        <f>VLOOKUP($F14,УЧАСТНИКИ!$A$2:$L$1105,4,FALSE)</f>
        <v>03.10.1985</v>
      </c>
      <c r="D14" s="108" t="str">
        <f>VLOOKUP($F14,УЧАСТНИКИ!$A$2:$L$1105,5,FALSE)</f>
        <v xml:space="preserve">Республика Татарстан </v>
      </c>
      <c r="E14" s="219" t="str">
        <f>VLOOKUP($F14,УЧАСТНИКИ!$A$2:$L$1105,8,FALSE)</f>
        <v>МСМК</v>
      </c>
      <c r="F14" s="217" t="s">
        <v>1043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/>
      <c r="Q14" s="91"/>
      <c r="R14" s="91"/>
    </row>
    <row r="15" spans="1:39" ht="27" hidden="1" customHeight="1" outlineLevel="1" x14ac:dyDescent="0.25">
      <c r="A15" s="217"/>
      <c r="B15" s="106"/>
      <c r="C15" s="218"/>
      <c r="D15" s="108"/>
      <c r="E15" s="219" t="e">
        <f>VLOOKUP($F15,УЧАСТНИКИ!$A$2:$L$1105,8,FALSE)</f>
        <v>#N/A</v>
      </c>
      <c r="F15" s="217"/>
      <c r="G15" s="217"/>
      <c r="H15" s="217"/>
      <c r="I15" s="217"/>
      <c r="J15" s="217"/>
      <c r="K15" s="184"/>
      <c r="L15" s="220"/>
      <c r="M15" s="220"/>
      <c r="N15" s="220"/>
      <c r="O15" s="220"/>
      <c r="P15" s="218"/>
      <c r="Q15" s="91"/>
      <c r="R15" s="91"/>
    </row>
    <row r="16" spans="1:39" ht="27" customHeight="1" collapsed="1" x14ac:dyDescent="0.25">
      <c r="A16" s="217" t="s">
        <v>41</v>
      </c>
      <c r="B16" s="106" t="str">
        <f>VLOOKUP($F16,УЧАСТНИКИ!$A$2:$L$1105,3,FALSE)</f>
        <v>Нидбайкина Дарья</v>
      </c>
      <c r="C16" s="218" t="str">
        <f>VLOOKUP($F16,УЧАСТНИКИ!$A$2:$L$1105,4,FALSE)</f>
        <v>26.12.1994</v>
      </c>
      <c r="D16" s="108" t="str">
        <f>VLOOKUP($F16,УЧАСТНИКИ!$A$2:$L$1105,5,FALSE)</f>
        <v>Москва Брянская область</v>
      </c>
      <c r="E16" s="219" t="str">
        <f>VLOOKUP($F16,УЧАСТНИКИ!$A$2:$L$1105,8,FALSE)</f>
        <v>МС</v>
      </c>
      <c r="F16" s="217" t="s">
        <v>1052</v>
      </c>
      <c r="G16" s="217"/>
      <c r="H16" s="217"/>
      <c r="I16" s="217"/>
      <c r="J16" s="217"/>
      <c r="K16" s="184"/>
      <c r="L16" s="220"/>
      <c r="M16" s="220"/>
      <c r="N16" s="220"/>
      <c r="O16" s="220"/>
      <c r="P16" s="218"/>
      <c r="Q16" s="91"/>
      <c r="R16" s="91"/>
    </row>
    <row r="17" spans="1:47" ht="27" hidden="1" customHeight="1" outlineLevel="1" x14ac:dyDescent="0.25">
      <c r="A17" s="217"/>
      <c r="B17" s="106"/>
      <c r="C17" s="218"/>
      <c r="D17" s="108"/>
      <c r="E17" s="219" t="e">
        <f>VLOOKUP($F17,УЧАСТНИКИ!$A$2:$L$1105,8,FALSE)</f>
        <v>#N/A</v>
      </c>
      <c r="F17" s="217"/>
      <c r="G17" s="217"/>
      <c r="H17" s="217"/>
      <c r="I17" s="217"/>
      <c r="J17" s="217"/>
      <c r="K17" s="184"/>
      <c r="L17" s="220"/>
      <c r="M17" s="220"/>
      <c r="N17" s="220"/>
      <c r="O17" s="220"/>
      <c r="P17" s="218"/>
      <c r="Q17" s="91"/>
      <c r="R17" s="91"/>
    </row>
    <row r="18" spans="1:47" ht="27" customHeight="1" collapsed="1" x14ac:dyDescent="0.25">
      <c r="A18" s="217" t="s">
        <v>42</v>
      </c>
      <c r="B18" s="106" t="str">
        <f>VLOOKUP($F18,УЧАСТНИКИ!$A$2:$L$1105,3,FALSE)</f>
        <v>Гуменюк Ирина</v>
      </c>
      <c r="C18" s="218" t="str">
        <f>VLOOKUP($F18,УЧАСТНИКИ!$A$2:$L$1105,4,FALSE)</f>
        <v>06.01.1988</v>
      </c>
      <c r="D18" s="108" t="str">
        <f>VLOOKUP($F18,УЧАСТНИКИ!$A$2:$L$1105,5,FALSE)</f>
        <v xml:space="preserve">Санкт-Петербург </v>
      </c>
      <c r="E18" s="219" t="str">
        <f>VLOOKUP($F18,УЧАСТНИКИ!$A$2:$L$1105,8,FALSE)</f>
        <v>МСМК</v>
      </c>
      <c r="F18" s="217" t="s">
        <v>1148</v>
      </c>
      <c r="G18" s="217"/>
      <c r="H18" s="217"/>
      <c r="I18" s="217"/>
      <c r="J18" s="217"/>
      <c r="K18" s="184"/>
      <c r="L18" s="220"/>
      <c r="M18" s="220"/>
      <c r="N18" s="220"/>
      <c r="O18" s="220"/>
      <c r="P18" s="218"/>
      <c r="Q18" s="91"/>
      <c r="R18" s="91"/>
    </row>
    <row r="19" spans="1:47" ht="27" hidden="1" customHeight="1" outlineLevel="1" x14ac:dyDescent="0.25">
      <c r="A19" s="217"/>
      <c r="B19" s="106"/>
      <c r="C19" s="218"/>
      <c r="D19" s="108"/>
      <c r="E19" s="219" t="e">
        <f>VLOOKUP($F19,УЧАСТНИКИ!$A$2:$L$1105,8,FALSE)</f>
        <v>#N/A</v>
      </c>
      <c r="F19" s="217"/>
      <c r="G19" s="217"/>
      <c r="H19" s="217"/>
      <c r="I19" s="217"/>
      <c r="J19" s="217"/>
      <c r="K19" s="184"/>
      <c r="L19" s="220"/>
      <c r="M19" s="220"/>
      <c r="N19" s="220"/>
      <c r="O19" s="220"/>
      <c r="P19" s="218"/>
      <c r="Q19" s="91"/>
      <c r="R19" s="91"/>
    </row>
    <row r="20" spans="1:47" ht="27" customHeight="1" collapsed="1" x14ac:dyDescent="0.25">
      <c r="A20" s="217" t="s">
        <v>43</v>
      </c>
      <c r="B20" s="106" t="str">
        <f>VLOOKUP($F20,УЧАСТНИКИ!$A$2:$L$1105,3,FALSE)</f>
        <v>Садохина Виктория</v>
      </c>
      <c r="C20" s="218" t="str">
        <f>VLOOKUP($F20,УЧАСТНИКИ!$A$2:$L$1105,4,FALSE)</f>
        <v>18.07.1994</v>
      </c>
      <c r="D20" s="108" t="str">
        <f>VLOOKUP($F20,УЧАСТНИКИ!$A$2:$L$1105,5,FALSE)</f>
        <v xml:space="preserve">Самарская область </v>
      </c>
      <c r="E20" s="219" t="str">
        <f>VLOOKUP($F20,УЧАСТНИКИ!$A$2:$L$1105,8,FALSE)</f>
        <v>КМС</v>
      </c>
      <c r="F20" s="217" t="s">
        <v>1134</v>
      </c>
      <c r="G20" s="217"/>
      <c r="H20" s="217"/>
      <c r="I20" s="217"/>
      <c r="J20" s="217"/>
      <c r="K20" s="184"/>
      <c r="L20" s="220"/>
      <c r="M20" s="220"/>
      <c r="N20" s="220"/>
      <c r="O20" s="220"/>
      <c r="P20" s="218"/>
      <c r="Q20" s="91"/>
      <c r="R20" s="91"/>
    </row>
    <row r="21" spans="1:47" ht="27" hidden="1" customHeight="1" outlineLevel="1" x14ac:dyDescent="0.25">
      <c r="A21" s="217"/>
      <c r="B21" s="106"/>
      <c r="C21" s="218"/>
      <c r="D21" s="108"/>
      <c r="E21" s="219" t="e">
        <f>VLOOKUP($F21,УЧАСТНИКИ!$A$2:$L$1105,8,FALSE)</f>
        <v>#N/A</v>
      </c>
      <c r="F21" s="217"/>
      <c r="G21" s="217"/>
      <c r="H21" s="217"/>
      <c r="I21" s="217"/>
      <c r="J21" s="217"/>
      <c r="K21" s="184"/>
      <c r="L21" s="220"/>
      <c r="M21" s="220"/>
      <c r="N21" s="220"/>
      <c r="O21" s="220"/>
      <c r="P21" s="218"/>
      <c r="Q21" s="91"/>
      <c r="R21" s="91"/>
    </row>
    <row r="22" spans="1:47" ht="27" customHeight="1" collapsed="1" x14ac:dyDescent="0.25">
      <c r="A22" s="217" t="s">
        <v>44</v>
      </c>
      <c r="B22" s="106" t="str">
        <f>VLOOKUP($F22,УЧАСТНИКИ!$A$2:$L$1105,3,FALSE)</f>
        <v>Красина Александра</v>
      </c>
      <c r="C22" s="218" t="str">
        <f>VLOOKUP($F22,УЧАСТНИКИ!$A$2:$L$1105,4,FALSE)</f>
        <v>12.09.1998</v>
      </c>
      <c r="D22" s="108" t="str">
        <f>VLOOKUP($F22,УЧАСТНИКИ!$A$2:$L$1105,5,FALSE)</f>
        <v>Москва Брянская область</v>
      </c>
      <c r="E22" s="219" t="str">
        <f>VLOOKUP($F22,УЧАСТНИКИ!$A$2:$L$1105,8,FALSE)</f>
        <v>КМС</v>
      </c>
      <c r="F22" s="217" t="s">
        <v>1119</v>
      </c>
      <c r="G22" s="217"/>
      <c r="H22" s="217"/>
      <c r="I22" s="217"/>
      <c r="J22" s="217"/>
      <c r="K22" s="184"/>
      <c r="L22" s="220"/>
      <c r="M22" s="220"/>
      <c r="N22" s="220"/>
      <c r="O22" s="220"/>
      <c r="P22" s="218" t="s">
        <v>123</v>
      </c>
      <c r="Q22" s="91"/>
      <c r="R22" s="91"/>
    </row>
    <row r="23" spans="1:47" ht="27" hidden="1" customHeight="1" outlineLevel="1" x14ac:dyDescent="0.25">
      <c r="A23" s="217"/>
      <c r="B23" s="106"/>
      <c r="C23" s="218"/>
      <c r="D23" s="108"/>
      <c r="E23" s="219" t="e">
        <f>VLOOKUP($F23,УЧАСТНИКИ!$A$2:$L$1105,8,FALSE)</f>
        <v>#N/A</v>
      </c>
      <c r="F23" s="217"/>
      <c r="G23" s="217"/>
      <c r="H23" s="217"/>
      <c r="I23" s="217"/>
      <c r="J23" s="217"/>
      <c r="K23" s="184"/>
      <c r="L23" s="220"/>
      <c r="M23" s="220"/>
      <c r="N23" s="220"/>
      <c r="O23" s="220"/>
      <c r="P23" s="218"/>
      <c r="Q23" s="91"/>
      <c r="R23" s="91"/>
    </row>
    <row r="24" spans="1:47" ht="27" customHeight="1" collapsed="1" x14ac:dyDescent="0.25">
      <c r="A24" s="217" t="s">
        <v>63</v>
      </c>
      <c r="B24" s="106" t="str">
        <f>VLOOKUP($F24,УЧАСТНИКИ!$A$2:$L$1105,3,FALSE)</f>
        <v>Воловликова Валерия</v>
      </c>
      <c r="C24" s="218" t="str">
        <f>VLOOKUP($F24,УЧАСТНИКИ!$A$2:$L$1105,4,FALSE)</f>
        <v>07.10.2002</v>
      </c>
      <c r="D24" s="108" t="str">
        <f>VLOOKUP($F24,УЧАСТНИКИ!$A$2:$L$1105,5,FALSE)</f>
        <v xml:space="preserve">Ростовская область </v>
      </c>
      <c r="E24" s="219" t="str">
        <f>VLOOKUP($F24,УЧАСТНИКИ!$A$2:$L$1105,8,FALSE)</f>
        <v>КМС</v>
      </c>
      <c r="F24" s="217" t="s">
        <v>1093</v>
      </c>
      <c r="G24" s="217"/>
      <c r="H24" s="217"/>
      <c r="I24" s="217"/>
      <c r="J24" s="217"/>
      <c r="K24" s="184"/>
      <c r="L24" s="220"/>
      <c r="M24" s="220"/>
      <c r="N24" s="220"/>
      <c r="O24" s="220"/>
      <c r="P24" s="218"/>
      <c r="Q24" s="91"/>
      <c r="R24" s="91"/>
    </row>
    <row r="25" spans="1:47" ht="27" hidden="1" customHeight="1" outlineLevel="1" x14ac:dyDescent="0.25">
      <c r="A25" s="217"/>
      <c r="B25" s="106"/>
      <c r="C25" s="218"/>
      <c r="D25" s="108"/>
      <c r="E25" s="219" t="e">
        <f>VLOOKUP($F25,УЧАСТНИКИ!$A$2:$L$1105,8,FALSE)</f>
        <v>#N/A</v>
      </c>
      <c r="F25" s="217"/>
      <c r="G25" s="217"/>
      <c r="H25" s="217"/>
      <c r="I25" s="217"/>
      <c r="J25" s="217"/>
      <c r="K25" s="184"/>
      <c r="L25" s="220"/>
      <c r="M25" s="220"/>
      <c r="N25" s="220"/>
      <c r="O25" s="220"/>
      <c r="P25" s="218"/>
      <c r="Q25" s="91"/>
      <c r="R25" s="91"/>
    </row>
    <row r="26" spans="1:47" ht="27" customHeight="1" collapsed="1" x14ac:dyDescent="0.25">
      <c r="A26" s="217" t="s">
        <v>70</v>
      </c>
      <c r="B26" s="106" t="str">
        <f>VLOOKUP($F26,УЧАСТНИКИ!$A$2:$L$1105,3,FALSE)</f>
        <v>Абашева Анастасия</v>
      </c>
      <c r="C26" s="218" t="str">
        <f>VLOOKUP($F26,УЧАСТНИКИ!$A$2:$L$1105,4,FALSE)</f>
        <v>11.12.1997</v>
      </c>
      <c r="D26" s="108" t="str">
        <f>VLOOKUP($F26,УЧАСТНИКИ!$A$2:$L$1105,5,FALSE)</f>
        <v>Москва Ставропольский край</v>
      </c>
      <c r="E26" s="219" t="str">
        <f>VLOOKUP($F26,УЧАСТНИКИ!$A$2:$L$1105,8,FALSE)</f>
        <v>КМС</v>
      </c>
      <c r="F26" s="217" t="s">
        <v>1062</v>
      </c>
      <c r="G26" s="217"/>
      <c r="H26" s="217"/>
      <c r="I26" s="217"/>
      <c r="J26" s="217"/>
      <c r="K26" s="184"/>
      <c r="L26" s="220"/>
      <c r="M26" s="220"/>
      <c r="N26" s="220"/>
      <c r="O26" s="220"/>
      <c r="P26" s="218" t="str">
        <f>VLOOKUP($F26,УЧАСТНИКИ!$A$2:$L$1105,9,FALSE)</f>
        <v/>
      </c>
      <c r="Q26" s="91"/>
      <c r="R26" s="91"/>
    </row>
    <row r="27" spans="1:47" ht="13.5" hidden="1" customHeight="1" outlineLevel="1" x14ac:dyDescent="0.25">
      <c r="A27" s="217"/>
      <c r="B27" s="106"/>
      <c r="C27" s="218"/>
      <c r="D27" s="106"/>
      <c r="E27" s="219" t="e">
        <f>VLOOKUP($F27,УЧАСТНИКИ!$A$2:$L$1105,8,FALSE)</f>
        <v>#N/A</v>
      </c>
      <c r="F27" s="217"/>
      <c r="G27" s="217"/>
      <c r="H27" s="217"/>
      <c r="I27" s="217"/>
      <c r="J27" s="217"/>
      <c r="K27" s="184"/>
      <c r="L27" s="220"/>
      <c r="M27" s="220"/>
      <c r="N27" s="220"/>
      <c r="O27" s="220"/>
      <c r="P27" s="218"/>
      <c r="Q27" s="91"/>
      <c r="R27" s="91"/>
    </row>
    <row r="28" spans="1:47" collapsed="1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1:47" x14ac:dyDescent="0.25">
      <c r="A29" s="321" t="s">
        <v>1</v>
      </c>
      <c r="B29" s="322"/>
      <c r="C29" s="322"/>
      <c r="D29" s="322"/>
      <c r="E29" s="322"/>
      <c r="F29" s="322"/>
      <c r="G29" s="322"/>
      <c r="H29" s="322"/>
      <c r="I29" s="322"/>
      <c r="J29" s="322"/>
      <c r="K29" s="322"/>
      <c r="L29" s="322"/>
      <c r="M29" s="322"/>
      <c r="N29" s="322"/>
      <c r="O29" s="322"/>
      <c r="P29" s="322"/>
      <c r="Q29" s="322"/>
      <c r="R29" s="322"/>
      <c r="S29" s="322"/>
      <c r="T29" s="322"/>
      <c r="U29" s="322"/>
      <c r="V29" s="322"/>
      <c r="W29" s="322"/>
      <c r="X29" s="322"/>
      <c r="Y29" s="322"/>
      <c r="Z29" s="322"/>
      <c r="AA29" s="322"/>
      <c r="AB29" s="322"/>
      <c r="AC29" s="322"/>
      <c r="AD29" s="322"/>
      <c r="AE29" s="322"/>
      <c r="AF29" s="322"/>
      <c r="AG29" s="322"/>
      <c r="AH29" s="322"/>
      <c r="AI29" s="322"/>
      <c r="AJ29" s="322"/>
      <c r="AK29" s="322"/>
      <c r="AL29" s="322"/>
      <c r="AM29" s="322"/>
      <c r="AN29" s="322"/>
      <c r="AO29" s="322"/>
      <c r="AP29" s="322"/>
      <c r="AQ29" s="322"/>
      <c r="AR29" s="322"/>
      <c r="AS29" s="322"/>
      <c r="AT29" s="322"/>
      <c r="AU29" s="322"/>
    </row>
    <row r="30" spans="1:47" x14ac:dyDescent="0.25">
      <c r="A30" s="321" t="s">
        <v>2</v>
      </c>
      <c r="B30" s="322"/>
      <c r="C30" s="322"/>
      <c r="D30" s="322"/>
      <c r="E30" s="322"/>
      <c r="F30" s="322"/>
      <c r="G30" s="322"/>
      <c r="H30" s="322"/>
      <c r="I30" s="322"/>
      <c r="J30" s="322"/>
      <c r="K30" s="322"/>
      <c r="L30" s="322"/>
      <c r="M30" s="322"/>
      <c r="N30" s="322"/>
      <c r="O30" s="322"/>
      <c r="P30" s="322"/>
      <c r="Q30" s="322"/>
      <c r="R30" s="322"/>
      <c r="S30" s="322"/>
      <c r="T30" s="322"/>
      <c r="U30" s="322"/>
      <c r="V30" s="322"/>
      <c r="W30" s="322"/>
      <c r="X30" s="322"/>
      <c r="Y30" s="322"/>
      <c r="Z30" s="322"/>
      <c r="AA30" s="322"/>
      <c r="AB30" s="322"/>
      <c r="AC30" s="322"/>
      <c r="AD30" s="322"/>
      <c r="AE30" s="322"/>
      <c r="AF30" s="322"/>
      <c r="AG30" s="322"/>
      <c r="AH30" s="322"/>
      <c r="AI30" s="322"/>
      <c r="AJ30" s="322"/>
      <c r="AK30" s="322"/>
      <c r="AL30" s="322"/>
      <c r="AM30" s="322"/>
      <c r="AN30" s="322"/>
      <c r="AO30" s="322"/>
      <c r="AP30" s="322"/>
      <c r="AQ30" s="322"/>
      <c r="AR30" s="322"/>
      <c r="AS30" s="322"/>
      <c r="AT30" s="322"/>
      <c r="AU30" s="322"/>
    </row>
    <row r="31" spans="1:47" x14ac:dyDescent="0.25">
      <c r="A31" s="323" t="s">
        <v>3</v>
      </c>
      <c r="B31" s="323"/>
      <c r="C31" s="323"/>
      <c r="D31" s="323"/>
      <c r="E31" s="323"/>
      <c r="F31" s="323"/>
      <c r="G31" s="323"/>
      <c r="H31" s="323"/>
      <c r="I31" s="323"/>
      <c r="J31" s="323"/>
      <c r="K31" s="323"/>
      <c r="L31" s="323"/>
      <c r="M31" s="323"/>
      <c r="N31" s="323"/>
      <c r="O31" s="323"/>
      <c r="P31" s="323"/>
      <c r="Q31" s="323"/>
      <c r="R31" s="323"/>
      <c r="S31" s="323"/>
      <c r="T31" s="323"/>
      <c r="U31" s="323"/>
      <c r="V31" s="323"/>
      <c r="W31" s="323"/>
      <c r="X31" s="323"/>
      <c r="Y31" s="323"/>
      <c r="Z31" s="323"/>
      <c r="AA31" s="323"/>
      <c r="AB31" s="323"/>
      <c r="AC31" s="323"/>
      <c r="AD31" s="323"/>
      <c r="AE31" s="323"/>
      <c r="AF31" s="323"/>
      <c r="AG31" s="323"/>
      <c r="AH31" s="323"/>
      <c r="AI31" s="323"/>
      <c r="AJ31" s="323"/>
      <c r="AK31" s="323"/>
      <c r="AL31" s="323"/>
      <c r="AM31" s="323"/>
      <c r="AN31" s="323"/>
      <c r="AO31" s="323"/>
      <c r="AP31" s="323"/>
      <c r="AQ31" s="323"/>
      <c r="AR31" s="323"/>
      <c r="AS31" s="323"/>
      <c r="AT31" s="323"/>
      <c r="AU31" s="323"/>
    </row>
    <row r="32" spans="1:47" x14ac:dyDescent="0.2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spans="1:11" x14ac:dyDescent="0.2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spans="1:11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pans="1:11" x14ac:dyDescent="0.2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pans="1:11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  <mergeCell ref="A29:AU29"/>
    <mergeCell ref="A30:AU30"/>
    <mergeCell ref="A31:AU31"/>
    <mergeCell ref="J8:J9"/>
    <mergeCell ref="O8:O9"/>
    <mergeCell ref="G8:I8"/>
    <mergeCell ref="F8:F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B050"/>
  </sheetPr>
  <dimension ref="A1:AU1273"/>
  <sheetViews>
    <sheetView topLeftCell="A4"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0.6640625" style="75" customWidth="1"/>
    <col min="3" max="3" width="10.109375" style="75" customWidth="1"/>
    <col min="4" max="4" width="21.66406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39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</row>
    <row r="2" spans="1:39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39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</row>
    <row r="4" spans="1:39" ht="14.4" x14ac:dyDescent="0.25">
      <c r="A4" s="205"/>
      <c r="B4" s="205"/>
      <c r="C4" s="205"/>
      <c r="D4" s="205"/>
      <c r="E4" s="205"/>
      <c r="F4" s="205"/>
      <c r="G4" s="205"/>
      <c r="H4" s="205"/>
      <c r="I4" s="309" t="s">
        <v>170</v>
      </c>
      <c r="J4" s="309"/>
      <c r="K4" s="309"/>
      <c r="L4" s="309"/>
      <c r="M4" s="309"/>
      <c r="N4" s="309"/>
      <c r="O4" s="309"/>
      <c r="P4" s="309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</row>
    <row r="5" spans="1:39" x14ac:dyDescent="0.25">
      <c r="A5" s="19" t="str">
        <f>d_4</f>
        <v>ЖЕНЩИНЫ</v>
      </c>
      <c r="B5" s="201"/>
      <c r="C5" s="204" t="s">
        <v>154</v>
      </c>
      <c r="D5" s="16" t="s">
        <v>213</v>
      </c>
      <c r="E5" s="205"/>
      <c r="F5" s="205"/>
      <c r="G5" s="205"/>
      <c r="H5" s="205"/>
      <c r="I5" s="205"/>
      <c r="J5" s="205"/>
      <c r="K5" s="206"/>
      <c r="L5" s="19" t="str">
        <f>d_1</f>
        <v>04.09.2019г.</v>
      </c>
      <c r="M5" s="206"/>
      <c r="N5" s="206"/>
      <c r="O5" s="36" t="s">
        <v>157</v>
      </c>
      <c r="P5" s="16" t="s">
        <v>1206</v>
      </c>
      <c r="Q5" s="78"/>
      <c r="R5" s="78"/>
      <c r="S5" s="78"/>
      <c r="T5" s="78"/>
    </row>
    <row r="6" spans="1:39" x14ac:dyDescent="0.25">
      <c r="A6" s="16" t="s">
        <v>139</v>
      </c>
      <c r="B6" s="149"/>
      <c r="C6" s="204" t="s">
        <v>155</v>
      </c>
      <c r="D6" s="16" t="s">
        <v>213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</row>
    <row r="7" spans="1:39" x14ac:dyDescent="0.25">
      <c r="A7" s="79" t="s">
        <v>179</v>
      </c>
      <c r="C7" s="204" t="s">
        <v>156</v>
      </c>
      <c r="D7" s="16" t="s">
        <v>212</v>
      </c>
      <c r="E7" s="19"/>
      <c r="L7" s="82"/>
      <c r="M7" s="14"/>
      <c r="N7" s="14"/>
      <c r="O7" s="81"/>
      <c r="P7" s="20" t="str">
        <f>d_7</f>
        <v>г. Сочи, Адлерский район, ул. Ленина СК "Юность"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8.600000000000001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39" ht="19.5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39" s="260" customFormat="1" ht="29.4" customHeight="1" x14ac:dyDescent="0.25">
      <c r="A10" s="217" t="s">
        <v>38</v>
      </c>
      <c r="B10" s="106" t="str">
        <f>VLOOKUP($F10,УЧАСТНИКИ!$A$2:$L$1105,3,FALSE)</f>
        <v>Савинова Юлия</v>
      </c>
      <c r="C10" s="218" t="str">
        <f>VLOOKUP($F10,УЧАСТНИКИ!$A$2:$L$1105,4,FALSE)</f>
        <v>28.06.1994</v>
      </c>
      <c r="D10" s="108" t="str">
        <f>VLOOKUP($F10,УЧАСТНИКИ!$A$2:$L$1105,5,FALSE)</f>
        <v>Москва Нижегородская область</v>
      </c>
      <c r="E10" s="219" t="str">
        <f>VLOOKUP($F10,УЧАСТНИКИ!$A$2:$L$1105,8,FALSE)</f>
        <v>КМС</v>
      </c>
      <c r="F10" s="217" t="s">
        <v>1088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 t="s">
        <v>123</v>
      </c>
      <c r="Q10" s="259"/>
      <c r="R10" s="259"/>
    </row>
    <row r="11" spans="1:39" s="262" customFormat="1" ht="29.4" customHeight="1" x14ac:dyDescent="0.25">
      <c r="A11" s="217" t="s">
        <v>39</v>
      </c>
      <c r="B11" s="184" t="str">
        <f>VLOOKUP($F11,УЧАСТНИКИ!$A$2:$L$1105,3,FALSE)</f>
        <v>Деркач Надежда</v>
      </c>
      <c r="C11" s="217" t="str">
        <f>VLOOKUP($F11,УЧАСТНИКИ!$A$2:$L$1105,4,FALSE)</f>
        <v>18.04.1996</v>
      </c>
      <c r="D11" s="108" t="str">
        <f>VLOOKUP($F11,УЧАСТНИКИ!$A$2:$L$1105,5,FALSE)</f>
        <v>Москва Нижегородская область</v>
      </c>
      <c r="E11" s="242" t="str">
        <f>VLOOKUP($F11,УЧАСТНИКИ!$A$2:$L$1105,8,FALSE)</f>
        <v>МС</v>
      </c>
      <c r="F11" s="217" t="s">
        <v>1086</v>
      </c>
      <c r="G11" s="217"/>
      <c r="H11" s="217"/>
      <c r="I11" s="217"/>
      <c r="J11" s="217"/>
      <c r="K11" s="184"/>
      <c r="L11" s="244"/>
      <c r="M11" s="244"/>
      <c r="N11" s="244"/>
      <c r="O11" s="244"/>
      <c r="P11" s="217" t="s">
        <v>123</v>
      </c>
      <c r="Q11" s="261"/>
      <c r="R11" s="261"/>
    </row>
    <row r="12" spans="1:39" s="262" customFormat="1" ht="29.4" customHeight="1" x14ac:dyDescent="0.25">
      <c r="A12" s="217" t="s">
        <v>40</v>
      </c>
      <c r="B12" s="184" t="str">
        <f>VLOOKUP($F12,УЧАСТНИКИ!$A$2:$L$1105,3,FALSE)</f>
        <v>Липунова Валерия</v>
      </c>
      <c r="C12" s="217" t="str">
        <f>VLOOKUP($F12,УЧАСТНИКИ!$A$2:$L$1105,4,FALSE)</f>
        <v>14.06.1995</v>
      </c>
      <c r="D12" s="108" t="str">
        <f>VLOOKUP($F12,УЧАСТНИКИ!$A$2:$L$1105,5,FALSE)</f>
        <v xml:space="preserve">Московская область </v>
      </c>
      <c r="E12" s="242" t="str">
        <f>VLOOKUP($F12,УЧАСТНИКИ!$A$2:$L$1105,8,FALSE)</f>
        <v>КМС</v>
      </c>
      <c r="F12" s="217" t="s">
        <v>118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/>
      <c r="Q12" s="261"/>
      <c r="R12" s="261"/>
    </row>
    <row r="13" spans="1:39" s="262" customFormat="1" ht="29.4" customHeight="1" x14ac:dyDescent="0.25">
      <c r="A13" s="217" t="s">
        <v>41</v>
      </c>
      <c r="B13" s="184" t="str">
        <f>VLOOKUP($F13,УЧАСТНИКИ!$A$2:$L$1105,3,FALSE)</f>
        <v>Бурмистрова Екатерина</v>
      </c>
      <c r="C13" s="217" t="str">
        <f>VLOOKUP($F13,УЧАСТНИКИ!$A$2:$L$1105,4,FALSE)</f>
        <v>18.08.1990</v>
      </c>
      <c r="D13" s="108" t="str">
        <f>VLOOKUP($F13,УЧАСТНИКИ!$A$2:$L$1105,5,FALSE)</f>
        <v xml:space="preserve">Санкт-Петербург </v>
      </c>
      <c r="E13" s="242" t="str">
        <f>VLOOKUP($F13,УЧАСТНИКИ!$A$2:$L$1105,8,FALSE)</f>
        <v>МС</v>
      </c>
      <c r="F13" s="217" t="s">
        <v>79</v>
      </c>
      <c r="G13" s="217"/>
      <c r="H13" s="217"/>
      <c r="I13" s="217"/>
      <c r="J13" s="217"/>
      <c r="K13" s="184"/>
      <c r="L13" s="244"/>
      <c r="M13" s="244"/>
      <c r="N13" s="244"/>
      <c r="O13" s="244"/>
      <c r="P13" s="217"/>
      <c r="Q13" s="261"/>
      <c r="R13" s="261"/>
    </row>
    <row r="14" spans="1:39" s="260" customFormat="1" ht="29.4" customHeight="1" x14ac:dyDescent="0.25">
      <c r="A14" s="217" t="s">
        <v>42</v>
      </c>
      <c r="B14" s="106" t="str">
        <f>VLOOKUP($F14,УЧАСТНИКИ!$A$2:$L$1105,3,FALSE)</f>
        <v>Белякова Алена</v>
      </c>
      <c r="C14" s="218" t="str">
        <f>VLOOKUP($F14,УЧАСТНИКИ!$A$2:$L$1105,4,FALSE)</f>
        <v>21.12.1998</v>
      </c>
      <c r="D14" s="108" t="str">
        <f>VLOOKUP($F14,УЧАСТНИКИ!$A$2:$L$1105,5,FALSE)</f>
        <v>Краснодарский край ЮФО (К)</v>
      </c>
      <c r="E14" s="219" t="str">
        <f>VLOOKUP($F14,УЧАСТНИКИ!$A$2:$L$1105,8,FALSE)</f>
        <v>МС</v>
      </c>
      <c r="F14" s="217" t="s">
        <v>1066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/>
      <c r="Q14" s="259"/>
      <c r="R14" s="259"/>
    </row>
    <row r="15" spans="1:39" s="260" customFormat="1" ht="39.6" x14ac:dyDescent="0.25">
      <c r="A15" s="217" t="s">
        <v>43</v>
      </c>
      <c r="B15" s="106" t="str">
        <f>VLOOKUP($F15,УЧАСТНИКИ!$A$2:$L$1105,3,FALSE)</f>
        <v>Мальцева Юлия</v>
      </c>
      <c r="C15" s="218" t="str">
        <f>VLOOKUP($F15,УЧАСТНИКИ!$A$2:$L$1105,4,FALSE)</f>
        <v>30.11.1990</v>
      </c>
      <c r="D15" s="108" t="str">
        <f>VLOOKUP($F15,УЧАСТНИКИ!$A$2:$L$1105,5,FALSE)</f>
        <v>Москва Ханты-Мансийский автономный округ - Югра</v>
      </c>
      <c r="E15" s="219" t="str">
        <f>VLOOKUP($F15,УЧАСТНИКИ!$A$2:$L$1105,8,FALSE)</f>
        <v>МСМК</v>
      </c>
      <c r="F15" s="217" t="s">
        <v>1050</v>
      </c>
      <c r="G15" s="217"/>
      <c r="H15" s="217"/>
      <c r="I15" s="217"/>
      <c r="J15" s="217"/>
      <c r="K15" s="184"/>
      <c r="L15" s="220"/>
      <c r="M15" s="220"/>
      <c r="N15" s="220"/>
      <c r="O15" s="220"/>
      <c r="P15" s="218" t="str">
        <f>VLOOKUP($F15,УЧАСТНИКИ!$A$2:$L$1105,9,FALSE)</f>
        <v>Л</v>
      </c>
      <c r="Q15" s="259"/>
      <c r="R15" s="259"/>
    </row>
    <row r="16" spans="1:39" s="260" customFormat="1" ht="29.4" customHeight="1" x14ac:dyDescent="0.25">
      <c r="A16" s="217" t="s">
        <v>44</v>
      </c>
      <c r="B16" s="106" t="str">
        <f>VLOOKUP($F16,УЧАСТНИКИ!$A$2:$L$1105,3,FALSE)</f>
        <v>Строкова Екатерина</v>
      </c>
      <c r="C16" s="218" t="str">
        <f>VLOOKUP($F16,УЧАСТНИКИ!$A$2:$L$1105,4,FALSE)</f>
        <v>17.12.1989</v>
      </c>
      <c r="D16" s="108" t="str">
        <f>VLOOKUP($F16,УЧАСТНИКИ!$A$2:$L$1105,5,FALSE)</f>
        <v>Москва Нижегородская область</v>
      </c>
      <c r="E16" s="219" t="str">
        <f>VLOOKUP($F16,УЧАСТНИКИ!$A$2:$L$1105,8,FALSE)</f>
        <v>МСМК</v>
      </c>
      <c r="F16" s="217" t="s">
        <v>1090</v>
      </c>
      <c r="G16" s="217"/>
      <c r="H16" s="217"/>
      <c r="I16" s="217"/>
      <c r="J16" s="217"/>
      <c r="K16" s="184"/>
      <c r="L16" s="220"/>
      <c r="M16" s="220"/>
      <c r="N16" s="220"/>
      <c r="O16" s="220"/>
      <c r="P16" s="218" t="str">
        <f>VLOOKUP($F16,УЧАСТНИКИ!$A$2:$L$1105,9,FALSE)</f>
        <v/>
      </c>
      <c r="Q16" s="259"/>
      <c r="R16" s="259"/>
    </row>
    <row r="17" spans="1:47" s="260" customFormat="1" ht="29.4" customHeight="1" x14ac:dyDescent="0.25">
      <c r="A17" s="217" t="s">
        <v>63</v>
      </c>
      <c r="B17" s="106" t="str">
        <f>VLOOKUP($F17,УЧАСТНИКИ!$A$2:$L$1105,3,FALSE)</f>
        <v>Панова Елена</v>
      </c>
      <c r="C17" s="218" t="str">
        <f>VLOOKUP($F17,УЧАСТНИКИ!$A$2:$L$1105,4,FALSE)</f>
        <v>02.03.1987</v>
      </c>
      <c r="D17" s="108" t="str">
        <f>VLOOKUP($F17,УЧАСТНИКИ!$A$2:$L$1105,5,FALSE)</f>
        <v>Москва Владимирская область</v>
      </c>
      <c r="E17" s="219" t="str">
        <f>VLOOKUP($F17,УЧАСТНИКИ!$A$2:$L$1105,8,FALSE)</f>
        <v>МСМК</v>
      </c>
      <c r="F17" s="217" t="s">
        <v>1034</v>
      </c>
      <c r="G17" s="217"/>
      <c r="H17" s="217"/>
      <c r="I17" s="217"/>
      <c r="J17" s="217"/>
      <c r="K17" s="184"/>
      <c r="L17" s="220"/>
      <c r="M17" s="220"/>
      <c r="N17" s="220"/>
      <c r="O17" s="220"/>
      <c r="P17" s="218"/>
      <c r="Q17" s="259"/>
      <c r="R17" s="259"/>
    </row>
    <row r="18" spans="1:47" ht="13.5" customHeight="1" x14ac:dyDescent="0.25">
      <c r="A18" s="92"/>
      <c r="B18" s="93"/>
      <c r="C18" s="94"/>
      <c r="D18" s="95"/>
      <c r="E18" s="95"/>
      <c r="F18" s="92"/>
      <c r="G18" s="92"/>
      <c r="H18" s="92"/>
      <c r="I18" s="92"/>
      <c r="J18" s="92"/>
      <c r="K18" s="96"/>
      <c r="L18" s="43"/>
      <c r="M18" s="43"/>
      <c r="N18" s="43"/>
      <c r="O18" s="43"/>
      <c r="P18" s="94"/>
      <c r="Q18" s="91"/>
      <c r="R18" s="91"/>
    </row>
    <row r="19" spans="1:47" x14ac:dyDescent="0.25">
      <c r="A19" s="321" t="s">
        <v>1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2"/>
      <c r="L19" s="322"/>
      <c r="M19" s="322"/>
      <c r="N19" s="322"/>
      <c r="O19" s="322"/>
      <c r="P19" s="322"/>
      <c r="Q19" s="322"/>
      <c r="R19" s="322"/>
      <c r="S19" s="322"/>
      <c r="T19" s="322"/>
      <c r="U19" s="322"/>
      <c r="V19" s="322"/>
      <c r="W19" s="322"/>
      <c r="X19" s="322"/>
      <c r="Y19" s="322"/>
      <c r="Z19" s="322"/>
      <c r="AA19" s="322"/>
      <c r="AB19" s="322"/>
      <c r="AC19" s="322"/>
      <c r="AD19" s="322"/>
      <c r="AE19" s="322"/>
      <c r="AF19" s="322"/>
      <c r="AG19" s="322"/>
      <c r="AH19" s="322"/>
      <c r="AI19" s="322"/>
      <c r="AJ19" s="322"/>
      <c r="AK19" s="322"/>
      <c r="AL19" s="322"/>
      <c r="AM19" s="322"/>
      <c r="AN19" s="322"/>
      <c r="AO19" s="322"/>
      <c r="AP19" s="322"/>
      <c r="AQ19" s="322"/>
      <c r="AR19" s="322"/>
      <c r="AS19" s="322"/>
      <c r="AT19" s="322"/>
      <c r="AU19" s="322"/>
    </row>
    <row r="20" spans="1:47" x14ac:dyDescent="0.25">
      <c r="A20" s="321" t="s">
        <v>2</v>
      </c>
      <c r="B20" s="322"/>
      <c r="C20" s="322"/>
      <c r="D20" s="322"/>
      <c r="E20" s="322"/>
      <c r="F20" s="322"/>
      <c r="G20" s="322"/>
      <c r="H20" s="322"/>
      <c r="I20" s="322"/>
      <c r="J20" s="322"/>
      <c r="K20" s="322"/>
      <c r="L20" s="322"/>
      <c r="M20" s="322"/>
      <c r="N20" s="322"/>
      <c r="O20" s="322"/>
      <c r="P20" s="322"/>
      <c r="Q20" s="322"/>
      <c r="R20" s="322"/>
      <c r="S20" s="322"/>
      <c r="T20" s="322"/>
      <c r="U20" s="322"/>
      <c r="V20" s="322"/>
      <c r="W20" s="322"/>
      <c r="X20" s="322"/>
      <c r="Y20" s="322"/>
      <c r="Z20" s="322"/>
      <c r="AA20" s="322"/>
      <c r="AB20" s="322"/>
      <c r="AC20" s="322"/>
      <c r="AD20" s="322"/>
      <c r="AE20" s="322"/>
      <c r="AF20" s="322"/>
      <c r="AG20" s="322"/>
      <c r="AH20" s="322"/>
      <c r="AI20" s="322"/>
      <c r="AJ20" s="322"/>
      <c r="AK20" s="322"/>
      <c r="AL20" s="322"/>
      <c r="AM20" s="322"/>
      <c r="AN20" s="322"/>
      <c r="AO20" s="322"/>
      <c r="AP20" s="322"/>
      <c r="AQ20" s="322"/>
      <c r="AR20" s="322"/>
      <c r="AS20" s="322"/>
      <c r="AT20" s="322"/>
      <c r="AU20" s="322"/>
    </row>
    <row r="21" spans="1:47" x14ac:dyDescent="0.25">
      <c r="A21" s="323" t="s">
        <v>3</v>
      </c>
      <c r="B21" s="323"/>
      <c r="C21" s="323"/>
      <c r="D21" s="323"/>
      <c r="E21" s="323"/>
      <c r="F21" s="323"/>
      <c r="G21" s="323"/>
      <c r="H21" s="323"/>
      <c r="I21" s="323"/>
      <c r="J21" s="323"/>
      <c r="K21" s="323"/>
      <c r="L21" s="323"/>
      <c r="M21" s="323"/>
      <c r="N21" s="323"/>
      <c r="O21" s="323"/>
      <c r="P21" s="323"/>
      <c r="Q21" s="323"/>
      <c r="R21" s="323"/>
      <c r="S21" s="323"/>
      <c r="T21" s="323"/>
      <c r="U21" s="323"/>
      <c r="V21" s="323"/>
      <c r="W21" s="323"/>
      <c r="X21" s="323"/>
      <c r="Y21" s="323"/>
      <c r="Z21" s="323"/>
      <c r="AA21" s="323"/>
      <c r="AB21" s="323"/>
      <c r="AC21" s="323"/>
      <c r="AD21" s="323"/>
      <c r="AE21" s="323"/>
      <c r="AF21" s="323"/>
      <c r="AG21" s="323"/>
      <c r="AH21" s="323"/>
      <c r="AI21" s="323"/>
      <c r="AJ21" s="323"/>
      <c r="AK21" s="323"/>
      <c r="AL21" s="323"/>
      <c r="AM21" s="323"/>
      <c r="AN21" s="323"/>
      <c r="AO21" s="323"/>
      <c r="AP21" s="323"/>
      <c r="AQ21" s="323"/>
      <c r="AR21" s="323"/>
      <c r="AS21" s="323"/>
      <c r="AT21" s="323"/>
      <c r="AU21" s="323"/>
    </row>
    <row r="22" spans="1:47" ht="15.6" x14ac:dyDescent="0.3">
      <c r="A22" s="30"/>
      <c r="B22" s="99"/>
      <c r="C22" s="99"/>
      <c r="D22" s="99"/>
      <c r="E22" s="99"/>
      <c r="F22" s="30"/>
      <c r="G22" s="30"/>
      <c r="H22" s="30"/>
      <c r="I22" s="30"/>
      <c r="J22" s="30"/>
      <c r="K22" s="99"/>
    </row>
    <row r="23" spans="1:47" ht="15.6" x14ac:dyDescent="0.3">
      <c r="A23" s="30"/>
      <c r="B23" s="99"/>
      <c r="C23" s="99"/>
      <c r="D23" s="99"/>
      <c r="E23" s="99"/>
      <c r="F23" s="30"/>
      <c r="G23" s="30"/>
      <c r="H23" s="30"/>
      <c r="I23" s="30"/>
      <c r="J23" s="30"/>
      <c r="K23" s="99"/>
    </row>
    <row r="24" spans="1:47" ht="15.6" x14ac:dyDescent="0.3">
      <c r="A24" s="30"/>
      <c r="B24" s="99"/>
      <c r="C24" s="99"/>
      <c r="D24" s="99"/>
      <c r="E24" s="99"/>
      <c r="F24" s="30"/>
      <c r="G24" s="30"/>
      <c r="H24" s="30"/>
      <c r="I24" s="30"/>
      <c r="J24" s="30"/>
      <c r="K24" s="99"/>
    </row>
    <row r="25" spans="1:47" ht="15.6" x14ac:dyDescent="0.3">
      <c r="A25" s="30"/>
      <c r="B25" s="99"/>
      <c r="C25" s="99"/>
      <c r="D25" s="99"/>
      <c r="E25" s="99"/>
      <c r="F25" s="30"/>
      <c r="G25" s="30"/>
      <c r="H25" s="30"/>
      <c r="I25" s="30"/>
      <c r="J25" s="30"/>
      <c r="K25" s="99"/>
    </row>
    <row r="26" spans="1:47" ht="15.6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7" ht="15.6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7" ht="15.6" x14ac:dyDescent="0.3">
      <c r="A28" s="30"/>
      <c r="B28" s="99"/>
      <c r="C28" s="99"/>
      <c r="D28" s="99"/>
      <c r="E28" s="99"/>
      <c r="F28" s="30"/>
      <c r="G28" s="30"/>
      <c r="H28" s="30"/>
      <c r="I28" s="30"/>
      <c r="J28" s="30"/>
      <c r="K28" s="99"/>
    </row>
    <row r="29" spans="1:47" ht="15.6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7" x14ac:dyDescent="0.25">
      <c r="A30" s="24"/>
      <c r="B30" s="100"/>
      <c r="C30" s="24"/>
      <c r="D30" s="24"/>
      <c r="E30" s="24"/>
      <c r="F30" s="24"/>
      <c r="G30" s="24"/>
      <c r="H30" s="24"/>
      <c r="I30" s="24"/>
      <c r="J30" s="24"/>
      <c r="K30" s="24"/>
    </row>
    <row r="31" spans="1:47" ht="15.6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7" ht="15.6" x14ac:dyDescent="0.3">
      <c r="A32" s="30"/>
      <c r="B32" s="99"/>
      <c r="C32" s="99"/>
      <c r="D32" s="99"/>
      <c r="E32" s="99"/>
      <c r="F32" s="30"/>
      <c r="G32" s="30"/>
      <c r="H32" s="30"/>
      <c r="I32" s="30"/>
      <c r="J32" s="30"/>
      <c r="K32" s="99"/>
    </row>
    <row r="33" spans="1:11" ht="15.6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ht="15.6" x14ac:dyDescent="0.3">
      <c r="A34" s="30"/>
      <c r="B34" s="99"/>
      <c r="C34" s="99"/>
      <c r="D34" s="99"/>
      <c r="E34" s="99"/>
      <c r="F34" s="30"/>
      <c r="G34" s="30"/>
      <c r="H34" s="30"/>
      <c r="I34" s="30"/>
      <c r="J34" s="30"/>
      <c r="K34" s="99"/>
    </row>
    <row r="35" spans="1:11" ht="15.6" x14ac:dyDescent="0.3">
      <c r="A35" s="30"/>
      <c r="B35" s="99"/>
      <c r="C35" s="99"/>
      <c r="D35" s="99"/>
      <c r="E35" s="99"/>
      <c r="F35" s="30"/>
      <c r="G35" s="30"/>
      <c r="H35" s="30"/>
      <c r="I35" s="30"/>
      <c r="J35" s="30"/>
      <c r="K35" s="99"/>
    </row>
    <row r="36" spans="1:11" ht="15.6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ht="15.6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11" ht="15.6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11" x14ac:dyDescent="0.25">
      <c r="A39" s="30"/>
      <c r="B39" s="102"/>
      <c r="C39" s="312"/>
      <c r="D39" s="312"/>
      <c r="E39" s="144"/>
      <c r="F39" s="311"/>
      <c r="G39" s="311"/>
      <c r="H39" s="312"/>
      <c r="I39" s="312"/>
      <c r="J39" s="312"/>
      <c r="K39" s="30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</sheetData>
  <mergeCells count="22">
    <mergeCell ref="C39:D39"/>
    <mergeCell ref="F39:G39"/>
    <mergeCell ref="H39:J39"/>
    <mergeCell ref="N8:N9"/>
    <mergeCell ref="C8:C9"/>
    <mergeCell ref="D8:D9"/>
    <mergeCell ref="F8:F9"/>
    <mergeCell ref="G8:I8"/>
    <mergeCell ref="J8:J9"/>
    <mergeCell ref="E8:E9"/>
    <mergeCell ref="A19:AU19"/>
    <mergeCell ref="A20:AU20"/>
    <mergeCell ref="A21:AU21"/>
    <mergeCell ref="O8:O9"/>
    <mergeCell ref="A8:A9"/>
    <mergeCell ref="B8:B9"/>
    <mergeCell ref="P8:P9"/>
    <mergeCell ref="A1:P1"/>
    <mergeCell ref="A2:P2"/>
    <mergeCell ref="A3:P3"/>
    <mergeCell ref="K8:M8"/>
    <mergeCell ref="I4:P4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31">
    <tabColor rgb="FF00B050"/>
  </sheetPr>
  <dimension ref="A1:AU1275"/>
  <sheetViews>
    <sheetView topLeftCell="A4"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0.88671875" style="75" customWidth="1"/>
    <col min="3" max="3" width="10.109375" style="75" customWidth="1"/>
    <col min="4" max="4" width="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39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39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39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</row>
    <row r="4" spans="1:39" ht="14.4" x14ac:dyDescent="0.25">
      <c r="A4" s="205"/>
      <c r="B4" s="205"/>
      <c r="C4" s="205"/>
      <c r="D4" s="205"/>
      <c r="E4" s="205"/>
      <c r="F4" s="205"/>
      <c r="G4" s="205"/>
      <c r="H4" s="205"/>
      <c r="I4" s="309" t="s">
        <v>170</v>
      </c>
      <c r="J4" s="309"/>
      <c r="K4" s="309"/>
      <c r="L4" s="309"/>
      <c r="M4" s="309"/>
      <c r="N4" s="309"/>
      <c r="O4" s="309"/>
      <c r="P4" s="309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</row>
    <row r="5" spans="1:39" x14ac:dyDescent="0.25">
      <c r="A5" s="19" t="str">
        <f>d_4</f>
        <v>ЖЕНЩИНЫ</v>
      </c>
      <c r="B5" s="201"/>
      <c r="C5" s="204" t="s">
        <v>154</v>
      </c>
      <c r="D5" s="19">
        <v>82.98</v>
      </c>
      <c r="E5" s="205"/>
      <c r="F5" s="205"/>
      <c r="G5" s="205"/>
      <c r="H5" s="205"/>
      <c r="I5" s="205"/>
      <c r="J5" s="205"/>
      <c r="K5" s="206"/>
      <c r="L5" s="19" t="str">
        <f>d_2</f>
        <v>05.09.2019г.</v>
      </c>
      <c r="M5" s="206"/>
      <c r="N5" s="206"/>
      <c r="O5" s="36" t="s">
        <v>157</v>
      </c>
      <c r="P5" s="16" t="s">
        <v>1206</v>
      </c>
      <c r="Q5" s="78"/>
      <c r="R5" s="78"/>
      <c r="S5" s="78"/>
      <c r="T5" s="78"/>
    </row>
    <row r="6" spans="1:39" x14ac:dyDescent="0.25">
      <c r="A6" s="16" t="s">
        <v>151</v>
      </c>
      <c r="B6" s="149"/>
      <c r="C6" s="204" t="s">
        <v>155</v>
      </c>
      <c r="D6" s="19">
        <v>82.98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</row>
    <row r="7" spans="1:39" ht="12.75" customHeight="1" x14ac:dyDescent="0.25">
      <c r="A7" s="79" t="s">
        <v>177</v>
      </c>
      <c r="C7" s="204" t="s">
        <v>156</v>
      </c>
      <c r="D7" s="19">
        <v>78.510000000000005</v>
      </c>
      <c r="E7" s="19"/>
      <c r="L7" s="82"/>
      <c r="M7" s="14"/>
      <c r="N7" s="14"/>
      <c r="O7" s="81"/>
      <c r="P7" s="20" t="str">
        <f>d_7</f>
        <v>г. Сочи, Адлерский район, ул. Ленина СК "Юность"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5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39" ht="22.2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39" ht="24.6" customHeight="1" x14ac:dyDescent="0.25">
      <c r="A10" s="217" t="s">
        <v>38</v>
      </c>
      <c r="B10" s="106" t="str">
        <f>VLOOKUP($F10,УЧАСТНИКИ!$A$2:$L$1105,3,FALSE)</f>
        <v>Пичугина София</v>
      </c>
      <c r="C10" s="218" t="str">
        <f>VLOOKUP($F10,УЧАСТНИКИ!$A$2:$L$1105,4,FALSE)</f>
        <v>07.01.2000</v>
      </c>
      <c r="D10" s="108" t="str">
        <f>VLOOKUP($F10,УЧАСТНИКИ!$A$2:$L$1105,5,FALSE)</f>
        <v>Ленинградская область Санкт-Петербург</v>
      </c>
      <c r="E10" s="219" t="str">
        <f>VLOOKUP($F10,УЧАСТНИКИ!$A$2:$L$1105,8,FALSE)</f>
        <v>КМС</v>
      </c>
      <c r="F10" s="217" t="s">
        <v>1132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/>
      <c r="Q10" s="91"/>
      <c r="R10" s="91"/>
    </row>
    <row r="11" spans="1:39" s="183" customFormat="1" ht="24.6" customHeight="1" x14ac:dyDescent="0.25">
      <c r="A11" s="217" t="s">
        <v>39</v>
      </c>
      <c r="B11" s="184" t="str">
        <f>VLOOKUP($F11,УЧАСТНИКИ!$A$2:$L$1105,3,FALSE)</f>
        <v>Исаева Ксения</v>
      </c>
      <c r="C11" s="217" t="str">
        <f>VLOOKUP($F11,УЧАСТНИКИ!$A$2:$L$1105,4,FALSE)</f>
        <v>02.12.1996</v>
      </c>
      <c r="D11" s="108" t="str">
        <f>VLOOKUP($F11,УЧАСТНИКИ!$A$2:$L$1105,5,FALSE)</f>
        <v xml:space="preserve">Челябинская область </v>
      </c>
      <c r="E11" s="242" t="str">
        <f>VLOOKUP($F11,УЧАСТНИКИ!$A$2:$L$1105,8,FALSE)</f>
        <v>МС</v>
      </c>
      <c r="F11" s="217" t="s">
        <v>1187</v>
      </c>
      <c r="G11" s="217"/>
      <c r="H11" s="217"/>
      <c r="I11" s="217"/>
      <c r="J11" s="217"/>
      <c r="K11" s="184"/>
      <c r="L11" s="244"/>
      <c r="M11" s="244"/>
      <c r="N11" s="244"/>
      <c r="O11" s="244"/>
      <c r="P11" s="217"/>
      <c r="Q11" s="182"/>
      <c r="R11" s="182"/>
    </row>
    <row r="12" spans="1:39" s="183" customFormat="1" ht="28.95" customHeight="1" x14ac:dyDescent="0.25">
      <c r="A12" s="217" t="s">
        <v>40</v>
      </c>
      <c r="B12" s="184" t="str">
        <f>VLOOKUP($F12,УЧАСТНИКИ!$A$2:$L$1105,3,FALSE)</f>
        <v>Царёва Елизавета</v>
      </c>
      <c r="C12" s="217" t="str">
        <f>VLOOKUP($F12,УЧАСТНИКИ!$A$2:$L$1105,4,FALSE)</f>
        <v>26.03.1993</v>
      </c>
      <c r="D12" s="108" t="str">
        <f>VLOOKUP($F12,УЧАСТНИКИ!$A$2:$L$1105,5,FALSE)</f>
        <v>Московская область Ростовская область</v>
      </c>
      <c r="E12" s="242" t="str">
        <f>VLOOKUP($F12,УЧАСТНИКИ!$A$2:$L$1105,8,FALSE)</f>
        <v>МСМК</v>
      </c>
      <c r="F12" s="217" t="s">
        <v>1096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/>
      <c r="Q12" s="182"/>
      <c r="R12" s="182"/>
    </row>
    <row r="13" spans="1:39" s="183" customFormat="1" ht="24.6" customHeight="1" x14ac:dyDescent="0.25">
      <c r="A13" s="217" t="s">
        <v>41</v>
      </c>
      <c r="B13" s="184" t="str">
        <f>VLOOKUP($F13,УЧАСТНИКИ!$A$2:$L$1105,3,FALSE)</f>
        <v>Подрядчик Юлия</v>
      </c>
      <c r="C13" s="217" t="str">
        <f>VLOOKUP($F13,УЧАСТНИКИ!$A$2:$L$1105,4,FALSE)</f>
        <v>10.08.1988</v>
      </c>
      <c r="D13" s="108" t="str">
        <f>VLOOKUP($F13,УЧАСТНИКИ!$A$2:$L$1105,5,FALSE)</f>
        <v xml:space="preserve">Москва </v>
      </c>
      <c r="E13" s="242" t="str">
        <f>VLOOKUP($F13,УЧАСТНИКИ!$A$2:$L$1105,8,FALSE)</f>
        <v>КМС</v>
      </c>
      <c r="F13" s="217" t="s">
        <v>1053</v>
      </c>
      <c r="G13" s="217"/>
      <c r="H13" s="217"/>
      <c r="I13" s="217"/>
      <c r="J13" s="217"/>
      <c r="K13" s="184"/>
      <c r="L13" s="244"/>
      <c r="M13" s="244"/>
      <c r="N13" s="244"/>
      <c r="O13" s="244"/>
      <c r="P13" s="217" t="str">
        <f>VLOOKUP($F13,УЧАСТНИКИ!$A$2:$L$1105,9,FALSE)</f>
        <v>Л</v>
      </c>
      <c r="Q13" s="182"/>
      <c r="R13" s="182"/>
    </row>
    <row r="14" spans="1:39" ht="27" customHeight="1" x14ac:dyDescent="0.25">
      <c r="A14" s="217" t="s">
        <v>42</v>
      </c>
      <c r="B14" s="106" t="str">
        <f>VLOOKUP($F14,УЧАСТНИКИ!$A$2:$L$1105,3,FALSE)</f>
        <v>Поспелова Наталья</v>
      </c>
      <c r="C14" s="218" t="str">
        <f>VLOOKUP($F14,УЧАСТНИКИ!$A$2:$L$1105,4,FALSE)</f>
        <v>28.06.1996</v>
      </c>
      <c r="D14" s="108" t="str">
        <f>VLOOKUP($F14,УЧАСТНИКИ!$A$2:$L$1105,5,FALSE)</f>
        <v>Свердловская область Ставропольский край</v>
      </c>
      <c r="E14" s="219" t="str">
        <f>VLOOKUP($F14,УЧАСТНИКИ!$A$2:$L$1105,8,FALSE)</f>
        <v>МС</v>
      </c>
      <c r="F14" s="217" t="s">
        <v>1064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 t="str">
        <f>VLOOKUP($F14,УЧАСТНИКИ!$A$2:$L$1105,9,FALSE)</f>
        <v/>
      </c>
      <c r="Q14" s="91"/>
      <c r="R14" s="91"/>
    </row>
    <row r="15" spans="1:39" ht="24.6" customHeight="1" x14ac:dyDescent="0.25">
      <c r="A15" s="217" t="s">
        <v>43</v>
      </c>
      <c r="B15" s="106" t="str">
        <f>VLOOKUP($F15,УЧАСТНИКИ!$A$2:$L$1105,3,FALSE)</f>
        <v>Нюхневич Анастасия</v>
      </c>
      <c r="C15" s="218" t="str">
        <f>VLOOKUP($F15,УЧАСТНИКИ!$A$2:$L$1105,4,FALSE)</f>
        <v>25.01.2002</v>
      </c>
      <c r="D15" s="108" t="str">
        <f>VLOOKUP($F15,УЧАСТНИКИ!$A$2:$L$1105,5,FALSE)</f>
        <v xml:space="preserve">Челябинская область </v>
      </c>
      <c r="E15" s="219" t="str">
        <f>VLOOKUP($F15,УЧАСТНИКИ!$A$2:$L$1105,8,FALSE)</f>
        <v>КМС</v>
      </c>
      <c r="F15" s="217" t="s">
        <v>1188</v>
      </c>
      <c r="G15" s="217"/>
      <c r="H15" s="217"/>
      <c r="I15" s="217"/>
      <c r="J15" s="217"/>
      <c r="K15" s="184"/>
      <c r="L15" s="220"/>
      <c r="M15" s="220"/>
      <c r="N15" s="220"/>
      <c r="O15" s="220"/>
      <c r="P15" s="218" t="s">
        <v>123</v>
      </c>
      <c r="Q15" s="91"/>
      <c r="R15" s="91"/>
    </row>
    <row r="16" spans="1:39" ht="24.6" customHeight="1" x14ac:dyDescent="0.25">
      <c r="A16" s="217" t="s">
        <v>44</v>
      </c>
      <c r="B16" s="106" t="str">
        <f>VLOOKUP($F16,УЧАСТНИКИ!$A$2:$L$1105,3,FALSE)</f>
        <v>Шкуратова Анастасия</v>
      </c>
      <c r="C16" s="218" t="str">
        <f>VLOOKUP($F16,УЧАСТНИКИ!$A$2:$L$1105,4,FALSE)</f>
        <v>29.12.1999</v>
      </c>
      <c r="D16" s="108" t="str">
        <f>VLOOKUP($F16,УЧАСТНИКИ!$A$2:$L$1105,5,FALSE)</f>
        <v xml:space="preserve">Московская область </v>
      </c>
      <c r="E16" s="219" t="str">
        <f>VLOOKUP($F16,УЧАСТНИКИ!$A$2:$L$1105,8,FALSE)</f>
        <v>МС</v>
      </c>
      <c r="F16" s="217" t="s">
        <v>1140</v>
      </c>
      <c r="G16" s="217"/>
      <c r="H16" s="217"/>
      <c r="I16" s="217"/>
      <c r="J16" s="217"/>
      <c r="K16" s="184"/>
      <c r="L16" s="220"/>
      <c r="M16" s="220"/>
      <c r="N16" s="220"/>
      <c r="O16" s="220"/>
      <c r="P16" s="218" t="s">
        <v>123</v>
      </c>
      <c r="Q16" s="91"/>
      <c r="R16" s="91"/>
    </row>
    <row r="17" spans="1:47" ht="24.6" customHeight="1" x14ac:dyDescent="0.25">
      <c r="A17" s="217" t="s">
        <v>63</v>
      </c>
      <c r="B17" s="106" t="str">
        <f>VLOOKUP($F17,УЧАСТНИКИ!$A$2:$L$1105,3,FALSE)</f>
        <v>Садова Виктория</v>
      </c>
      <c r="C17" s="218" t="str">
        <f>VLOOKUP($F17,УЧАСТНИКИ!$A$2:$L$1105,4,FALSE)</f>
        <v>18.03.1993</v>
      </c>
      <c r="D17" s="108" t="str">
        <f>VLOOKUP($F17,УЧАСТНИКИ!$A$2:$L$1105,5,FALSE)</f>
        <v>Москва Нижегородская область</v>
      </c>
      <c r="E17" s="219" t="str">
        <f>VLOOKUP($F17,УЧАСТНИКИ!$A$2:$L$1105,8,FALSE)</f>
        <v>МС</v>
      </c>
      <c r="F17" s="217" t="s">
        <v>1089</v>
      </c>
      <c r="G17" s="217"/>
      <c r="H17" s="217"/>
      <c r="I17" s="217"/>
      <c r="J17" s="217"/>
      <c r="K17" s="184"/>
      <c r="L17" s="220"/>
      <c r="M17" s="220"/>
      <c r="N17" s="220"/>
      <c r="O17" s="220"/>
      <c r="P17" s="218" t="str">
        <f>VLOOKUP($F17,УЧАСТНИКИ!$A$2:$L$1105,9,FALSE)</f>
        <v/>
      </c>
      <c r="Q17" s="91"/>
      <c r="R17" s="91"/>
    </row>
    <row r="18" spans="1:47" ht="24.6" customHeight="1" x14ac:dyDescent="0.25">
      <c r="A18" s="217" t="s">
        <v>70</v>
      </c>
      <c r="B18" s="106" t="str">
        <f>VLOOKUP($F18,УЧАСТНИКИ!$A$2:$L$1105,3,FALSE)</f>
        <v>Чередниченко Маргарита</v>
      </c>
      <c r="C18" s="218" t="str">
        <f>VLOOKUP($F18,УЧАСТНИКИ!$A$2:$L$1105,4,FALSE)</f>
        <v>08.08.1997</v>
      </c>
      <c r="D18" s="108" t="str">
        <f>VLOOKUP($F18,УЧАСТНИКИ!$A$2:$L$1105,5,FALSE)</f>
        <v xml:space="preserve">Краснодарский край </v>
      </c>
      <c r="E18" s="219" t="str">
        <f>VLOOKUP($F18,УЧАСТНИКИ!$A$2:$L$1105,8,FALSE)</f>
        <v>КМС</v>
      </c>
      <c r="F18" s="217" t="s">
        <v>1078</v>
      </c>
      <c r="G18" s="217"/>
      <c r="H18" s="217"/>
      <c r="I18" s="217"/>
      <c r="J18" s="217"/>
      <c r="K18" s="184"/>
      <c r="L18" s="220"/>
      <c r="M18" s="220"/>
      <c r="N18" s="220"/>
      <c r="O18" s="220"/>
      <c r="P18" s="218"/>
      <c r="Q18" s="91"/>
      <c r="R18" s="91"/>
    </row>
    <row r="19" spans="1:47" ht="24.6" customHeight="1" x14ac:dyDescent="0.25">
      <c r="A19" s="217" t="s">
        <v>69</v>
      </c>
      <c r="B19" s="106" t="str">
        <f>VLOOKUP($F19,УЧАСТНИКИ!$A$2:$L$1105,3,FALSE)</f>
        <v>Лысенко Алена</v>
      </c>
      <c r="C19" s="218" t="str">
        <f>VLOOKUP($F19,УЧАСТНИКИ!$A$2:$L$1105,4,FALSE)</f>
        <v>03.02.1988</v>
      </c>
      <c r="D19" s="108" t="str">
        <f>VLOOKUP($F19,УЧАСТНИКИ!$A$2:$L$1105,5,FALSE)</f>
        <v>Москва Владимирская область</v>
      </c>
      <c r="E19" s="219" t="str">
        <f>VLOOKUP($F19,УЧАСТНИКИ!$A$2:$L$1105,8,FALSE)</f>
        <v>МСМК</v>
      </c>
      <c r="F19" s="217" t="s">
        <v>1049</v>
      </c>
      <c r="G19" s="217"/>
      <c r="H19" s="217"/>
      <c r="I19" s="217"/>
      <c r="J19" s="217"/>
      <c r="K19" s="184"/>
      <c r="L19" s="220"/>
      <c r="M19" s="220"/>
      <c r="N19" s="220"/>
      <c r="O19" s="220"/>
      <c r="P19" s="218"/>
      <c r="Q19" s="91"/>
      <c r="R19" s="91"/>
    </row>
    <row r="20" spans="1:47" ht="13.5" customHeight="1" x14ac:dyDescent="0.25">
      <c r="A20" s="92"/>
      <c r="B20" s="93"/>
      <c r="C20" s="94"/>
      <c r="D20" s="95"/>
      <c r="E20" s="95"/>
      <c r="F20" s="92"/>
      <c r="G20" s="92"/>
      <c r="H20" s="92"/>
      <c r="I20" s="92"/>
      <c r="J20" s="92"/>
      <c r="K20" s="96"/>
      <c r="L20" s="43"/>
      <c r="M20" s="43"/>
      <c r="N20" s="43"/>
      <c r="O20" s="43"/>
      <c r="P20" s="94"/>
      <c r="Q20" s="91"/>
      <c r="R20" s="91"/>
    </row>
    <row r="21" spans="1:47" x14ac:dyDescent="0.25">
      <c r="A21" s="321" t="s">
        <v>1</v>
      </c>
      <c r="B21" s="322"/>
      <c r="C21" s="322"/>
      <c r="D21" s="322"/>
      <c r="E21" s="322"/>
      <c r="F21" s="322"/>
      <c r="G21" s="322"/>
      <c r="H21" s="322"/>
      <c r="I21" s="322"/>
      <c r="J21" s="322"/>
      <c r="K21" s="322"/>
      <c r="L21" s="322"/>
      <c r="M21" s="322"/>
      <c r="N21" s="322"/>
      <c r="O21" s="322"/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22"/>
      <c r="AB21" s="322"/>
      <c r="AC21" s="322"/>
      <c r="AD21" s="322"/>
      <c r="AE21" s="322"/>
      <c r="AF21" s="322"/>
      <c r="AG21" s="322"/>
      <c r="AH21" s="322"/>
      <c r="AI21" s="322"/>
      <c r="AJ21" s="322"/>
      <c r="AK21" s="322"/>
      <c r="AL21" s="322"/>
      <c r="AM21" s="322"/>
      <c r="AN21" s="322"/>
      <c r="AO21" s="322"/>
      <c r="AP21" s="322"/>
      <c r="AQ21" s="322"/>
      <c r="AR21" s="322"/>
      <c r="AS21" s="322"/>
      <c r="AT21" s="322"/>
      <c r="AU21" s="322"/>
    </row>
    <row r="22" spans="1:47" x14ac:dyDescent="0.25">
      <c r="A22" s="321" t="s">
        <v>2</v>
      </c>
      <c r="B22" s="322"/>
      <c r="C22" s="322"/>
      <c r="D22" s="322"/>
      <c r="E22" s="322"/>
      <c r="F22" s="322"/>
      <c r="G22" s="322"/>
      <c r="H22" s="322"/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2"/>
      <c r="W22" s="322"/>
      <c r="X22" s="322"/>
      <c r="Y22" s="322"/>
      <c r="Z22" s="322"/>
      <c r="AA22" s="322"/>
      <c r="AB22" s="322"/>
      <c r="AC22" s="322"/>
      <c r="AD22" s="322"/>
      <c r="AE22" s="322"/>
      <c r="AF22" s="322"/>
      <c r="AG22" s="322"/>
      <c r="AH22" s="322"/>
      <c r="AI22" s="322"/>
      <c r="AJ22" s="322"/>
      <c r="AK22" s="322"/>
      <c r="AL22" s="322"/>
      <c r="AM22" s="322"/>
      <c r="AN22" s="322"/>
      <c r="AO22" s="322"/>
      <c r="AP22" s="322"/>
      <c r="AQ22" s="322"/>
      <c r="AR22" s="322"/>
      <c r="AS22" s="322"/>
      <c r="AT22" s="322"/>
      <c r="AU22" s="322"/>
    </row>
    <row r="23" spans="1:47" x14ac:dyDescent="0.25">
      <c r="A23" s="323" t="s">
        <v>3</v>
      </c>
      <c r="B23" s="323"/>
      <c r="C23" s="323"/>
      <c r="D23" s="323"/>
      <c r="E23" s="323"/>
      <c r="F23" s="323"/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323"/>
      <c r="AG23" s="323"/>
      <c r="AH23" s="323"/>
      <c r="AI23" s="323"/>
      <c r="AJ23" s="323"/>
      <c r="AK23" s="323"/>
      <c r="AL23" s="323"/>
      <c r="AM23" s="323"/>
      <c r="AN23" s="323"/>
      <c r="AO23" s="323"/>
      <c r="AP23" s="323"/>
      <c r="AQ23" s="323"/>
      <c r="AR23" s="323"/>
      <c r="AS23" s="323"/>
      <c r="AT23" s="323"/>
      <c r="AU23" s="323"/>
    </row>
    <row r="24" spans="1:47" ht="15.6" x14ac:dyDescent="0.3">
      <c r="A24" s="30"/>
      <c r="B24" s="99"/>
      <c r="C24" s="99"/>
      <c r="D24" s="99"/>
      <c r="E24" s="99"/>
      <c r="F24" s="30"/>
      <c r="G24" s="30"/>
      <c r="H24" s="30"/>
      <c r="I24" s="30"/>
      <c r="J24" s="30"/>
      <c r="K24" s="99"/>
    </row>
    <row r="25" spans="1:47" ht="15.6" x14ac:dyDescent="0.3">
      <c r="A25" s="30"/>
      <c r="B25" s="99"/>
      <c r="C25" s="99"/>
      <c r="D25" s="99"/>
      <c r="E25" s="99"/>
      <c r="F25" s="30"/>
      <c r="G25" s="30"/>
      <c r="H25" s="30"/>
      <c r="I25" s="30"/>
      <c r="J25" s="30"/>
      <c r="K25" s="99"/>
    </row>
    <row r="26" spans="1:47" ht="15.6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7" ht="15.6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7" ht="15.6" x14ac:dyDescent="0.3">
      <c r="A28" s="30"/>
      <c r="B28" s="99"/>
      <c r="C28" s="99"/>
      <c r="D28" s="99"/>
      <c r="E28" s="99"/>
      <c r="F28" s="30"/>
      <c r="G28" s="30"/>
      <c r="H28" s="30"/>
      <c r="I28" s="30"/>
      <c r="J28" s="30"/>
      <c r="K28" s="99"/>
    </row>
    <row r="29" spans="1:47" ht="15.6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7" ht="15.6" x14ac:dyDescent="0.3">
      <c r="A30" s="30"/>
      <c r="B30" s="99"/>
      <c r="C30" s="99"/>
      <c r="D30" s="99"/>
      <c r="E30" s="99"/>
      <c r="F30" s="30"/>
      <c r="G30" s="30"/>
      <c r="H30" s="30"/>
      <c r="I30" s="30"/>
      <c r="J30" s="30"/>
      <c r="K30" s="99"/>
    </row>
    <row r="31" spans="1:47" ht="15.6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7" x14ac:dyDescent="0.25">
      <c r="A32" s="24"/>
      <c r="B32" s="100"/>
      <c r="C32" s="24"/>
      <c r="D32" s="24"/>
      <c r="E32" s="24"/>
      <c r="F32" s="24"/>
      <c r="G32" s="24"/>
      <c r="H32" s="24"/>
      <c r="I32" s="24"/>
      <c r="J32" s="24"/>
      <c r="K32" s="24"/>
    </row>
    <row r="33" spans="1:11" ht="15.6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ht="15.6" x14ac:dyDescent="0.3">
      <c r="A34" s="30"/>
      <c r="B34" s="99"/>
      <c r="C34" s="99"/>
      <c r="D34" s="99"/>
      <c r="E34" s="99"/>
      <c r="F34" s="30"/>
      <c r="G34" s="30"/>
      <c r="H34" s="30"/>
      <c r="I34" s="30"/>
      <c r="J34" s="30"/>
      <c r="K34" s="99"/>
    </row>
    <row r="35" spans="1:11" ht="15.6" x14ac:dyDescent="0.3">
      <c r="A35" s="30"/>
      <c r="B35" s="99"/>
      <c r="C35" s="99"/>
      <c r="D35" s="99"/>
      <c r="E35" s="99"/>
      <c r="F35" s="30"/>
      <c r="G35" s="30"/>
      <c r="H35" s="30"/>
      <c r="I35" s="30"/>
      <c r="J35" s="30"/>
      <c r="K35" s="99"/>
    </row>
    <row r="36" spans="1:11" ht="15.6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ht="15.6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11" ht="15.6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11" ht="15.6" x14ac:dyDescent="0.3">
      <c r="A39" s="30"/>
      <c r="B39" s="99"/>
      <c r="C39" s="99"/>
      <c r="D39" s="99"/>
      <c r="E39" s="99"/>
      <c r="F39" s="30"/>
      <c r="G39" s="30"/>
      <c r="H39" s="30"/>
      <c r="I39" s="30"/>
      <c r="J39" s="30"/>
      <c r="K39" s="99"/>
    </row>
    <row r="40" spans="1:11" ht="15.6" x14ac:dyDescent="0.3">
      <c r="A40" s="30"/>
      <c r="B40" s="99"/>
      <c r="C40" s="99"/>
      <c r="D40" s="99"/>
      <c r="E40" s="99"/>
      <c r="F40" s="30"/>
      <c r="G40" s="30"/>
      <c r="H40" s="30"/>
      <c r="I40" s="30"/>
      <c r="J40" s="30"/>
      <c r="K40" s="99"/>
    </row>
    <row r="41" spans="1:11" x14ac:dyDescent="0.25">
      <c r="A41" s="30"/>
      <c r="B41" s="101"/>
      <c r="C41" s="312"/>
      <c r="D41" s="312"/>
      <c r="E41" s="144"/>
      <c r="F41" s="311"/>
      <c r="G41" s="311"/>
      <c r="H41" s="312"/>
      <c r="I41" s="312"/>
      <c r="J41" s="312"/>
      <c r="K41" s="30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</sheetData>
  <mergeCells count="22">
    <mergeCell ref="C41:D41"/>
    <mergeCell ref="F41:G41"/>
    <mergeCell ref="H41:J41"/>
    <mergeCell ref="A21:AU21"/>
    <mergeCell ref="A22:AU22"/>
    <mergeCell ref="A23:AU23"/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32">
    <tabColor rgb="FF00B050"/>
  </sheetPr>
  <dimension ref="A1:AU1277"/>
  <sheetViews>
    <sheetView topLeftCell="A8"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3.109375" style="75" customWidth="1"/>
    <col min="3" max="3" width="10.109375" style="75" customWidth="1"/>
    <col min="4" max="4" width="22.66406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39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39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39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</row>
    <row r="4" spans="1:39" ht="14.4" x14ac:dyDescent="0.25">
      <c r="A4" s="205"/>
      <c r="B4" s="205"/>
      <c r="C4" s="205"/>
      <c r="D4" s="205"/>
      <c r="E4" s="205"/>
      <c r="F4" s="205"/>
      <c r="G4" s="205"/>
      <c r="H4" s="205"/>
      <c r="I4" s="309" t="s">
        <v>170</v>
      </c>
      <c r="J4" s="309"/>
      <c r="K4" s="309"/>
      <c r="L4" s="309"/>
      <c r="M4" s="309"/>
      <c r="N4" s="309"/>
      <c r="O4" s="309"/>
      <c r="P4" s="309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</row>
    <row r="5" spans="1:39" x14ac:dyDescent="0.25">
      <c r="A5" s="19" t="str">
        <f>d_4</f>
        <v>ЖЕНЩИНЫ</v>
      </c>
      <c r="B5" s="201"/>
      <c r="C5" s="204" t="s">
        <v>154</v>
      </c>
      <c r="D5" s="19">
        <v>72.28</v>
      </c>
      <c r="E5" s="205"/>
      <c r="F5" s="205"/>
      <c r="G5" s="205"/>
      <c r="H5" s="205"/>
      <c r="I5" s="205"/>
      <c r="J5" s="205"/>
      <c r="K5" s="206"/>
      <c r="L5" s="19" t="str">
        <f>d_1</f>
        <v>04.09.2019г.</v>
      </c>
      <c r="M5" s="206"/>
      <c r="N5" s="206"/>
      <c r="O5" s="36" t="s">
        <v>157</v>
      </c>
      <c r="P5" s="16" t="s">
        <v>1207</v>
      </c>
      <c r="Q5" s="78"/>
      <c r="R5" s="78"/>
      <c r="S5" s="78"/>
      <c r="T5" s="78"/>
    </row>
    <row r="6" spans="1:39" x14ac:dyDescent="0.25">
      <c r="A6" s="16" t="s">
        <v>140</v>
      </c>
      <c r="B6" s="149"/>
      <c r="C6" s="204" t="s">
        <v>155</v>
      </c>
      <c r="D6" s="19">
        <v>72.28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</row>
    <row r="7" spans="1:39" ht="12.75" customHeight="1" x14ac:dyDescent="0.25">
      <c r="A7" s="79" t="s">
        <v>178</v>
      </c>
      <c r="C7" s="204" t="s">
        <v>156</v>
      </c>
      <c r="D7" s="19">
        <v>70.53</v>
      </c>
      <c r="E7" s="19"/>
      <c r="L7" s="82"/>
      <c r="M7" s="14"/>
      <c r="N7" s="14"/>
      <c r="O7" s="81"/>
      <c r="P7" s="20" t="str">
        <f>d_7</f>
        <v>г. Сочи, Адлерский район, ул. Ленина СК "Юность"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5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39" ht="24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39" ht="25.2" customHeight="1" x14ac:dyDescent="0.25">
      <c r="A10" s="217" t="s">
        <v>38</v>
      </c>
      <c r="B10" s="106" t="str">
        <f>VLOOKUP($F10,УЧАСТНИКИ!$A$2:$L$1105,3,FALSE)</f>
        <v>Кривомаз Александра</v>
      </c>
      <c r="C10" s="218" t="str">
        <f>VLOOKUP($F10,УЧАСТНИКИ!$A$2:$L$1105,4,FALSE)</f>
        <v>26.08.2002</v>
      </c>
      <c r="D10" s="108" t="str">
        <f>VLOOKUP($F10,УЧАСТНИКИ!$A$2:$L$1105,5,FALSE)</f>
        <v xml:space="preserve">Краснодарский край </v>
      </c>
      <c r="E10" s="219" t="str">
        <f>VLOOKUP($F10,УЧАСТНИКИ!$A$2:$L$1105,8,FALSE)</f>
        <v>1</v>
      </c>
      <c r="F10" s="217" t="s">
        <v>1080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 t="str">
        <f>VLOOKUP($F10,УЧАСТНИКИ!$A$2:$L$1105,9,FALSE)</f>
        <v>Л</v>
      </c>
      <c r="Q10" s="91"/>
      <c r="R10" s="91"/>
    </row>
    <row r="11" spans="1:39" s="183" customFormat="1" ht="25.2" customHeight="1" x14ac:dyDescent="0.25">
      <c r="A11" s="217" t="s">
        <v>39</v>
      </c>
      <c r="B11" s="184" t="str">
        <f>VLOOKUP($F11,УЧАСТНИКИ!$A$2:$L$1105,3,FALSE)</f>
        <v>Веденеева Элла</v>
      </c>
      <c r="C11" s="217" t="str">
        <f>VLOOKUP($F11,УЧАСТНИКИ!$A$2:$L$1105,4,FALSE)</f>
        <v>30.11.1998</v>
      </c>
      <c r="D11" s="108" t="str">
        <f>VLOOKUP($F11,УЧАСТНИКИ!$A$2:$L$1105,5,FALSE)</f>
        <v xml:space="preserve">Санкт-Петербург </v>
      </c>
      <c r="E11" s="242" t="str">
        <f>VLOOKUP($F11,УЧАСТНИКИ!$A$2:$L$1105,8,FALSE)</f>
        <v>МС</v>
      </c>
      <c r="F11" s="217" t="s">
        <v>1145</v>
      </c>
      <c r="G11" s="217"/>
      <c r="H11" s="217"/>
      <c r="I11" s="217"/>
      <c r="J11" s="217"/>
      <c r="K11" s="184"/>
      <c r="L11" s="244"/>
      <c r="M11" s="244"/>
      <c r="N11" s="244"/>
      <c r="O11" s="244"/>
      <c r="P11" s="217" t="s">
        <v>123</v>
      </c>
      <c r="Q11" s="182"/>
      <c r="R11" s="182"/>
    </row>
    <row r="12" spans="1:39" s="183" customFormat="1" ht="31.95" customHeight="1" x14ac:dyDescent="0.25">
      <c r="A12" s="217" t="s">
        <v>40</v>
      </c>
      <c r="B12" s="184" t="str">
        <f>VLOOKUP($F12,УЧАСТНИКИ!$A$2:$L$1105,3,FALSE)</f>
        <v>Печникова Светлана</v>
      </c>
      <c r="C12" s="217" t="str">
        <f>VLOOKUP($F12,УЧАСТНИКИ!$A$2:$L$1105,4,FALSE)</f>
        <v>06.09.1994</v>
      </c>
      <c r="D12" s="108" t="str">
        <f>VLOOKUP($F12,УЧАСТНИКИ!$A$2:$L$1105,5,FALSE)</f>
        <v>Санкт-Петербург Владимирская область</v>
      </c>
      <c r="E12" s="242" t="str">
        <f>VLOOKUP($F12,УЧАСТНИКИ!$A$2:$L$1105,8,FALSE)</f>
        <v>МС</v>
      </c>
      <c r="F12" s="217" t="s">
        <v>1106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/>
      <c r="Q12" s="182"/>
      <c r="R12" s="182"/>
    </row>
    <row r="13" spans="1:39" s="183" customFormat="1" ht="25.2" customHeight="1" x14ac:dyDescent="0.25">
      <c r="A13" s="217" t="s">
        <v>41</v>
      </c>
      <c r="B13" s="184" t="str">
        <f>VLOOKUP($F13,УЧАСТНИКИ!$A$2:$L$1105,3,FALSE)</f>
        <v>Зыбина Ксения</v>
      </c>
      <c r="C13" s="217" t="str">
        <f>VLOOKUP($F13,УЧАСТНИКИ!$A$2:$L$1105,4,FALSE)</f>
        <v>01.02.1989</v>
      </c>
      <c r="D13" s="108" t="str">
        <f>VLOOKUP($F13,УЧАСТНИКИ!$A$2:$L$1105,5,FALSE)</f>
        <v xml:space="preserve">Санкт-Петербург </v>
      </c>
      <c r="E13" s="242" t="str">
        <f>VLOOKUP($F13,УЧАСТНИКИ!$A$2:$L$1105,8,FALSE)</f>
        <v>МС</v>
      </c>
      <c r="F13" s="217" t="s">
        <v>1150</v>
      </c>
      <c r="G13" s="217"/>
      <c r="H13" s="217"/>
      <c r="I13" s="217"/>
      <c r="J13" s="217"/>
      <c r="K13" s="184"/>
      <c r="L13" s="244"/>
      <c r="M13" s="244"/>
      <c r="N13" s="244"/>
      <c r="O13" s="244"/>
      <c r="P13" s="217"/>
      <c r="Q13" s="182"/>
      <c r="R13" s="182"/>
    </row>
    <row r="14" spans="1:39" ht="25.2" customHeight="1" x14ac:dyDescent="0.25">
      <c r="A14" s="217" t="s">
        <v>42</v>
      </c>
      <c r="B14" s="106" t="str">
        <f>VLOOKUP($F14,УЧАСТНИКИ!$A$2:$L$1105,3,FALSE)</f>
        <v>Маликина Анна</v>
      </c>
      <c r="C14" s="218" t="str">
        <f>VLOOKUP($F14,УЧАСТНИКИ!$A$2:$L$1105,4,FALSE)</f>
        <v>09.02.1999</v>
      </c>
      <c r="D14" s="108" t="str">
        <f>VLOOKUP($F14,УЧАСТНИКИ!$A$2:$L$1105,5,FALSE)</f>
        <v xml:space="preserve">Республика Карелия </v>
      </c>
      <c r="E14" s="219" t="str">
        <f>VLOOKUP($F14,УЧАСТНИКИ!$A$2:$L$1105,8,FALSE)</f>
        <v>КМС</v>
      </c>
      <c r="F14" s="217" t="s">
        <v>1202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/>
      <c r="Q14" s="91"/>
      <c r="R14" s="91"/>
    </row>
    <row r="15" spans="1:39" ht="25.2" customHeight="1" x14ac:dyDescent="0.25">
      <c r="A15" s="217" t="s">
        <v>43</v>
      </c>
      <c r="B15" s="106" t="str">
        <f>VLOOKUP($F15,УЧАСТНИКИ!$A$2:$L$1105,3,FALSE)</f>
        <v>Арефина Мария</v>
      </c>
      <c r="C15" s="218" t="str">
        <f>VLOOKUP($F15,УЧАСТНИКИ!$A$2:$L$1105,4,FALSE)</f>
        <v>28.11.2000</v>
      </c>
      <c r="D15" s="108" t="str">
        <f>VLOOKUP($F15,УЧАСТНИКИ!$A$2:$L$1105,5,FALSE)</f>
        <v xml:space="preserve">Московская область </v>
      </c>
      <c r="E15" s="219" t="str">
        <f>VLOOKUP($F15,УЧАСТНИКИ!$A$2:$L$1105,8,FALSE)</f>
        <v>1</v>
      </c>
      <c r="F15" s="217" t="s">
        <v>1137</v>
      </c>
      <c r="G15" s="217"/>
      <c r="H15" s="217"/>
      <c r="I15" s="217"/>
      <c r="J15" s="217"/>
      <c r="K15" s="184"/>
      <c r="L15" s="220"/>
      <c r="M15" s="220"/>
      <c r="N15" s="220"/>
      <c r="O15" s="220"/>
      <c r="P15" s="218"/>
      <c r="Q15" s="91"/>
      <c r="R15" s="91"/>
    </row>
    <row r="16" spans="1:39" ht="25.2" customHeight="1" x14ac:dyDescent="0.25">
      <c r="A16" s="217" t="s">
        <v>44</v>
      </c>
      <c r="B16" s="106" t="str">
        <f>VLOOKUP($F16,УЧАСТНИКИ!$A$2:$L$1105,3,FALSE)</f>
        <v>Рыбникова (Сафонова) Мария</v>
      </c>
      <c r="C16" s="218" t="str">
        <f>VLOOKUP($F16,УЧАСТНИКИ!$A$2:$L$1105,4,FALSE)</f>
        <v>28.10.1994</v>
      </c>
      <c r="D16" s="108" t="str">
        <f>VLOOKUP($F16,УЧАСТНИКИ!$A$2:$L$1105,5,FALSE)</f>
        <v xml:space="preserve">Воронежская область </v>
      </c>
      <c r="E16" s="219" t="str">
        <f>VLOOKUP($F16,УЧАСТНИКИ!$A$2:$L$1105,8,FALSE)</f>
        <v>МС</v>
      </c>
      <c r="F16" s="217" t="s">
        <v>1124</v>
      </c>
      <c r="G16" s="217"/>
      <c r="H16" s="217"/>
      <c r="I16" s="217"/>
      <c r="J16" s="217"/>
      <c r="K16" s="184"/>
      <c r="L16" s="220"/>
      <c r="M16" s="220"/>
      <c r="N16" s="220"/>
      <c r="O16" s="220"/>
      <c r="P16" s="218"/>
      <c r="Q16" s="91"/>
      <c r="R16" s="91"/>
    </row>
    <row r="17" spans="1:47" ht="25.2" customHeight="1" x14ac:dyDescent="0.25">
      <c r="A17" s="217" t="s">
        <v>63</v>
      </c>
      <c r="B17" s="106" t="str">
        <f>VLOOKUP($F17,УЧАСТНИКИ!$A$2:$L$1105,3,FALSE)</f>
        <v>Коваленко Наталья</v>
      </c>
      <c r="C17" s="218" t="str">
        <f>VLOOKUP($F17,УЧАСТНИКИ!$A$2:$L$1105,4,FALSE)</f>
        <v>03.07.1999</v>
      </c>
      <c r="D17" s="108" t="str">
        <f>VLOOKUP($F17,УЧАСТНИКИ!$A$2:$L$1105,5,FALSE)</f>
        <v xml:space="preserve">Волгоградская область </v>
      </c>
      <c r="E17" s="219" t="str">
        <f>VLOOKUP($F17,УЧАСТНИКИ!$A$2:$L$1105,8,FALSE)</f>
        <v>КМС</v>
      </c>
      <c r="F17" s="217" t="s">
        <v>1100</v>
      </c>
      <c r="G17" s="217"/>
      <c r="H17" s="217"/>
      <c r="I17" s="217"/>
      <c r="J17" s="217"/>
      <c r="K17" s="184"/>
      <c r="L17" s="220"/>
      <c r="M17" s="220"/>
      <c r="N17" s="220"/>
      <c r="O17" s="220"/>
      <c r="P17" s="218"/>
      <c r="Q17" s="91"/>
      <c r="R17" s="91"/>
    </row>
    <row r="18" spans="1:47" ht="25.2" customHeight="1" x14ac:dyDescent="0.25">
      <c r="A18" s="217" t="s">
        <v>70</v>
      </c>
      <c r="B18" s="106" t="str">
        <f>VLOOKUP($F18,УЧАСТНИКИ!$A$2:$L$1105,3,FALSE)</f>
        <v>Маилова Эмма</v>
      </c>
      <c r="C18" s="218" t="str">
        <f>VLOOKUP($F18,УЧАСТНИКИ!$A$2:$L$1105,4,FALSE)</f>
        <v>21.02.1997</v>
      </c>
      <c r="D18" s="108" t="str">
        <f>VLOOKUP($F18,УЧАСТНИКИ!$A$2:$L$1105,5,FALSE)</f>
        <v xml:space="preserve">Краснодарский край </v>
      </c>
      <c r="E18" s="219" t="str">
        <f>VLOOKUP($F18,УЧАСТНИКИ!$A$2:$L$1105,8,FALSE)</f>
        <v>КМС</v>
      </c>
      <c r="F18" s="217" t="s">
        <v>1073</v>
      </c>
      <c r="G18" s="217"/>
      <c r="H18" s="217"/>
      <c r="I18" s="217"/>
      <c r="J18" s="217"/>
      <c r="K18" s="184"/>
      <c r="L18" s="220"/>
      <c r="M18" s="220"/>
      <c r="N18" s="220"/>
      <c r="O18" s="220"/>
      <c r="P18" s="218"/>
      <c r="Q18" s="91"/>
      <c r="R18" s="91"/>
    </row>
    <row r="19" spans="1:47" ht="25.2" customHeight="1" x14ac:dyDescent="0.25">
      <c r="A19" s="217" t="s">
        <v>69</v>
      </c>
      <c r="B19" s="106" t="str">
        <f>VLOOKUP($F19,УЧАСТНИКИ!$A$2:$L$1105,3,FALSE)</f>
        <v>Адысева Анна</v>
      </c>
      <c r="C19" s="218" t="str">
        <f>VLOOKUP($F19,УЧАСТНИКИ!$A$2:$L$1105,4,FALSE)</f>
        <v>28.07.1998</v>
      </c>
      <c r="D19" s="108" t="str">
        <f>VLOOKUP($F19,УЧАСТНИКИ!$A$2:$L$1105,5,FALSE)</f>
        <v xml:space="preserve">Москва </v>
      </c>
      <c r="E19" s="219" t="str">
        <f>VLOOKUP($F19,УЧАСТНИКИ!$A$2:$L$1105,8,FALSE)</f>
        <v>КМС</v>
      </c>
      <c r="F19" s="217" t="s">
        <v>39</v>
      </c>
      <c r="G19" s="217"/>
      <c r="H19" s="217"/>
      <c r="I19" s="217"/>
      <c r="J19" s="217"/>
      <c r="K19" s="184"/>
      <c r="L19" s="220"/>
      <c r="M19" s="220"/>
      <c r="N19" s="220"/>
      <c r="O19" s="220"/>
      <c r="P19" s="218" t="str">
        <f>VLOOKUP($F19,УЧАСТНИКИ!$A$2:$L$1105,9,FALSE)</f>
        <v>Л</v>
      </c>
      <c r="Q19" s="91"/>
      <c r="R19" s="91"/>
    </row>
    <row r="20" spans="1:47" ht="25.2" customHeight="1" x14ac:dyDescent="0.25">
      <c r="A20" s="217" t="s">
        <v>68</v>
      </c>
      <c r="B20" s="106" t="str">
        <f>VLOOKUP($F20,УЧАСТНИКИ!$A$2:$L$1105,3,FALSE)</f>
        <v>Ребрик Вера</v>
      </c>
      <c r="C20" s="218" t="str">
        <f>VLOOKUP($F20,УЧАСТНИКИ!$A$2:$L$1105,4,FALSE)</f>
        <v>25.02.1989</v>
      </c>
      <c r="D20" s="108" t="str">
        <f>VLOOKUP($F20,УЧАСТНИКИ!$A$2:$L$1105,5,FALSE)</f>
        <v>Москва ЮФО (К)</v>
      </c>
      <c r="E20" s="219" t="str">
        <f>VLOOKUP($F20,УЧАСТНИКИ!$A$2:$L$1105,8,FALSE)</f>
        <v>ЗМС</v>
      </c>
      <c r="F20" s="217" t="s">
        <v>1056</v>
      </c>
      <c r="G20" s="217"/>
      <c r="H20" s="217"/>
      <c r="I20" s="217"/>
      <c r="J20" s="217"/>
      <c r="K20" s="184"/>
      <c r="L20" s="220"/>
      <c r="M20" s="220"/>
      <c r="N20" s="220"/>
      <c r="O20" s="220"/>
      <c r="P20" s="218"/>
      <c r="Q20" s="91"/>
      <c r="R20" s="91"/>
    </row>
    <row r="21" spans="1:47" ht="25.2" customHeight="1" x14ac:dyDescent="0.25">
      <c r="A21" s="217" t="s">
        <v>67</v>
      </c>
      <c r="B21" s="106" t="str">
        <f>VLOOKUP($F21,УЧАСТНИКИ!$A$2:$L$1105,3,FALSE)</f>
        <v>Курбатова Мария</v>
      </c>
      <c r="C21" s="218" t="str">
        <f>VLOOKUP($F21,УЧАСТНИКИ!$A$2:$L$1105,4,FALSE)</f>
        <v>19.09.1998</v>
      </c>
      <c r="D21" s="108" t="str">
        <f>VLOOKUP($F21,УЧАСТНИКИ!$A$2:$L$1105,5,FALSE)</f>
        <v xml:space="preserve">Ростовская область </v>
      </c>
      <c r="E21" s="219" t="str">
        <f>VLOOKUP($F21,УЧАСТНИКИ!$A$2:$L$1105,8,FALSE)</f>
        <v>КМС</v>
      </c>
      <c r="F21" s="217" t="s">
        <v>1094</v>
      </c>
      <c r="G21" s="217"/>
      <c r="H21" s="217"/>
      <c r="I21" s="217"/>
      <c r="J21" s="217"/>
      <c r="K21" s="184"/>
      <c r="L21" s="220"/>
      <c r="M21" s="220"/>
      <c r="N21" s="220"/>
      <c r="O21" s="220"/>
      <c r="P21" s="218"/>
      <c r="Q21" s="91"/>
      <c r="R21" s="91"/>
    </row>
    <row r="22" spans="1:47" ht="13.5" customHeight="1" x14ac:dyDescent="0.25">
      <c r="A22" s="92"/>
      <c r="B22" s="93"/>
      <c r="C22" s="94"/>
      <c r="D22" s="95"/>
      <c r="E22" s="95"/>
      <c r="F22" s="92"/>
      <c r="G22" s="92"/>
      <c r="H22" s="92"/>
      <c r="I22" s="92"/>
      <c r="J22" s="92"/>
      <c r="K22" s="96"/>
      <c r="L22" s="43"/>
      <c r="M22" s="43"/>
      <c r="N22" s="43"/>
      <c r="O22" s="43"/>
      <c r="P22" s="94"/>
      <c r="Q22" s="91"/>
      <c r="R22" s="91"/>
    </row>
    <row r="23" spans="1:47" x14ac:dyDescent="0.25">
      <c r="A23" s="321" t="s">
        <v>1</v>
      </c>
      <c r="B23" s="322"/>
      <c r="C23" s="322"/>
      <c r="D23" s="322"/>
      <c r="E23" s="322"/>
      <c r="F23" s="322"/>
      <c r="G23" s="322"/>
      <c r="H23" s="322"/>
      <c r="I23" s="322"/>
      <c r="J23" s="322"/>
      <c r="K23" s="322"/>
      <c r="L23" s="322"/>
      <c r="M23" s="322"/>
      <c r="N23" s="322"/>
      <c r="O23" s="322"/>
      <c r="P23" s="322"/>
      <c r="Q23" s="322"/>
      <c r="R23" s="322"/>
      <c r="S23" s="322"/>
      <c r="T23" s="322"/>
      <c r="U23" s="322"/>
      <c r="V23" s="322"/>
      <c r="W23" s="322"/>
      <c r="X23" s="322"/>
      <c r="Y23" s="322"/>
      <c r="Z23" s="322"/>
      <c r="AA23" s="322"/>
      <c r="AB23" s="322"/>
      <c r="AC23" s="322"/>
      <c r="AD23" s="322"/>
      <c r="AE23" s="322"/>
      <c r="AF23" s="322"/>
      <c r="AG23" s="322"/>
      <c r="AH23" s="322"/>
      <c r="AI23" s="322"/>
      <c r="AJ23" s="322"/>
      <c r="AK23" s="322"/>
      <c r="AL23" s="322"/>
      <c r="AM23" s="322"/>
      <c r="AN23" s="322"/>
      <c r="AO23" s="322"/>
      <c r="AP23" s="322"/>
      <c r="AQ23" s="322"/>
      <c r="AR23" s="322"/>
      <c r="AS23" s="322"/>
      <c r="AT23" s="322"/>
      <c r="AU23" s="322"/>
    </row>
    <row r="24" spans="1:47" x14ac:dyDescent="0.25">
      <c r="A24" s="321" t="s">
        <v>2</v>
      </c>
      <c r="B24" s="322"/>
      <c r="C24" s="322"/>
      <c r="D24" s="322"/>
      <c r="E24" s="322"/>
      <c r="F24" s="322"/>
      <c r="G24" s="322"/>
      <c r="H24" s="322"/>
      <c r="I24" s="322"/>
      <c r="J24" s="322"/>
      <c r="K24" s="322"/>
      <c r="L24" s="322"/>
      <c r="M24" s="322"/>
      <c r="N24" s="322"/>
      <c r="O24" s="322"/>
      <c r="P24" s="322"/>
      <c r="Q24" s="322"/>
      <c r="R24" s="322"/>
      <c r="S24" s="322"/>
      <c r="T24" s="322"/>
      <c r="U24" s="322"/>
      <c r="V24" s="322"/>
      <c r="W24" s="322"/>
      <c r="X24" s="322"/>
      <c r="Y24" s="322"/>
      <c r="Z24" s="322"/>
      <c r="AA24" s="322"/>
      <c r="AB24" s="322"/>
      <c r="AC24" s="322"/>
      <c r="AD24" s="322"/>
      <c r="AE24" s="322"/>
      <c r="AF24" s="322"/>
      <c r="AG24" s="322"/>
      <c r="AH24" s="322"/>
      <c r="AI24" s="322"/>
      <c r="AJ24" s="322"/>
      <c r="AK24" s="322"/>
      <c r="AL24" s="322"/>
      <c r="AM24" s="322"/>
      <c r="AN24" s="322"/>
      <c r="AO24" s="322"/>
      <c r="AP24" s="322"/>
      <c r="AQ24" s="322"/>
      <c r="AR24" s="322"/>
      <c r="AS24" s="322"/>
      <c r="AT24" s="322"/>
      <c r="AU24" s="322"/>
    </row>
    <row r="25" spans="1:47" x14ac:dyDescent="0.25">
      <c r="A25" s="323" t="s">
        <v>3</v>
      </c>
      <c r="B25" s="323"/>
      <c r="C25" s="323"/>
      <c r="D25" s="323"/>
      <c r="E25" s="323"/>
      <c r="F25" s="323"/>
      <c r="G25" s="323"/>
      <c r="H25" s="323"/>
      <c r="I25" s="323"/>
      <c r="J25" s="323"/>
      <c r="K25" s="323"/>
      <c r="L25" s="323"/>
      <c r="M25" s="323"/>
      <c r="N25" s="323"/>
      <c r="O25" s="323"/>
      <c r="P25" s="323"/>
      <c r="Q25" s="323"/>
      <c r="R25" s="323"/>
      <c r="S25" s="323"/>
      <c r="T25" s="323"/>
      <c r="U25" s="323"/>
      <c r="V25" s="323"/>
      <c r="W25" s="323"/>
      <c r="X25" s="323"/>
      <c r="Y25" s="323"/>
      <c r="Z25" s="323"/>
      <c r="AA25" s="323"/>
      <c r="AB25" s="323"/>
      <c r="AC25" s="323"/>
      <c r="AD25" s="323"/>
      <c r="AE25" s="323"/>
      <c r="AF25" s="323"/>
      <c r="AG25" s="323"/>
      <c r="AH25" s="323"/>
      <c r="AI25" s="323"/>
      <c r="AJ25" s="323"/>
      <c r="AK25" s="323"/>
      <c r="AL25" s="323"/>
      <c r="AM25" s="323"/>
      <c r="AN25" s="323"/>
      <c r="AO25" s="323"/>
      <c r="AP25" s="323"/>
      <c r="AQ25" s="323"/>
      <c r="AR25" s="323"/>
      <c r="AS25" s="323"/>
      <c r="AT25" s="323"/>
      <c r="AU25" s="323"/>
    </row>
    <row r="26" spans="1:47" ht="15.6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7" ht="15.6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7" ht="15.6" x14ac:dyDescent="0.3">
      <c r="A28" s="30"/>
      <c r="B28" s="99"/>
      <c r="C28" s="99"/>
      <c r="D28" s="99"/>
      <c r="E28" s="99"/>
      <c r="F28" s="30"/>
      <c r="G28" s="30"/>
      <c r="H28" s="30"/>
      <c r="I28" s="30"/>
      <c r="J28" s="30"/>
      <c r="K28" s="99"/>
    </row>
    <row r="29" spans="1:47" ht="15.6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7" ht="15.6" x14ac:dyDescent="0.3">
      <c r="A30" s="30"/>
      <c r="B30" s="99"/>
      <c r="C30" s="99"/>
      <c r="D30" s="99"/>
      <c r="E30" s="99"/>
      <c r="F30" s="30"/>
      <c r="G30" s="30"/>
      <c r="H30" s="30"/>
      <c r="I30" s="30"/>
      <c r="J30" s="30"/>
      <c r="K30" s="99"/>
    </row>
    <row r="31" spans="1:47" ht="15.6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7" ht="15.6" x14ac:dyDescent="0.3">
      <c r="A32" s="30"/>
      <c r="B32" s="99"/>
      <c r="C32" s="99"/>
      <c r="D32" s="99"/>
      <c r="E32" s="99"/>
      <c r="F32" s="30"/>
      <c r="G32" s="30"/>
      <c r="H32" s="30"/>
      <c r="I32" s="30"/>
      <c r="J32" s="30"/>
      <c r="K32" s="99"/>
    </row>
    <row r="33" spans="1:11" ht="15.6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x14ac:dyDescent="0.25">
      <c r="A34" s="24"/>
      <c r="B34" s="100"/>
      <c r="C34" s="24"/>
      <c r="D34" s="24"/>
      <c r="E34" s="24"/>
      <c r="F34" s="24"/>
      <c r="G34" s="24"/>
      <c r="H34" s="24"/>
      <c r="I34" s="24"/>
      <c r="J34" s="24"/>
      <c r="K34" s="24"/>
    </row>
    <row r="35" spans="1:11" ht="15.6" x14ac:dyDescent="0.3">
      <c r="A35" s="30"/>
      <c r="B35" s="99"/>
      <c r="C35" s="99"/>
      <c r="D35" s="99"/>
      <c r="E35" s="99"/>
      <c r="F35" s="30"/>
      <c r="G35" s="30"/>
      <c r="H35" s="30"/>
      <c r="I35" s="30"/>
      <c r="J35" s="30"/>
      <c r="K35" s="99"/>
    </row>
    <row r="36" spans="1:11" ht="15.6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ht="15.6" x14ac:dyDescent="0.3">
      <c r="A37" s="30"/>
      <c r="B37" s="99"/>
      <c r="C37" s="99"/>
      <c r="D37" s="99"/>
      <c r="E37" s="99"/>
      <c r="F37" s="30"/>
      <c r="G37" s="30"/>
      <c r="H37" s="30"/>
      <c r="I37" s="30"/>
      <c r="J37" s="30"/>
      <c r="K37" s="99"/>
    </row>
    <row r="38" spans="1:11" ht="15.6" x14ac:dyDescent="0.3">
      <c r="A38" s="30"/>
      <c r="B38" s="99"/>
      <c r="C38" s="99"/>
      <c r="D38" s="99"/>
      <c r="E38" s="99"/>
      <c r="F38" s="30"/>
      <c r="G38" s="30"/>
      <c r="H38" s="30"/>
      <c r="I38" s="30"/>
      <c r="J38" s="30"/>
      <c r="K38" s="99"/>
    </row>
    <row r="39" spans="1:11" ht="15.6" x14ac:dyDescent="0.3">
      <c r="A39" s="30"/>
      <c r="B39" s="99"/>
      <c r="C39" s="99"/>
      <c r="D39" s="99"/>
      <c r="E39" s="99"/>
      <c r="F39" s="30"/>
      <c r="G39" s="30"/>
      <c r="H39" s="30"/>
      <c r="I39" s="30"/>
      <c r="J39" s="30"/>
      <c r="K39" s="99"/>
    </row>
    <row r="40" spans="1:11" ht="15.6" x14ac:dyDescent="0.3">
      <c r="A40" s="30"/>
      <c r="B40" s="99"/>
      <c r="C40" s="99"/>
      <c r="D40" s="99"/>
      <c r="E40" s="99"/>
      <c r="F40" s="30"/>
      <c r="G40" s="30"/>
      <c r="H40" s="30"/>
      <c r="I40" s="30"/>
      <c r="J40" s="30"/>
      <c r="K40" s="99"/>
    </row>
    <row r="41" spans="1:11" ht="15.6" x14ac:dyDescent="0.3">
      <c r="A41" s="30"/>
      <c r="B41" s="99"/>
      <c r="C41" s="99"/>
      <c r="D41" s="99"/>
      <c r="E41" s="99"/>
      <c r="F41" s="30"/>
      <c r="G41" s="30"/>
      <c r="H41" s="30"/>
      <c r="I41" s="30"/>
      <c r="J41" s="30"/>
      <c r="K41" s="99"/>
    </row>
    <row r="42" spans="1:11" ht="15.6" x14ac:dyDescent="0.3">
      <c r="A42" s="30"/>
      <c r="B42" s="99"/>
      <c r="C42" s="99"/>
      <c r="D42" s="99"/>
      <c r="E42" s="99"/>
      <c r="F42" s="30"/>
      <c r="G42" s="30"/>
      <c r="H42" s="30"/>
      <c r="I42" s="30"/>
      <c r="J42" s="30"/>
      <c r="K42" s="99"/>
    </row>
    <row r="43" spans="1:11" x14ac:dyDescent="0.25">
      <c r="A43" s="30"/>
      <c r="B43" s="101"/>
      <c r="C43" s="312"/>
      <c r="D43" s="312"/>
      <c r="E43" s="144"/>
      <c r="F43" s="311"/>
      <c r="G43" s="311"/>
      <c r="H43" s="312"/>
      <c r="I43" s="312"/>
      <c r="J43" s="312"/>
      <c r="K43" s="30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</sheetData>
  <mergeCells count="22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  <mergeCell ref="A25:AU25"/>
    <mergeCell ref="C43:D43"/>
    <mergeCell ref="F43:G43"/>
    <mergeCell ref="H43:J43"/>
    <mergeCell ref="A23:AU23"/>
    <mergeCell ref="A24:AU2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33">
    <tabColor rgb="FF00B050"/>
  </sheetPr>
  <dimension ref="A1:AU1271"/>
  <sheetViews>
    <sheetView zoomScale="110" zoomScaleNormal="110" workbookViewId="0">
      <selection activeCell="C258" sqref="C258"/>
    </sheetView>
  </sheetViews>
  <sheetFormatPr defaultColWidth="9.109375" defaultRowHeight="13.2" x14ac:dyDescent="0.25"/>
  <cols>
    <col min="1" max="1" width="3.88671875" style="75" customWidth="1"/>
    <col min="2" max="2" width="23.6640625" style="75" customWidth="1"/>
    <col min="3" max="3" width="10.109375" style="75" customWidth="1"/>
    <col min="4" max="4" width="22.6640625" style="75" customWidth="1"/>
    <col min="5" max="5" width="9.6640625" style="75" customWidth="1"/>
    <col min="6" max="6" width="7.6640625" style="75" customWidth="1"/>
    <col min="7" max="9" width="7.33203125" style="75" customWidth="1"/>
    <col min="10" max="10" width="3.6640625" style="75" customWidth="1"/>
    <col min="11" max="13" width="7.33203125" style="75" customWidth="1"/>
    <col min="14" max="14" width="7.109375" style="75" customWidth="1"/>
    <col min="15" max="15" width="5" style="75" customWidth="1"/>
    <col min="16" max="16" width="8.33203125" style="75" customWidth="1"/>
    <col min="17" max="16384" width="9.109375" style="75"/>
  </cols>
  <sheetData>
    <row r="1" spans="1:39" x14ac:dyDescent="0.25">
      <c r="A1" s="305" t="str">
        <f>Name_2</f>
        <v>ВСЕРОССИЙСКАЯ ФЕДЕРАЦИЯ ЛЕГКОЙ АТЛЕТИКИ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</row>
    <row r="2" spans="1:39" ht="13.8" x14ac:dyDescent="0.25">
      <c r="A2" s="306" t="s">
        <v>77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</row>
    <row r="3" spans="1:39" ht="14.4" x14ac:dyDescent="0.25">
      <c r="A3" s="307" t="str">
        <f>Name_4</f>
        <v>КОМАНДНЫЙ ЧЕМПИОНАТ РОССИИ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</row>
    <row r="4" spans="1:39" ht="14.4" x14ac:dyDescent="0.25">
      <c r="A4" s="205"/>
      <c r="B4" s="205"/>
      <c r="C4" s="205"/>
      <c r="D4" s="205"/>
      <c r="E4" s="205"/>
      <c r="F4" s="205"/>
      <c r="G4" s="205"/>
      <c r="H4" s="205"/>
      <c r="I4" s="309" t="s">
        <v>170</v>
      </c>
      <c r="J4" s="309"/>
      <c r="K4" s="309"/>
      <c r="L4" s="309"/>
      <c r="M4" s="309"/>
      <c r="N4" s="309"/>
      <c r="O4" s="309"/>
      <c r="P4" s="309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</row>
    <row r="5" spans="1:39" x14ac:dyDescent="0.25">
      <c r="A5" s="19" t="str">
        <f>d_4</f>
        <v>ЖЕНЩИНЫ</v>
      </c>
      <c r="B5" s="201"/>
      <c r="C5" s="204" t="s">
        <v>154</v>
      </c>
      <c r="D5" s="19">
        <v>22.63</v>
      </c>
      <c r="E5" s="205"/>
      <c r="F5" s="205"/>
      <c r="G5" s="205"/>
      <c r="H5" s="205"/>
      <c r="I5" s="205"/>
      <c r="J5" s="205"/>
      <c r="K5" s="206"/>
      <c r="L5" s="19" t="str">
        <f>d_3</f>
        <v>06.09.2019г.</v>
      </c>
      <c r="M5" s="206"/>
      <c r="N5" s="206"/>
      <c r="O5" s="36" t="s">
        <v>157</v>
      </c>
      <c r="P5" s="16" t="s">
        <v>1206</v>
      </c>
      <c r="Q5" s="78"/>
      <c r="R5" s="78"/>
      <c r="S5" s="78"/>
      <c r="T5" s="78"/>
    </row>
    <row r="6" spans="1:39" x14ac:dyDescent="0.25">
      <c r="A6" s="16" t="s">
        <v>138</v>
      </c>
      <c r="B6" s="149"/>
      <c r="C6" s="204" t="s">
        <v>155</v>
      </c>
      <c r="D6" s="16" t="s">
        <v>211</v>
      </c>
      <c r="E6" s="16"/>
      <c r="F6" s="152"/>
      <c r="G6" s="152"/>
      <c r="H6" s="78"/>
      <c r="I6" s="152"/>
      <c r="J6" s="152"/>
      <c r="L6" s="82"/>
      <c r="M6" s="14"/>
      <c r="N6" s="14"/>
      <c r="O6" s="36" t="s">
        <v>158</v>
      </c>
      <c r="P6" s="202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</row>
    <row r="7" spans="1:39" ht="12.75" customHeight="1" x14ac:dyDescent="0.25">
      <c r="A7" s="79" t="s">
        <v>177</v>
      </c>
      <c r="C7" s="204" t="s">
        <v>156</v>
      </c>
      <c r="D7" s="19">
        <v>22.63</v>
      </c>
      <c r="E7" s="19"/>
      <c r="L7" s="82"/>
      <c r="M7" s="14"/>
      <c r="N7" s="14"/>
      <c r="O7" s="81"/>
      <c r="P7" s="20" t="str">
        <f>d_7</f>
        <v>г. Сочи, Адлерский район, ул. Ленина СК "Юность"</v>
      </c>
      <c r="V7" s="83"/>
      <c r="W7" s="84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95" customHeight="1" x14ac:dyDescent="0.25">
      <c r="A8" s="316" t="s">
        <v>56</v>
      </c>
      <c r="B8" s="316" t="s">
        <v>86</v>
      </c>
      <c r="C8" s="316" t="s">
        <v>53</v>
      </c>
      <c r="D8" s="316" t="s">
        <v>78</v>
      </c>
      <c r="E8" s="316" t="s">
        <v>149</v>
      </c>
      <c r="F8" s="316" t="s">
        <v>35</v>
      </c>
      <c r="G8" s="327" t="s">
        <v>5</v>
      </c>
      <c r="H8" s="327"/>
      <c r="I8" s="327"/>
      <c r="J8" s="328" t="s">
        <v>6</v>
      </c>
      <c r="K8" s="324" t="s">
        <v>5</v>
      </c>
      <c r="L8" s="325"/>
      <c r="M8" s="326"/>
      <c r="N8" s="316" t="s">
        <v>36</v>
      </c>
      <c r="O8" s="318" t="s">
        <v>48</v>
      </c>
      <c r="P8" s="318" t="s">
        <v>37</v>
      </c>
    </row>
    <row r="9" spans="1:39" ht="19.2" customHeight="1" x14ac:dyDescent="0.25">
      <c r="A9" s="317"/>
      <c r="B9" s="317"/>
      <c r="C9" s="317"/>
      <c r="D9" s="317"/>
      <c r="E9" s="317"/>
      <c r="F9" s="317"/>
      <c r="G9" s="85">
        <v>1</v>
      </c>
      <c r="H9" s="85">
        <v>2</v>
      </c>
      <c r="I9" s="85">
        <v>3</v>
      </c>
      <c r="J9" s="328"/>
      <c r="K9" s="85">
        <v>4</v>
      </c>
      <c r="L9" s="85">
        <v>5</v>
      </c>
      <c r="M9" s="85">
        <v>6</v>
      </c>
      <c r="N9" s="317"/>
      <c r="O9" s="319"/>
      <c r="P9" s="319"/>
    </row>
    <row r="10" spans="1:39" ht="21.6" customHeight="1" x14ac:dyDescent="0.25">
      <c r="A10" s="217" t="s">
        <v>38</v>
      </c>
      <c r="B10" s="106" t="str">
        <f>VLOOKUP($F10,УЧАСТНИКИ!$A$2:$L$1105,3,FALSE)</f>
        <v>Безрученко Елена</v>
      </c>
      <c r="C10" s="107" t="str">
        <f>VLOOKUP($F10,УЧАСТНИКИ!$A$2:$L$1105,4,FALSE)</f>
        <v>23.07.1996</v>
      </c>
      <c r="D10" s="108" t="str">
        <f>VLOOKUP($F10,УЧАСТНИКИ!$A$2:$L$1105,5,FALSE)</f>
        <v>Москва Ростовская область</v>
      </c>
      <c r="E10" s="219" t="str">
        <f>VLOOKUP($F10,УЧАСТНИКИ!$A$2:$L$1105,8,FALSE)</f>
        <v>МС</v>
      </c>
      <c r="F10" s="217" t="s">
        <v>1091</v>
      </c>
      <c r="G10" s="217"/>
      <c r="H10" s="217"/>
      <c r="I10" s="217"/>
      <c r="J10" s="217"/>
      <c r="K10" s="184"/>
      <c r="L10" s="220"/>
      <c r="M10" s="220"/>
      <c r="N10" s="220"/>
      <c r="O10" s="220"/>
      <c r="P10" s="218"/>
      <c r="Q10" s="91"/>
      <c r="R10" s="91"/>
    </row>
    <row r="11" spans="1:39" s="183" customFormat="1" ht="21.6" customHeight="1" x14ac:dyDescent="0.25">
      <c r="A11" s="217" t="s">
        <v>39</v>
      </c>
      <c r="B11" s="184" t="str">
        <f>VLOOKUP($F11,УЧАСТНИКИ!$A$2:$L$1105,3,FALSE)</f>
        <v>Бурмистрова Екатерина</v>
      </c>
      <c r="C11" s="185" t="str">
        <f>VLOOKUP($F11,УЧАСТНИКИ!$A$2:$L$1105,4,FALSE)</f>
        <v>18.08.1990</v>
      </c>
      <c r="D11" s="108" t="str">
        <f>VLOOKUP($F11,УЧАСТНИКИ!$A$2:$L$1105,5,FALSE)</f>
        <v xml:space="preserve">Санкт-Петербург </v>
      </c>
      <c r="E11" s="242" t="str">
        <f>VLOOKUP($F11,УЧАСТНИКИ!$A$2:$L$1105,8,FALSE)</f>
        <v>МС</v>
      </c>
      <c r="F11" s="217" t="s">
        <v>79</v>
      </c>
      <c r="G11" s="217"/>
      <c r="H11" s="217"/>
      <c r="I11" s="217"/>
      <c r="J11" s="217"/>
      <c r="K11" s="184"/>
      <c r="L11" s="244"/>
      <c r="M11" s="244"/>
      <c r="N11" s="244"/>
      <c r="O11" s="244"/>
      <c r="P11" s="217"/>
      <c r="Q11" s="182"/>
      <c r="R11" s="182"/>
    </row>
    <row r="12" spans="1:39" s="183" customFormat="1" ht="21.6" customHeight="1" x14ac:dyDescent="0.25">
      <c r="A12" s="217" t="s">
        <v>40</v>
      </c>
      <c r="B12" s="184" t="str">
        <f>VLOOKUP($F12,УЧАСТНИКИ!$A$2:$L$1105,3,FALSE)</f>
        <v>Винярская Алла</v>
      </c>
      <c r="C12" s="185" t="str">
        <f>VLOOKUP($F12,УЧАСТНИКИ!$A$2:$L$1105,4,FALSE)</f>
        <v>21.08.1999</v>
      </c>
      <c r="D12" s="108" t="str">
        <f>VLOOKUP($F12,УЧАСТНИКИ!$A$2:$L$1105,5,FALSE)</f>
        <v xml:space="preserve">Ставропольский край </v>
      </c>
      <c r="E12" s="242" t="str">
        <f>VLOOKUP($F12,УЧАСТНИКИ!$A$2:$L$1105,8,FALSE)</f>
        <v>КМС</v>
      </c>
      <c r="F12" s="217" t="s">
        <v>1063</v>
      </c>
      <c r="G12" s="217"/>
      <c r="H12" s="217"/>
      <c r="I12" s="217"/>
      <c r="J12" s="217"/>
      <c r="K12" s="184"/>
      <c r="L12" s="244"/>
      <c r="M12" s="244"/>
      <c r="N12" s="244"/>
      <c r="O12" s="244"/>
      <c r="P12" s="217"/>
      <c r="Q12" s="182"/>
      <c r="R12" s="182"/>
    </row>
    <row r="13" spans="1:39" s="183" customFormat="1" ht="21.6" customHeight="1" x14ac:dyDescent="0.25">
      <c r="A13" s="217" t="s">
        <v>41</v>
      </c>
      <c r="B13" s="184" t="str">
        <f>VLOOKUP($F13,УЧАСТНИКИ!$A$2:$L$1105,3,FALSE)</f>
        <v>Авдеева Анна</v>
      </c>
      <c r="C13" s="185" t="str">
        <f>VLOOKUP($F13,УЧАСТНИКИ!$A$2:$L$1105,4,FALSE)</f>
        <v>06.04.1985</v>
      </c>
      <c r="D13" s="108" t="str">
        <f>VLOOKUP($F13,УЧАСТНИКИ!$A$2:$L$1105,5,FALSE)</f>
        <v xml:space="preserve">Самарская область </v>
      </c>
      <c r="E13" s="242" t="str">
        <f>VLOOKUP($F13,УЧАСТНИКИ!$A$2:$L$1105,8,FALSE)</f>
        <v>ЗМС</v>
      </c>
      <c r="F13" s="217" t="s">
        <v>1133</v>
      </c>
      <c r="G13" s="217"/>
      <c r="H13" s="217"/>
      <c r="I13" s="217"/>
      <c r="J13" s="217"/>
      <c r="K13" s="184"/>
      <c r="L13" s="244"/>
      <c r="M13" s="244"/>
      <c r="N13" s="244"/>
      <c r="O13" s="244"/>
      <c r="P13" s="217"/>
      <c r="Q13" s="182"/>
      <c r="R13" s="182"/>
    </row>
    <row r="14" spans="1:39" ht="21.6" customHeight="1" x14ac:dyDescent="0.25">
      <c r="A14" s="217" t="s">
        <v>42</v>
      </c>
      <c r="B14" s="106" t="str">
        <f>VLOOKUP($F14,УЧАСТНИКИ!$A$2:$L$1105,3,FALSE)</f>
        <v>Гордеева (Бугакова) Алёна</v>
      </c>
      <c r="C14" s="107" t="str">
        <f>VLOOKUP($F14,УЧАСТНИКИ!$A$2:$L$1105,4,FALSE)</f>
        <v>24.04.1997</v>
      </c>
      <c r="D14" s="108" t="str">
        <f>VLOOKUP($F14,УЧАСТНИКИ!$A$2:$L$1105,5,FALSE)</f>
        <v>Москва Тверская область</v>
      </c>
      <c r="E14" s="219" t="str">
        <f>VLOOKUP($F14,УЧАСТНИКИ!$A$2:$L$1105,8,FALSE)</f>
        <v>МС</v>
      </c>
      <c r="F14" s="217" t="s">
        <v>70</v>
      </c>
      <c r="G14" s="217"/>
      <c r="H14" s="217"/>
      <c r="I14" s="217"/>
      <c r="J14" s="217"/>
      <c r="K14" s="184"/>
      <c r="L14" s="220"/>
      <c r="M14" s="220"/>
      <c r="N14" s="220"/>
      <c r="O14" s="220"/>
      <c r="P14" s="218" t="str">
        <f>VLOOKUP($F14,УЧАСТНИКИ!$A$2:$L$1105,9,FALSE)</f>
        <v>Л</v>
      </c>
      <c r="Q14" s="91"/>
      <c r="R14" s="91"/>
    </row>
    <row r="15" spans="1:39" ht="35.4" customHeight="1" x14ac:dyDescent="0.25">
      <c r="A15" s="217" t="s">
        <v>43</v>
      </c>
      <c r="B15" s="106" t="str">
        <f>VLOOKUP($F15,УЧАСТНИКИ!$A$2:$L$1105,3,FALSE)</f>
        <v>Соловьёва Евгения</v>
      </c>
      <c r="C15" s="107" t="str">
        <f>VLOOKUP($F15,УЧАСТНИКИ!$A$2:$L$1105,4,FALSE)</f>
        <v>28.06.1986</v>
      </c>
      <c r="D15" s="108" t="str">
        <f>VLOOKUP($F15,УЧАСТНИКИ!$A$2:$L$1105,5,FALSE)</f>
        <v>Московская область Челябинская область</v>
      </c>
      <c r="E15" s="219" t="str">
        <f>VLOOKUP($F15,УЧАСТНИКИ!$A$2:$L$1105,8,FALSE)</f>
        <v>МСМК</v>
      </c>
      <c r="F15" s="217" t="s">
        <v>1138</v>
      </c>
      <c r="G15" s="217"/>
      <c r="H15" s="217"/>
      <c r="I15" s="217"/>
      <c r="J15" s="217"/>
      <c r="K15" s="184"/>
      <c r="L15" s="220"/>
      <c r="M15" s="220"/>
      <c r="N15" s="220"/>
      <c r="O15" s="220"/>
      <c r="P15" s="218"/>
      <c r="Q15" s="91"/>
      <c r="R15" s="91"/>
    </row>
    <row r="16" spans="1:39" ht="13.5" customHeight="1" x14ac:dyDescent="0.25">
      <c r="A16" s="92"/>
      <c r="B16" s="93"/>
      <c r="C16" s="94"/>
      <c r="D16" s="95"/>
      <c r="E16" s="95"/>
      <c r="F16" s="92"/>
      <c r="G16" s="92"/>
      <c r="H16" s="92"/>
      <c r="I16" s="92"/>
      <c r="J16" s="92"/>
      <c r="K16" s="96"/>
      <c r="L16" s="43"/>
      <c r="M16" s="43"/>
      <c r="N16" s="43"/>
      <c r="O16" s="43"/>
      <c r="P16" s="94"/>
      <c r="Q16" s="91"/>
      <c r="R16" s="91"/>
    </row>
    <row r="17" spans="1:47" x14ac:dyDescent="0.25">
      <c r="A17" s="321" t="s">
        <v>1</v>
      </c>
      <c r="B17" s="322"/>
      <c r="C17" s="322"/>
      <c r="D17" s="322"/>
      <c r="E17" s="322"/>
      <c r="F17" s="322"/>
      <c r="G17" s="322"/>
      <c r="H17" s="322"/>
      <c r="I17" s="322"/>
      <c r="J17" s="322"/>
      <c r="K17" s="322"/>
      <c r="L17" s="322"/>
      <c r="M17" s="322"/>
      <c r="N17" s="322"/>
      <c r="O17" s="322"/>
      <c r="P17" s="322"/>
      <c r="Q17" s="322"/>
      <c r="R17" s="322"/>
      <c r="S17" s="322"/>
      <c r="T17" s="322"/>
      <c r="U17" s="322"/>
      <c r="V17" s="322"/>
      <c r="W17" s="322"/>
      <c r="X17" s="322"/>
      <c r="Y17" s="322"/>
      <c r="Z17" s="322"/>
      <c r="AA17" s="322"/>
      <c r="AB17" s="322"/>
      <c r="AC17" s="322"/>
      <c r="AD17" s="322"/>
      <c r="AE17" s="322"/>
      <c r="AF17" s="322"/>
      <c r="AG17" s="322"/>
      <c r="AH17" s="322"/>
      <c r="AI17" s="322"/>
      <c r="AJ17" s="322"/>
      <c r="AK17" s="322"/>
      <c r="AL17" s="322"/>
      <c r="AM17" s="322"/>
      <c r="AN17" s="322"/>
      <c r="AO17" s="322"/>
      <c r="AP17" s="322"/>
      <c r="AQ17" s="322"/>
      <c r="AR17" s="322"/>
      <c r="AS17" s="322"/>
      <c r="AT17" s="322"/>
      <c r="AU17" s="322"/>
    </row>
    <row r="18" spans="1:47" x14ac:dyDescent="0.25">
      <c r="A18" s="321" t="s">
        <v>2</v>
      </c>
      <c r="B18" s="322"/>
      <c r="C18" s="322"/>
      <c r="D18" s="322"/>
      <c r="E18" s="322"/>
      <c r="F18" s="322"/>
      <c r="G18" s="322"/>
      <c r="H18" s="322"/>
      <c r="I18" s="322"/>
      <c r="J18" s="322"/>
      <c r="K18" s="322"/>
      <c r="L18" s="322"/>
      <c r="M18" s="322"/>
      <c r="N18" s="322"/>
      <c r="O18" s="322"/>
      <c r="P18" s="322"/>
      <c r="Q18" s="322"/>
      <c r="R18" s="322"/>
      <c r="S18" s="322"/>
      <c r="T18" s="322"/>
      <c r="U18" s="322"/>
      <c r="V18" s="322"/>
      <c r="W18" s="322"/>
      <c r="X18" s="322"/>
      <c r="Y18" s="322"/>
      <c r="Z18" s="322"/>
      <c r="AA18" s="322"/>
      <c r="AB18" s="322"/>
      <c r="AC18" s="322"/>
      <c r="AD18" s="322"/>
      <c r="AE18" s="322"/>
      <c r="AF18" s="322"/>
      <c r="AG18" s="322"/>
      <c r="AH18" s="322"/>
      <c r="AI18" s="322"/>
      <c r="AJ18" s="322"/>
      <c r="AK18" s="322"/>
      <c r="AL18" s="322"/>
      <c r="AM18" s="322"/>
      <c r="AN18" s="322"/>
      <c r="AO18" s="322"/>
      <c r="AP18" s="322"/>
      <c r="AQ18" s="322"/>
      <c r="AR18" s="322"/>
      <c r="AS18" s="322"/>
      <c r="AT18" s="322"/>
      <c r="AU18" s="322"/>
    </row>
    <row r="19" spans="1:47" x14ac:dyDescent="0.25">
      <c r="A19" s="323" t="s">
        <v>3</v>
      </c>
      <c r="B19" s="323"/>
      <c r="C19" s="323"/>
      <c r="D19" s="323"/>
      <c r="E19" s="323"/>
      <c r="F19" s="323"/>
      <c r="G19" s="323"/>
      <c r="H19" s="323"/>
      <c r="I19" s="323"/>
      <c r="J19" s="323"/>
      <c r="K19" s="323"/>
      <c r="L19" s="323"/>
      <c r="M19" s="323"/>
      <c r="N19" s="323"/>
      <c r="O19" s="323"/>
      <c r="P19" s="323"/>
      <c r="Q19" s="323"/>
      <c r="R19" s="323"/>
      <c r="S19" s="323"/>
      <c r="T19" s="323"/>
      <c r="U19" s="323"/>
      <c r="V19" s="323"/>
      <c r="W19" s="323"/>
      <c r="X19" s="323"/>
      <c r="Y19" s="323"/>
      <c r="Z19" s="323"/>
      <c r="AA19" s="323"/>
      <c r="AB19" s="323"/>
      <c r="AC19" s="323"/>
      <c r="AD19" s="323"/>
      <c r="AE19" s="323"/>
      <c r="AF19" s="323"/>
      <c r="AG19" s="323"/>
      <c r="AH19" s="323"/>
      <c r="AI19" s="323"/>
      <c r="AJ19" s="323"/>
      <c r="AK19" s="323"/>
      <c r="AL19" s="323"/>
      <c r="AM19" s="323"/>
      <c r="AN19" s="323"/>
      <c r="AO19" s="323"/>
      <c r="AP19" s="323"/>
      <c r="AQ19" s="323"/>
      <c r="AR19" s="323"/>
      <c r="AS19" s="323"/>
      <c r="AT19" s="323"/>
      <c r="AU19" s="323"/>
    </row>
    <row r="20" spans="1:47" ht="15.6" x14ac:dyDescent="0.3">
      <c r="A20" s="30"/>
      <c r="B20" s="99"/>
      <c r="C20" s="99"/>
      <c r="D20" s="99"/>
      <c r="E20" s="99"/>
      <c r="F20" s="30"/>
      <c r="G20" s="30"/>
      <c r="H20" s="30"/>
      <c r="I20" s="30"/>
      <c r="J20" s="30"/>
      <c r="K20" s="99"/>
    </row>
    <row r="21" spans="1:47" ht="15.6" x14ac:dyDescent="0.3">
      <c r="A21" s="30"/>
      <c r="B21" s="99"/>
      <c r="C21" s="99"/>
      <c r="D21" s="99"/>
      <c r="E21" s="99"/>
      <c r="F21" s="30"/>
      <c r="G21" s="30"/>
      <c r="H21" s="30"/>
      <c r="I21" s="30"/>
      <c r="J21" s="30"/>
      <c r="K21" s="99"/>
    </row>
    <row r="22" spans="1:47" ht="15.6" x14ac:dyDescent="0.3">
      <c r="A22" s="30"/>
      <c r="B22" s="99"/>
      <c r="C22" s="99"/>
      <c r="D22" s="99"/>
      <c r="E22" s="99"/>
      <c r="F22" s="30"/>
      <c r="G22" s="30"/>
      <c r="H22" s="30"/>
      <c r="I22" s="30"/>
      <c r="J22" s="30"/>
      <c r="K22" s="99"/>
    </row>
    <row r="23" spans="1:47" ht="15.6" x14ac:dyDescent="0.3">
      <c r="A23" s="30"/>
      <c r="B23" s="99"/>
      <c r="C23" s="99"/>
      <c r="D23" s="99"/>
      <c r="E23" s="99"/>
      <c r="F23" s="30"/>
      <c r="G23" s="30"/>
      <c r="H23" s="30"/>
      <c r="I23" s="30"/>
      <c r="J23" s="30"/>
      <c r="K23" s="99"/>
    </row>
    <row r="24" spans="1:47" ht="15.6" x14ac:dyDescent="0.3">
      <c r="A24" s="30"/>
      <c r="B24" s="99"/>
      <c r="C24" s="99"/>
      <c r="D24" s="99"/>
      <c r="E24" s="99"/>
      <c r="F24" s="30"/>
      <c r="G24" s="30"/>
      <c r="H24" s="30"/>
      <c r="I24" s="30"/>
      <c r="J24" s="30"/>
      <c r="K24" s="99"/>
    </row>
    <row r="25" spans="1:47" ht="15.6" x14ac:dyDescent="0.3">
      <c r="A25" s="30"/>
      <c r="B25" s="99"/>
      <c r="C25" s="99"/>
      <c r="D25" s="99"/>
      <c r="E25" s="99"/>
      <c r="F25" s="30"/>
      <c r="G25" s="30"/>
      <c r="H25" s="30"/>
      <c r="I25" s="30"/>
      <c r="J25" s="30"/>
      <c r="K25" s="99"/>
    </row>
    <row r="26" spans="1:47" ht="15.6" x14ac:dyDescent="0.3">
      <c r="A26" s="30"/>
      <c r="B26" s="99"/>
      <c r="C26" s="99"/>
      <c r="D26" s="99"/>
      <c r="E26" s="99"/>
      <c r="F26" s="30"/>
      <c r="G26" s="30"/>
      <c r="H26" s="30"/>
      <c r="I26" s="30"/>
      <c r="J26" s="30"/>
      <c r="K26" s="99"/>
    </row>
    <row r="27" spans="1:47" ht="15.6" x14ac:dyDescent="0.3">
      <c r="A27" s="30"/>
      <c r="B27" s="99"/>
      <c r="C27" s="99"/>
      <c r="D27" s="99"/>
      <c r="E27" s="99"/>
      <c r="F27" s="30"/>
      <c r="G27" s="30"/>
      <c r="H27" s="30"/>
      <c r="I27" s="30"/>
      <c r="J27" s="30"/>
      <c r="K27" s="99"/>
    </row>
    <row r="28" spans="1:47" x14ac:dyDescent="0.25">
      <c r="A28" s="24"/>
      <c r="B28" s="100"/>
      <c r="C28" s="24"/>
      <c r="D28" s="24"/>
      <c r="E28" s="24"/>
      <c r="F28" s="24"/>
      <c r="G28" s="24"/>
      <c r="H28" s="24"/>
      <c r="I28" s="24"/>
      <c r="J28" s="24"/>
      <c r="K28" s="24"/>
    </row>
    <row r="29" spans="1:47" ht="15.6" x14ac:dyDescent="0.3">
      <c r="A29" s="30"/>
      <c r="B29" s="99"/>
      <c r="C29" s="99"/>
      <c r="D29" s="99"/>
      <c r="E29" s="99"/>
      <c r="F29" s="30"/>
      <c r="G29" s="30"/>
      <c r="H29" s="30"/>
      <c r="I29" s="30"/>
      <c r="J29" s="30"/>
      <c r="K29" s="99"/>
    </row>
    <row r="30" spans="1:47" ht="15.6" x14ac:dyDescent="0.3">
      <c r="A30" s="30"/>
      <c r="B30" s="99"/>
      <c r="C30" s="99"/>
      <c r="D30" s="99"/>
      <c r="E30" s="99"/>
      <c r="F30" s="30"/>
      <c r="G30" s="30"/>
      <c r="H30" s="30"/>
      <c r="I30" s="30"/>
      <c r="J30" s="30"/>
      <c r="K30" s="99"/>
    </row>
    <row r="31" spans="1:47" ht="15.6" x14ac:dyDescent="0.3">
      <c r="A31" s="30"/>
      <c r="B31" s="99"/>
      <c r="C31" s="99"/>
      <c r="D31" s="99"/>
      <c r="E31" s="99"/>
      <c r="F31" s="30"/>
      <c r="G31" s="30"/>
      <c r="H31" s="30"/>
      <c r="I31" s="30"/>
      <c r="J31" s="30"/>
      <c r="K31" s="99"/>
    </row>
    <row r="32" spans="1:47" ht="15.6" x14ac:dyDescent="0.3">
      <c r="A32" s="30"/>
      <c r="B32" s="99"/>
      <c r="C32" s="99"/>
      <c r="D32" s="99"/>
      <c r="E32" s="99"/>
      <c r="F32" s="30"/>
      <c r="G32" s="30"/>
      <c r="H32" s="30"/>
      <c r="I32" s="30"/>
      <c r="J32" s="30"/>
      <c r="K32" s="99"/>
    </row>
    <row r="33" spans="1:11" ht="15.6" x14ac:dyDescent="0.3">
      <c r="A33" s="30"/>
      <c r="B33" s="99"/>
      <c r="C33" s="99"/>
      <c r="D33" s="99"/>
      <c r="E33" s="99"/>
      <c r="F33" s="30"/>
      <c r="G33" s="30"/>
      <c r="H33" s="30"/>
      <c r="I33" s="30"/>
      <c r="J33" s="30"/>
      <c r="K33" s="99"/>
    </row>
    <row r="34" spans="1:11" ht="15.6" x14ac:dyDescent="0.3">
      <c r="A34" s="30"/>
      <c r="B34" s="99"/>
      <c r="C34" s="99"/>
      <c r="D34" s="99"/>
      <c r="E34" s="99"/>
      <c r="F34" s="30"/>
      <c r="G34" s="30"/>
      <c r="H34" s="30"/>
      <c r="I34" s="30"/>
      <c r="J34" s="30"/>
      <c r="K34" s="99"/>
    </row>
    <row r="35" spans="1:11" ht="15.6" x14ac:dyDescent="0.3">
      <c r="A35" s="30"/>
      <c r="B35" s="99"/>
      <c r="C35" s="99"/>
      <c r="D35" s="99"/>
      <c r="E35" s="99"/>
      <c r="F35" s="30"/>
      <c r="G35" s="30"/>
      <c r="H35" s="30"/>
      <c r="I35" s="30"/>
      <c r="J35" s="30"/>
      <c r="K35" s="99"/>
    </row>
    <row r="36" spans="1:11" ht="15.6" x14ac:dyDescent="0.3">
      <c r="A36" s="30"/>
      <c r="B36" s="99"/>
      <c r="C36" s="99"/>
      <c r="D36" s="99"/>
      <c r="E36" s="99"/>
      <c r="F36" s="30"/>
      <c r="G36" s="30"/>
      <c r="H36" s="30"/>
      <c r="I36" s="30"/>
      <c r="J36" s="30"/>
      <c r="K36" s="99"/>
    </row>
    <row r="37" spans="1:11" x14ac:dyDescent="0.25">
      <c r="A37" s="30"/>
      <c r="B37" s="101"/>
      <c r="C37" s="312"/>
      <c r="D37" s="312"/>
      <c r="E37" s="144"/>
      <c r="F37" s="311"/>
      <c r="G37" s="311"/>
      <c r="H37" s="312"/>
      <c r="I37" s="312"/>
      <c r="J37" s="312"/>
      <c r="K37" s="30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</sheetData>
  <mergeCells count="22">
    <mergeCell ref="A19:AU19"/>
    <mergeCell ref="C37:D37"/>
    <mergeCell ref="F37:G37"/>
    <mergeCell ref="H37:J37"/>
    <mergeCell ref="A17:AU17"/>
    <mergeCell ref="A18:AU18"/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40">
    <tabColor indexed="15"/>
  </sheetPr>
  <dimension ref="A1:AA75"/>
  <sheetViews>
    <sheetView topLeftCell="A26" zoomScale="115" zoomScaleNormal="115" zoomScaleSheetLayoutView="70" workbookViewId="0">
      <selection activeCell="E31" sqref="E31"/>
    </sheetView>
  </sheetViews>
  <sheetFormatPr defaultColWidth="9.109375" defaultRowHeight="13.2" outlineLevelCol="1" x14ac:dyDescent="0.25"/>
  <cols>
    <col min="1" max="1" width="6.33203125" style="25" customWidth="1"/>
    <col min="2" max="2" width="19.44140625" style="10" customWidth="1"/>
    <col min="3" max="3" width="9" style="14" bestFit="1" customWidth="1"/>
    <col min="4" max="4" width="6.5546875" style="14" customWidth="1"/>
    <col min="5" max="5" width="19.109375" style="10" customWidth="1"/>
    <col min="6" max="6" width="6.88671875" style="10" hidden="1" customWidth="1"/>
    <col min="7" max="7" width="23.88671875" style="10" customWidth="1"/>
    <col min="8" max="8" width="11" style="10" hidden="1" customWidth="1" outlineLevel="1"/>
    <col min="9" max="9" width="6.33203125" style="14" customWidth="1" collapsed="1"/>
    <col min="10" max="10" width="4.44140625" style="14" customWidth="1"/>
    <col min="11" max="11" width="12.109375" style="14" hidden="1" customWidth="1" outlineLevel="1"/>
    <col min="12" max="12" width="7" style="14" customWidth="1" collapsed="1"/>
    <col min="13" max="13" width="4.44140625" style="14" customWidth="1"/>
    <col min="14" max="14" width="10.109375" style="10" customWidth="1"/>
    <col min="15" max="15" width="6.109375" style="18" customWidth="1"/>
    <col min="16" max="16" width="24.109375" style="10" customWidth="1"/>
    <col min="17" max="17" width="8" style="10" hidden="1" customWidth="1" outlineLevel="1"/>
    <col min="18" max="26" width="9.109375" style="10" hidden="1" customWidth="1" outlineLevel="1"/>
    <col min="27" max="27" width="9.109375" style="10" collapsed="1"/>
    <col min="28" max="16384" width="9.109375" style="10"/>
  </cols>
  <sheetData>
    <row r="1" spans="1:26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U1" s="11"/>
      <c r="V1" s="12"/>
    </row>
    <row r="2" spans="1:26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U2" s="11"/>
      <c r="V2" s="12"/>
    </row>
    <row r="3" spans="1:26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U3" s="11"/>
      <c r="V3" s="12"/>
    </row>
    <row r="4" spans="1:26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U4" s="11"/>
      <c r="V4" s="12"/>
    </row>
    <row r="5" spans="1:26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U5" s="11"/>
      <c r="V5" s="12"/>
    </row>
    <row r="6" spans="1:26" ht="12.75" customHeight="1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U6" s="11"/>
      <c r="V6" s="12"/>
    </row>
    <row r="7" spans="1:26" ht="12.75" customHeight="1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U7" s="11"/>
      <c r="V7" s="12"/>
    </row>
    <row r="8" spans="1:26" ht="12.75" customHeight="1" x14ac:dyDescent="0.25">
      <c r="A8" s="19" t="str">
        <f>d_4</f>
        <v>ЖЕНЩИНЫ</v>
      </c>
      <c r="B8" s="19"/>
      <c r="D8" s="15"/>
      <c r="E8" s="16"/>
      <c r="P8" s="20" t="str">
        <f>d_5</f>
        <v>г. Сочи, ул. Бзугу 2, ст. им. Славы Метревели</v>
      </c>
      <c r="U8" s="11"/>
      <c r="V8" s="12"/>
    </row>
    <row r="9" spans="1:26" x14ac:dyDescent="0.25">
      <c r="A9" s="16" t="s">
        <v>128</v>
      </c>
      <c r="B9" s="16"/>
      <c r="D9" s="15"/>
      <c r="E9" s="15"/>
      <c r="F9" s="31"/>
      <c r="G9" s="20"/>
      <c r="H9" s="17"/>
      <c r="I9" s="26"/>
      <c r="J9" s="26"/>
      <c r="K9" s="26"/>
      <c r="L9" s="67" t="s">
        <v>1035</v>
      </c>
      <c r="M9" s="26"/>
      <c r="N9" s="20" t="str">
        <f>d_1</f>
        <v>04.09.2019г.</v>
      </c>
      <c r="O9" s="248" t="str">
        <f>'100'!I5</f>
        <v>17:15</v>
      </c>
      <c r="P9" s="20" t="str">
        <f>d_6</f>
        <v>t° +26 вл. 61%</v>
      </c>
      <c r="Q9" s="21" t="s">
        <v>12</v>
      </c>
      <c r="R9" s="21"/>
      <c r="S9" s="21"/>
      <c r="U9" s="24"/>
      <c r="V9" s="24"/>
    </row>
    <row r="10" spans="1:26" s="24" customFormat="1" ht="13.8" thickBot="1" x14ac:dyDescent="0.3">
      <c r="A10" s="188" t="s">
        <v>145</v>
      </c>
      <c r="C10" s="60"/>
      <c r="D10" s="189"/>
      <c r="E10" s="189"/>
      <c r="F10" s="191"/>
      <c r="G10" s="196"/>
      <c r="H10" s="189"/>
      <c r="I10" s="194"/>
      <c r="J10" s="194"/>
      <c r="K10" s="194"/>
      <c r="L10" s="189" t="s">
        <v>50</v>
      </c>
      <c r="M10" s="194"/>
      <c r="N10" s="20" t="str">
        <f>d_1</f>
        <v>04.09.2019г.</v>
      </c>
      <c r="O10" s="249" t="str">
        <f>'100ф'!J5</f>
        <v>18:50</v>
      </c>
      <c r="P10" s="196" t="str">
        <f>d_6</f>
        <v>t° +26 вл. 61%</v>
      </c>
      <c r="R10" s="37" t="s">
        <v>89</v>
      </c>
      <c r="S10" s="37" t="s">
        <v>90</v>
      </c>
      <c r="T10" s="37" t="s">
        <v>91</v>
      </c>
      <c r="U10" s="37">
        <v>1</v>
      </c>
      <c r="V10" s="37">
        <v>2</v>
      </c>
      <c r="W10" s="37" t="s">
        <v>40</v>
      </c>
      <c r="X10" s="37" t="s">
        <v>92</v>
      </c>
      <c r="Y10" s="37" t="s">
        <v>93</v>
      </c>
      <c r="Z10" s="37" t="s">
        <v>94</v>
      </c>
    </row>
    <row r="11" spans="1:26" s="24" customFormat="1" ht="28.95" customHeight="1" thickBot="1" x14ac:dyDescent="0.3">
      <c r="A11" s="161" t="s">
        <v>7</v>
      </c>
      <c r="B11" s="162" t="s">
        <v>52</v>
      </c>
      <c r="C11" s="162" t="s">
        <v>53</v>
      </c>
      <c r="D11" s="162" t="s">
        <v>8</v>
      </c>
      <c r="E11" s="162" t="s">
        <v>78</v>
      </c>
      <c r="F11" s="163" t="s">
        <v>80</v>
      </c>
      <c r="G11" s="164" t="s">
        <v>108</v>
      </c>
      <c r="H11" s="162"/>
      <c r="I11" s="163" t="s">
        <v>9</v>
      </c>
      <c r="J11" s="165" t="s">
        <v>105</v>
      </c>
      <c r="K11" s="163"/>
      <c r="L11" s="163" t="s">
        <v>10</v>
      </c>
      <c r="M11" s="165" t="s">
        <v>105</v>
      </c>
      <c r="N11" s="162" t="s">
        <v>106</v>
      </c>
      <c r="O11" s="162" t="s">
        <v>11</v>
      </c>
      <c r="P11" s="166" t="s">
        <v>107</v>
      </c>
      <c r="R11" s="72">
        <v>1130</v>
      </c>
      <c r="S11" s="72">
        <v>1184</v>
      </c>
      <c r="T11" s="72">
        <v>1264</v>
      </c>
      <c r="U11" s="72">
        <v>1344</v>
      </c>
      <c r="V11" s="72">
        <v>1434</v>
      </c>
      <c r="W11" s="72">
        <v>1534</v>
      </c>
      <c r="X11" s="72">
        <v>1634</v>
      </c>
      <c r="Y11" s="72">
        <v>1744</v>
      </c>
      <c r="Z11" s="167">
        <v>1864</v>
      </c>
    </row>
    <row r="12" spans="1:26" ht="26.4" x14ac:dyDescent="0.25">
      <c r="A12" s="22">
        <f>RANK(H12,$H$12:$H$141,1)</f>
        <v>1</v>
      </c>
      <c r="B12" s="41" t="str">
        <f>VLOOKUP($Q12,УЧАСТНИКИ!$A$2:$L$1105,3,FALSE)</f>
        <v>Сивкова Кристина</v>
      </c>
      <c r="C12" s="18" t="str">
        <f>VLOOKUP($Q12,УЧАСТНИКИ!$A$2:$L$1105,4,FALSE)</f>
        <v>28.02.1997</v>
      </c>
      <c r="D12" s="18" t="str">
        <f>VLOOKUP($Q12,УЧАСТНИКИ!$A$2:$L$1105,8,FALSE)</f>
        <v>МСМК</v>
      </c>
      <c r="E12" s="41" t="str">
        <f>VLOOKUP($Q12,УЧАСТНИКИ!$A$2:$L$1105,5,FALSE)</f>
        <v xml:space="preserve">Москва </v>
      </c>
      <c r="F12" s="18">
        <f>VLOOKUP($Q12,УЧАСТНИКИ!$A$2:$L$1105,7,FALSE)</f>
        <v>0</v>
      </c>
      <c r="G12" s="35" t="str">
        <f>VLOOKUP($Q12,УЧАСТНИКИ!$A$2:$L$1105,11,FALSE)</f>
        <v>ВС ГБУ "ЦОП по легкой атлетике" Москомспорта</v>
      </c>
      <c r="H12" s="273">
        <v>1124</v>
      </c>
      <c r="I12" s="171" t="str">
        <f t="shared" ref="I12:I30" si="0">IF(H12=0,0,CONCATENATE(MID(H12,1,2),",",MID(H12,3,2)))</f>
        <v>11,24</v>
      </c>
      <c r="J12" s="22">
        <v>1.8</v>
      </c>
      <c r="K12" s="273">
        <v>1123</v>
      </c>
      <c r="L12" s="171" t="str">
        <f t="shared" ref="L12:L19" si="1">IF(K12=0,0,CONCATENATE(MID(K12,1,2),",",MID(K12,3,2)))</f>
        <v>11,23</v>
      </c>
      <c r="M12" s="52">
        <v>0</v>
      </c>
      <c r="N12" s="23" t="str">
        <f t="shared" ref="N12:N30" si="2">IF(S12&lt;=$R$11,"МСМК",IF(S12&lt;=$S$11,"МС",IF(S12&lt;=$T$11,"КМС",IF(S12&lt;=$U$11,"1",IF(S12&lt;=$V$11,"2",IF(S12&lt;=$W$11,"3",IF(S12&lt;=$X$11,"1юн",IF(S12&lt;=$Y$11,"2юн",IF(S12&lt;=$Z$11,"3юн",IF(S12&gt;$Z$11,"б/р"))))))))))</f>
        <v>МСМК</v>
      </c>
      <c r="O12" s="35" t="str">
        <f>VLOOKUP($Q12,УЧАСТНИКИ!$A$2:$L$1105,9,FALSE)</f>
        <v>Л</v>
      </c>
      <c r="P12" s="41" t="str">
        <f>VLOOKUP($Q12,УЧАСТНИКИ!$A$2:$L$1105,10,FALSE)</f>
        <v xml:space="preserve">Васяткин В.П., Васяткин А.В., </v>
      </c>
      <c r="Q12" s="266" t="s">
        <v>1058</v>
      </c>
      <c r="R12" s="27"/>
      <c r="S12" s="28">
        <f t="shared" ref="S12:S30" si="3">MIN(H12,K12)</f>
        <v>1123</v>
      </c>
    </row>
    <row r="13" spans="1:26" ht="54" customHeight="1" x14ac:dyDescent="0.25">
      <c r="A13" s="22">
        <v>2</v>
      </c>
      <c r="B13" s="41" t="str">
        <f>VLOOKUP($Q13,УЧАСТНИКИ!$A$2:$L$1105,3,FALSE)</f>
        <v>Черняева (Козлова) Елена</v>
      </c>
      <c r="C13" s="18" t="str">
        <f>VLOOKUP($Q13,УЧАСТНИКИ!$A$2:$L$1105,4,FALSE)</f>
        <v>19.09.1988</v>
      </c>
      <c r="D13" s="18" t="str">
        <f>VLOOKUP($Q13,УЧАСТНИКИ!$A$2:$L$1105,8,FALSE)</f>
        <v>МС</v>
      </c>
      <c r="E13" s="41" t="str">
        <f>VLOOKUP($Q13,УЧАСТНИКИ!$A$2:$L$1105,5,FALSE)</f>
        <v>Санкт-Петербург Вологодская область</v>
      </c>
      <c r="F13" s="18">
        <f>VLOOKUP($Q13,УЧАСТНИКИ!$A$2:$L$1105,7,FALSE)</f>
        <v>0</v>
      </c>
      <c r="G13" s="35" t="str">
        <f>VLOOKUP($Q13,УЧАСТНИКИ!$A$2:$L$1105,11,FALSE)</f>
        <v>Профсоюзы СПб ГБУ ЦОП "ШВСМ по легкой атлетике", АУ ФКиС  ВО "ЦСП", АУ ФКИС ВО "СШ "Витязь"</v>
      </c>
      <c r="H13" s="273">
        <v>1181</v>
      </c>
      <c r="I13" s="171" t="str">
        <f t="shared" si="0"/>
        <v>11,81</v>
      </c>
      <c r="J13" s="52">
        <v>0</v>
      </c>
      <c r="K13" s="273">
        <v>1164</v>
      </c>
      <c r="L13" s="171" t="str">
        <f t="shared" si="1"/>
        <v>11,64</v>
      </c>
      <c r="M13" s="52">
        <v>0</v>
      </c>
      <c r="N13" s="23" t="str">
        <f t="shared" si="2"/>
        <v>МС</v>
      </c>
      <c r="O13" s="35" t="s">
        <v>1229</v>
      </c>
      <c r="P13" s="41" t="str">
        <f>VLOOKUP($Q13,УЧАСТНИКИ!$A$2:$L$1105,10,FALSE)</f>
        <v>Климов А.Г., Смелов Н.А.</v>
      </c>
      <c r="Q13" s="266" t="s">
        <v>1163</v>
      </c>
      <c r="R13" s="29"/>
      <c r="S13" s="28">
        <f t="shared" si="3"/>
        <v>1164</v>
      </c>
    </row>
    <row r="14" spans="1:26" ht="26.4" x14ac:dyDescent="0.25">
      <c r="A14" s="22">
        <v>3</v>
      </c>
      <c r="B14" s="41" t="str">
        <f>VLOOKUP($Q14,УЧАСТНИКИ!$A$2:$L$1105,3,FALSE)</f>
        <v>Григорьева Анастасия</v>
      </c>
      <c r="C14" s="18" t="str">
        <f>VLOOKUP($Q14,УЧАСТНИКИ!$A$2:$L$1105,4,FALSE)</f>
        <v>07.11.1993</v>
      </c>
      <c r="D14" s="18" t="str">
        <f>VLOOKUP($Q14,УЧАСТНИКИ!$A$2:$L$1105,8,FALSE)</f>
        <v>МС</v>
      </c>
      <c r="E14" s="41" t="str">
        <f>VLOOKUP($Q14,УЧАСТНИКИ!$A$2:$L$1105,5,FALSE)</f>
        <v xml:space="preserve">Санкт-Петербург </v>
      </c>
      <c r="F14" s="18">
        <f>VLOOKUP($Q14,УЧАСТНИКИ!$A$2:$L$1105,7,FALSE)</f>
        <v>0</v>
      </c>
      <c r="G14" s="35" t="str">
        <f>VLOOKUP($Q14,УЧАСТНИКИ!$A$2:$L$1105,11,FALSE)</f>
        <v xml:space="preserve"> СПб ГБУ ЦОП "ШВСМ по легкой атлетике"</v>
      </c>
      <c r="H14" s="273">
        <v>1174</v>
      </c>
      <c r="I14" s="171" t="str">
        <f t="shared" si="0"/>
        <v>11,74</v>
      </c>
      <c r="J14" s="22">
        <v>-0.9</v>
      </c>
      <c r="K14" s="273">
        <v>1165</v>
      </c>
      <c r="L14" s="171" t="str">
        <f t="shared" si="1"/>
        <v>11,65</v>
      </c>
      <c r="M14" s="52">
        <v>0</v>
      </c>
      <c r="N14" s="23" t="str">
        <f t="shared" si="2"/>
        <v>МС</v>
      </c>
      <c r="O14" s="35" t="s">
        <v>1230</v>
      </c>
      <c r="P14" s="41" t="str">
        <f>VLOOKUP($Q14,УЧАСТНИКИ!$A$2:$L$1105,10,FALSE)</f>
        <v>Куликова Е.Ю., Буровцева Н.В.</v>
      </c>
      <c r="Q14" s="266" t="s">
        <v>1147</v>
      </c>
      <c r="R14" s="29"/>
      <c r="S14" s="28">
        <f t="shared" si="3"/>
        <v>1165</v>
      </c>
    </row>
    <row r="15" spans="1:26" ht="52.8" x14ac:dyDescent="0.25">
      <c r="A15" s="22">
        <v>4</v>
      </c>
      <c r="B15" s="41" t="str">
        <f>VLOOKUP($Q15,УЧАСТНИКИ!$A$2:$L$1105,3,FALSE)</f>
        <v>Хорошева Кристина</v>
      </c>
      <c r="C15" s="18" t="str">
        <f>VLOOKUP($Q15,УЧАСТНИКИ!$A$2:$L$1105,4,FALSE)</f>
        <v>05.04.1993</v>
      </c>
      <c r="D15" s="18" t="str">
        <f>VLOOKUP($Q15,УЧАСТНИКИ!$A$2:$L$1105,8,FALSE)</f>
        <v>МС</v>
      </c>
      <c r="E15" s="41" t="str">
        <f>VLOOKUP($Q15,УЧАСТНИКИ!$A$2:$L$1105,5,FALSE)</f>
        <v>Пензенская область Тульская область</v>
      </c>
      <c r="F15" s="18">
        <f>VLOOKUP($Q15,УЧАСТНИКИ!$A$2:$L$1105,7,FALSE)</f>
        <v>0</v>
      </c>
      <c r="G15" s="35" t="str">
        <f>VLOOKUP($Q15,УЧАСТНИКИ!$A$2:$L$1105,11,FALSE)</f>
        <v xml:space="preserve"> ГАУ ЦСП ПО, ГБУ ПО "Комплексная СШОР", ГУ ТО ЦСП, МБУ СШОР "Легкая атлетика" г.Тула</v>
      </c>
      <c r="H15" s="273">
        <v>1185</v>
      </c>
      <c r="I15" s="171" t="str">
        <f t="shared" si="0"/>
        <v>11,85</v>
      </c>
      <c r="J15" s="52">
        <v>0</v>
      </c>
      <c r="K15" s="273">
        <v>1169</v>
      </c>
      <c r="L15" s="171" t="str">
        <f t="shared" si="1"/>
        <v>11,69</v>
      </c>
      <c r="M15" s="52">
        <v>0</v>
      </c>
      <c r="N15" s="23" t="str">
        <f t="shared" si="2"/>
        <v>МС</v>
      </c>
      <c r="O15" s="35" t="s">
        <v>1231</v>
      </c>
      <c r="P15" s="41" t="str">
        <f>VLOOKUP($Q15,УЧАСТНИКИ!$A$2:$L$1105,10,FALSE)</f>
        <v>Родионова А.И., Ковтун Н.Н.</v>
      </c>
      <c r="Q15" s="266" t="s">
        <v>1116</v>
      </c>
      <c r="R15" s="29"/>
      <c r="S15" s="28">
        <f t="shared" si="3"/>
        <v>1169</v>
      </c>
    </row>
    <row r="16" spans="1:26" ht="26.4" x14ac:dyDescent="0.25">
      <c r="A16" s="22">
        <v>5</v>
      </c>
      <c r="B16" s="41" t="str">
        <f>VLOOKUP($Q16,УЧАСТНИКИ!$A$2:$L$1105,3,FALSE)</f>
        <v>Зелих Виктория</v>
      </c>
      <c r="C16" s="18" t="str">
        <f>VLOOKUP($Q16,УЧАСТНИКИ!$A$2:$L$1105,4,FALSE)</f>
        <v>09.07.1996</v>
      </c>
      <c r="D16" s="18" t="str">
        <f>VLOOKUP($Q16,УЧАСТНИКИ!$A$2:$L$1105,8,FALSE)</f>
        <v>КМС</v>
      </c>
      <c r="E16" s="41" t="str">
        <f>VLOOKUP($Q16,УЧАСТНИКИ!$A$2:$L$1105,5,FALSE)</f>
        <v xml:space="preserve">Краснодарский край </v>
      </c>
      <c r="F16" s="18">
        <f>VLOOKUP($Q16,УЧАСТНИКИ!$A$2:$L$1105,7,FALSE)</f>
        <v>0</v>
      </c>
      <c r="G16" s="35" t="str">
        <f>VLOOKUP($Q16,УЧАСТНИКИ!$A$2:$L$1105,11,FALSE)</f>
        <v xml:space="preserve"> КГУФКСиТ, ГБУ КК "ЦОП по легкой атлетике"</v>
      </c>
      <c r="H16" s="273">
        <v>1187</v>
      </c>
      <c r="I16" s="171" t="str">
        <f t="shared" si="0"/>
        <v>11,87</v>
      </c>
      <c r="J16" s="22">
        <v>1.8</v>
      </c>
      <c r="K16" s="273">
        <v>1189</v>
      </c>
      <c r="L16" s="171" t="str">
        <f t="shared" si="1"/>
        <v>11,89</v>
      </c>
      <c r="M16" s="52">
        <v>0</v>
      </c>
      <c r="N16" s="23" t="str">
        <f t="shared" si="2"/>
        <v>КМС</v>
      </c>
      <c r="O16" s="35">
        <v>14</v>
      </c>
      <c r="P16" s="41" t="str">
        <f>VLOOKUP($Q16,УЧАСТНИКИ!$A$2:$L$1105,10,FALSE)</f>
        <v>Гладырь М.Ф.</v>
      </c>
      <c r="Q16" s="266" t="s">
        <v>1070</v>
      </c>
      <c r="R16" s="27"/>
      <c r="S16" s="28">
        <f t="shared" si="3"/>
        <v>1187</v>
      </c>
    </row>
    <row r="17" spans="1:19" ht="52.8" x14ac:dyDescent="0.25">
      <c r="A17" s="22">
        <v>5</v>
      </c>
      <c r="B17" s="41" t="str">
        <f>VLOOKUP($Q17,УЧАСТНИКИ!$A$2:$L$1105,3,FALSE)</f>
        <v>Соколова (Полищук) Анастасия</v>
      </c>
      <c r="C17" s="18" t="str">
        <f>VLOOKUP($Q17,УЧАСТНИКИ!$A$2:$L$1105,4,FALSE)</f>
        <v>20.05.1994</v>
      </c>
      <c r="D17" s="18" t="str">
        <f>VLOOKUP($Q17,УЧАСТНИКИ!$A$2:$L$1105,8,FALSE)</f>
        <v>МС</v>
      </c>
      <c r="E17" s="41" t="str">
        <f>VLOOKUP($Q17,УЧАСТНИКИ!$A$2:$L$1105,5,FALSE)</f>
        <v>Свердловская область Челябинская область</v>
      </c>
      <c r="F17" s="18">
        <f>VLOOKUP($Q17,УЧАСТНИКИ!$A$2:$L$1105,7,FALSE)</f>
        <v>0</v>
      </c>
      <c r="G17" s="35" t="str">
        <f>VLOOKUP($Q17,УЧАСТНИКИ!$A$2:$L$1105,11,FALSE)</f>
        <v xml:space="preserve"> ГАУ СО "ЦСП", МБУ СШОР № 2 по легкой атлетике имени Л.Н.Мосеева г.Челябинск</v>
      </c>
      <c r="H17" s="273">
        <v>1192</v>
      </c>
      <c r="I17" s="171" t="str">
        <f t="shared" si="0"/>
        <v>11,92</v>
      </c>
      <c r="J17" s="22">
        <v>-0.9</v>
      </c>
      <c r="K17" s="273">
        <v>1189</v>
      </c>
      <c r="L17" s="171" t="str">
        <f t="shared" si="1"/>
        <v>11,89</v>
      </c>
      <c r="M17" s="52">
        <v>0</v>
      </c>
      <c r="N17" s="23" t="str">
        <f t="shared" si="2"/>
        <v>КМС</v>
      </c>
      <c r="O17" s="35">
        <v>14</v>
      </c>
      <c r="P17" s="41" t="str">
        <f>VLOOKUP($Q17,УЧАСТНИКИ!$A$2:$L$1105,10,FALSE)</f>
        <v>Касаткина Л.В., Хрущелева Н.П., Табабилов Р.Б., Хабарова И.С.</v>
      </c>
      <c r="Q17" s="266" t="s">
        <v>1130</v>
      </c>
      <c r="R17" s="29"/>
      <c r="S17" s="28">
        <f t="shared" si="3"/>
        <v>1189</v>
      </c>
    </row>
    <row r="18" spans="1:19" ht="39.6" x14ac:dyDescent="0.25">
      <c r="A18" s="22">
        <v>7</v>
      </c>
      <c r="B18" s="41" t="str">
        <f>VLOOKUP($Q18,УЧАСТНИКИ!$A$2:$L$1105,3,FALSE)</f>
        <v>Сластникова Тамара</v>
      </c>
      <c r="C18" s="18" t="str">
        <f>VLOOKUP($Q18,УЧАСТНИКИ!$A$2:$L$1105,4,FALSE)</f>
        <v>21.05.1993</v>
      </c>
      <c r="D18" s="18" t="str">
        <f>VLOOKUP($Q18,УЧАСТНИКИ!$A$2:$L$1105,8,FALSE)</f>
        <v>МС</v>
      </c>
      <c r="E18" s="41" t="str">
        <f>VLOOKUP($Q18,УЧАСТНИКИ!$A$2:$L$1105,5,FALSE)</f>
        <v xml:space="preserve">Новосибирская область </v>
      </c>
      <c r="F18" s="18">
        <f>VLOOKUP($Q18,УЧАСТНИКИ!$A$2:$L$1105,7,FALSE)</f>
        <v>0</v>
      </c>
      <c r="G18" s="35" t="str">
        <f>VLOOKUP($Q18,УЧАСТНИКИ!$A$2:$L$1105,11,FALSE)</f>
        <v>Динамо ГАУ НСО "РЦСП СК и СР", ФГБОУ ВО Новосибирский ГАУ</v>
      </c>
      <c r="H18" s="273">
        <v>1195</v>
      </c>
      <c r="I18" s="171" t="str">
        <f t="shared" si="0"/>
        <v>11,95</v>
      </c>
      <c r="J18" s="22">
        <v>1.8</v>
      </c>
      <c r="K18" s="273">
        <v>1195</v>
      </c>
      <c r="L18" s="171" t="str">
        <f t="shared" si="1"/>
        <v>11,95</v>
      </c>
      <c r="M18" s="52">
        <v>0</v>
      </c>
      <c r="N18" s="23" t="str">
        <f t="shared" si="2"/>
        <v>КМС</v>
      </c>
      <c r="O18" s="35">
        <v>12</v>
      </c>
      <c r="P18" s="41" t="str">
        <f>VLOOKUP($Q18,УЧАСТНИКИ!$A$2:$L$1105,10,FALSE)</f>
        <v>Бухашеев А.Г., Богатов А.М., Боярищева А.А.</v>
      </c>
      <c r="Q18" s="266" t="s">
        <v>1194</v>
      </c>
      <c r="R18" s="27"/>
      <c r="S18" s="28">
        <f t="shared" si="3"/>
        <v>1195</v>
      </c>
    </row>
    <row r="19" spans="1:19" ht="39.6" x14ac:dyDescent="0.25">
      <c r="A19" s="22">
        <f t="shared" ref="A19:A30" si="4">RANK(H19,$H$12:$H$141,1)</f>
        <v>8</v>
      </c>
      <c r="B19" s="41" t="str">
        <f>VLOOKUP($Q19,УЧАСТНИКИ!$A$2:$L$1105,3,FALSE)</f>
        <v>Блескина Екатерина</v>
      </c>
      <c r="C19" s="18" t="str">
        <f>VLOOKUP($Q19,УЧАСТНИКИ!$A$2:$L$1105,4,FALSE)</f>
        <v>29.01.1993</v>
      </c>
      <c r="D19" s="18" t="str">
        <f>VLOOKUP($Q19,УЧАСТНИКИ!$A$2:$L$1105,8,FALSE)</f>
        <v>МС</v>
      </c>
      <c r="E19" s="41" t="str">
        <f>VLOOKUP($Q19,УЧАСТНИКИ!$A$2:$L$1105,5,FALSE)</f>
        <v>Красноярский край Санкт-Петербург</v>
      </c>
      <c r="F19" s="18">
        <f>VLOOKUP($Q19,УЧАСТНИКИ!$A$2:$L$1105,7,FALSE)</f>
        <v>0</v>
      </c>
      <c r="G19" s="35" t="str">
        <f>VLOOKUP($Q19,УЧАСТНИКИ!$A$2:$L$1105,11,FALSE)</f>
        <v xml:space="preserve"> МАУ "СШОР "Спутник", СПб ГБУ ЦОП "ШВСМ по легкой атлетике"</v>
      </c>
      <c r="H19" s="273">
        <v>1213</v>
      </c>
      <c r="I19" s="171" t="str">
        <f t="shared" si="0"/>
        <v>12,13</v>
      </c>
      <c r="J19" s="52">
        <v>0</v>
      </c>
      <c r="K19" s="273">
        <v>1217</v>
      </c>
      <c r="L19" s="171" t="str">
        <f t="shared" si="1"/>
        <v>12,17</v>
      </c>
      <c r="M19" s="52">
        <v>0</v>
      </c>
      <c r="N19" s="23" t="str">
        <f t="shared" si="2"/>
        <v>КМС</v>
      </c>
      <c r="O19" s="35" t="s">
        <v>123</v>
      </c>
      <c r="P19" s="41" t="str">
        <f>VLOOKUP($Q19,УЧАСТНИКИ!$A$2:$L$1105,10,FALSE)</f>
        <v>Климов А.Г., Вашкевич И.Е.</v>
      </c>
      <c r="Q19" s="266" t="s">
        <v>1143</v>
      </c>
      <c r="R19" s="29"/>
      <c r="S19" s="28">
        <f t="shared" si="3"/>
        <v>1213</v>
      </c>
    </row>
    <row r="20" spans="1:19" ht="39.6" x14ac:dyDescent="0.25">
      <c r="A20" s="22">
        <f t="shared" si="4"/>
        <v>9</v>
      </c>
      <c r="B20" s="41" t="str">
        <f>VLOOKUP($Q20,УЧАСТНИКИ!$A$2:$L$1105,3,FALSE)</f>
        <v>Кукушкина Анна</v>
      </c>
      <c r="C20" s="18" t="str">
        <f>VLOOKUP($Q20,УЧАСТНИКИ!$A$2:$L$1105,4,FALSE)</f>
        <v>13.12.1992</v>
      </c>
      <c r="D20" s="18" t="str">
        <f>VLOOKUP($Q20,УЧАСТНИКИ!$A$2:$L$1105,8,FALSE)</f>
        <v>МС</v>
      </c>
      <c r="E20" s="41" t="str">
        <f>VLOOKUP($Q20,УЧАСТНИКИ!$A$2:$L$1105,5,FALSE)</f>
        <v>Московская область Ямало-Ненецкий автономный округ</v>
      </c>
      <c r="F20" s="18">
        <f>VLOOKUP($Q20,УЧАСТНИКИ!$A$2:$L$1105,7,FALSE)</f>
        <v>0</v>
      </c>
      <c r="G20" s="35" t="str">
        <f>VLOOKUP($Q20,УЧАСТНИКИ!$A$2:$L$1105,11,FALSE)</f>
        <v xml:space="preserve"> МУ СШОР "Лидер", МАУ ДО Пуровская районная СДЮСШОР  "Авангард"</v>
      </c>
      <c r="H20" s="273">
        <v>1219</v>
      </c>
      <c r="I20" s="171" t="str">
        <f t="shared" si="0"/>
        <v>12,19</v>
      </c>
      <c r="J20" s="52">
        <v>0</v>
      </c>
      <c r="K20" s="273"/>
      <c r="L20" s="171"/>
      <c r="M20" s="13"/>
      <c r="N20" s="23" t="str">
        <f t="shared" si="2"/>
        <v>КМС</v>
      </c>
      <c r="O20" s="35">
        <v>11</v>
      </c>
      <c r="P20" s="41" t="str">
        <f>VLOOKUP($Q20,УЧАСТНИКИ!$A$2:$L$1105,10,FALSE)</f>
        <v>Хангельдиев Г.А.</v>
      </c>
      <c r="Q20" s="266" t="s">
        <v>117</v>
      </c>
      <c r="R20" s="29"/>
      <c r="S20" s="28">
        <f t="shared" si="3"/>
        <v>1219</v>
      </c>
    </row>
    <row r="21" spans="1:19" ht="26.4" x14ac:dyDescent="0.25">
      <c r="A21" s="22">
        <f t="shared" si="4"/>
        <v>10</v>
      </c>
      <c r="B21" s="41" t="str">
        <f>VLOOKUP($Q21,УЧАСТНИКИ!$A$2:$L$1105,3,FALSE)</f>
        <v>Жолобова Анастасия</v>
      </c>
      <c r="C21" s="18" t="str">
        <f>VLOOKUP($Q21,УЧАСТНИКИ!$A$2:$L$1105,4,FALSE)</f>
        <v>15.01.1998</v>
      </c>
      <c r="D21" s="18" t="str">
        <f>VLOOKUP($Q21,УЧАСТНИКИ!$A$2:$L$1105,8,FALSE)</f>
        <v>МС</v>
      </c>
      <c r="E21" s="41" t="str">
        <f>VLOOKUP($Q21,УЧАСТНИКИ!$A$2:$L$1105,5,FALSE)</f>
        <v xml:space="preserve">Волгоградская область </v>
      </c>
      <c r="F21" s="18">
        <f>VLOOKUP($Q21,УЧАСТНИКИ!$A$2:$L$1105,7,FALSE)</f>
        <v>0</v>
      </c>
      <c r="G21" s="35" t="str">
        <f>VLOOKUP($Q21,УЧАСТНИКИ!$A$2:$L$1105,11,FALSE)</f>
        <v xml:space="preserve"> ГБУ ВО "СШОР по легкой атлетике"</v>
      </c>
      <c r="H21" s="273">
        <v>1222</v>
      </c>
      <c r="I21" s="171" t="str">
        <f t="shared" si="0"/>
        <v>12,22</v>
      </c>
      <c r="J21" s="22">
        <v>1.8</v>
      </c>
      <c r="K21" s="273"/>
      <c r="L21" s="171"/>
      <c r="M21" s="13"/>
      <c r="N21" s="23" t="str">
        <f t="shared" si="2"/>
        <v>КМС</v>
      </c>
      <c r="O21" s="35">
        <v>10</v>
      </c>
      <c r="P21" s="41" t="str">
        <f>VLOOKUP($Q21,УЧАСТНИКИ!$A$2:$L$1105,10,FALSE)</f>
        <v>Типаев В.Н., Невежин В.И.</v>
      </c>
      <c r="Q21" s="266" t="s">
        <v>1098</v>
      </c>
      <c r="R21" s="27"/>
      <c r="S21" s="28">
        <f t="shared" si="3"/>
        <v>1222</v>
      </c>
    </row>
    <row r="22" spans="1:19" ht="26.4" x14ac:dyDescent="0.25">
      <c r="A22" s="22">
        <f t="shared" si="4"/>
        <v>11</v>
      </c>
      <c r="B22" s="41" t="str">
        <f>VLOOKUP($Q22,УЧАСТНИКИ!$A$2:$L$1105,3,FALSE)</f>
        <v>Погорелова Дарья</v>
      </c>
      <c r="C22" s="18" t="str">
        <f>VLOOKUP($Q22,УЧАСТНИКИ!$A$2:$L$1105,4,FALSE)</f>
        <v>27.02.2003</v>
      </c>
      <c r="D22" s="18" t="str">
        <f>VLOOKUP($Q22,УЧАСТНИКИ!$A$2:$L$1105,8,FALSE)</f>
        <v>1</v>
      </c>
      <c r="E22" s="41" t="str">
        <f>VLOOKUP($Q22,УЧАСТНИКИ!$A$2:$L$1105,5,FALSE)</f>
        <v xml:space="preserve">Курская область </v>
      </c>
      <c r="F22" s="18">
        <f>VLOOKUP($Q22,УЧАСТНИКИ!$A$2:$L$1105,7,FALSE)</f>
        <v>0</v>
      </c>
      <c r="G22" s="35" t="str">
        <f>VLOOKUP($Q22,УЧАСТНИКИ!$A$2:$L$1105,11,FALSE)</f>
        <v xml:space="preserve"> МБУ  "СШОР" г.Железногорск</v>
      </c>
      <c r="H22" s="273">
        <v>1224</v>
      </c>
      <c r="I22" s="171" t="str">
        <f t="shared" si="0"/>
        <v>12,24</v>
      </c>
      <c r="J22" s="22">
        <v>-0.9</v>
      </c>
      <c r="K22" s="273"/>
      <c r="L22" s="171"/>
      <c r="M22" s="13"/>
      <c r="N22" s="23" t="str">
        <f t="shared" si="2"/>
        <v>КМС</v>
      </c>
      <c r="O22" s="35">
        <v>9</v>
      </c>
      <c r="P22" s="41" t="str">
        <f>VLOOKUP($Q22,УЧАСТНИКИ!$A$2:$L$1105,10,FALSE)</f>
        <v>Тихонов А.В., Тихонова М.С.</v>
      </c>
      <c r="Q22" s="266" t="s">
        <v>1179</v>
      </c>
      <c r="R22" s="29"/>
      <c r="S22" s="28">
        <f t="shared" si="3"/>
        <v>1224</v>
      </c>
    </row>
    <row r="23" spans="1:19" ht="39.6" x14ac:dyDescent="0.25">
      <c r="A23" s="22">
        <f t="shared" si="4"/>
        <v>12</v>
      </c>
      <c r="B23" s="41" t="str">
        <f>VLOOKUP($Q23,УЧАСТНИКИ!$A$2:$L$1105,3,FALSE)</f>
        <v>Глебова Карина</v>
      </c>
      <c r="C23" s="18" t="str">
        <f>VLOOKUP($Q23,УЧАСТНИКИ!$A$2:$L$1105,4,FALSE)</f>
        <v>23.01.1996</v>
      </c>
      <c r="D23" s="18" t="str">
        <f>VLOOKUP($Q23,УЧАСТНИКИ!$A$2:$L$1105,8,FALSE)</f>
        <v>МС</v>
      </c>
      <c r="E23" s="41" t="str">
        <f>VLOOKUP($Q23,УЧАСТНИКИ!$A$2:$L$1105,5,FALSE)</f>
        <v xml:space="preserve">Сахалинская область </v>
      </c>
      <c r="F23" s="18">
        <f>VLOOKUP($Q23,УЧАСТНИКИ!$A$2:$L$1105,7,FALSE)</f>
        <v>0</v>
      </c>
      <c r="G23" s="35" t="str">
        <f>VLOOKUP($Q23,УЧАСТНИКИ!$A$2:$L$1105,11,FALSE)</f>
        <v xml:space="preserve"> ГКУ ЦСПСО, ГБУ СШ летних видов спорта им.Э.М.Комнацкого</v>
      </c>
      <c r="H23" s="273">
        <v>1226</v>
      </c>
      <c r="I23" s="171" t="str">
        <f t="shared" si="0"/>
        <v>12,26</v>
      </c>
      <c r="J23" s="22">
        <v>1.8</v>
      </c>
      <c r="K23" s="273"/>
      <c r="L23" s="171"/>
      <c r="M23" s="13"/>
      <c r="N23" s="23" t="str">
        <f t="shared" si="2"/>
        <v>КМС</v>
      </c>
      <c r="O23" s="35">
        <v>8</v>
      </c>
      <c r="P23" s="41" t="str">
        <f>VLOOKUP($Q23,УЧАСТНИКИ!$A$2:$L$1105,10,FALSE)</f>
        <v xml:space="preserve"> Трубецкой Р.О., Воротыляк А.Н.</v>
      </c>
      <c r="Q23" s="266" t="s">
        <v>1220</v>
      </c>
      <c r="R23" s="27"/>
      <c r="S23" s="28">
        <f t="shared" si="3"/>
        <v>1226</v>
      </c>
    </row>
    <row r="24" spans="1:19" ht="26.4" x14ac:dyDescent="0.25">
      <c r="A24" s="22">
        <f t="shared" si="4"/>
        <v>13</v>
      </c>
      <c r="B24" s="41" t="str">
        <f>VLOOKUP($Q24,УЧАСТНИКИ!$A$2:$L$1105,3,FALSE)</f>
        <v>Титаева Кристина</v>
      </c>
      <c r="C24" s="18" t="str">
        <f>VLOOKUP($Q24,УЧАСТНИКИ!$A$2:$L$1105,4,FALSE)</f>
        <v>22.01.2001</v>
      </c>
      <c r="D24" s="18" t="str">
        <f>VLOOKUP($Q24,УЧАСТНИКИ!$A$2:$L$1105,8,FALSE)</f>
        <v>КМС</v>
      </c>
      <c r="E24" s="41" t="str">
        <f>VLOOKUP($Q24,УЧАСТНИКИ!$A$2:$L$1105,5,FALSE)</f>
        <v xml:space="preserve">Сахалинская область </v>
      </c>
      <c r="F24" s="18">
        <f>VLOOKUP($Q24,УЧАСТНИКИ!$A$2:$L$1105,7,FALSE)</f>
        <v>0</v>
      </c>
      <c r="G24" s="35" t="str">
        <f>VLOOKUP($Q24,УЧАСТНИКИ!$A$2:$L$1105,11,FALSE)</f>
        <v xml:space="preserve"> ГБУ СШ летних видов спорта им.Э.М.Комнацкого</v>
      </c>
      <c r="H24" s="273">
        <v>1231</v>
      </c>
      <c r="I24" s="171" t="str">
        <f t="shared" si="0"/>
        <v>12,31</v>
      </c>
      <c r="J24" s="22">
        <v>1.8</v>
      </c>
      <c r="K24" s="273"/>
      <c r="L24" s="171"/>
      <c r="M24" s="13"/>
      <c r="N24" s="23" t="str">
        <f t="shared" si="2"/>
        <v>КМС</v>
      </c>
      <c r="O24" s="35" t="s">
        <v>123</v>
      </c>
      <c r="P24" s="41" t="str">
        <f>VLOOKUP($Q24,УЧАСТНИКИ!$A$2:$L$1105,10,FALSE)</f>
        <v>Жижикин А.Н.</v>
      </c>
      <c r="Q24" s="266" t="s">
        <v>1219</v>
      </c>
      <c r="R24" s="27"/>
      <c r="S24" s="28">
        <f t="shared" si="3"/>
        <v>1231</v>
      </c>
    </row>
    <row r="25" spans="1:19" ht="39.6" x14ac:dyDescent="0.25">
      <c r="A25" s="22">
        <f t="shared" si="4"/>
        <v>14</v>
      </c>
      <c r="B25" s="41" t="str">
        <f>VLOOKUP($Q25,УЧАСТНИКИ!$A$2:$L$1105,3,FALSE)</f>
        <v>Татькова Анна</v>
      </c>
      <c r="C25" s="18" t="str">
        <f>VLOOKUP($Q25,УЧАСТНИКИ!$A$2:$L$1105,4,FALSE)</f>
        <v>22.06.1999</v>
      </c>
      <c r="D25" s="18" t="str">
        <f>VLOOKUP($Q25,УЧАСТНИКИ!$A$2:$L$1105,8,FALSE)</f>
        <v>КМС</v>
      </c>
      <c r="E25" s="41" t="str">
        <f>VLOOKUP($Q25,УЧАСТНИКИ!$A$2:$L$1105,5,FALSE)</f>
        <v xml:space="preserve">Волгоградская область </v>
      </c>
      <c r="F25" s="18">
        <f>VLOOKUP($Q25,УЧАСТНИКИ!$A$2:$L$1105,7,FALSE)</f>
        <v>0</v>
      </c>
      <c r="G25" s="35" t="str">
        <f>VLOOKUP($Q25,УЧАСТНИКИ!$A$2:$L$1105,11,FALSE)</f>
        <v xml:space="preserve"> ГБУ ВО "СШОР по легкой атлетике", ФГБОУ ВО "ВГАФК"</v>
      </c>
      <c r="H25" s="273">
        <v>1237</v>
      </c>
      <c r="I25" s="171" t="str">
        <f t="shared" si="0"/>
        <v>12,37</v>
      </c>
      <c r="J25" s="22">
        <v>-0.9</v>
      </c>
      <c r="K25" s="273"/>
      <c r="L25" s="171"/>
      <c r="M25" s="13"/>
      <c r="N25" s="23" t="str">
        <f t="shared" si="2"/>
        <v>КМС</v>
      </c>
      <c r="O25" s="35" t="s">
        <v>123</v>
      </c>
      <c r="P25" s="41" t="str">
        <f>VLOOKUP($Q25,УЧАСТНИКИ!$A$2:$L$1105,10,FALSE)</f>
        <v>Кайдалин В.С.</v>
      </c>
      <c r="Q25" s="266" t="s">
        <v>1104</v>
      </c>
      <c r="R25" s="29"/>
      <c r="S25" s="28">
        <f t="shared" si="3"/>
        <v>1237</v>
      </c>
    </row>
    <row r="26" spans="1:19" ht="52.8" x14ac:dyDescent="0.25">
      <c r="A26" s="22">
        <f t="shared" si="4"/>
        <v>15</v>
      </c>
      <c r="B26" s="41" t="str">
        <f>VLOOKUP($Q26,УЧАСТНИКИ!$A$2:$L$1105,3,FALSE)</f>
        <v>Думен (Рябенко) Елена</v>
      </c>
      <c r="C26" s="18" t="str">
        <f>VLOOKUP($Q26,УЧАСТНИКИ!$A$2:$L$1105,4,FALSE)</f>
        <v>13.01.1994</v>
      </c>
      <c r="D26" s="18" t="str">
        <f>VLOOKUP($Q26,УЧАСТНИКИ!$A$2:$L$1105,8,FALSE)</f>
        <v>МС</v>
      </c>
      <c r="E26" s="41" t="str">
        <f>VLOOKUP($Q26,УЧАСТНИКИ!$A$2:$L$1105,5,FALSE)</f>
        <v>Краснодарский край Карачаево-Черкесская республика</v>
      </c>
      <c r="F26" s="18">
        <f>VLOOKUP($Q26,УЧАСТНИКИ!$A$2:$L$1105,7,FALSE)</f>
        <v>0</v>
      </c>
      <c r="G26" s="35" t="str">
        <f>VLOOKUP($Q26,УЧАСТНИКИ!$A$2:$L$1105,11,FALSE)</f>
        <v xml:space="preserve"> ГБУ КК  "РЦСП по легкой атлетике", ГБУ КК "ЦОП по легкой атлетике", РГБУ "ЦСП КЧР"</v>
      </c>
      <c r="H26" s="273">
        <v>1245</v>
      </c>
      <c r="I26" s="171" t="str">
        <f t="shared" si="0"/>
        <v>12,45</v>
      </c>
      <c r="J26" s="22">
        <v>-0.9</v>
      </c>
      <c r="K26" s="273"/>
      <c r="L26" s="171"/>
      <c r="M26" s="13"/>
      <c r="N26" s="23" t="str">
        <f t="shared" si="2"/>
        <v>КМС</v>
      </c>
      <c r="O26" s="35">
        <v>7</v>
      </c>
      <c r="P26" s="41" t="str">
        <f>VLOOKUP($Q26,УЧАСТНИКИ!$A$2:$L$1105,10,FALSE)</f>
        <v>Вяльцева В.Г.</v>
      </c>
      <c r="Q26" s="266" t="s">
        <v>1068</v>
      </c>
      <c r="R26" s="27"/>
      <c r="S26" s="28">
        <f t="shared" si="3"/>
        <v>1245</v>
      </c>
    </row>
    <row r="27" spans="1:19" ht="26.4" x14ac:dyDescent="0.25">
      <c r="A27" s="22">
        <f t="shared" si="4"/>
        <v>16</v>
      </c>
      <c r="B27" s="41" t="str">
        <f>VLOOKUP($Q27,УЧАСТНИКИ!$A$2:$L$1105,3,FALSE)</f>
        <v>Сухобокова Анастасия</v>
      </c>
      <c r="C27" s="18" t="str">
        <f>VLOOKUP($Q27,УЧАСТНИКИ!$A$2:$L$1105,4,FALSE)</f>
        <v>04.12.1997</v>
      </c>
      <c r="D27" s="18" t="str">
        <f>VLOOKUP($Q27,УЧАСТНИКИ!$A$2:$L$1105,8,FALSE)</f>
        <v>1</v>
      </c>
      <c r="E27" s="41" t="str">
        <f>VLOOKUP($Q27,УЧАСТНИКИ!$A$2:$L$1105,5,FALSE)</f>
        <v xml:space="preserve">Сахалинская область </v>
      </c>
      <c r="F27" s="18">
        <f>VLOOKUP($Q27,УЧАСТНИКИ!$A$2:$L$1105,7,FALSE)</f>
        <v>0</v>
      </c>
      <c r="G27" s="35" t="str">
        <f>VLOOKUP($Q27,УЧАСТНИКИ!$A$2:$L$1105,11,FALSE)</f>
        <v xml:space="preserve"> ГБУ СШ летних видов спорта им.Э.М.Комнацкого</v>
      </c>
      <c r="H27" s="273">
        <v>1255</v>
      </c>
      <c r="I27" s="171" t="str">
        <f t="shared" si="0"/>
        <v>12,55</v>
      </c>
      <c r="J27" s="22">
        <v>-0.9</v>
      </c>
      <c r="K27" s="273"/>
      <c r="L27" s="171"/>
      <c r="M27" s="13"/>
      <c r="N27" s="23" t="str">
        <f t="shared" si="2"/>
        <v>КМС</v>
      </c>
      <c r="O27" s="35" t="s">
        <v>123</v>
      </c>
      <c r="P27" s="41"/>
      <c r="Q27" s="266" t="s">
        <v>1221</v>
      </c>
      <c r="R27" s="27"/>
      <c r="S27" s="28">
        <f t="shared" si="3"/>
        <v>1255</v>
      </c>
    </row>
    <row r="28" spans="1:19" ht="26.4" x14ac:dyDescent="0.25">
      <c r="A28" s="22">
        <f t="shared" si="4"/>
        <v>17</v>
      </c>
      <c r="B28" s="41" t="str">
        <f>VLOOKUP($Q28,УЧАСТНИКИ!$A$2:$L$1105,3,FALSE)</f>
        <v>Стародубова Виолетта</v>
      </c>
      <c r="C28" s="18" t="str">
        <f>VLOOKUP($Q28,УЧАСТНИКИ!$A$2:$L$1105,4,FALSE)</f>
        <v>15.12.1999</v>
      </c>
      <c r="D28" s="18" t="str">
        <f>VLOOKUP($Q28,УЧАСТНИКИ!$A$2:$L$1105,8,FALSE)</f>
        <v>КМС</v>
      </c>
      <c r="E28" s="41" t="str">
        <f>VLOOKUP($Q28,УЧАСТНИКИ!$A$2:$L$1105,5,FALSE)</f>
        <v xml:space="preserve">Воронежская область </v>
      </c>
      <c r="F28" s="18">
        <f>VLOOKUP($Q28,УЧАСТНИКИ!$A$2:$L$1105,7,FALSE)</f>
        <v>0</v>
      </c>
      <c r="G28" s="35" t="str">
        <f>VLOOKUP($Q28,УЧАСТНИКИ!$A$2:$L$1105,11,FALSE)</f>
        <v xml:space="preserve"> МКУДО Нововоронежская ДЮСШ</v>
      </c>
      <c r="H28" s="273">
        <v>1261</v>
      </c>
      <c r="I28" s="171" t="str">
        <f t="shared" si="0"/>
        <v>12,61</v>
      </c>
      <c r="J28" s="52">
        <v>0</v>
      </c>
      <c r="K28" s="273"/>
      <c r="L28" s="171"/>
      <c r="M28" s="13"/>
      <c r="N28" s="23" t="str">
        <f t="shared" si="2"/>
        <v>КМС</v>
      </c>
      <c r="O28" s="35">
        <v>6</v>
      </c>
      <c r="P28" s="41" t="str">
        <f>VLOOKUP($Q28,УЧАСТНИКИ!$A$2:$L$1105,10,FALSE)</f>
        <v>Мамонов В.В.</v>
      </c>
      <c r="Q28" s="266" t="s">
        <v>1126</v>
      </c>
      <c r="R28" s="29"/>
      <c r="S28" s="28">
        <f t="shared" si="3"/>
        <v>1261</v>
      </c>
    </row>
    <row r="29" spans="1:19" ht="26.4" x14ac:dyDescent="0.25">
      <c r="A29" s="22">
        <f t="shared" si="4"/>
        <v>18</v>
      </c>
      <c r="B29" s="41" t="str">
        <f>VLOOKUP($Q29,УЧАСТНИКИ!$A$2:$L$1105,3,FALSE)</f>
        <v>Шерстобитова Алефтина</v>
      </c>
      <c r="C29" s="18" t="str">
        <f>VLOOKUP($Q29,УЧАСТНИКИ!$A$2:$L$1105,4,FALSE)</f>
        <v>18.02.1999</v>
      </c>
      <c r="D29" s="18" t="str">
        <f>VLOOKUP($Q29,УЧАСТНИКИ!$A$2:$L$1105,8,FALSE)</f>
        <v>КМС</v>
      </c>
      <c r="E29" s="41" t="str">
        <f>VLOOKUP($Q29,УЧАСТНИКИ!$A$2:$L$1105,5,FALSE)</f>
        <v xml:space="preserve">Волгоградская область </v>
      </c>
      <c r="F29" s="18">
        <f>VLOOKUP($Q29,УЧАСТНИКИ!$A$2:$L$1105,7,FALSE)</f>
        <v>0</v>
      </c>
      <c r="G29" s="35" t="str">
        <f>VLOOKUP($Q29,УЧАСТНИКИ!$A$2:$L$1105,11,FALSE)</f>
        <v>Динамо ГБУ ВО "СШОР по легкой атлетике"</v>
      </c>
      <c r="H29" s="273">
        <v>1262</v>
      </c>
      <c r="I29" s="171" t="str">
        <f t="shared" si="0"/>
        <v>12,62</v>
      </c>
      <c r="J29" s="52">
        <v>0</v>
      </c>
      <c r="K29" s="273"/>
      <c r="L29" s="171"/>
      <c r="M29" s="22"/>
      <c r="N29" s="23" t="str">
        <f t="shared" si="2"/>
        <v>КМС</v>
      </c>
      <c r="O29" s="35" t="s">
        <v>123</v>
      </c>
      <c r="P29" s="41" t="str">
        <f>VLOOKUP($Q29,УЧАСТНИКИ!$A$2:$L$1105,10,FALSE)</f>
        <v>Абалдов А.А., Типаев В.Н.</v>
      </c>
      <c r="Q29" s="266" t="s">
        <v>1105</v>
      </c>
      <c r="R29" s="29"/>
      <c r="S29" s="28">
        <f t="shared" si="3"/>
        <v>1262</v>
      </c>
    </row>
    <row r="30" spans="1:19" ht="26.4" x14ac:dyDescent="0.25">
      <c r="A30" s="22">
        <f t="shared" si="4"/>
        <v>19</v>
      </c>
      <c r="B30" s="41" t="str">
        <f>VLOOKUP($Q30,УЧАСТНИКИ!$A$2:$L$1105,3,FALSE)</f>
        <v>Григорьева Ольга</v>
      </c>
      <c r="C30" s="18" t="str">
        <f>VLOOKUP($Q30,УЧАСТНИКИ!$A$2:$L$1105,4,FALSE)</f>
        <v>11.12.1992</v>
      </c>
      <c r="D30" s="18" t="str">
        <f>VLOOKUP($Q30,УЧАСТНИКИ!$A$2:$L$1105,8,FALSE)</f>
        <v>КМС</v>
      </c>
      <c r="E30" s="41" t="str">
        <f>VLOOKUP($Q30,УЧАСТНИКИ!$A$2:$L$1105,5,FALSE)</f>
        <v xml:space="preserve">Новгородская область </v>
      </c>
      <c r="F30" s="18">
        <f>VLOOKUP($Q30,УЧАСТНИКИ!$A$2:$L$1105,7,FALSE)</f>
        <v>0</v>
      </c>
      <c r="G30" s="35" t="str">
        <f>VLOOKUP($Q30,УЧАСТНИКИ!$A$2:$L$1105,11,FALSE)</f>
        <v xml:space="preserve"> -</v>
      </c>
      <c r="H30" s="273">
        <v>1296</v>
      </c>
      <c r="I30" s="171" t="str">
        <f t="shared" si="0"/>
        <v>12,96</v>
      </c>
      <c r="J30" s="22">
        <v>-0.9</v>
      </c>
      <c r="K30" s="273"/>
      <c r="L30" s="171"/>
      <c r="M30" s="13"/>
      <c r="N30" s="23" t="str">
        <f t="shared" si="2"/>
        <v>1</v>
      </c>
      <c r="O30" s="35">
        <v>5</v>
      </c>
      <c r="P30" s="41" t="str">
        <f>VLOOKUP($Q30,УЧАСТНИКИ!$A$2:$L$1105,10,FALSE)</f>
        <v>Самостоятельно о.</v>
      </c>
      <c r="Q30" s="266" t="s">
        <v>1195</v>
      </c>
      <c r="R30" s="29"/>
      <c r="S30" s="28">
        <f t="shared" si="3"/>
        <v>1296</v>
      </c>
    </row>
    <row r="31" spans="1:19" ht="13.2" customHeight="1" x14ac:dyDescent="0.25">
      <c r="A31" s="18"/>
      <c r="C31" s="270"/>
      <c r="D31" s="270"/>
      <c r="I31" s="270"/>
      <c r="J31" s="270"/>
      <c r="K31" s="270"/>
      <c r="L31" s="270"/>
      <c r="M31" s="270"/>
    </row>
    <row r="32" spans="1:19" ht="13.2" customHeight="1" x14ac:dyDescent="0.25">
      <c r="A32" s="18"/>
      <c r="C32" s="270"/>
      <c r="D32" s="270"/>
      <c r="I32" s="270"/>
      <c r="J32" s="270"/>
      <c r="K32" s="270"/>
      <c r="L32" s="270"/>
      <c r="M32" s="270"/>
    </row>
    <row r="33" spans="1:13" x14ac:dyDescent="0.25">
      <c r="A33" s="277" t="s">
        <v>172</v>
      </c>
      <c r="B33" s="212"/>
      <c r="C33" s="130"/>
      <c r="D33" s="130"/>
      <c r="E33" s="212"/>
      <c r="F33" s="212"/>
      <c r="G33" s="277" t="s">
        <v>173</v>
      </c>
      <c r="I33" s="270"/>
      <c r="J33" s="270"/>
      <c r="K33" s="270"/>
      <c r="L33" s="270"/>
      <c r="M33" s="270"/>
    </row>
    <row r="34" spans="1:13" x14ac:dyDescent="0.25">
      <c r="A34" s="277"/>
      <c r="B34" s="212"/>
      <c r="C34" s="130"/>
      <c r="D34" s="130"/>
      <c r="E34" s="212"/>
      <c r="F34" s="212"/>
      <c r="G34" s="277"/>
      <c r="I34" s="270"/>
      <c r="J34" s="270"/>
      <c r="K34" s="270"/>
      <c r="L34" s="270"/>
      <c r="M34" s="270"/>
    </row>
    <row r="35" spans="1:13" x14ac:dyDescent="0.25">
      <c r="A35" s="277"/>
      <c r="B35" s="212"/>
      <c r="C35" s="130"/>
      <c r="D35" s="130"/>
      <c r="E35" s="212"/>
      <c r="F35" s="212"/>
      <c r="G35" s="277"/>
      <c r="I35" s="270"/>
      <c r="J35" s="270"/>
      <c r="K35" s="270"/>
      <c r="L35" s="270"/>
      <c r="M35" s="270"/>
    </row>
    <row r="36" spans="1:13" x14ac:dyDescent="0.25">
      <c r="A36" s="277" t="s">
        <v>174</v>
      </c>
      <c r="B36" s="212"/>
      <c r="C36" s="130"/>
      <c r="D36" s="130"/>
      <c r="E36" s="212"/>
      <c r="F36" s="212"/>
      <c r="G36" s="277" t="s">
        <v>175</v>
      </c>
      <c r="I36" s="270"/>
      <c r="J36" s="270"/>
      <c r="K36" s="270"/>
      <c r="L36" s="270"/>
      <c r="M36" s="270"/>
    </row>
    <row r="37" spans="1:13" x14ac:dyDescent="0.25">
      <c r="A37" s="18"/>
      <c r="C37" s="270"/>
      <c r="D37" s="270"/>
      <c r="I37" s="270"/>
      <c r="J37" s="270"/>
      <c r="K37" s="270"/>
      <c r="L37" s="270"/>
      <c r="M37" s="270"/>
    </row>
    <row r="38" spans="1:13" ht="13.2" customHeight="1" x14ac:dyDescent="0.25">
      <c r="A38" s="18"/>
      <c r="C38" s="270"/>
      <c r="D38" s="270"/>
      <c r="I38" s="270"/>
      <c r="J38" s="270"/>
      <c r="K38" s="270"/>
      <c r="L38" s="270"/>
      <c r="M38" s="270"/>
    </row>
    <row r="39" spans="1:13" ht="13.2" customHeight="1" x14ac:dyDescent="0.25">
      <c r="A39" s="18"/>
      <c r="C39" s="270"/>
      <c r="D39" s="270"/>
      <c r="I39" s="270"/>
      <c r="J39" s="270"/>
      <c r="K39" s="270"/>
      <c r="L39" s="270"/>
      <c r="M39" s="270"/>
    </row>
    <row r="40" spans="1:13" ht="13.2" customHeight="1" x14ac:dyDescent="0.25">
      <c r="A40" s="18"/>
      <c r="C40" s="270"/>
      <c r="D40" s="270"/>
      <c r="I40" s="270"/>
      <c r="J40" s="270"/>
      <c r="K40" s="270"/>
      <c r="L40" s="270"/>
      <c r="M40" s="270"/>
    </row>
    <row r="41" spans="1:13" ht="13.2" customHeight="1" x14ac:dyDescent="0.25">
      <c r="A41" s="18"/>
      <c r="C41" s="270"/>
      <c r="D41" s="270"/>
      <c r="I41" s="270"/>
      <c r="J41" s="270"/>
      <c r="K41" s="270"/>
      <c r="L41" s="270"/>
      <c r="M41" s="270"/>
    </row>
    <row r="42" spans="1:13" ht="13.2" customHeight="1" x14ac:dyDescent="0.25">
      <c r="A42" s="18"/>
      <c r="C42" s="270"/>
      <c r="D42" s="270"/>
      <c r="I42" s="270"/>
      <c r="J42" s="270"/>
      <c r="K42" s="270"/>
      <c r="L42" s="270"/>
      <c r="M42" s="270"/>
    </row>
    <row r="43" spans="1:13" ht="13.2" customHeight="1" x14ac:dyDescent="0.25">
      <c r="A43" s="18"/>
      <c r="C43" s="270"/>
      <c r="D43" s="270"/>
      <c r="I43" s="270"/>
      <c r="J43" s="270"/>
      <c r="K43" s="270"/>
      <c r="L43" s="270"/>
      <c r="M43" s="270"/>
    </row>
    <row r="44" spans="1:13" ht="13.2" customHeight="1" x14ac:dyDescent="0.25">
      <c r="A44" s="18"/>
      <c r="C44" s="270"/>
      <c r="D44" s="270"/>
      <c r="I44" s="270"/>
      <c r="J44" s="270"/>
      <c r="K44" s="270"/>
      <c r="L44" s="270"/>
      <c r="M44" s="270"/>
    </row>
    <row r="45" spans="1:13" ht="13.2" customHeight="1" x14ac:dyDescent="0.25">
      <c r="A45" s="18"/>
      <c r="C45" s="270"/>
      <c r="D45" s="270"/>
      <c r="I45" s="270"/>
      <c r="J45" s="270"/>
      <c r="K45" s="270"/>
      <c r="L45" s="270"/>
      <c r="M45" s="270"/>
    </row>
    <row r="46" spans="1:13" ht="13.2" customHeight="1" x14ac:dyDescent="0.25">
      <c r="A46" s="18"/>
      <c r="C46" s="270"/>
      <c r="D46" s="270"/>
      <c r="I46" s="270"/>
      <c r="J46" s="270"/>
      <c r="K46" s="270"/>
      <c r="L46" s="270"/>
      <c r="M46" s="270"/>
    </row>
    <row r="47" spans="1:13" ht="13.2" customHeight="1" x14ac:dyDescent="0.25">
      <c r="A47" s="18"/>
      <c r="C47" s="270"/>
      <c r="D47" s="270"/>
      <c r="I47" s="270"/>
      <c r="J47" s="270"/>
      <c r="K47" s="270"/>
      <c r="L47" s="270"/>
      <c r="M47" s="270"/>
    </row>
    <row r="48" spans="1:13" ht="13.2" customHeight="1" x14ac:dyDescent="0.25">
      <c r="A48" s="18"/>
      <c r="C48" s="270"/>
      <c r="D48" s="270"/>
      <c r="I48" s="270"/>
      <c r="J48" s="270"/>
      <c r="K48" s="270"/>
      <c r="L48" s="270"/>
      <c r="M48" s="270"/>
    </row>
    <row r="49" spans="1:13" x14ac:dyDescent="0.25">
      <c r="A49" s="18"/>
      <c r="C49" s="270"/>
      <c r="D49" s="270"/>
      <c r="I49" s="270"/>
      <c r="J49" s="270"/>
      <c r="K49" s="270"/>
      <c r="L49" s="270"/>
      <c r="M49" s="270"/>
    </row>
    <row r="50" spans="1:13" x14ac:dyDescent="0.25">
      <c r="A50" s="18"/>
      <c r="C50" s="270"/>
      <c r="D50" s="270"/>
      <c r="I50" s="270"/>
      <c r="J50" s="270"/>
      <c r="K50" s="270"/>
      <c r="L50" s="270"/>
      <c r="M50" s="270"/>
    </row>
    <row r="51" spans="1:13" x14ac:dyDescent="0.25">
      <c r="A51" s="18"/>
      <c r="C51" s="270"/>
      <c r="D51" s="270"/>
      <c r="I51" s="270"/>
      <c r="J51" s="270"/>
      <c r="K51" s="270"/>
      <c r="L51" s="270"/>
      <c r="M51" s="270"/>
    </row>
    <row r="52" spans="1:13" x14ac:dyDescent="0.25">
      <c r="A52" s="18"/>
      <c r="C52" s="270"/>
      <c r="D52" s="270"/>
      <c r="I52" s="270"/>
      <c r="J52" s="270"/>
      <c r="K52" s="270"/>
      <c r="L52" s="270"/>
      <c r="M52" s="270"/>
    </row>
    <row r="53" spans="1:13" x14ac:dyDescent="0.25">
      <c r="A53" s="18"/>
      <c r="C53" s="270"/>
      <c r="D53" s="270"/>
      <c r="I53" s="270"/>
      <c r="J53" s="270"/>
      <c r="K53" s="270"/>
      <c r="L53" s="270"/>
      <c r="M53" s="270"/>
    </row>
    <row r="54" spans="1:13" x14ac:dyDescent="0.25">
      <c r="A54" s="18"/>
      <c r="C54" s="270"/>
      <c r="D54" s="270"/>
      <c r="I54" s="270"/>
      <c r="J54" s="270"/>
      <c r="K54" s="270"/>
      <c r="L54" s="270"/>
      <c r="M54" s="270"/>
    </row>
    <row r="55" spans="1:13" x14ac:dyDescent="0.25">
      <c r="A55" s="18"/>
      <c r="C55" s="270"/>
      <c r="D55" s="270"/>
      <c r="I55" s="270"/>
      <c r="J55" s="270"/>
      <c r="K55" s="270"/>
      <c r="L55" s="270"/>
      <c r="M55" s="270"/>
    </row>
    <row r="56" spans="1:13" x14ac:dyDescent="0.25">
      <c r="A56" s="270"/>
      <c r="C56" s="270"/>
      <c r="D56" s="270"/>
      <c r="I56" s="270"/>
      <c r="J56" s="270"/>
      <c r="K56" s="270"/>
      <c r="L56" s="270"/>
      <c r="M56" s="270"/>
    </row>
    <row r="57" spans="1:13" x14ac:dyDescent="0.25">
      <c r="A57" s="270"/>
      <c r="C57" s="270"/>
      <c r="D57" s="270"/>
      <c r="I57" s="270"/>
      <c r="J57" s="270"/>
      <c r="K57" s="270"/>
      <c r="L57" s="270"/>
      <c r="M57" s="270"/>
    </row>
    <row r="58" spans="1:13" x14ac:dyDescent="0.25">
      <c r="A58" s="270"/>
      <c r="C58" s="270"/>
      <c r="D58" s="270"/>
      <c r="I58" s="270"/>
      <c r="J58" s="270"/>
      <c r="K58" s="270"/>
      <c r="L58" s="270"/>
      <c r="M58" s="270"/>
    </row>
    <row r="59" spans="1:13" x14ac:dyDescent="0.25">
      <c r="A59" s="270"/>
      <c r="C59" s="270"/>
      <c r="D59" s="270"/>
      <c r="I59" s="270"/>
      <c r="J59" s="270"/>
      <c r="K59" s="270"/>
      <c r="L59" s="270"/>
      <c r="M59" s="270"/>
    </row>
    <row r="60" spans="1:13" x14ac:dyDescent="0.25">
      <c r="A60" s="270"/>
      <c r="C60" s="270"/>
      <c r="D60" s="270"/>
      <c r="I60" s="270"/>
      <c r="J60" s="270"/>
      <c r="K60" s="270"/>
      <c r="L60" s="270"/>
      <c r="M60" s="270"/>
    </row>
    <row r="61" spans="1:13" x14ac:dyDescent="0.25">
      <c r="A61" s="14"/>
    </row>
    <row r="62" spans="1:13" x14ac:dyDescent="0.25">
      <c r="A62" s="14"/>
    </row>
    <row r="63" spans="1:13" x14ac:dyDescent="0.25">
      <c r="A63" s="14"/>
    </row>
    <row r="64" spans="1:13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</sheetData>
  <sortState ref="A12:AA19">
    <sortCondition ref="K12:K19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6:P6"/>
    <mergeCell ref="A7:P7"/>
    <mergeCell ref="A1:P1"/>
    <mergeCell ref="A3:P3"/>
    <mergeCell ref="A2:P2"/>
    <mergeCell ref="A5:P5"/>
    <mergeCell ref="A4:P4"/>
  </mergeCells>
  <phoneticPr fontId="1" type="noConversion"/>
  <printOptions horizontalCentered="1"/>
  <pageMargins left="0.21" right="0.21" top="0.47244094488188981" bottom="0.27559055118110237" header="0.27559055118110237" footer="0.19685039370078741"/>
  <pageSetup paperSize="9" scale="95" orientation="landscape" r:id="rId2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43">
    <tabColor indexed="15"/>
  </sheetPr>
  <dimension ref="A1:X78"/>
  <sheetViews>
    <sheetView topLeftCell="A23" zoomScale="115" zoomScaleNormal="115" zoomScaleSheetLayoutView="70" workbookViewId="0">
      <selection activeCell="G51" sqref="G51"/>
    </sheetView>
  </sheetViews>
  <sheetFormatPr defaultColWidth="8.33203125" defaultRowHeight="13.2" outlineLevelCol="1" x14ac:dyDescent="0.25"/>
  <cols>
    <col min="1" max="1" width="6.33203125" style="25" customWidth="1"/>
    <col min="2" max="2" width="17.77734375" style="10" customWidth="1"/>
    <col min="3" max="3" width="9.33203125" style="14" bestFit="1" customWidth="1"/>
    <col min="4" max="4" width="8.109375" style="14" customWidth="1"/>
    <col min="5" max="5" width="19.77734375" style="10" customWidth="1"/>
    <col min="6" max="6" width="8.33203125" style="10" hidden="1" customWidth="1"/>
    <col min="7" max="7" width="28.5546875" style="10" customWidth="1"/>
    <col min="8" max="8" width="15" style="10" hidden="1" customWidth="1" outlineLevel="1"/>
    <col min="9" max="9" width="8.44140625" style="14" customWidth="1" collapsed="1"/>
    <col min="10" max="10" width="7.33203125" style="14" hidden="1" customWidth="1"/>
    <col min="11" max="11" width="11.6640625" style="10" bestFit="1" customWidth="1"/>
    <col min="12" max="12" width="8.44140625" style="18" customWidth="1"/>
    <col min="13" max="13" width="31.44140625" style="10" customWidth="1"/>
    <col min="14" max="14" width="8.33203125" style="10" hidden="1" customWidth="1" outlineLevel="1"/>
    <col min="15" max="17" width="5.88671875" style="10" hidden="1" customWidth="1" outlineLevel="1"/>
    <col min="18" max="23" width="7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3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140"/>
      <c r="O1" s="140"/>
      <c r="P1" s="140"/>
      <c r="S1" s="11"/>
      <c r="T1" s="11"/>
      <c r="U1" s="12"/>
    </row>
    <row r="2" spans="1:23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140"/>
      <c r="O2" s="140"/>
      <c r="P2" s="140"/>
      <c r="S2" s="11"/>
      <c r="T2" s="11"/>
      <c r="U2" s="12"/>
    </row>
    <row r="3" spans="1:23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140"/>
      <c r="O3" s="140"/>
      <c r="P3" s="140"/>
      <c r="S3" s="11"/>
      <c r="T3" s="11"/>
      <c r="U3" s="12"/>
    </row>
    <row r="4" spans="1:23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140"/>
      <c r="O4" s="140"/>
      <c r="P4" s="140"/>
      <c r="S4" s="11"/>
      <c r="T4" s="11"/>
      <c r="U4" s="12"/>
    </row>
    <row r="5" spans="1:23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"/>
      <c r="O5" s="33"/>
      <c r="P5" s="33"/>
      <c r="S5" s="11"/>
      <c r="T5" s="11"/>
      <c r="U5" s="12"/>
    </row>
    <row r="6" spans="1:23" ht="8.25" customHeight="1" x14ac:dyDescent="0.25">
      <c r="A6" s="332"/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M6" s="332"/>
      <c r="O6" s="18"/>
      <c r="S6" s="11"/>
      <c r="T6" s="11"/>
      <c r="U6" s="12"/>
    </row>
    <row r="7" spans="1:23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3"/>
      <c r="O7" s="33"/>
      <c r="P7" s="33"/>
      <c r="S7" s="11"/>
      <c r="T7" s="11"/>
      <c r="U7" s="12"/>
    </row>
    <row r="8" spans="1:23" ht="12.75" customHeight="1" x14ac:dyDescent="0.25">
      <c r="A8" s="19" t="str">
        <f>d_4</f>
        <v>ЖЕНЩИНЫ</v>
      </c>
      <c r="B8" s="16"/>
      <c r="D8" s="153"/>
      <c r="E8" s="153"/>
      <c r="F8" s="31"/>
      <c r="G8" s="20"/>
      <c r="H8" s="154"/>
      <c r="I8" s="26"/>
      <c r="J8" s="26"/>
      <c r="K8" s="26"/>
      <c r="L8" s="153"/>
      <c r="M8" s="26"/>
      <c r="N8" s="20"/>
      <c r="O8" s="34"/>
      <c r="P8" s="19"/>
      <c r="S8" s="11"/>
      <c r="T8" s="11"/>
      <c r="U8" s="12"/>
    </row>
    <row r="9" spans="1:23" ht="12.75" customHeight="1" x14ac:dyDescent="0.25">
      <c r="A9" s="16" t="s">
        <v>165</v>
      </c>
      <c r="B9" s="24"/>
      <c r="C9" s="60"/>
      <c r="D9" s="189"/>
      <c r="E9" s="189"/>
      <c r="F9" s="191"/>
      <c r="G9" s="196"/>
      <c r="H9" s="189"/>
      <c r="I9" s="194"/>
      <c r="J9" s="194"/>
      <c r="K9" s="194"/>
      <c r="L9" s="189"/>
      <c r="M9" s="20" t="str">
        <f>d_5</f>
        <v>г. Сочи, ул. Бзугу 2, ст. им. Славы Метревели</v>
      </c>
      <c r="N9" s="196"/>
      <c r="O9" s="195"/>
      <c r="P9" s="188"/>
      <c r="S9" s="11"/>
      <c r="T9" s="11"/>
      <c r="U9" s="12"/>
    </row>
    <row r="10" spans="1:23" s="24" customFormat="1" ht="12.75" customHeight="1" thickBot="1" x14ac:dyDescent="0.3">
      <c r="A10" s="188" t="s">
        <v>145</v>
      </c>
      <c r="C10" s="60"/>
      <c r="D10" s="189"/>
      <c r="E10" s="189"/>
      <c r="G10" s="189"/>
      <c r="H10" s="199"/>
      <c r="I10" s="198" t="s">
        <v>62</v>
      </c>
      <c r="J10" s="194"/>
      <c r="K10" s="188" t="str">
        <f>d_1</f>
        <v>04.09.2019г.</v>
      </c>
      <c r="L10" s="249" t="str">
        <f>'400'!I5</f>
        <v>18:15</v>
      </c>
      <c r="M10" s="196" t="str">
        <f>d_6</f>
        <v>t° +26 вл. 61%</v>
      </c>
      <c r="N10" s="24" t="s">
        <v>12</v>
      </c>
      <c r="O10" s="37" t="s">
        <v>89</v>
      </c>
      <c r="P10" s="37" t="s">
        <v>90</v>
      </c>
      <c r="Q10" s="37" t="s">
        <v>91</v>
      </c>
      <c r="R10" s="37">
        <v>1</v>
      </c>
      <c r="S10" s="37">
        <v>2</v>
      </c>
      <c r="T10" s="37" t="s">
        <v>40</v>
      </c>
      <c r="U10" s="37" t="s">
        <v>92</v>
      </c>
      <c r="V10" s="37" t="s">
        <v>93</v>
      </c>
      <c r="W10" s="37" t="s">
        <v>94</v>
      </c>
    </row>
    <row r="11" spans="1:23" s="24" customFormat="1" ht="28.95" customHeight="1" thickBot="1" x14ac:dyDescent="0.3">
      <c r="A11" s="161" t="s">
        <v>7</v>
      </c>
      <c r="B11" s="162" t="s">
        <v>52</v>
      </c>
      <c r="C11" s="162" t="s">
        <v>15</v>
      </c>
      <c r="D11" s="162" t="s">
        <v>8</v>
      </c>
      <c r="E11" s="162" t="s">
        <v>78</v>
      </c>
      <c r="F11" s="163" t="s">
        <v>80</v>
      </c>
      <c r="G11" s="164" t="s">
        <v>108</v>
      </c>
      <c r="H11" s="175"/>
      <c r="I11" s="174" t="s">
        <v>9</v>
      </c>
      <c r="J11" s="174" t="s">
        <v>10</v>
      </c>
      <c r="K11" s="162" t="s">
        <v>106</v>
      </c>
      <c r="L11" s="162" t="s">
        <v>11</v>
      </c>
      <c r="M11" s="166" t="s">
        <v>107</v>
      </c>
      <c r="O11" s="69">
        <v>5124</v>
      </c>
      <c r="P11" s="69">
        <v>5424</v>
      </c>
      <c r="Q11" s="69">
        <v>5774</v>
      </c>
      <c r="R11" s="69">
        <v>10174</v>
      </c>
      <c r="S11" s="69">
        <v>10624</v>
      </c>
      <c r="T11" s="69">
        <v>11124</v>
      </c>
      <c r="U11" s="69">
        <v>11724</v>
      </c>
      <c r="V11" s="69">
        <v>12424</v>
      </c>
      <c r="W11" s="181">
        <v>13072</v>
      </c>
    </row>
    <row r="12" spans="1:23" ht="43.2" customHeight="1" x14ac:dyDescent="0.25">
      <c r="A12" s="22">
        <f t="shared" ref="A12:A31" si="0">RANK(H12,$H$12:$H$145,1)</f>
        <v>1</v>
      </c>
      <c r="B12" s="41" t="str">
        <f>VLOOKUP($N12,УЧАСТНИКИ!$A$2:$L$1105,3,FALSE)</f>
        <v>Миллер Полина</v>
      </c>
      <c r="C12" s="18" t="str">
        <f>VLOOKUP($N12,УЧАСТНИКИ!$A$2:$L$1105,4,FALSE)</f>
        <v>09.06.2000</v>
      </c>
      <c r="D12" s="18" t="str">
        <f>VLOOKUP($N12,УЧАСТНИКИ!$A$2:$L$1105,8,FALSE)</f>
        <v>МС</v>
      </c>
      <c r="E12" s="41" t="str">
        <f>VLOOKUP($N12,УЧАСТНИКИ!$A$2:$L$1105,5,FALSE)</f>
        <v>Краснодарский край Алтайский край</v>
      </c>
      <c r="F12" s="18">
        <f>VLOOKUP($N12,УЧАСТНИКИ!$A$2:$L$1105,7,FALSE)</f>
        <v>0</v>
      </c>
      <c r="G12" s="35" t="str">
        <f>VLOOKUP($N12,УЧАСТНИКИ!$A$2:$L$1105,11,FALSE)</f>
        <v>ВС ГБУ КК  "РЦСП по легкой атлетике", ГБУ КК "ЦОП по легкой атлетике", МБУ СП СШОР №2</v>
      </c>
      <c r="H12" s="273">
        <v>5174</v>
      </c>
      <c r="I12" s="13" t="str">
        <f t="shared" ref="I12:I18" si="1">IF(H12=0,0,CONCATENATE(MID(H12,1,2),",",MID(H12,3,2)))</f>
        <v>51,74</v>
      </c>
      <c r="J12" s="42"/>
      <c r="K12" s="23" t="str">
        <f t="shared" ref="K12:K31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L12" s="35" t="s">
        <v>1229</v>
      </c>
      <c r="M12" s="41" t="str">
        <f>VLOOKUP($N12,УЧАСТНИКИ!$A$2:$L$1105,10,FALSE)</f>
        <v>Клевцова Н.В.</v>
      </c>
      <c r="N12" s="217" t="s">
        <v>122</v>
      </c>
    </row>
    <row r="13" spans="1:23" ht="40.799999999999997" customHeight="1" x14ac:dyDescent="0.25">
      <c r="A13" s="22">
        <f t="shared" si="0"/>
        <v>2</v>
      </c>
      <c r="B13" s="41" t="str">
        <f>VLOOKUP($N13,УЧАСТНИКИ!$A$2:$L$1105,3,FALSE)</f>
        <v>Аксенова (Усталова) Ксения</v>
      </c>
      <c r="C13" s="18" t="str">
        <f>VLOOKUP($N13,УЧАСТНИКИ!$A$2:$L$1105,4,FALSE)</f>
        <v>14.01.1988</v>
      </c>
      <c r="D13" s="18" t="str">
        <f>VLOOKUP($N13,УЧАСТНИКИ!$A$2:$L$1105,8,FALSE)</f>
        <v>ЗМС</v>
      </c>
      <c r="E13" s="41" t="str">
        <f>VLOOKUP($N13,УЧАСТНИКИ!$A$2:$L$1105,5,FALSE)</f>
        <v>Свердловская область Ямало-Ненецкий автономный округ</v>
      </c>
      <c r="F13" s="18">
        <f>VLOOKUP($N13,УЧАСТНИКИ!$A$2:$L$1105,7,FALSE)</f>
        <v>0</v>
      </c>
      <c r="G13" s="35" t="str">
        <f>VLOOKUP($N13,УЧАСТНИКИ!$A$2:$L$1105,11,FALSE)</f>
        <v>ВС ГАУ СО "ЦСП", ЧУ СК "Луч", МАУ ДО Пуровская районная СДЮСШОР  "Авангард"</v>
      </c>
      <c r="H13" s="273">
        <v>5225</v>
      </c>
      <c r="I13" s="13" t="str">
        <f t="shared" si="1"/>
        <v>52,25</v>
      </c>
      <c r="J13" s="42"/>
      <c r="K13" s="23" t="str">
        <f t="shared" si="2"/>
        <v>МС</v>
      </c>
      <c r="L13" s="35" t="s">
        <v>1230</v>
      </c>
      <c r="M13" s="41" t="str">
        <f>VLOOKUP($N13,УЧАСТНИКИ!$A$2:$L$1105,10,FALSE)</f>
        <v>Табабилов Р.Б., Хангельдиев Г.А.</v>
      </c>
      <c r="N13" s="217" t="s">
        <v>1108</v>
      </c>
    </row>
    <row r="14" spans="1:23" ht="26.4" x14ac:dyDescent="0.25">
      <c r="A14" s="22">
        <f t="shared" si="0"/>
        <v>3</v>
      </c>
      <c r="B14" s="41" t="str">
        <f>VLOOKUP($N14,УЧАСТНИКИ!$A$2:$L$1105,3,FALSE)</f>
        <v>Котова Алина</v>
      </c>
      <c r="C14" s="18" t="str">
        <f>VLOOKUP($N14,УЧАСТНИКИ!$A$2:$L$1105,4,FALSE)</f>
        <v>26.02.1993</v>
      </c>
      <c r="D14" s="18" t="str">
        <f>VLOOKUP($N14,УЧАСТНИКИ!$A$2:$L$1105,8,FALSE)</f>
        <v>МС</v>
      </c>
      <c r="E14" s="41" t="str">
        <f>VLOOKUP($N14,УЧАСТНИКИ!$A$2:$L$1105,5,FALSE)</f>
        <v xml:space="preserve">Республика Карелия </v>
      </c>
      <c r="F14" s="18">
        <f>VLOOKUP($N14,УЧАСТНИКИ!$A$2:$L$1105,7,FALSE)</f>
        <v>0</v>
      </c>
      <c r="G14" s="35" t="str">
        <f>VLOOKUP($N14,УЧАСТНИКИ!$A$2:$L$1105,11,FALSE)</f>
        <v xml:space="preserve"> МУ "СШОР №3"</v>
      </c>
      <c r="H14" s="273">
        <v>5404</v>
      </c>
      <c r="I14" s="13" t="str">
        <f t="shared" si="1"/>
        <v>54,04</v>
      </c>
      <c r="J14" s="42"/>
      <c r="K14" s="23" t="str">
        <f t="shared" si="2"/>
        <v>МС</v>
      </c>
      <c r="L14" s="35" t="s">
        <v>1231</v>
      </c>
      <c r="M14" s="41" t="str">
        <f>VLOOKUP($N14,УЧАСТНИКИ!$A$2:$L$1105,10,FALSE)</f>
        <v>Воробьев С.А.</v>
      </c>
      <c r="N14" s="217" t="s">
        <v>1201</v>
      </c>
    </row>
    <row r="15" spans="1:23" ht="39.6" x14ac:dyDescent="0.25">
      <c r="A15" s="22">
        <f t="shared" si="0"/>
        <v>4</v>
      </c>
      <c r="B15" s="41" t="str">
        <f>VLOOKUP($N15,УЧАСТНИКИ!$A$2:$L$1105,3,FALSE)</f>
        <v>Рудакова Вера</v>
      </c>
      <c r="C15" s="18" t="str">
        <f>VLOOKUP($N15,УЧАСТНИКИ!$A$2:$L$1105,4,FALSE)</f>
        <v>20.03.1992</v>
      </c>
      <c r="D15" s="18" t="str">
        <f>VLOOKUP($N15,УЧАСТНИКИ!$A$2:$L$1105,8,FALSE)</f>
        <v>МСМК</v>
      </c>
      <c r="E15" s="41" t="str">
        <f>VLOOKUP($N15,УЧАСТНИКИ!$A$2:$L$1105,5,FALSE)</f>
        <v>Москва Пермский край</v>
      </c>
      <c r="F15" s="18">
        <f>VLOOKUP($N15,УЧАСТНИКИ!$A$2:$L$1105,7,FALSE)</f>
        <v>0</v>
      </c>
      <c r="G15" s="35" t="str">
        <f>VLOOKUP($N15,УЧАСТНИКИ!$A$2:$L$1105,11,FALSE)</f>
        <v>ВС ГБУ "ЦОП по легкой атлетике" Москомспорта,  МАУ СШОР №1 г.Перми</v>
      </c>
      <c r="H15" s="273">
        <v>5408</v>
      </c>
      <c r="I15" s="13" t="str">
        <f t="shared" si="1"/>
        <v>54,08</v>
      </c>
      <c r="J15" s="42"/>
      <c r="K15" s="23" t="str">
        <f t="shared" si="2"/>
        <v>МС</v>
      </c>
      <c r="L15" s="35" t="s">
        <v>123</v>
      </c>
      <c r="M15" s="41" t="str">
        <f>VLOOKUP($N15,УЧАСТНИКИ!$A$2:$L$1105,10,FALSE)</f>
        <v>Куликова Е.Ю., Вашкевич И.Е., Зеленцова Т.П., Силкин А.Ф.</v>
      </c>
      <c r="N15" s="217" t="s">
        <v>1057</v>
      </c>
    </row>
    <row r="16" spans="1:23" ht="26.4" x14ac:dyDescent="0.25">
      <c r="A16" s="22">
        <f t="shared" si="0"/>
        <v>5</v>
      </c>
      <c r="B16" s="41" t="str">
        <f>VLOOKUP($N16,УЧАСТНИКИ!$A$2:$L$1105,3,FALSE)</f>
        <v>Палиенко Ольга</v>
      </c>
      <c r="C16" s="18" t="str">
        <f>VLOOKUP($N16,УЧАСТНИКИ!$A$2:$L$1105,4,FALSE)</f>
        <v>21.11.1995</v>
      </c>
      <c r="D16" s="18" t="str">
        <f>VLOOKUP($N16,УЧАСТНИКИ!$A$2:$L$1105,8,FALSE)</f>
        <v>КМС</v>
      </c>
      <c r="E16" s="41" t="str">
        <f>VLOOKUP($N16,УЧАСТНИКИ!$A$2:$L$1105,5,FALSE)</f>
        <v xml:space="preserve">Новосибирская область </v>
      </c>
      <c r="F16" s="18">
        <f>VLOOKUP($N16,УЧАСТНИКИ!$A$2:$L$1105,7,FALSE)</f>
        <v>0</v>
      </c>
      <c r="G16" s="35" t="str">
        <f>VLOOKUP($N16,УЧАСТНИКИ!$A$2:$L$1105,11,FALSE)</f>
        <v xml:space="preserve"> МАУ "НЦВСМ"</v>
      </c>
      <c r="H16" s="273">
        <v>5429</v>
      </c>
      <c r="I16" s="13" t="str">
        <f t="shared" si="1"/>
        <v>54,29</v>
      </c>
      <c r="J16" s="42"/>
      <c r="K16" s="23" t="str">
        <f t="shared" si="2"/>
        <v>КМС</v>
      </c>
      <c r="L16" s="35">
        <v>14</v>
      </c>
      <c r="M16" s="41" t="str">
        <f>VLOOKUP($N16,УЧАСТНИКИ!$A$2:$L$1105,10,FALSE)</f>
        <v>Котовский В.Ю., Панов В.С.</v>
      </c>
      <c r="N16" s="217" t="s">
        <v>1192</v>
      </c>
    </row>
    <row r="17" spans="1:14" ht="26.4" x14ac:dyDescent="0.25">
      <c r="A17" s="22">
        <f t="shared" si="0"/>
        <v>6</v>
      </c>
      <c r="B17" s="41" t="str">
        <f>VLOOKUP($N17,УЧАСТНИКИ!$A$2:$L$1105,3,FALSE)</f>
        <v>Жданова Анастасия</v>
      </c>
      <c r="C17" s="18" t="str">
        <f>VLOOKUP($N17,УЧАСТНИКИ!$A$2:$L$1105,4,FALSE)</f>
        <v>15.04.1994</v>
      </c>
      <c r="D17" s="18" t="str">
        <f>VLOOKUP($N17,УЧАСТНИКИ!$A$2:$L$1105,8,FALSE)</f>
        <v>МС</v>
      </c>
      <c r="E17" s="41" t="str">
        <f>VLOOKUP($N17,УЧАСТНИКИ!$A$2:$L$1105,5,FALSE)</f>
        <v xml:space="preserve">Свердловская область </v>
      </c>
      <c r="F17" s="18">
        <f>VLOOKUP($N17,УЧАСТНИКИ!$A$2:$L$1105,7,FALSE)</f>
        <v>0</v>
      </c>
      <c r="G17" s="35" t="str">
        <f>VLOOKUP($N17,УЧАСТНИКИ!$A$2:$L$1105,11,FALSE)</f>
        <v xml:space="preserve"> ГАУ СО "ЦСП", СК "Спутник"</v>
      </c>
      <c r="H17" s="273">
        <v>5459</v>
      </c>
      <c r="I17" s="13" t="str">
        <f t="shared" si="1"/>
        <v>54,59</v>
      </c>
      <c r="J17" s="42"/>
      <c r="K17" s="23" t="str">
        <f t="shared" si="2"/>
        <v>КМС</v>
      </c>
      <c r="L17" s="35" t="s">
        <v>123</v>
      </c>
      <c r="M17" s="41" t="str">
        <f>VLOOKUP($N17,УЧАСТНИКИ!$A$2:$L$1105,10,FALSE)</f>
        <v>Заикин В.В., Мерзлякова Н.В., Гусаренко В.С., Петренко О.Н.</v>
      </c>
      <c r="N17" s="217" t="s">
        <v>1128</v>
      </c>
    </row>
    <row r="18" spans="1:14" ht="26.4" x14ac:dyDescent="0.25">
      <c r="A18" s="22">
        <f t="shared" si="0"/>
        <v>7</v>
      </c>
      <c r="B18" s="41" t="str">
        <f>VLOOKUP($N18,УЧАСТНИКИ!$A$2:$L$1105,3,FALSE)</f>
        <v>Кузминчук Олеся</v>
      </c>
      <c r="C18" s="18" t="str">
        <f>VLOOKUP($N18,УЧАСТНИКИ!$A$2:$L$1105,4,FALSE)</f>
        <v>04.12.1998</v>
      </c>
      <c r="D18" s="18" t="str">
        <f>VLOOKUP($N18,УЧАСТНИКИ!$A$2:$L$1105,8,FALSE)</f>
        <v>КМС</v>
      </c>
      <c r="E18" s="41" t="str">
        <f>VLOOKUP($N18,УЧАСТНИКИ!$A$2:$L$1105,5,FALSE)</f>
        <v xml:space="preserve">Санкт-Петербург </v>
      </c>
      <c r="F18" s="18">
        <f>VLOOKUP($N18,УЧАСТНИКИ!$A$2:$L$1105,7,FALSE)</f>
        <v>0</v>
      </c>
      <c r="G18" s="35" t="str">
        <f>VLOOKUP($N18,УЧАСТНИКИ!$A$2:$L$1105,11,FALSE)</f>
        <v xml:space="preserve"> ГБУ СШОР №2 Московского района</v>
      </c>
      <c r="H18" s="273">
        <v>5493</v>
      </c>
      <c r="I18" s="13" t="str">
        <f t="shared" si="1"/>
        <v>54,93</v>
      </c>
      <c r="J18" s="42"/>
      <c r="K18" s="23" t="str">
        <f t="shared" si="2"/>
        <v>КМС</v>
      </c>
      <c r="L18" s="35" t="s">
        <v>123</v>
      </c>
      <c r="M18" s="41" t="str">
        <f>VLOOKUP($N18,УЧАСТНИКИ!$A$2:$L$1105,10,FALSE)</f>
        <v>Лотова Э.В.</v>
      </c>
      <c r="N18" s="217" t="s">
        <v>22</v>
      </c>
    </row>
    <row r="19" spans="1:14" ht="26.4" x14ac:dyDescent="0.25">
      <c r="A19" s="22">
        <f t="shared" si="0"/>
        <v>8</v>
      </c>
      <c r="B19" s="41" t="str">
        <f>VLOOKUP($N19,УЧАСТНИКИ!$A$2:$L$1105,3,FALSE)</f>
        <v>Котельникова Елена</v>
      </c>
      <c r="C19" s="18" t="str">
        <f>VLOOKUP($N19,УЧАСТНИКИ!$A$2:$L$1105,4,FALSE)</f>
        <v>03.04.1997</v>
      </c>
      <c r="D19" s="18" t="str">
        <f>VLOOKUP($N19,УЧАСТНИКИ!$A$2:$L$1105,8,FALSE)</f>
        <v>КМС</v>
      </c>
      <c r="E19" s="41" t="str">
        <f>VLOOKUP($N19,УЧАСТНИКИ!$A$2:$L$1105,5,FALSE)</f>
        <v xml:space="preserve">Курская область </v>
      </c>
      <c r="F19" s="18">
        <f>VLOOKUP($N19,УЧАСТНИКИ!$A$2:$L$1105,7,FALSE)</f>
        <v>0</v>
      </c>
      <c r="G19" s="35" t="str">
        <f>VLOOKUP($N19,УЧАСТНИКИ!$A$2:$L$1105,11,FALSE)</f>
        <v xml:space="preserve"> ОБУ СШОР "Урожай"</v>
      </c>
      <c r="H19" s="273">
        <v>5505</v>
      </c>
      <c r="I19" s="13" t="str">
        <f>IF(H19=0,0,CONCATENATE(MID(H19,1,2),",",MID(H19,3,2)))</f>
        <v>55,05</v>
      </c>
      <c r="J19" s="42"/>
      <c r="K19" s="23" t="str">
        <f t="shared" si="2"/>
        <v>КМС</v>
      </c>
      <c r="L19" s="35">
        <v>13</v>
      </c>
      <c r="M19" s="41"/>
      <c r="N19" s="217" t="s">
        <v>1176</v>
      </c>
    </row>
    <row r="20" spans="1:14" ht="39.6" x14ac:dyDescent="0.25">
      <c r="A20" s="22">
        <f t="shared" si="0"/>
        <v>9</v>
      </c>
      <c r="B20" s="41" t="str">
        <f>VLOOKUP($N20,УЧАСТНИКИ!$A$2:$L$1105,3,FALSE)</f>
        <v>Тюрина Екатерина</v>
      </c>
      <c r="C20" s="18" t="str">
        <f>VLOOKUP($N20,УЧАСТНИКИ!$A$2:$L$1105,4,FALSE)</f>
        <v>18.04.1997</v>
      </c>
      <c r="D20" s="18" t="str">
        <f>VLOOKUP($N20,УЧАСТНИКИ!$A$2:$L$1105,8,FALSE)</f>
        <v>МС</v>
      </c>
      <c r="E20" s="41" t="str">
        <f>VLOOKUP($N20,УЧАСТНИКИ!$A$2:$L$1105,5,FALSE)</f>
        <v>Санкт-Петербург Нижегородская область</v>
      </c>
      <c r="F20" s="18">
        <f>VLOOKUP($N20,УЧАСТНИКИ!$A$2:$L$1105,7,FALSE)</f>
        <v>0</v>
      </c>
      <c r="G20" s="35" t="str">
        <f>VLOOKUP($N20,УЧАСТНИКИ!$A$2:$L$1105,11,FALSE)</f>
        <v xml:space="preserve"> СПб ГБУ ЦОП "ШВСМ по легкой атлетике", МБУ   КСШОР №1</v>
      </c>
      <c r="H20" s="273">
        <v>5538</v>
      </c>
      <c r="I20" s="13" t="str">
        <f t="shared" ref="I20:I30" si="3">IF(H20=0,0,CONCATENATE(MID(H20,1,2),",",MID(H20,3,2)))</f>
        <v>55,38</v>
      </c>
      <c r="J20" s="42"/>
      <c r="K20" s="23" t="str">
        <f t="shared" si="2"/>
        <v>КМС</v>
      </c>
      <c r="L20" s="35">
        <v>12</v>
      </c>
      <c r="M20" s="41" t="str">
        <f>VLOOKUP($N20,УЧАСТНИКИ!$A$2:$L$1105,10,FALSE)</f>
        <v>Куликова Е.Ю., Седова Н.А., Геворкян Р.О.</v>
      </c>
      <c r="N20" s="217" t="s">
        <v>1161</v>
      </c>
    </row>
    <row r="21" spans="1:14" ht="26.4" x14ac:dyDescent="0.25">
      <c r="A21" s="22">
        <f t="shared" si="0"/>
        <v>10</v>
      </c>
      <c r="B21" s="41" t="str">
        <f>VLOOKUP($N21,УЧАСТНИКИ!$A$2:$L$1105,3,FALSE)</f>
        <v>Виноградова (Маркелова) Татьяна</v>
      </c>
      <c r="C21" s="18" t="str">
        <f>VLOOKUP($N21,УЧАСТНИКИ!$A$2:$L$1105,4,FALSE)</f>
        <v>09.12.1988</v>
      </c>
      <c r="D21" s="18" t="str">
        <f>VLOOKUP($N21,УЧАСТНИКИ!$A$2:$L$1105,8,FALSE)</f>
        <v>МСМК</v>
      </c>
      <c r="E21" s="41" t="str">
        <f>VLOOKUP($N21,УЧАСТНИКИ!$A$2:$L$1105,5,FALSE)</f>
        <v xml:space="preserve">Мурманская область </v>
      </c>
      <c r="F21" s="18">
        <f>VLOOKUP($N21,УЧАСТНИКИ!$A$2:$L$1105,7,FALSE)</f>
        <v>0</v>
      </c>
      <c r="G21" s="35" t="str">
        <f>VLOOKUP($N21,УЧАСТНИКИ!$A$2:$L$1105,11,FALSE)</f>
        <v>Динамо ГАУМО "ЦСП", МАУ СШОР №4</v>
      </c>
      <c r="H21" s="273">
        <v>5598</v>
      </c>
      <c r="I21" s="13" t="str">
        <f t="shared" si="3"/>
        <v>55,98</v>
      </c>
      <c r="J21" s="42"/>
      <c r="K21" s="23" t="str">
        <f t="shared" si="2"/>
        <v>КМС</v>
      </c>
      <c r="L21" s="35">
        <v>11</v>
      </c>
      <c r="M21" s="41" t="str">
        <f>VLOOKUP($N21,УЧАСТНИКИ!$A$2:$L$1105,10,FALSE)</f>
        <v>Савенков П.В.</v>
      </c>
      <c r="N21" s="217" t="s">
        <v>1110</v>
      </c>
    </row>
    <row r="22" spans="1:14" ht="39.6" x14ac:dyDescent="0.25">
      <c r="A22" s="22">
        <f t="shared" si="0"/>
        <v>11</v>
      </c>
      <c r="B22" s="41" t="str">
        <f>VLOOKUP($N22,УЧАСТНИКИ!$A$2:$L$1105,3,FALSE)</f>
        <v>Гуляева Александра</v>
      </c>
      <c r="C22" s="18" t="str">
        <f>VLOOKUP($N22,УЧАСТНИКИ!$A$2:$L$1105,4,FALSE)</f>
        <v>30.04.1994</v>
      </c>
      <c r="D22" s="18" t="str">
        <f>VLOOKUP($N22,УЧАСТНИКИ!$A$2:$L$1105,8,FALSE)</f>
        <v>МСМК</v>
      </c>
      <c r="E22" s="41" t="str">
        <f>VLOOKUP($N22,УЧАСТНИКИ!$A$2:$L$1105,5,FALSE)</f>
        <v>Москва Ивановская область</v>
      </c>
      <c r="F22" s="18">
        <f>VLOOKUP($N22,УЧАСТНИКИ!$A$2:$L$1105,7,FALSE)</f>
        <v>0</v>
      </c>
      <c r="G22" s="35" t="str">
        <f>VLOOKUP($N22,УЧАСТНИКИ!$A$2:$L$1105,11,FALSE)</f>
        <v xml:space="preserve"> ГБУ "ЦОП по легкой атлетике" Москомспорта, МБУ ДО "ДЮСШ №6 г.Иванова"</v>
      </c>
      <c r="H22" s="273">
        <v>5642</v>
      </c>
      <c r="I22" s="13" t="str">
        <f t="shared" si="3"/>
        <v>56,42</v>
      </c>
      <c r="J22" s="42"/>
      <c r="K22" s="23" t="str">
        <f t="shared" si="2"/>
        <v>КМС</v>
      </c>
      <c r="L22" s="35" t="s">
        <v>123</v>
      </c>
      <c r="M22" s="41" t="str">
        <f>VLOOKUP($N22,УЧАСТНИКИ!$A$2:$L$1105,10,FALSE)</f>
        <v>Божко В.А., Цыганова Н.П., Попова Н.Л.</v>
      </c>
      <c r="N22" s="217" t="s">
        <v>67</v>
      </c>
    </row>
    <row r="23" spans="1:14" ht="26.4" x14ac:dyDescent="0.25">
      <c r="A23" s="22">
        <f t="shared" si="0"/>
        <v>12</v>
      </c>
      <c r="B23" s="41" t="str">
        <f>VLOOKUP($N23,УЧАСТНИКИ!$A$2:$L$1105,3,FALSE)</f>
        <v>Габдуллина Дина</v>
      </c>
      <c r="C23" s="18" t="str">
        <f>VLOOKUP($N23,УЧАСТНИКИ!$A$2:$L$1105,4,FALSE)</f>
        <v>12.03.1995</v>
      </c>
      <c r="D23" s="18" t="str">
        <f>VLOOKUP($N23,УЧАСТНИКИ!$A$2:$L$1105,8,FALSE)</f>
        <v>КМС</v>
      </c>
      <c r="E23" s="41" t="str">
        <f>VLOOKUP($N23,УЧАСТНИКИ!$A$2:$L$1105,5,FALSE)</f>
        <v xml:space="preserve">Ямало-Ненецкий автономный округ </v>
      </c>
      <c r="F23" s="18">
        <f>VLOOKUP($N23,УЧАСТНИКИ!$A$2:$L$1105,7,FALSE)</f>
        <v>0</v>
      </c>
      <c r="G23" s="35" t="str">
        <f>VLOOKUP($N23,УЧАСТНИКИ!$A$2:$L$1105,11,FALSE)</f>
        <v xml:space="preserve"> МАУ ДО Пуровская районная СДЮСШОР  "Авангард"</v>
      </c>
      <c r="H23" s="273">
        <v>5697</v>
      </c>
      <c r="I23" s="13" t="str">
        <f t="shared" si="3"/>
        <v>56,97</v>
      </c>
      <c r="J23" s="42"/>
      <c r="K23" s="23" t="str">
        <f t="shared" si="2"/>
        <v>КМС</v>
      </c>
      <c r="L23" s="35" t="s">
        <v>123</v>
      </c>
      <c r="M23" s="41" t="str">
        <f>VLOOKUP($N23,УЧАСТНИКИ!$A$2:$L$1105,10,FALSE)</f>
        <v>Хангельдиев Г.А.</v>
      </c>
      <c r="N23" s="217" t="s">
        <v>1109</v>
      </c>
    </row>
    <row r="24" spans="1:14" ht="26.4" x14ac:dyDescent="0.25">
      <c r="A24" s="22">
        <f t="shared" si="0"/>
        <v>13</v>
      </c>
      <c r="B24" s="41" t="str">
        <f>VLOOKUP($N24,УЧАСТНИКИ!$A$2:$L$1105,3,FALSE)</f>
        <v>Копрова Екатерина</v>
      </c>
      <c r="C24" s="18" t="str">
        <f>VLOOKUP($N24,УЧАСТНИКИ!$A$2:$L$1105,4,FALSE)</f>
        <v>07.02.1999</v>
      </c>
      <c r="D24" s="18" t="str">
        <f>VLOOKUP($N24,УЧАСТНИКИ!$A$2:$L$1105,8,FALSE)</f>
        <v>КМС</v>
      </c>
      <c r="E24" s="41" t="str">
        <f>VLOOKUP($N24,УЧАСТНИКИ!$A$2:$L$1105,5,FALSE)</f>
        <v xml:space="preserve">Санкт-Петербург </v>
      </c>
      <c r="F24" s="18">
        <f>VLOOKUP($N24,УЧАСТНИКИ!$A$2:$L$1105,7,FALSE)</f>
        <v>0</v>
      </c>
      <c r="G24" s="35" t="str">
        <f>VLOOKUP($N24,УЧАСТНИКИ!$A$2:$L$1105,11,FALSE)</f>
        <v xml:space="preserve"> СПб ГБУ ЦОП "ШВСМ по легкой атлетике"</v>
      </c>
      <c r="H24" s="273">
        <v>5717</v>
      </c>
      <c r="I24" s="13" t="str">
        <f t="shared" si="3"/>
        <v>57,17</v>
      </c>
      <c r="J24" s="42"/>
      <c r="K24" s="23" t="str">
        <f t="shared" si="2"/>
        <v>КМС</v>
      </c>
      <c r="L24" s="35" t="s">
        <v>123</v>
      </c>
      <c r="M24" s="41" t="str">
        <f>VLOOKUP($N24,УЧАСТНИКИ!$A$2:$L$1105,10,FALSE)</f>
        <v>Куликова Е.Ю., Калина Т.В.</v>
      </c>
      <c r="N24" s="217" t="s">
        <v>1154</v>
      </c>
    </row>
    <row r="25" spans="1:14" ht="39.6" x14ac:dyDescent="0.25">
      <c r="A25" s="22">
        <f t="shared" si="0"/>
        <v>14</v>
      </c>
      <c r="B25" s="41" t="str">
        <f>VLOOKUP($N25,УЧАСТНИКИ!$A$2:$L$1105,3,FALSE)</f>
        <v>Аникиенко Елизавета</v>
      </c>
      <c r="C25" s="18" t="str">
        <f>VLOOKUP($N25,УЧАСТНИКИ!$A$2:$L$1105,4,FALSE)</f>
        <v>30.06.1994</v>
      </c>
      <c r="D25" s="18" t="str">
        <f>VLOOKUP($N25,УЧАСТНИКИ!$A$2:$L$1105,8,FALSE)</f>
        <v>МС</v>
      </c>
      <c r="E25" s="41" t="str">
        <f>VLOOKUP($N25,УЧАСТНИКИ!$A$2:$L$1105,5,FALSE)</f>
        <v>Москва Московская область</v>
      </c>
      <c r="F25" s="18">
        <f>VLOOKUP($N25,УЧАСТНИКИ!$A$2:$L$1105,7,FALSE)</f>
        <v>0</v>
      </c>
      <c r="G25" s="35" t="str">
        <f>VLOOKUP($N25,УЧАСТНИКИ!$A$2:$L$1105,11,FALSE)</f>
        <v xml:space="preserve"> ГБУ "МГФСО" Москомспорта, РГУФКСМиТ, ГБУ МО "СШОР по легкой атлетике"</v>
      </c>
      <c r="H25" s="273">
        <v>5728</v>
      </c>
      <c r="I25" s="13" t="str">
        <f t="shared" si="3"/>
        <v>57,28</v>
      </c>
      <c r="J25" s="42"/>
      <c r="K25" s="23" t="str">
        <f t="shared" si="2"/>
        <v>КМС</v>
      </c>
      <c r="L25" s="35">
        <v>10</v>
      </c>
      <c r="M25" s="41" t="str">
        <f>VLOOKUP($N25,УЧАСТНИКИ!$A$2:$L$1105,10,FALSE)</f>
        <v>Чемерисов Н.Ф.</v>
      </c>
      <c r="N25" s="217" t="s">
        <v>40</v>
      </c>
    </row>
    <row r="26" spans="1:14" ht="69" customHeight="1" x14ac:dyDescent="0.25">
      <c r="A26" s="22">
        <f t="shared" si="0"/>
        <v>15</v>
      </c>
      <c r="B26" s="41" t="str">
        <f>VLOOKUP($N26,УЧАСТНИКИ!$A$2:$L$1105,3,FALSE)</f>
        <v>Герасимова Анастасия</v>
      </c>
      <c r="C26" s="18" t="str">
        <f>VLOOKUP($N26,УЧАСТНИКИ!$A$2:$L$1105,4,FALSE)</f>
        <v>18.03.1998</v>
      </c>
      <c r="D26" s="18" t="str">
        <f>VLOOKUP($N26,УЧАСТНИКИ!$A$2:$L$1105,8,FALSE)</f>
        <v>КМС</v>
      </c>
      <c r="E26" s="41" t="str">
        <f>VLOOKUP($N26,УЧАСТНИКИ!$A$2:$L$1105,5,FALSE)</f>
        <v>Волгоградская область Саратовская область</v>
      </c>
      <c r="F26" s="18">
        <f>VLOOKUP($N26,УЧАСТНИКИ!$A$2:$L$1105,7,FALSE)</f>
        <v>0</v>
      </c>
      <c r="G26" s="35" t="str">
        <f>VLOOKUP($N26,УЧАСТНИКИ!$A$2:$L$1105,11,FALSE)</f>
        <v xml:space="preserve"> ГБУ ВО "СШОР по легкой атлетике", ГАПОУ ВО "УОР имени дважды Героя Советского Союза А.И.Родимцева", МКУ  "СШОР №6"</v>
      </c>
      <c r="H26" s="273">
        <v>5789</v>
      </c>
      <c r="I26" s="13" t="str">
        <f t="shared" si="3"/>
        <v>57,89</v>
      </c>
      <c r="J26" s="42"/>
      <c r="K26" s="23" t="str">
        <f t="shared" si="2"/>
        <v>1</v>
      </c>
      <c r="L26" s="35" t="s">
        <v>123</v>
      </c>
      <c r="M26" s="41" t="str">
        <f>VLOOKUP($N26,УЧАСТНИКИ!$A$2:$L$1105,10,FALSE)</f>
        <v xml:space="preserve"> Лупачев А.С.</v>
      </c>
      <c r="N26" s="217" t="s">
        <v>1097</v>
      </c>
    </row>
    <row r="27" spans="1:14" ht="39.6" x14ac:dyDescent="0.25">
      <c r="A27" s="22">
        <f t="shared" si="0"/>
        <v>16</v>
      </c>
      <c r="B27" s="41" t="str">
        <f>VLOOKUP($N27,УЧАСТНИКИ!$A$2:$L$1105,3,FALSE)</f>
        <v>Асоева Манижа</v>
      </c>
      <c r="C27" s="18" t="str">
        <f>VLOOKUP($N27,УЧАСТНИКИ!$A$2:$L$1105,4,FALSE)</f>
        <v>28.05.2001</v>
      </c>
      <c r="D27" s="18" t="str">
        <f>VLOOKUP($N27,УЧАСТНИКИ!$A$2:$L$1105,8,FALSE)</f>
        <v>КМС</v>
      </c>
      <c r="E27" s="41" t="str">
        <f>VLOOKUP($N27,УЧАСТНИКИ!$A$2:$L$1105,5,FALSE)</f>
        <v>Санкт-Петербург Тверская область</v>
      </c>
      <c r="F27" s="18">
        <f>VLOOKUP($N27,УЧАСТНИКИ!$A$2:$L$1105,7,FALSE)</f>
        <v>0</v>
      </c>
      <c r="G27" s="35" t="str">
        <f>VLOOKUP($N27,УЧАСТНИКИ!$A$2:$L$1105,11,FALSE)</f>
        <v xml:space="preserve"> СПб ГБУ ЦОП "ШВСМ по легкой атлетике", СПб ГБПОУ "УОР №1", ГБУ "КСШОР №2"</v>
      </c>
      <c r="H27" s="273">
        <v>5819</v>
      </c>
      <c r="I27" s="13" t="str">
        <f t="shared" si="3"/>
        <v>58,19</v>
      </c>
      <c r="J27" s="42"/>
      <c r="K27" s="23" t="str">
        <f t="shared" si="2"/>
        <v>1</v>
      </c>
      <c r="L27" s="35" t="s">
        <v>123</v>
      </c>
      <c r="M27" s="41" t="str">
        <f>VLOOKUP($N27,УЧАСТНИКИ!$A$2:$L$1105,10,FALSE)</f>
        <v>Кириллов Ю.А., Климов А.Г.</v>
      </c>
      <c r="N27" s="217" t="s">
        <v>1142</v>
      </c>
    </row>
    <row r="28" spans="1:14" ht="26.4" x14ac:dyDescent="0.25">
      <c r="A28" s="22">
        <f t="shared" si="0"/>
        <v>17</v>
      </c>
      <c r="B28" s="41" t="str">
        <f>VLOOKUP($N28,УЧАСТНИКИ!$A$2:$L$1105,3,FALSE)</f>
        <v>Заварзина Анжелика</v>
      </c>
      <c r="C28" s="18" t="str">
        <f>VLOOKUP($N28,УЧАСТНИКИ!$A$2:$L$1105,4,FALSE)</f>
        <v>19.07.1998</v>
      </c>
      <c r="D28" s="18" t="str">
        <f>VLOOKUP($N28,УЧАСТНИКИ!$A$2:$L$1105,8,FALSE)</f>
        <v>КМС</v>
      </c>
      <c r="E28" s="41" t="str">
        <f>VLOOKUP($N28,УЧАСТНИКИ!$A$2:$L$1105,5,FALSE)</f>
        <v xml:space="preserve">Волгоградская область </v>
      </c>
      <c r="F28" s="18">
        <f>VLOOKUP($N28,УЧАСТНИКИ!$A$2:$L$1105,7,FALSE)</f>
        <v>0</v>
      </c>
      <c r="G28" s="35" t="str">
        <f>VLOOKUP($N28,УЧАСТНИКИ!$A$2:$L$1105,11,FALSE)</f>
        <v xml:space="preserve"> ГБУ ВО "СШОР по легкой атлетике"</v>
      </c>
      <c r="H28" s="273">
        <v>5825</v>
      </c>
      <c r="I28" s="13" t="str">
        <f t="shared" si="3"/>
        <v>58,25</v>
      </c>
      <c r="J28" s="42"/>
      <c r="K28" s="23" t="str">
        <f t="shared" si="2"/>
        <v>1</v>
      </c>
      <c r="L28" s="35">
        <v>9</v>
      </c>
      <c r="M28" s="41" t="str">
        <f>VLOOKUP($N28,УЧАСТНИКИ!$A$2:$L$1105,10,FALSE)</f>
        <v>Типаев В.Н., Кайдалин В.С.</v>
      </c>
      <c r="N28" s="217" t="s">
        <v>1099</v>
      </c>
    </row>
    <row r="29" spans="1:14" ht="26.4" x14ac:dyDescent="0.25">
      <c r="A29" s="22">
        <f t="shared" si="0"/>
        <v>18</v>
      </c>
      <c r="B29" s="41" t="str">
        <f>VLOOKUP($N29,УЧАСТНИКИ!$A$2:$L$1105,3,FALSE)</f>
        <v>Топольскова Ольга</v>
      </c>
      <c r="C29" s="18" t="str">
        <f>VLOOKUP($N29,УЧАСТНИКИ!$A$2:$L$1105,4,FALSE)</f>
        <v>25.06.2002</v>
      </c>
      <c r="D29" s="18" t="str">
        <f>VLOOKUP($N29,УЧАСТНИКИ!$A$2:$L$1105,8,FALSE)</f>
        <v>КМС</v>
      </c>
      <c r="E29" s="41" t="str">
        <f>VLOOKUP($N29,УЧАСТНИКИ!$A$2:$L$1105,5,FALSE)</f>
        <v xml:space="preserve">Ставропольский край </v>
      </c>
      <c r="F29" s="18">
        <f>VLOOKUP($N29,УЧАСТНИКИ!$A$2:$L$1105,7,FALSE)</f>
        <v>0</v>
      </c>
      <c r="G29" s="35" t="str">
        <f>VLOOKUP($N29,УЧАСТНИКИ!$A$2:$L$1105,11,FALSE)</f>
        <v xml:space="preserve"> ГБУ СК "СШОР по легкой атлетике"</v>
      </c>
      <c r="H29" s="273">
        <v>5861</v>
      </c>
      <c r="I29" s="13" t="str">
        <f t="shared" si="3"/>
        <v>58,61</v>
      </c>
      <c r="J29" s="42"/>
      <c r="K29" s="23" t="str">
        <f t="shared" si="2"/>
        <v>1</v>
      </c>
      <c r="L29" s="35">
        <v>8</v>
      </c>
      <c r="M29" s="41" t="str">
        <f>VLOOKUP($N29,УЧАСТНИКИ!$A$2:$L$1105,10,FALSE)</f>
        <v>Таранцов С.Ф., Лобойко В.В.</v>
      </c>
      <c r="N29" s="217" t="s">
        <v>1065</v>
      </c>
    </row>
    <row r="30" spans="1:14" ht="39.6" x14ac:dyDescent="0.25">
      <c r="A30" s="22">
        <f t="shared" si="0"/>
        <v>19</v>
      </c>
      <c r="B30" s="41" t="str">
        <f>VLOOKUP($N30,УЧАСТНИКИ!$A$2:$L$1105,3,FALSE)</f>
        <v>Шатурная Светлана</v>
      </c>
      <c r="C30" s="18" t="str">
        <f>VLOOKUP($N30,УЧАСТНИКИ!$A$2:$L$1105,4,FALSE)</f>
        <v>15.06.1995</v>
      </c>
      <c r="D30" s="18" t="str">
        <f>VLOOKUP($N30,УЧАСТНИКИ!$A$2:$L$1105,8,FALSE)</f>
        <v>КМС</v>
      </c>
      <c r="E30" s="41" t="str">
        <f>VLOOKUP($N30,УЧАСТНИКИ!$A$2:$L$1105,5,FALSE)</f>
        <v>Краснодарский край Карачаево-Черкесская республика</v>
      </c>
      <c r="F30" s="18">
        <f>VLOOKUP($N30,УЧАСТНИКИ!$A$2:$L$1105,7,FALSE)</f>
        <v>0</v>
      </c>
      <c r="G30" s="35" t="str">
        <f>VLOOKUP($N30,УЧАСТНИКИ!$A$2:$L$1105,11,FALSE)</f>
        <v xml:space="preserve"> ГБУ КК "ЦОП по легкой атлетике", РГБУ "ЦСП КЧР"</v>
      </c>
      <c r="H30" s="273">
        <v>5956</v>
      </c>
      <c r="I30" s="13" t="str">
        <f t="shared" si="3"/>
        <v>59,56</v>
      </c>
      <c r="J30" s="42"/>
      <c r="K30" s="23" t="str">
        <f t="shared" si="2"/>
        <v>1</v>
      </c>
      <c r="L30" s="35">
        <v>7</v>
      </c>
      <c r="M30" s="41" t="str">
        <f>VLOOKUP($N30,УЧАСТНИКИ!$A$2:$L$1105,10,FALSE)</f>
        <v>Вяльцева В.Г.</v>
      </c>
      <c r="N30" s="217" t="s">
        <v>1079</v>
      </c>
    </row>
    <row r="31" spans="1:14" ht="26.4" x14ac:dyDescent="0.25">
      <c r="A31" s="22">
        <f t="shared" si="0"/>
        <v>20</v>
      </c>
      <c r="B31" s="41" t="str">
        <f>VLOOKUP($N31,УЧАСТНИКИ!$A$2:$L$1105,3,FALSE)</f>
        <v>Цаплина Валерия</v>
      </c>
      <c r="C31" s="18" t="str">
        <f>VLOOKUP($N31,УЧАСТНИКИ!$A$2:$L$1105,4,FALSE)</f>
        <v>19.02.1997</v>
      </c>
      <c r="D31" s="18" t="str">
        <f>VLOOKUP($N31,УЧАСТНИКИ!$A$2:$L$1105,8,FALSE)</f>
        <v>КМС</v>
      </c>
      <c r="E31" s="41" t="str">
        <f>VLOOKUP($N31,УЧАСТНИКИ!$A$2:$L$1105,5,FALSE)</f>
        <v>Кировская область Санкт-Петербург</v>
      </c>
      <c r="F31" s="18">
        <f>VLOOKUP($N31,УЧАСТНИКИ!$A$2:$L$1105,7,FALSE)</f>
        <v>0</v>
      </c>
      <c r="G31" s="35" t="str">
        <f>VLOOKUP($N31,УЧАСТНИКИ!$A$2:$L$1105,11,FALSE)</f>
        <v xml:space="preserve"> КОГАУ "ВятСШОР", СПб ГБУ ЦОП "ШВСМ по легкой атлетике"</v>
      </c>
      <c r="H31" s="273">
        <v>10105</v>
      </c>
      <c r="I31" s="13" t="str">
        <f t="shared" ref="I31" si="4">IF(H31=0,0,CONCATENATE(MID(H31,1,1),":",MID(H31,2,2),",",MID(H31,4,2)))</f>
        <v>1:01,05</v>
      </c>
      <c r="J31" s="42"/>
      <c r="K31" s="23" t="str">
        <f t="shared" si="2"/>
        <v>1</v>
      </c>
      <c r="L31" s="35" t="s">
        <v>123</v>
      </c>
      <c r="M31" s="41" t="str">
        <f>VLOOKUP($N31,УЧАСТНИКИ!$A$2:$L$1105,10,FALSE)</f>
        <v xml:space="preserve"> Куликова Е.Ю.</v>
      </c>
      <c r="N31" s="217" t="s">
        <v>1162</v>
      </c>
    </row>
    <row r="32" spans="1:14" ht="26.4" x14ac:dyDescent="0.25">
      <c r="A32" s="22"/>
      <c r="B32" s="41" t="str">
        <f>VLOOKUP($N32,УЧАСТНИКИ!$A$2:$L$1105,3,FALSE)</f>
        <v>Зайцева Наталья</v>
      </c>
      <c r="C32" s="18" t="str">
        <f>VLOOKUP($N32,УЧАСТНИКИ!$A$2:$L$1105,4,FALSE)</f>
        <v>01.11.2001</v>
      </c>
      <c r="D32" s="18" t="str">
        <f>VLOOKUP($N32,УЧАСТНИКИ!$A$2:$L$1105,8,FALSE)</f>
        <v>КМС</v>
      </c>
      <c r="E32" s="41" t="str">
        <f>VLOOKUP($N32,УЧАСТНИКИ!$A$2:$L$1105,5,FALSE)</f>
        <v xml:space="preserve">Курганская область </v>
      </c>
      <c r="F32" s="18">
        <f>VLOOKUP($N32,УЧАСТНИКИ!$A$2:$L$1105,7,FALSE)</f>
        <v>0</v>
      </c>
      <c r="G32" s="35" t="str">
        <f>VLOOKUP($N32,УЧАСТНИКИ!$A$2:$L$1105,11,FALSE)</f>
        <v xml:space="preserve"> ГБУ "СШОР № 1" г.Курган, ГБПОУ КУОР</v>
      </c>
      <c r="H32" s="273"/>
      <c r="I32" s="13" t="s">
        <v>1311</v>
      </c>
      <c r="J32" s="42"/>
      <c r="K32" s="23"/>
      <c r="L32" s="35">
        <v>0</v>
      </c>
      <c r="M32" s="41" t="str">
        <f>VLOOKUP($N32,УЧАСТНИКИ!$A$2:$L$1105,10,FALSE)</f>
        <v>Павлова Н.С., Третьяков В.Г.</v>
      </c>
      <c r="N32" s="217" t="s">
        <v>1114</v>
      </c>
    </row>
    <row r="33" spans="1:14" ht="26.4" x14ac:dyDescent="0.25">
      <c r="A33" s="22"/>
      <c r="B33" s="41" t="str">
        <f>VLOOKUP($N33,УЧАСТНИКИ!$A$2:$L$1105,3,FALSE)</f>
        <v>Рухлядева Мария</v>
      </c>
      <c r="C33" s="18" t="str">
        <f>VLOOKUP($N33,УЧАСТНИКИ!$A$2:$L$1105,4,FALSE)</f>
        <v>27.11.1999</v>
      </c>
      <c r="D33" s="18" t="str">
        <f>VLOOKUP($N33,УЧАСТНИКИ!$A$2:$L$1105,8,FALSE)</f>
        <v>КМС</v>
      </c>
      <c r="E33" s="41" t="str">
        <f>VLOOKUP($N33,УЧАСТНИКИ!$A$2:$L$1105,5,FALSE)</f>
        <v xml:space="preserve">Санкт-Петербург </v>
      </c>
      <c r="F33" s="18">
        <f>VLOOKUP($N33,УЧАСТНИКИ!$A$2:$L$1105,7,FALSE)</f>
        <v>0</v>
      </c>
      <c r="G33" s="35" t="str">
        <f>VLOOKUP($N33,УЧАСТНИКИ!$A$2:$L$1105,11,FALSE)</f>
        <v xml:space="preserve"> ГБУ СШОР №2 Московского района</v>
      </c>
      <c r="H33" s="273"/>
      <c r="I33" s="13" t="s">
        <v>1311</v>
      </c>
      <c r="J33" s="42"/>
      <c r="K33" s="23"/>
      <c r="L33" s="35" t="s">
        <v>123</v>
      </c>
      <c r="M33" s="41" t="str">
        <f>VLOOKUP($N33,УЧАСТНИКИ!$A$2:$L$1105,10,FALSE)</f>
        <v>Лотова Э.В.</v>
      </c>
      <c r="N33" s="217" t="s">
        <v>1159</v>
      </c>
    </row>
    <row r="34" spans="1:14" ht="13.2" customHeight="1" x14ac:dyDescent="0.25">
      <c r="A34" s="18"/>
      <c r="C34" s="270"/>
      <c r="D34" s="270"/>
      <c r="I34" s="270"/>
      <c r="J34" s="270"/>
    </row>
    <row r="35" spans="1:14" ht="13.2" customHeight="1" x14ac:dyDescent="0.25">
      <c r="A35" s="18"/>
      <c r="C35" s="270"/>
      <c r="D35" s="270"/>
      <c r="I35" s="270"/>
      <c r="J35" s="270"/>
    </row>
    <row r="36" spans="1:14" ht="13.2" customHeight="1" x14ac:dyDescent="0.25">
      <c r="A36" s="18"/>
      <c r="C36" s="270"/>
      <c r="D36" s="270"/>
      <c r="I36" s="270"/>
      <c r="J36" s="270"/>
    </row>
    <row r="37" spans="1:14" x14ac:dyDescent="0.25">
      <c r="A37" s="277" t="s">
        <v>172</v>
      </c>
      <c r="B37" s="212"/>
      <c r="C37" s="130"/>
      <c r="D37" s="130"/>
      <c r="E37" s="212"/>
      <c r="F37" s="212"/>
      <c r="G37" s="277" t="s">
        <v>173</v>
      </c>
      <c r="I37" s="270"/>
      <c r="J37" s="270"/>
    </row>
    <row r="38" spans="1:14" x14ac:dyDescent="0.25">
      <c r="A38" s="277"/>
      <c r="B38" s="212"/>
      <c r="C38" s="130"/>
      <c r="D38" s="130"/>
      <c r="E38" s="212"/>
      <c r="F38" s="212"/>
      <c r="G38" s="277"/>
      <c r="I38" s="270"/>
      <c r="J38" s="270"/>
    </row>
    <row r="39" spans="1:14" x14ac:dyDescent="0.25">
      <c r="A39" s="277"/>
      <c r="B39" s="212"/>
      <c r="C39" s="130"/>
      <c r="D39" s="130"/>
      <c r="E39" s="212"/>
      <c r="F39" s="212"/>
      <c r="G39" s="277"/>
      <c r="I39" s="270"/>
      <c r="J39" s="270"/>
    </row>
    <row r="40" spans="1:14" x14ac:dyDescent="0.25">
      <c r="A40" s="277" t="s">
        <v>174</v>
      </c>
      <c r="B40" s="212"/>
      <c r="C40" s="130"/>
      <c r="D40" s="130"/>
      <c r="E40" s="212"/>
      <c r="F40" s="212"/>
      <c r="G40" s="277" t="s">
        <v>175</v>
      </c>
      <c r="I40" s="270"/>
      <c r="J40" s="270"/>
    </row>
    <row r="41" spans="1:14" ht="13.2" customHeight="1" x14ac:dyDescent="0.25">
      <c r="A41" s="18"/>
      <c r="C41" s="270"/>
      <c r="D41" s="270"/>
      <c r="I41" s="270"/>
      <c r="J41" s="270"/>
    </row>
    <row r="42" spans="1:14" ht="13.2" customHeight="1" x14ac:dyDescent="0.25">
      <c r="A42" s="18"/>
      <c r="C42" s="270"/>
      <c r="D42" s="270"/>
      <c r="I42" s="270"/>
      <c r="J42" s="270"/>
    </row>
    <row r="43" spans="1:14" ht="13.2" customHeight="1" x14ac:dyDescent="0.25">
      <c r="A43" s="18"/>
      <c r="C43" s="270"/>
      <c r="D43" s="270"/>
      <c r="I43" s="270"/>
      <c r="J43" s="270"/>
    </row>
    <row r="44" spans="1:14" ht="13.2" customHeight="1" x14ac:dyDescent="0.25">
      <c r="A44" s="18"/>
      <c r="C44" s="270"/>
      <c r="D44" s="270"/>
      <c r="I44" s="270"/>
      <c r="J44" s="270"/>
    </row>
    <row r="45" spans="1:14" ht="13.2" customHeight="1" x14ac:dyDescent="0.25">
      <c r="A45" s="18"/>
      <c r="C45" s="270"/>
      <c r="D45" s="270"/>
      <c r="I45" s="270"/>
      <c r="J45" s="270"/>
    </row>
    <row r="46" spans="1:14" ht="13.2" customHeight="1" x14ac:dyDescent="0.25">
      <c r="A46" s="18"/>
      <c r="C46" s="270"/>
      <c r="D46" s="270"/>
      <c r="I46" s="270"/>
      <c r="J46" s="270"/>
    </row>
    <row r="47" spans="1:14" ht="13.2" customHeight="1" x14ac:dyDescent="0.25">
      <c r="A47" s="18"/>
      <c r="C47" s="270"/>
      <c r="D47" s="270"/>
      <c r="I47" s="270"/>
      <c r="J47" s="270"/>
    </row>
    <row r="48" spans="1:14" ht="13.2" customHeight="1" x14ac:dyDescent="0.25">
      <c r="A48" s="18"/>
      <c r="C48" s="270"/>
      <c r="D48" s="270"/>
      <c r="I48" s="270"/>
      <c r="J48" s="270"/>
    </row>
    <row r="49" spans="1:10" ht="13.2" customHeight="1" x14ac:dyDescent="0.25">
      <c r="A49" s="18"/>
      <c r="C49" s="270"/>
      <c r="D49" s="270"/>
      <c r="I49" s="270"/>
      <c r="J49" s="270"/>
    </row>
    <row r="50" spans="1:10" ht="13.2" customHeight="1" x14ac:dyDescent="0.25">
      <c r="A50" s="18"/>
      <c r="C50" s="270"/>
      <c r="D50" s="270"/>
      <c r="I50" s="270"/>
      <c r="J50" s="270"/>
    </row>
    <row r="51" spans="1:10" ht="13.2" customHeight="1" x14ac:dyDescent="0.25">
      <c r="A51" s="18"/>
      <c r="C51" s="270"/>
      <c r="D51" s="270"/>
      <c r="I51" s="270"/>
      <c r="J51" s="270"/>
    </row>
    <row r="52" spans="1:10" ht="13.2" customHeight="1" x14ac:dyDescent="0.25">
      <c r="A52" s="18"/>
      <c r="C52" s="270"/>
      <c r="D52" s="270"/>
      <c r="I52" s="270"/>
      <c r="J52" s="270"/>
    </row>
    <row r="53" spans="1:10" ht="13.2" customHeight="1" x14ac:dyDescent="0.25">
      <c r="A53" s="18"/>
      <c r="C53" s="270"/>
      <c r="D53" s="270"/>
      <c r="I53" s="270"/>
      <c r="J53" s="270"/>
    </row>
    <row r="54" spans="1:10" ht="13.2" customHeight="1" x14ac:dyDescent="0.25">
      <c r="A54" s="18"/>
      <c r="C54" s="270"/>
      <c r="D54" s="270"/>
      <c r="I54" s="270"/>
      <c r="J54" s="270"/>
    </row>
    <row r="55" spans="1:10" ht="13.2" customHeight="1" x14ac:dyDescent="0.25">
      <c r="A55" s="18"/>
      <c r="C55" s="270"/>
      <c r="D55" s="270"/>
      <c r="I55" s="270"/>
      <c r="J55" s="270"/>
    </row>
    <row r="56" spans="1:10" ht="13.2" customHeight="1" x14ac:dyDescent="0.25">
      <c r="A56" s="18"/>
      <c r="C56" s="270"/>
      <c r="D56" s="270"/>
      <c r="I56" s="270"/>
      <c r="J56" s="270"/>
    </row>
    <row r="57" spans="1:10" ht="13.2" customHeight="1" x14ac:dyDescent="0.25">
      <c r="A57" s="18"/>
      <c r="C57" s="270"/>
      <c r="D57" s="270"/>
      <c r="I57" s="270"/>
      <c r="J57" s="270"/>
    </row>
    <row r="58" spans="1:10" ht="13.2" customHeight="1" x14ac:dyDescent="0.25">
      <c r="A58" s="18"/>
      <c r="C58" s="270"/>
      <c r="D58" s="270"/>
      <c r="I58" s="270"/>
      <c r="J58" s="270"/>
    </row>
    <row r="59" spans="1:10" ht="13.2" customHeight="1" x14ac:dyDescent="0.25">
      <c r="A59" s="270"/>
      <c r="C59" s="270"/>
      <c r="D59" s="270"/>
      <c r="I59" s="270"/>
      <c r="J59" s="270"/>
    </row>
    <row r="60" spans="1:10" x14ac:dyDescent="0.25">
      <c r="A60" s="270"/>
      <c r="C60" s="270"/>
      <c r="D60" s="270"/>
      <c r="I60" s="270"/>
      <c r="J60" s="270"/>
    </row>
    <row r="61" spans="1:10" x14ac:dyDescent="0.25">
      <c r="A61" s="270"/>
      <c r="C61" s="270"/>
      <c r="D61" s="270"/>
      <c r="I61" s="270"/>
      <c r="J61" s="270"/>
    </row>
    <row r="62" spans="1:10" x14ac:dyDescent="0.25">
      <c r="A62" s="270"/>
      <c r="C62" s="270"/>
      <c r="D62" s="270"/>
      <c r="I62" s="270"/>
      <c r="J62" s="270"/>
    </row>
    <row r="63" spans="1:10" x14ac:dyDescent="0.25">
      <c r="A63" s="270"/>
      <c r="C63" s="270"/>
      <c r="D63" s="270"/>
      <c r="I63" s="270"/>
      <c r="J63" s="270"/>
    </row>
    <row r="64" spans="1:10" x14ac:dyDescent="0.25">
      <c r="A64" s="270"/>
      <c r="C64" s="270"/>
      <c r="D64" s="270"/>
      <c r="I64" s="270"/>
      <c r="J64" s="270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  <row r="76" spans="1:1" x14ac:dyDescent="0.25">
      <c r="A76" s="14"/>
    </row>
    <row r="77" spans="1:1" x14ac:dyDescent="0.25">
      <c r="A77" s="14"/>
    </row>
    <row r="78" spans="1:1" x14ac:dyDescent="0.25">
      <c r="A78" s="14"/>
    </row>
  </sheetData>
  <sortState ref="A12:X33">
    <sortCondition ref="A12:A33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75" bottom="0.6" header="0.3" footer="0.3"/>
  <pageSetup paperSize="9" scale="9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49">
    <tabColor indexed="15"/>
  </sheetPr>
  <dimension ref="A1:X60"/>
  <sheetViews>
    <sheetView topLeftCell="A7" zoomScale="115" zoomScaleNormal="115" zoomScaleSheetLayoutView="70" workbookViewId="0">
      <selection activeCell="D19" sqref="D19"/>
    </sheetView>
  </sheetViews>
  <sheetFormatPr defaultColWidth="8.33203125" defaultRowHeight="13.2" outlineLevelCol="1" x14ac:dyDescent="0.25"/>
  <cols>
    <col min="1" max="1" width="6.33203125" style="25" customWidth="1"/>
    <col min="2" max="2" width="24.33203125" style="10" customWidth="1"/>
    <col min="3" max="3" width="9.33203125" style="14" bestFit="1" customWidth="1"/>
    <col min="4" max="4" width="8.109375" style="14" customWidth="1"/>
    <col min="5" max="5" width="20" style="10" customWidth="1"/>
    <col min="6" max="6" width="8.33203125" style="10" hidden="1" customWidth="1"/>
    <col min="7" max="7" width="31" style="10" customWidth="1"/>
    <col min="8" max="8" width="15" style="10" hidden="1" customWidth="1" outlineLevel="1"/>
    <col min="9" max="9" width="9.6640625" style="14" customWidth="1" collapsed="1"/>
    <col min="10" max="10" width="11.6640625" style="10" bestFit="1" customWidth="1"/>
    <col min="11" max="11" width="8.44140625" style="18" customWidth="1"/>
    <col min="12" max="12" width="23.6640625" style="10" customWidth="1"/>
    <col min="13" max="14" width="8.33203125" style="10" hidden="1" customWidth="1" outlineLevel="1"/>
    <col min="15" max="22" width="8.109375" style="10" hidden="1" customWidth="1" outlineLevel="1"/>
    <col min="23" max="23" width="3.44140625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4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S1" s="11"/>
      <c r="T1" s="11"/>
      <c r="U1" s="12"/>
    </row>
    <row r="2" spans="1:24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S2" s="11"/>
      <c r="T2" s="11"/>
      <c r="U2" s="12"/>
    </row>
    <row r="3" spans="1:24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S3" s="11"/>
      <c r="T3" s="11"/>
      <c r="U3" s="12"/>
    </row>
    <row r="4" spans="1:24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S4" s="11"/>
      <c r="T4" s="11"/>
      <c r="U4" s="12"/>
    </row>
    <row r="5" spans="1:24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S5" s="11"/>
      <c r="T5" s="11"/>
      <c r="U5" s="12"/>
    </row>
    <row r="6" spans="1:24" x14ac:dyDescent="0.25">
      <c r="A6" s="332"/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11"/>
      <c r="T6" s="11"/>
      <c r="U6" s="12"/>
    </row>
    <row r="7" spans="1:24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S7" s="11"/>
      <c r="T7" s="11"/>
      <c r="U7" s="12"/>
    </row>
    <row r="8" spans="1:24" ht="12.75" customHeight="1" x14ac:dyDescent="0.25">
      <c r="A8" s="19" t="str">
        <f>d_4</f>
        <v>ЖЕНЩИНЫ</v>
      </c>
      <c r="B8" s="16"/>
      <c r="D8" s="159"/>
      <c r="E8" s="159"/>
      <c r="F8" s="31"/>
      <c r="G8" s="20"/>
      <c r="H8" s="160"/>
      <c r="I8" s="26"/>
      <c r="J8" s="26"/>
      <c r="K8" s="26"/>
      <c r="L8" s="159"/>
      <c r="S8" s="11"/>
      <c r="T8" s="11"/>
      <c r="U8" s="12"/>
    </row>
    <row r="9" spans="1:24" ht="12.75" customHeight="1" x14ac:dyDescent="0.25">
      <c r="A9" s="16" t="s">
        <v>144</v>
      </c>
      <c r="B9" s="24"/>
      <c r="C9" s="60"/>
      <c r="D9" s="197"/>
      <c r="E9" s="197"/>
      <c r="F9" s="191"/>
      <c r="G9" s="196"/>
      <c r="H9" s="197"/>
      <c r="I9" s="194"/>
      <c r="J9" s="194"/>
      <c r="K9" s="197"/>
      <c r="L9" s="20" t="str">
        <f>d_5</f>
        <v>г. Сочи, ул. Бзугу 2, ст. им. Славы Метревели</v>
      </c>
      <c r="S9" s="11"/>
      <c r="T9" s="11"/>
      <c r="U9" s="12"/>
    </row>
    <row r="10" spans="1:24" s="24" customFormat="1" ht="13.5" customHeight="1" thickBot="1" x14ac:dyDescent="0.3">
      <c r="A10" s="188" t="s">
        <v>145</v>
      </c>
      <c r="C10" s="60"/>
      <c r="D10" s="197"/>
      <c r="E10" s="197"/>
      <c r="G10" s="197"/>
      <c r="H10" s="199"/>
      <c r="I10" s="198" t="s">
        <v>62</v>
      </c>
      <c r="J10" s="188" t="str">
        <f>d_1</f>
        <v>04.09.2019г.</v>
      </c>
      <c r="K10" s="249" t="str">
        <f>'5000'!I5</f>
        <v>19:30</v>
      </c>
      <c r="L10" s="196" t="str">
        <f>d_6</f>
        <v>t° +26 вл. 61%</v>
      </c>
      <c r="M10" s="24" t="s">
        <v>12</v>
      </c>
      <c r="O10" s="37" t="s">
        <v>89</v>
      </c>
      <c r="P10" s="37" t="s">
        <v>90</v>
      </c>
      <c r="Q10" s="37" t="s">
        <v>91</v>
      </c>
      <c r="R10" s="37">
        <v>1</v>
      </c>
      <c r="S10" s="37">
        <v>2</v>
      </c>
      <c r="T10" s="37" t="s">
        <v>40</v>
      </c>
      <c r="U10" s="37" t="s">
        <v>92</v>
      </c>
      <c r="V10" s="37" t="s">
        <v>93</v>
      </c>
      <c r="W10" s="37" t="s">
        <v>94</v>
      </c>
    </row>
    <row r="11" spans="1:24" s="24" customFormat="1" ht="28.95" customHeight="1" thickBot="1" x14ac:dyDescent="0.3">
      <c r="A11" s="161" t="s">
        <v>7</v>
      </c>
      <c r="B11" s="162" t="s">
        <v>52</v>
      </c>
      <c r="C11" s="162" t="s">
        <v>15</v>
      </c>
      <c r="D11" s="162" t="s">
        <v>8</v>
      </c>
      <c r="E11" s="162" t="s">
        <v>78</v>
      </c>
      <c r="F11" s="163" t="s">
        <v>80</v>
      </c>
      <c r="G11" s="164" t="s">
        <v>108</v>
      </c>
      <c r="H11" s="162"/>
      <c r="I11" s="163" t="s">
        <v>16</v>
      </c>
      <c r="J11" s="162" t="s">
        <v>106</v>
      </c>
      <c r="K11" s="162" t="s">
        <v>11</v>
      </c>
      <c r="L11" s="166" t="s">
        <v>107</v>
      </c>
      <c r="O11" s="71">
        <v>151824</v>
      </c>
      <c r="P11" s="71">
        <v>161024</v>
      </c>
      <c r="Q11" s="71">
        <v>170024</v>
      </c>
      <c r="R11" s="71">
        <v>182024</v>
      </c>
      <c r="S11" s="71">
        <v>195024</v>
      </c>
      <c r="T11" s="71">
        <v>212024</v>
      </c>
      <c r="U11" s="71">
        <v>230024</v>
      </c>
      <c r="V11" s="71">
        <v>244524</v>
      </c>
      <c r="W11" s="180"/>
    </row>
    <row r="12" spans="1:24" s="24" customFormat="1" ht="52.8" x14ac:dyDescent="0.25">
      <c r="A12" s="22">
        <f>RANK(H12,$H$12:$H$127,1)</f>
        <v>1</v>
      </c>
      <c r="B12" s="41" t="str">
        <f>VLOOKUP($M12,УЧАСТНИКИ!$A$2:$L$1105,3,FALSE)</f>
        <v>Калина Анастасия</v>
      </c>
      <c r="C12" s="18" t="str">
        <f>VLOOKUP($M12,УЧАСТНИКИ!$A$2:$L$1105,4,FALSE)</f>
        <v>16.02.1994</v>
      </c>
      <c r="D12" s="18" t="str">
        <f>VLOOKUP($M12,УЧАСТНИКИ!$A$2:$L$1105,8,FALSE)</f>
        <v>МСМК</v>
      </c>
      <c r="E12" s="41" t="str">
        <f>VLOOKUP($M12,УЧАСТНИКИ!$A$2:$L$1105,5,FALSE)</f>
        <v>Московская область Санкт-Петербург</v>
      </c>
      <c r="F12" s="18">
        <f>VLOOKUP($M12,УЧАСТНИКИ!$A$2:$L$1105,7,FALSE)</f>
        <v>0</v>
      </c>
      <c r="G12" s="35" t="str">
        <f>VLOOKUP($M12,УЧАСТНИКИ!$A$2:$L$1105,11,FALSE)</f>
        <v xml:space="preserve"> ГБУ МО "ЦСП ОВС", ГБУ МО "СШОР по легкой атлетике", СПб ГБУ ЦОП "ШВСМ по легкой атлетике"</v>
      </c>
      <c r="H12" s="271">
        <v>154055</v>
      </c>
      <c r="I12" s="13" t="str">
        <f>IF(H12=0,0,CONCATENATE(MID(H12,1,2),":",MID(H12,3,2),",",MID(H12,5,2)))</f>
        <v>15:40,55</v>
      </c>
      <c r="J12" s="23" t="str">
        <f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5" t="s">
        <v>123</v>
      </c>
      <c r="L12" s="41" t="str">
        <f>VLOOKUP($M12,УЧАСТНИКИ!$A$2:$L$1105,10,FALSE)</f>
        <v>Цыганова Н.П., Божко В.А., Калина Т.В.</v>
      </c>
      <c r="M12" s="217" t="s">
        <v>1151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6.4" x14ac:dyDescent="0.25">
      <c r="A13" s="22">
        <f>RANK(H13,$H$12:$H$127,1)</f>
        <v>2</v>
      </c>
      <c r="B13" s="41" t="str">
        <f>VLOOKUP($M13,УЧАСТНИКИ!$A$2:$L$1105,3,FALSE)</f>
        <v>Ишова (Горбунова) Екатерина</v>
      </c>
      <c r="C13" s="18" t="str">
        <f>VLOOKUP($M13,УЧАСТНИКИ!$A$2:$L$1105,4,FALSE)</f>
        <v>17.01.1989</v>
      </c>
      <c r="D13" s="18" t="str">
        <f>VLOOKUP($M13,УЧАСТНИКИ!$A$2:$L$1105,8,FALSE)</f>
        <v>МСМК</v>
      </c>
      <c r="E13" s="41" t="str">
        <f>VLOOKUP($M13,УЧАСТНИКИ!$A$2:$L$1105,5,FALSE)</f>
        <v>Московская область Чувашская республика</v>
      </c>
      <c r="F13" s="18">
        <f>VLOOKUP($M13,УЧАСТНИКИ!$A$2:$L$1105,7,FALSE)</f>
        <v>0</v>
      </c>
      <c r="G13" s="35" t="str">
        <f>VLOOKUP($M13,УЧАСТНИКИ!$A$2:$L$1105,11,FALSE)</f>
        <v xml:space="preserve"> ГБУ МО "ЦСП ОВС", АУ "ЦСП им. А. Игнатьева " Минспорта Чувашии</v>
      </c>
      <c r="H13" s="273">
        <v>154891</v>
      </c>
      <c r="I13" s="13" t="str">
        <f>IF(H13=0,0,CONCATENATE(MID(H13,1,2),":",MID(H13,3,2),",",MID(H13,5,2)))</f>
        <v>15:48,91</v>
      </c>
      <c r="J13" s="23" t="str">
        <f>IF(H13&lt;=$O$11,"МСМК",IF(H13&lt;=$P$11,"МС",IF(H13&lt;=$Q$11,"КМС",IF(H13&lt;=$R$11,"1",IF(H13&lt;=$S$11,"2",IF(H13&lt;=$T$11,"3",IF(H13&lt;=$U$11,"1юн",IF(H13&lt;=$V$11,"2юн",IF(H13&lt;=$W$11,"3юн",IF(H13&gt;$W$11,"б/р"))))))))))</f>
        <v>МС</v>
      </c>
      <c r="K13" s="35" t="s">
        <v>1229</v>
      </c>
      <c r="L13" s="41" t="str">
        <f>VLOOKUP($M13,УЧАСТНИКИ!$A$2:$L$1105,10,FALSE)</f>
        <v>Цыганова Н.П., Божко В.А., Кузнецов М.П.</v>
      </c>
      <c r="M13" s="217" t="s">
        <v>116</v>
      </c>
    </row>
    <row r="14" spans="1:24" ht="30.6" customHeight="1" x14ac:dyDescent="0.25">
      <c r="A14" s="22">
        <f>RANK(H14,$H$12:$H$127,1)</f>
        <v>3</v>
      </c>
      <c r="B14" s="41" t="str">
        <f>VLOOKUP($M14,УЧАСТНИКИ!$A$2:$L$1105,3,FALSE)</f>
        <v>Аввакуменкова Ульяна</v>
      </c>
      <c r="C14" s="18" t="str">
        <f>VLOOKUP($M14,УЧАСТНИКИ!$A$2:$L$1105,4,FALSE)</f>
        <v>21.06.1994</v>
      </c>
      <c r="D14" s="18" t="str">
        <f>VLOOKUP($M14,УЧАСТНИКИ!$A$2:$L$1105,8,FALSE)</f>
        <v>МС</v>
      </c>
      <c r="E14" s="41" t="str">
        <f>VLOOKUP($M14,УЧАСТНИКИ!$A$2:$L$1105,5,FALSE)</f>
        <v xml:space="preserve">Санкт-Петербург </v>
      </c>
      <c r="F14" s="18">
        <f>VLOOKUP($M14,УЧАСТНИКИ!$A$2:$L$1105,7,FALSE)</f>
        <v>0</v>
      </c>
      <c r="G14" s="35" t="str">
        <f>VLOOKUP($M14,УЧАСТНИКИ!$A$2:$L$1105,11,FALSE)</f>
        <v xml:space="preserve"> СПб ГБУ ЦОП "ШВСМ по легкой атлетике"</v>
      </c>
      <c r="H14" s="273">
        <v>162790</v>
      </c>
      <c r="I14" s="13" t="str">
        <f>IF(H14=0,0,CONCATENATE(MID(H14,1,2),":",MID(H14,3,2),",",MID(H14,5,2)))</f>
        <v>16:27,90</v>
      </c>
      <c r="J14" s="23" t="str">
        <f>IF(H14&lt;=$O$11,"МСМК",IF(H14&lt;=$P$11,"МС",IF(H14&lt;=$Q$11,"КМС",IF(H14&lt;=$R$11,"1",IF(H14&lt;=$S$11,"2",IF(H14&lt;=$T$11,"3",IF(H14&lt;=$U$11,"1юн",IF(H14&lt;=$V$11,"2юн",IF(H14&lt;=$W$11,"3юн",IF(H14&gt;$W$11,"б/р"))))))))))</f>
        <v>КМС</v>
      </c>
      <c r="K14" s="35">
        <v>17</v>
      </c>
      <c r="L14" s="41" t="str">
        <f>VLOOKUP($M14,УЧАСТНИКИ!$A$2:$L$1105,10,FALSE)</f>
        <v>Морозов В.И., Аввакуменкова Н.М.</v>
      </c>
      <c r="M14" s="217" t="s">
        <v>1141</v>
      </c>
    </row>
    <row r="15" spans="1:24" ht="26.4" x14ac:dyDescent="0.25">
      <c r="A15" s="22">
        <f>RANK(H15,$H$12:$H$127,1)</f>
        <v>4</v>
      </c>
      <c r="B15" s="279" t="str">
        <f>VLOOKUP($M15,УЧАСТНИКИ!$A$2:$L$1105,3,FALSE)</f>
        <v>Угарова (Халеева) Кристина</v>
      </c>
      <c r="C15" s="280" t="str">
        <f>VLOOKUP($M15,УЧАСТНИКИ!$A$2:$L$1105,4,FALSE)</f>
        <v>22.10.1987</v>
      </c>
      <c r="D15" s="280" t="str">
        <f>VLOOKUP($M15,УЧАСТНИКИ!$A$2:$L$1105,8,FALSE)</f>
        <v>МСМК</v>
      </c>
      <c r="E15" s="279" t="str">
        <f>VLOOKUP($M15,УЧАСТНИКИ!$A$2:$L$1105,5,FALSE)</f>
        <v xml:space="preserve">Курская область </v>
      </c>
      <c r="F15" s="280">
        <f>VLOOKUP($M15,УЧАСТНИКИ!$A$2:$L$1105,7,FALSE)</f>
        <v>0</v>
      </c>
      <c r="G15" s="23" t="str">
        <f>VLOOKUP($M15,УЧАСТНИКИ!$A$2:$L$1105,11,FALSE)</f>
        <v xml:space="preserve"> -</v>
      </c>
      <c r="H15" s="300">
        <v>173124</v>
      </c>
      <c r="I15" s="171" t="str">
        <f>IF(H15=0,0,CONCATENATE(MID(H15,1,2),":",MID(H15,3,2),",",MID(H15,5,2)))</f>
        <v>17:31,24</v>
      </c>
      <c r="J15" s="23" t="str">
        <f>IF(H15&lt;=$O$11,"МСМК",IF(H15&lt;=$P$11,"МС",IF(H15&lt;=$Q$11,"КМС",IF(H15&lt;=$R$11,"1",IF(H15&lt;=$S$11,"2",IF(H15&lt;=$T$11,"3",IF(H15&lt;=$U$11,"1юн",IF(H15&lt;=$V$11,"2юн",IF(H15&lt;=$W$11,"3юн",IF(H15&gt;$W$11,"б/р"))))))))))</f>
        <v>1</v>
      </c>
      <c r="K15" s="23">
        <v>15</v>
      </c>
      <c r="L15" s="279" t="str">
        <f>VLOOKUP($M15,УЧАСТНИКИ!$A$2:$L$1105,10,FALSE)</f>
        <v>Халеев В.В. Куканов Ю.С.</v>
      </c>
      <c r="M15" s="217" t="s">
        <v>1184</v>
      </c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 ht="13.2" customHeight="1" x14ac:dyDescent="0.25">
      <c r="A16" s="18"/>
      <c r="C16" s="270"/>
      <c r="D16" s="270"/>
      <c r="I16" s="270"/>
    </row>
    <row r="17" spans="1:9" ht="13.2" customHeight="1" x14ac:dyDescent="0.25">
      <c r="A17" s="18"/>
      <c r="C17" s="270"/>
      <c r="D17" s="270"/>
      <c r="I17" s="270"/>
    </row>
    <row r="18" spans="1:9" ht="13.2" customHeight="1" x14ac:dyDescent="0.25">
      <c r="A18" s="18"/>
      <c r="C18" s="270"/>
      <c r="D18" s="270"/>
      <c r="I18" s="270"/>
    </row>
    <row r="19" spans="1:9" x14ac:dyDescent="0.25">
      <c r="A19" s="277" t="s">
        <v>172</v>
      </c>
      <c r="B19" s="212"/>
      <c r="C19" s="130"/>
      <c r="D19" s="130"/>
      <c r="E19" s="212"/>
      <c r="F19" s="212"/>
      <c r="G19" s="277" t="s">
        <v>173</v>
      </c>
      <c r="I19" s="270"/>
    </row>
    <row r="20" spans="1:9" x14ac:dyDescent="0.25">
      <c r="A20" s="277"/>
      <c r="B20" s="212"/>
      <c r="C20" s="130"/>
      <c r="D20" s="130"/>
      <c r="E20" s="212"/>
      <c r="F20" s="212"/>
      <c r="G20" s="277"/>
      <c r="I20" s="270"/>
    </row>
    <row r="21" spans="1:9" x14ac:dyDescent="0.25">
      <c r="A21" s="277"/>
      <c r="B21" s="212"/>
      <c r="C21" s="130"/>
      <c r="D21" s="130"/>
      <c r="E21" s="212"/>
      <c r="F21" s="212"/>
      <c r="G21" s="277"/>
      <c r="I21" s="270"/>
    </row>
    <row r="22" spans="1:9" x14ac:dyDescent="0.25">
      <c r="A22" s="277" t="s">
        <v>174</v>
      </c>
      <c r="B22" s="212"/>
      <c r="C22" s="130"/>
      <c r="D22" s="130"/>
      <c r="E22" s="212"/>
      <c r="F22" s="212"/>
      <c r="G22" s="277" t="s">
        <v>175</v>
      </c>
      <c r="I22" s="270"/>
    </row>
    <row r="23" spans="1:9" x14ac:dyDescent="0.25">
      <c r="A23" s="18"/>
      <c r="C23" s="270"/>
      <c r="D23" s="270"/>
      <c r="I23" s="270"/>
    </row>
    <row r="24" spans="1:9" ht="13.2" customHeight="1" x14ac:dyDescent="0.25">
      <c r="A24" s="18"/>
      <c r="C24" s="270"/>
      <c r="D24" s="270"/>
      <c r="I24" s="270"/>
    </row>
    <row r="25" spans="1:9" ht="13.2" customHeight="1" x14ac:dyDescent="0.25">
      <c r="A25" s="18"/>
      <c r="C25" s="270"/>
      <c r="D25" s="270"/>
      <c r="I25" s="270"/>
    </row>
    <row r="26" spans="1:9" ht="13.2" customHeight="1" x14ac:dyDescent="0.25">
      <c r="A26" s="18"/>
      <c r="C26" s="270"/>
      <c r="D26" s="270"/>
      <c r="I26" s="270"/>
    </row>
    <row r="27" spans="1:9" ht="13.2" customHeight="1" x14ac:dyDescent="0.25">
      <c r="A27" s="18"/>
      <c r="C27" s="270"/>
      <c r="D27" s="270"/>
      <c r="I27" s="270"/>
    </row>
    <row r="28" spans="1:9" ht="13.2" customHeight="1" x14ac:dyDescent="0.25">
      <c r="A28" s="18"/>
      <c r="C28" s="270"/>
      <c r="D28" s="270"/>
      <c r="I28" s="270"/>
    </row>
    <row r="29" spans="1:9" ht="13.2" customHeight="1" x14ac:dyDescent="0.25">
      <c r="A29" s="18"/>
      <c r="C29" s="270"/>
      <c r="D29" s="270"/>
      <c r="I29" s="270"/>
    </row>
    <row r="30" spans="1:9" ht="13.2" customHeight="1" x14ac:dyDescent="0.25">
      <c r="A30" s="18"/>
      <c r="C30" s="270"/>
      <c r="D30" s="270"/>
      <c r="I30" s="270"/>
    </row>
    <row r="31" spans="1:9" ht="13.2" customHeight="1" x14ac:dyDescent="0.25">
      <c r="A31" s="18"/>
      <c r="C31" s="270"/>
      <c r="D31" s="270"/>
      <c r="I31" s="270"/>
    </row>
    <row r="32" spans="1:9" ht="13.2" customHeight="1" x14ac:dyDescent="0.25">
      <c r="A32" s="18"/>
      <c r="C32" s="270"/>
      <c r="D32" s="270"/>
      <c r="I32" s="270"/>
    </row>
    <row r="33" spans="1:9" ht="13.2" customHeight="1" x14ac:dyDescent="0.25">
      <c r="A33" s="18"/>
      <c r="C33" s="270"/>
      <c r="D33" s="270"/>
      <c r="I33" s="270"/>
    </row>
    <row r="34" spans="1:9" ht="13.2" customHeight="1" x14ac:dyDescent="0.25">
      <c r="A34" s="18"/>
      <c r="C34" s="270"/>
      <c r="D34" s="270"/>
      <c r="I34" s="270"/>
    </row>
    <row r="35" spans="1:9" ht="13.2" customHeight="1" x14ac:dyDescent="0.25">
      <c r="A35" s="18"/>
      <c r="C35" s="270"/>
      <c r="D35" s="270"/>
      <c r="I35" s="270"/>
    </row>
    <row r="36" spans="1:9" ht="13.2" customHeight="1" x14ac:dyDescent="0.25">
      <c r="A36" s="18"/>
      <c r="C36" s="270"/>
      <c r="D36" s="270"/>
      <c r="I36" s="270"/>
    </row>
    <row r="37" spans="1:9" x14ac:dyDescent="0.25">
      <c r="A37" s="18"/>
      <c r="C37" s="270"/>
      <c r="D37" s="270"/>
      <c r="I37" s="270"/>
    </row>
    <row r="38" spans="1:9" x14ac:dyDescent="0.25">
      <c r="A38" s="18"/>
      <c r="C38" s="270"/>
      <c r="D38" s="270"/>
      <c r="I38" s="270"/>
    </row>
    <row r="39" spans="1:9" x14ac:dyDescent="0.25">
      <c r="A39" s="18"/>
      <c r="C39" s="270"/>
      <c r="D39" s="270"/>
      <c r="I39" s="270"/>
    </row>
    <row r="40" spans="1:9" x14ac:dyDescent="0.25">
      <c r="A40" s="18"/>
      <c r="C40" s="270"/>
      <c r="D40" s="270"/>
      <c r="I40" s="270"/>
    </row>
    <row r="41" spans="1:9" x14ac:dyDescent="0.25">
      <c r="A41" s="270"/>
      <c r="C41" s="270"/>
      <c r="D41" s="270"/>
      <c r="I41" s="270"/>
    </row>
    <row r="42" spans="1:9" x14ac:dyDescent="0.25">
      <c r="A42" s="270"/>
      <c r="C42" s="270"/>
      <c r="D42" s="270"/>
      <c r="I42" s="270"/>
    </row>
    <row r="43" spans="1:9" x14ac:dyDescent="0.25">
      <c r="A43" s="270"/>
      <c r="C43" s="270"/>
      <c r="D43" s="270"/>
      <c r="I43" s="270"/>
    </row>
    <row r="44" spans="1:9" x14ac:dyDescent="0.25">
      <c r="A44" s="270"/>
      <c r="C44" s="270"/>
      <c r="D44" s="270"/>
      <c r="I44" s="270"/>
    </row>
    <row r="45" spans="1:9" x14ac:dyDescent="0.25">
      <c r="A45" s="270"/>
      <c r="C45" s="270"/>
      <c r="D45" s="270"/>
      <c r="I45" s="270"/>
    </row>
    <row r="46" spans="1:9" x14ac:dyDescent="0.25">
      <c r="A46" s="270"/>
      <c r="C46" s="270"/>
      <c r="D46" s="270"/>
      <c r="I46" s="270"/>
    </row>
    <row r="47" spans="1:9" x14ac:dyDescent="0.25">
      <c r="A47" s="14"/>
    </row>
    <row r="48" spans="1:9" x14ac:dyDescent="0.25">
      <c r="A48" s="14"/>
    </row>
    <row r="49" spans="1:1" x14ac:dyDescent="0.25">
      <c r="A49" s="14"/>
    </row>
    <row r="50" spans="1:1" x14ac:dyDescent="0.25">
      <c r="A50" s="14"/>
    </row>
    <row r="51" spans="1:1" x14ac:dyDescent="0.25">
      <c r="A51" s="14"/>
    </row>
    <row r="52" spans="1:1" x14ac:dyDescent="0.25">
      <c r="A52" s="14"/>
    </row>
    <row r="53" spans="1:1" x14ac:dyDescent="0.25">
      <c r="A53" s="14"/>
    </row>
    <row r="54" spans="1:1" x14ac:dyDescent="0.25">
      <c r="A54" s="14"/>
    </row>
    <row r="55" spans="1:1" x14ac:dyDescent="0.25">
      <c r="A55" s="14"/>
    </row>
    <row r="56" spans="1:1" x14ac:dyDescent="0.25">
      <c r="A56" s="14"/>
    </row>
    <row r="57" spans="1:1" x14ac:dyDescent="0.25">
      <c r="A57" s="14"/>
    </row>
    <row r="58" spans="1:1" x14ac:dyDescent="0.25">
      <c r="A58" s="14"/>
    </row>
    <row r="59" spans="1:1" x14ac:dyDescent="0.25">
      <c r="A59" s="14"/>
    </row>
    <row r="60" spans="1:1" x14ac:dyDescent="0.25">
      <c r="A60" s="14"/>
    </row>
  </sheetData>
  <sortState ref="A12:X15">
    <sortCondition ref="A12:A15"/>
  </sortState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5:L5"/>
    <mergeCell ref="A6:L6"/>
    <mergeCell ref="A7:L7"/>
    <mergeCell ref="A3:L3"/>
    <mergeCell ref="A1:L1"/>
    <mergeCell ref="A2:L2"/>
    <mergeCell ref="A4:L4"/>
  </mergeCells>
  <phoneticPr fontId="1" type="noConversion"/>
  <printOptions horizontalCentered="1"/>
  <pageMargins left="0.25" right="0.25" top="0.75" bottom="0.75" header="0.3" footer="0.3"/>
  <pageSetup paperSize="9" scale="95" orientation="landscape" horizontalDpi="300" verticalDpi="300" r:id="rId2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63">
    <tabColor indexed="15"/>
  </sheetPr>
  <dimension ref="A1:AA67"/>
  <sheetViews>
    <sheetView topLeftCell="A5" zoomScale="115" zoomScaleNormal="115" zoomScaleSheetLayoutView="70" workbookViewId="0">
      <selection activeCell="AC19" sqref="AC19"/>
    </sheetView>
  </sheetViews>
  <sheetFormatPr defaultColWidth="9.109375" defaultRowHeight="13.2" outlineLevelCol="1" x14ac:dyDescent="0.25"/>
  <cols>
    <col min="1" max="1" width="6.33203125" style="25" customWidth="1"/>
    <col min="2" max="2" width="20" style="10" customWidth="1"/>
    <col min="3" max="3" width="9" style="14" bestFit="1" customWidth="1"/>
    <col min="4" max="4" width="8.109375" style="14" customWidth="1"/>
    <col min="5" max="5" width="19.6640625" style="10" customWidth="1"/>
    <col min="6" max="6" width="6.88671875" style="10" hidden="1" customWidth="1"/>
    <col min="7" max="7" width="32.6640625" style="10" customWidth="1"/>
    <col min="8" max="8" width="8.109375" style="10" hidden="1" customWidth="1" outlineLevel="1"/>
    <col min="9" max="9" width="6.33203125" style="14" customWidth="1" collapsed="1"/>
    <col min="10" max="10" width="4.6640625" style="14" customWidth="1"/>
    <col min="11" max="11" width="6.33203125" style="14" hidden="1" customWidth="1" outlineLevel="1"/>
    <col min="12" max="12" width="6.109375" style="14" customWidth="1" collapsed="1"/>
    <col min="13" max="13" width="4.6640625" style="14" customWidth="1"/>
    <col min="14" max="14" width="10.109375" style="10" customWidth="1"/>
    <col min="15" max="15" width="5.6640625" style="18" bestFit="1" customWidth="1"/>
    <col min="16" max="16" width="19.6640625" style="10" customWidth="1"/>
    <col min="17" max="17" width="8" style="10" hidden="1" customWidth="1" outlineLevel="1"/>
    <col min="18" max="26" width="9.109375" style="10" hidden="1" customWidth="1" outlineLevel="1"/>
    <col min="27" max="27" width="9.109375" style="10" collapsed="1"/>
    <col min="28" max="16384" width="9.109375" style="10"/>
  </cols>
  <sheetData>
    <row r="1" spans="1:26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U1" s="11"/>
      <c r="V1" s="11"/>
      <c r="W1" s="12"/>
    </row>
    <row r="2" spans="1:26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U2" s="11"/>
      <c r="V2" s="11"/>
      <c r="W2" s="12"/>
    </row>
    <row r="3" spans="1:26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U3" s="11"/>
      <c r="V3" s="11"/>
      <c r="W3" s="12"/>
    </row>
    <row r="4" spans="1:26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U4" s="11"/>
      <c r="V4" s="11"/>
      <c r="W4" s="12"/>
    </row>
    <row r="5" spans="1:26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U5" s="11"/>
      <c r="V5" s="11"/>
      <c r="W5" s="12"/>
    </row>
    <row r="6" spans="1:26" ht="15.6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U6" s="11"/>
      <c r="V6" s="11"/>
      <c r="W6" s="12"/>
    </row>
    <row r="7" spans="1:26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U7" s="11"/>
      <c r="V7" s="11"/>
      <c r="W7" s="12"/>
    </row>
    <row r="8" spans="1:26" ht="12.75" customHeight="1" x14ac:dyDescent="0.25">
      <c r="A8" s="19" t="str">
        <f>d_4</f>
        <v>ЖЕНЩИНЫ</v>
      </c>
      <c r="B8" s="19"/>
      <c r="D8" s="159"/>
      <c r="E8" s="16"/>
      <c r="P8" s="20" t="str">
        <f>d_5</f>
        <v>г. Сочи, ул. Бзугу 2, ст. им. Славы Метревели</v>
      </c>
      <c r="U8" s="11"/>
      <c r="V8" s="11"/>
      <c r="W8" s="12"/>
    </row>
    <row r="9" spans="1:26" ht="12.75" customHeight="1" x14ac:dyDescent="0.25">
      <c r="A9" s="16" t="s">
        <v>182</v>
      </c>
      <c r="B9" s="16"/>
      <c r="C9" s="79" t="str">
        <f>'110'!A7</f>
        <v>h-0,84 м</v>
      </c>
      <c r="D9" s="159"/>
      <c r="E9" s="159"/>
      <c r="F9" s="31"/>
      <c r="G9" s="20"/>
      <c r="H9" s="160"/>
      <c r="I9" s="26"/>
      <c r="J9" s="26"/>
      <c r="K9" s="26"/>
      <c r="L9" s="160" t="s">
        <v>1035</v>
      </c>
      <c r="M9" s="26"/>
      <c r="N9" s="20" t="str">
        <f>d_1</f>
        <v>04.09.2019г.</v>
      </c>
      <c r="O9" s="248" t="str">
        <f>'110'!I5</f>
        <v>16:20</v>
      </c>
      <c r="P9" s="20" t="str">
        <f>d_6</f>
        <v>t° +26 вл. 61%</v>
      </c>
      <c r="U9" s="11"/>
      <c r="V9" s="11"/>
      <c r="W9" s="12"/>
    </row>
    <row r="10" spans="1:26" s="24" customFormat="1" ht="13.8" thickBot="1" x14ac:dyDescent="0.3">
      <c r="A10" s="188" t="s">
        <v>145</v>
      </c>
      <c r="C10" s="60"/>
      <c r="D10" s="197"/>
      <c r="E10" s="197"/>
      <c r="F10" s="191"/>
      <c r="G10" s="196"/>
      <c r="H10" s="197"/>
      <c r="I10" s="194"/>
      <c r="J10" s="194"/>
      <c r="K10" s="194"/>
      <c r="L10" s="198" t="s">
        <v>50</v>
      </c>
      <c r="M10" s="194"/>
      <c r="N10" s="20" t="str">
        <f>d_1</f>
        <v>04.09.2019г.</v>
      </c>
      <c r="O10" s="249" t="str">
        <f>'110ф'!J5</f>
        <v>17:50</v>
      </c>
      <c r="P10" s="196" t="str">
        <f>d_6</f>
        <v>t° +26 вл. 61%</v>
      </c>
      <c r="Q10" s="24" t="s">
        <v>12</v>
      </c>
      <c r="R10" s="37" t="s">
        <v>89</v>
      </c>
      <c r="S10" s="37" t="s">
        <v>90</v>
      </c>
      <c r="T10" s="37" t="s">
        <v>91</v>
      </c>
      <c r="U10" s="37">
        <v>1</v>
      </c>
      <c r="V10" s="37">
        <v>2</v>
      </c>
      <c r="W10" s="37" t="s">
        <v>40</v>
      </c>
      <c r="X10" s="37" t="s">
        <v>92</v>
      </c>
      <c r="Y10" s="37" t="s">
        <v>93</v>
      </c>
      <c r="Z10" s="37" t="s">
        <v>94</v>
      </c>
    </row>
    <row r="11" spans="1:26" s="24" customFormat="1" ht="28.95" customHeight="1" thickBot="1" x14ac:dyDescent="0.3">
      <c r="A11" s="172" t="s">
        <v>7</v>
      </c>
      <c r="B11" s="173" t="s">
        <v>52</v>
      </c>
      <c r="C11" s="173" t="s">
        <v>53</v>
      </c>
      <c r="D11" s="173" t="s">
        <v>8</v>
      </c>
      <c r="E11" s="173" t="s">
        <v>78</v>
      </c>
      <c r="F11" s="174" t="s">
        <v>80</v>
      </c>
      <c r="G11" s="164" t="s">
        <v>108</v>
      </c>
      <c r="H11" s="175"/>
      <c r="I11" s="174" t="s">
        <v>9</v>
      </c>
      <c r="J11" s="165" t="s">
        <v>105</v>
      </c>
      <c r="K11" s="174" t="s">
        <v>13</v>
      </c>
      <c r="L11" s="174" t="s">
        <v>10</v>
      </c>
      <c r="M11" s="165" t="s">
        <v>105</v>
      </c>
      <c r="N11" s="162" t="s">
        <v>106</v>
      </c>
      <c r="O11" s="162" t="s">
        <v>11</v>
      </c>
      <c r="P11" s="166" t="s">
        <v>107</v>
      </c>
      <c r="R11" s="69">
        <v>1298</v>
      </c>
      <c r="S11" s="69">
        <v>1394</v>
      </c>
      <c r="T11" s="69">
        <v>1524</v>
      </c>
      <c r="U11" s="69">
        <v>1624</v>
      </c>
      <c r="V11" s="69">
        <v>1744</v>
      </c>
      <c r="W11" s="69">
        <v>1874</v>
      </c>
      <c r="X11" s="178">
        <v>2024</v>
      </c>
      <c r="Y11" s="178"/>
      <c r="Z11" s="179"/>
    </row>
    <row r="12" spans="1:26" ht="39.6" x14ac:dyDescent="0.25">
      <c r="A12" s="22">
        <f>RANK(H12,$H$12:$H$134,1)</f>
        <v>1</v>
      </c>
      <c r="B12" s="41" t="str">
        <f>VLOOKUP($Q12,УЧАСТНИКИ!$A$2:$L$1105,3,FALSE)</f>
        <v>Николаева Анастасия</v>
      </c>
      <c r="C12" s="18" t="str">
        <f>VLOOKUP($Q12,УЧАСТНИКИ!$A$2:$L$1105,4,FALSE)</f>
        <v>24.09.1995</v>
      </c>
      <c r="D12" s="18" t="str">
        <f>VLOOKUP($Q12,УЧАСТНИКИ!$A$2:$L$1105,8,FALSE)</f>
        <v>МСМК</v>
      </c>
      <c r="E12" s="41" t="str">
        <f>VLOOKUP($Q12,УЧАСТНИКИ!$A$2:$L$1105,5,FALSE)</f>
        <v>Московская область Самарская область</v>
      </c>
      <c r="F12" s="18">
        <f>VLOOKUP($Q12,УЧАСТНИКИ!$A$2:$L$1105,7,FALSE)</f>
        <v>0</v>
      </c>
      <c r="G12" s="35" t="str">
        <f>VLOOKUP($Q12,УЧАСТНИКИ!$A$2:$L$1105,11,FALSE)</f>
        <v>ВС ГБУ МО "ЦСП ОВС", ГБУ МО "СШОР по легкой атлетике", МБУ г.о. Самара "СШОР № 2"</v>
      </c>
      <c r="H12" s="273">
        <v>1357</v>
      </c>
      <c r="I12" s="171" t="str">
        <f t="shared" ref="I12:I24" si="0">IF(H12=0,0,CONCATENATE(MID(H12,1,2),",",MID(H12,3,2)))</f>
        <v>13,57</v>
      </c>
      <c r="J12" s="22">
        <v>1.6</v>
      </c>
      <c r="K12" s="273">
        <v>1337</v>
      </c>
      <c r="L12" s="171" t="str">
        <f t="shared" ref="L12:L19" si="1">IF(K12=0,0,CONCATENATE(MID(K12,1,2),",",MID(K12,3,2)))</f>
        <v>13,37</v>
      </c>
      <c r="M12" s="22">
        <v>1.5</v>
      </c>
      <c r="N12" s="23" t="str">
        <f t="shared" ref="N12:N24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5" t="s">
        <v>1229</v>
      </c>
      <c r="P12" s="41" t="str">
        <f>VLOOKUP($Q12,УЧАСТНИКИ!$A$2:$L$1105,10,FALSE)</f>
        <v>Маслаков В.М., Жуликов Н.М., Иванова И.Ю.</v>
      </c>
      <c r="Q12" s="217" t="s">
        <v>120</v>
      </c>
      <c r="S12" s="28">
        <f t="shared" ref="S12:S24" si="3">MIN(H12,K12)</f>
        <v>1337</v>
      </c>
    </row>
    <row r="13" spans="1:26" ht="39.6" x14ac:dyDescent="0.25">
      <c r="A13" s="22">
        <v>2</v>
      </c>
      <c r="B13" s="41" t="str">
        <f>VLOOKUP($Q13,УЧАСТНИКИ!$A$2:$L$1105,3,FALSE)</f>
        <v>Манакова  (Решеткина) Ирина</v>
      </c>
      <c r="C13" s="18" t="str">
        <f>VLOOKUP($Q13,УЧАСТНИКИ!$A$2:$L$1105,4,FALSE)</f>
        <v>30.01.1989</v>
      </c>
      <c r="D13" s="18" t="str">
        <f>VLOOKUP($Q13,УЧАСТНИКИ!$A$2:$L$1105,8,FALSE)</f>
        <v>МС</v>
      </c>
      <c r="E13" s="41" t="str">
        <f>VLOOKUP($Q13,УЧАСТНИКИ!$A$2:$L$1105,5,FALSE)</f>
        <v>Москва Санкт-Петербург</v>
      </c>
      <c r="F13" s="18">
        <f>VLOOKUP($Q13,УЧАСТНИКИ!$A$2:$L$1105,7,FALSE)</f>
        <v>0</v>
      </c>
      <c r="G13" s="35" t="str">
        <f>VLOOKUP($Q13,УЧАСТНИКИ!$A$2:$L$1105,11,FALSE)</f>
        <v xml:space="preserve"> ГБУ "ЦОП по легкой атлетике" Москомспорта, СПб ГБУ ЦОП "ШВСМ по легкой атлетике"</v>
      </c>
      <c r="H13" s="273">
        <v>1393</v>
      </c>
      <c r="I13" s="171" t="str">
        <f t="shared" si="0"/>
        <v>13,93</v>
      </c>
      <c r="J13" s="22">
        <v>2.6</v>
      </c>
      <c r="K13" s="273">
        <v>1349</v>
      </c>
      <c r="L13" s="171" t="str">
        <f t="shared" si="1"/>
        <v>13,49</v>
      </c>
      <c r="M13" s="22">
        <v>1.5</v>
      </c>
      <c r="N13" s="23" t="str">
        <f t="shared" si="2"/>
        <v>МС</v>
      </c>
      <c r="O13" s="35" t="s">
        <v>1230</v>
      </c>
      <c r="P13" s="41" t="str">
        <f>VLOOKUP($Q13,УЧАСТНИКИ!$A$2:$L$1105,10,FALSE)</f>
        <v>Климов А.Г.</v>
      </c>
      <c r="Q13" s="217" t="s">
        <v>1156</v>
      </c>
      <c r="S13" s="28">
        <f t="shared" si="3"/>
        <v>1349</v>
      </c>
    </row>
    <row r="14" spans="1:26" ht="20.399999999999999" customHeight="1" x14ac:dyDescent="0.25">
      <c r="A14" s="22">
        <v>3</v>
      </c>
      <c r="B14" s="41" t="str">
        <f>VLOOKUP($Q14,УЧАСТНИКИ!$A$2:$L$1105,3,FALSE)</f>
        <v>Печенкина Вероника</v>
      </c>
      <c r="C14" s="18" t="str">
        <f>VLOOKUP($Q14,УЧАСТНИКИ!$A$2:$L$1105,4,FALSE)</f>
        <v>31.08.1997</v>
      </c>
      <c r="D14" s="18" t="str">
        <f>VLOOKUP($Q14,УЧАСТНИКИ!$A$2:$L$1105,8,FALSE)</f>
        <v>МС</v>
      </c>
      <c r="E14" s="41" t="str">
        <f>VLOOKUP($Q14,УЧАСТНИКИ!$A$2:$L$1105,5,FALSE)</f>
        <v xml:space="preserve">Новосибирская область </v>
      </c>
      <c r="F14" s="18">
        <f>VLOOKUP($Q14,УЧАСТНИКИ!$A$2:$L$1105,7,FALSE)</f>
        <v>0</v>
      </c>
      <c r="G14" s="35" t="str">
        <f>VLOOKUP($Q14,УЧАСТНИКИ!$A$2:$L$1105,11,FALSE)</f>
        <v xml:space="preserve"> ГАУ НСО "РЦСП СК и СР"</v>
      </c>
      <c r="H14" s="273">
        <v>1372</v>
      </c>
      <c r="I14" s="171" t="str">
        <f t="shared" si="0"/>
        <v>13,72</v>
      </c>
      <c r="J14" s="22">
        <v>1.6</v>
      </c>
      <c r="K14" s="273">
        <v>1359</v>
      </c>
      <c r="L14" s="171" t="str">
        <f t="shared" si="1"/>
        <v>13,59</v>
      </c>
      <c r="M14" s="22">
        <v>1.5</v>
      </c>
      <c r="N14" s="23" t="str">
        <f t="shared" si="2"/>
        <v>МС</v>
      </c>
      <c r="O14" s="35" t="s">
        <v>1231</v>
      </c>
      <c r="P14" s="41" t="str">
        <f>VLOOKUP($Q14,УЧАСТНИКИ!$A$2:$L$1105,10,FALSE)</f>
        <v>Печёнкин Г.В.</v>
      </c>
      <c r="Q14" s="217" t="s">
        <v>1193</v>
      </c>
      <c r="S14" s="28">
        <f t="shared" si="3"/>
        <v>1359</v>
      </c>
    </row>
    <row r="15" spans="1:26" ht="17.399999999999999" customHeight="1" x14ac:dyDescent="0.25">
      <c r="A15" s="22">
        <v>4</v>
      </c>
      <c r="B15" s="41" t="str">
        <f>VLOOKUP($Q15,УЧАСТНИКИ!$A$2:$L$1105,3,FALSE)</f>
        <v>Дементьева Татьяна</v>
      </c>
      <c r="C15" s="18" t="str">
        <f>VLOOKUP($Q15,УЧАСТНИКИ!$A$2:$L$1105,4,FALSE)</f>
        <v>08.05.1981</v>
      </c>
      <c r="D15" s="18" t="str">
        <f>VLOOKUP($Q15,УЧАСТНИКИ!$A$2:$L$1105,8,FALSE)</f>
        <v>МСМК</v>
      </c>
      <c r="E15" s="41" t="str">
        <f>VLOOKUP($Q15,УЧАСТНИКИ!$A$2:$L$1105,5,FALSE)</f>
        <v xml:space="preserve">Краснодарский край </v>
      </c>
      <c r="F15" s="18">
        <f>VLOOKUP($Q15,УЧАСТНИКИ!$A$2:$L$1105,7,FALSE)</f>
        <v>0</v>
      </c>
      <c r="G15" s="35" t="str">
        <f>VLOOKUP($Q15,УЧАСТНИКИ!$A$2:$L$1105,11,FALSE)</f>
        <v xml:space="preserve"> ГБУ КК  "РЦСП по легкой атлетике"</v>
      </c>
      <c r="H15" s="273">
        <v>1372</v>
      </c>
      <c r="I15" s="171" t="str">
        <f t="shared" si="0"/>
        <v>13,72</v>
      </c>
      <c r="J15" s="22">
        <v>1.6</v>
      </c>
      <c r="K15" s="273">
        <v>1378</v>
      </c>
      <c r="L15" s="171" t="str">
        <f t="shared" si="1"/>
        <v>13,78</v>
      </c>
      <c r="M15" s="22">
        <v>1.5</v>
      </c>
      <c r="N15" s="23" t="str">
        <f t="shared" si="2"/>
        <v>МС</v>
      </c>
      <c r="O15" s="35" t="s">
        <v>1303</v>
      </c>
      <c r="P15" s="41" t="str">
        <f>VLOOKUP($Q15,УЧАСТНИКИ!$A$2:$L$1105,10,FALSE)</f>
        <v>Дементьев С.Б.</v>
      </c>
      <c r="Q15" s="217" t="s">
        <v>1067</v>
      </c>
      <c r="S15" s="28">
        <f t="shared" si="3"/>
        <v>1372</v>
      </c>
    </row>
    <row r="16" spans="1:26" ht="26.4" x14ac:dyDescent="0.25">
      <c r="A16" s="22">
        <f>RANK(H16,$H$12:$H$134,1)</f>
        <v>5</v>
      </c>
      <c r="B16" s="41" t="str">
        <f>VLOOKUP($Q16,УЧАСТНИКИ!$A$2:$L$1105,3,FALSE)</f>
        <v>Ватропина Анна</v>
      </c>
      <c r="C16" s="18" t="str">
        <f>VLOOKUP($Q16,УЧАСТНИКИ!$A$2:$L$1105,4,FALSE)</f>
        <v>05.10.1990</v>
      </c>
      <c r="D16" s="18" t="str">
        <f>VLOOKUP($Q16,УЧАСТНИКИ!$A$2:$L$1105,8,FALSE)</f>
        <v>МС</v>
      </c>
      <c r="E16" s="41" t="str">
        <f>VLOOKUP($Q16,УЧАСТНИКИ!$A$2:$L$1105,5,FALSE)</f>
        <v xml:space="preserve">Республика Татарстан </v>
      </c>
      <c r="F16" s="18">
        <f>VLOOKUP($Q16,УЧАСТНИКИ!$A$2:$L$1105,7,FALSE)</f>
        <v>0</v>
      </c>
      <c r="G16" s="35" t="str">
        <f>VLOOKUP($Q16,УЧАСТНИКИ!$A$2:$L$1105,11,FALSE)</f>
        <v xml:space="preserve"> Спортивный клуб "Нефтехимик" ПАО "НКНХ"</v>
      </c>
      <c r="H16" s="273">
        <v>1408</v>
      </c>
      <c r="I16" s="171" t="str">
        <f t="shared" si="0"/>
        <v>14,08</v>
      </c>
      <c r="J16" s="22">
        <v>1.6</v>
      </c>
      <c r="K16" s="273">
        <v>1389</v>
      </c>
      <c r="L16" s="171" t="str">
        <f t="shared" si="1"/>
        <v>13,89</v>
      </c>
      <c r="M16" s="22">
        <v>1.5</v>
      </c>
      <c r="N16" s="23" t="str">
        <f t="shared" si="2"/>
        <v>МС</v>
      </c>
      <c r="O16" s="35" t="s">
        <v>1304</v>
      </c>
      <c r="P16" s="41" t="str">
        <f>VLOOKUP($Q16,УЧАСТНИКИ!$A$2:$L$1105,10,FALSE)</f>
        <v>Ермолаев С.В., Пермяков О.А.</v>
      </c>
      <c r="Q16" s="217" t="s">
        <v>1042</v>
      </c>
      <c r="S16" s="28">
        <f t="shared" si="3"/>
        <v>1389</v>
      </c>
    </row>
    <row r="17" spans="1:19" ht="26.4" x14ac:dyDescent="0.25">
      <c r="A17" s="22">
        <f>RANK(H17,$H$12:$H$134,1)</f>
        <v>6</v>
      </c>
      <c r="B17" s="41" t="str">
        <f>VLOOKUP($Q17,УЧАСТНИКИ!$A$2:$L$1105,3,FALSE)</f>
        <v>Тропина Екатерина</v>
      </c>
      <c r="C17" s="18" t="str">
        <f>VLOOKUP($Q17,УЧАСТНИКИ!$A$2:$L$1105,4,FALSE)</f>
        <v>05.08.1997</v>
      </c>
      <c r="D17" s="18" t="str">
        <f>VLOOKUP($Q17,УЧАСТНИКИ!$A$2:$L$1105,8,FALSE)</f>
        <v>МС</v>
      </c>
      <c r="E17" s="41" t="str">
        <f>VLOOKUP($Q17,УЧАСТНИКИ!$A$2:$L$1105,5,FALSE)</f>
        <v xml:space="preserve">Новосибирская область </v>
      </c>
      <c r="F17" s="18">
        <f>VLOOKUP($Q17,УЧАСТНИКИ!$A$2:$L$1105,7,FALSE)</f>
        <v>0</v>
      </c>
      <c r="G17" s="35" t="str">
        <f>VLOOKUP($Q17,УЧАСТНИКИ!$A$2:$L$1105,11,FALSE)</f>
        <v xml:space="preserve"> ГАУ НСО "РЦСП СК и СР", ФГБОУ ВО "НГПУ"</v>
      </c>
      <c r="H17" s="273">
        <v>1416</v>
      </c>
      <c r="I17" s="171" t="str">
        <f t="shared" si="0"/>
        <v>14,16</v>
      </c>
      <c r="J17" s="22">
        <v>2.6</v>
      </c>
      <c r="K17" s="273">
        <v>1411</v>
      </c>
      <c r="L17" s="171" t="str">
        <f t="shared" si="1"/>
        <v>14,11</v>
      </c>
      <c r="M17" s="22">
        <v>1.5</v>
      </c>
      <c r="N17" s="23" t="str">
        <f t="shared" si="2"/>
        <v>КМС</v>
      </c>
      <c r="O17" s="35" t="s">
        <v>123</v>
      </c>
      <c r="P17" s="41" t="str">
        <f>VLOOKUP($Q17,УЧАСТНИКИ!$A$2:$L$1105,10,FALSE)</f>
        <v>Сакаев В.В., Зайцева О.В.</v>
      </c>
      <c r="Q17" s="217" t="s">
        <v>1215</v>
      </c>
      <c r="S17" s="28">
        <f t="shared" si="3"/>
        <v>1411</v>
      </c>
    </row>
    <row r="18" spans="1:19" ht="26.4" x14ac:dyDescent="0.25">
      <c r="A18" s="22">
        <v>7</v>
      </c>
      <c r="B18" s="41" t="str">
        <f>VLOOKUP($Q18,УЧАСТНИКИ!$A$2:$L$1105,3,FALSE)</f>
        <v>Киселева Татьяна</v>
      </c>
      <c r="C18" s="18" t="str">
        <f>VLOOKUP($Q18,УЧАСТНИКИ!$A$2:$L$1105,4,FALSE)</f>
        <v>06.02.1997</v>
      </c>
      <c r="D18" s="18" t="str">
        <f>VLOOKUP($Q18,УЧАСТНИКИ!$A$2:$L$1105,8,FALSE)</f>
        <v>КМС</v>
      </c>
      <c r="E18" s="41" t="str">
        <f>VLOOKUP($Q18,УЧАСТНИКИ!$A$2:$L$1105,5,FALSE)</f>
        <v xml:space="preserve">Курганская область </v>
      </c>
      <c r="F18" s="18">
        <f>VLOOKUP($Q18,УЧАСТНИКИ!$A$2:$L$1105,7,FALSE)</f>
        <v>0</v>
      </c>
      <c r="G18" s="35" t="str">
        <f>VLOOKUP($Q18,УЧАСТНИКИ!$A$2:$L$1105,11,FALSE)</f>
        <v xml:space="preserve"> ГБУ "СШОР № 1" г.Курган, ФГБОУ ВО "ШГПУ", ГАУ "ЦСП КО"</v>
      </c>
      <c r="H18" s="273">
        <v>1452</v>
      </c>
      <c r="I18" s="171" t="str">
        <f t="shared" si="0"/>
        <v>14,52</v>
      </c>
      <c r="J18" s="22">
        <v>2.6</v>
      </c>
      <c r="K18" s="273">
        <v>1416</v>
      </c>
      <c r="L18" s="171" t="str">
        <f t="shared" si="1"/>
        <v>14,16</v>
      </c>
      <c r="M18" s="22">
        <v>1.5</v>
      </c>
      <c r="N18" s="23" t="str">
        <f t="shared" si="2"/>
        <v>КМС</v>
      </c>
      <c r="O18" s="35">
        <v>12</v>
      </c>
      <c r="P18" s="41" t="str">
        <f>VLOOKUP($Q18,УЧАСТНИКИ!$A$2:$L$1105,10,FALSE)</f>
        <v>Третьяков В.Г., Павлова Н.С.</v>
      </c>
      <c r="Q18" s="217" t="s">
        <v>1115</v>
      </c>
      <c r="S18" s="28">
        <f t="shared" si="3"/>
        <v>1416</v>
      </c>
    </row>
    <row r="19" spans="1:19" ht="39.6" x14ac:dyDescent="0.25">
      <c r="A19" s="22">
        <v>8</v>
      </c>
      <c r="B19" s="41" t="str">
        <f>VLOOKUP($Q19,УЧАСТНИКИ!$A$2:$L$1105,3,FALSE)</f>
        <v>Думен (Рябенко) Елена</v>
      </c>
      <c r="C19" s="18" t="str">
        <f>VLOOKUP($Q19,УЧАСТНИКИ!$A$2:$L$1105,4,FALSE)</f>
        <v>13.01.1994</v>
      </c>
      <c r="D19" s="18" t="str">
        <f>VLOOKUP($Q19,УЧАСТНИКИ!$A$2:$L$1105,8,FALSE)</f>
        <v>МС</v>
      </c>
      <c r="E19" s="41" t="str">
        <f>VLOOKUP($Q19,УЧАСТНИКИ!$A$2:$L$1105,5,FALSE)</f>
        <v>Краснодарский край Карачаево-Черкесская республика</v>
      </c>
      <c r="F19" s="18">
        <f>VLOOKUP($Q19,УЧАСТНИКИ!$A$2:$L$1105,7,FALSE)</f>
        <v>0</v>
      </c>
      <c r="G19" s="35" t="str">
        <f>VLOOKUP($Q19,УЧАСТНИКИ!$A$2:$L$1105,11,FALSE)</f>
        <v xml:space="preserve"> ГБУ КК  "РЦСП по легкой атлетике", ГБУ КК "ЦОП по легкой атлетике", РГБУ "ЦСП КЧР"</v>
      </c>
      <c r="H19" s="273">
        <v>1443</v>
      </c>
      <c r="I19" s="171" t="str">
        <f t="shared" si="0"/>
        <v>14,43</v>
      </c>
      <c r="J19" s="22">
        <v>2.6</v>
      </c>
      <c r="K19" s="273">
        <v>1447</v>
      </c>
      <c r="L19" s="171" t="str">
        <f t="shared" si="1"/>
        <v>14,47</v>
      </c>
      <c r="M19" s="22">
        <v>1.5</v>
      </c>
      <c r="N19" s="23" t="str">
        <f t="shared" si="2"/>
        <v>КМС</v>
      </c>
      <c r="O19" s="35">
        <v>11</v>
      </c>
      <c r="P19" s="41" t="str">
        <f>VLOOKUP($Q19,УЧАСТНИКИ!$A$2:$L$1105,10,FALSE)</f>
        <v>Вяльцева В.Г.</v>
      </c>
      <c r="Q19" s="217" t="s">
        <v>1068</v>
      </c>
      <c r="S19" s="28">
        <f t="shared" si="3"/>
        <v>1443</v>
      </c>
    </row>
    <row r="20" spans="1:19" ht="26.4" x14ac:dyDescent="0.25">
      <c r="A20" s="22">
        <f>RANK(H20,$H$12:$H$134,1)</f>
        <v>9</v>
      </c>
      <c r="B20" s="41" t="str">
        <f>VLOOKUP($Q20,УЧАСТНИКИ!$A$2:$L$1105,3,FALSE)</f>
        <v>Рытикова Валерия</v>
      </c>
      <c r="C20" s="18" t="str">
        <f>VLOOKUP($Q20,УЧАСТНИКИ!$A$2:$L$1105,4,FALSE)</f>
        <v>13.12.1995</v>
      </c>
      <c r="D20" s="18" t="str">
        <f>VLOOKUP($Q20,УЧАСТНИКИ!$A$2:$L$1105,8,FALSE)</f>
        <v>КМС</v>
      </c>
      <c r="E20" s="41" t="str">
        <f>VLOOKUP($Q20,УЧАСТНИКИ!$A$2:$L$1105,5,FALSE)</f>
        <v xml:space="preserve">Воронежская область </v>
      </c>
      <c r="F20" s="18">
        <f>VLOOKUP($Q20,УЧАСТНИКИ!$A$2:$L$1105,7,FALSE)</f>
        <v>0</v>
      </c>
      <c r="G20" s="35" t="str">
        <f>VLOOKUP($Q20,УЧАСТНИКИ!$A$2:$L$1105,11,FALSE)</f>
        <v xml:space="preserve"> ГБУ ВО "СШОР №21"</v>
      </c>
      <c r="H20" s="273">
        <v>1460</v>
      </c>
      <c r="I20" s="171" t="str">
        <f t="shared" si="0"/>
        <v>14,60</v>
      </c>
      <c r="J20" s="22">
        <v>2.6</v>
      </c>
      <c r="K20" s="273"/>
      <c r="L20" s="171"/>
      <c r="M20" s="13"/>
      <c r="N20" s="23" t="str">
        <f t="shared" si="2"/>
        <v>КМС</v>
      </c>
      <c r="O20" s="35">
        <v>10</v>
      </c>
      <c r="P20" s="41" t="str">
        <f>VLOOKUP($Q20,УЧАСТНИКИ!$A$2:$L$1105,10,FALSE)</f>
        <v>Бабкин А.П., Демиденкова Г.А.</v>
      </c>
      <c r="Q20" s="217" t="s">
        <v>1125</v>
      </c>
      <c r="S20" s="28">
        <f t="shared" si="3"/>
        <v>1460</v>
      </c>
    </row>
    <row r="21" spans="1:19" ht="21" customHeight="1" x14ac:dyDescent="0.25">
      <c r="A21" s="22">
        <f>RANK(H21,$H$12:$H$134,1)</f>
        <v>10</v>
      </c>
      <c r="B21" s="41" t="str">
        <f>VLOOKUP($Q21,УЧАСТНИКИ!$A$2:$L$1105,3,FALSE)</f>
        <v>Богатырева Екатерина</v>
      </c>
      <c r="C21" s="18" t="str">
        <f>VLOOKUP($Q21,УЧАСТНИКИ!$A$2:$L$1105,4,FALSE)</f>
        <v>05.10.2000</v>
      </c>
      <c r="D21" s="18" t="str">
        <f>VLOOKUP($Q21,УЧАСТНИКИ!$A$2:$L$1105,8,FALSE)</f>
        <v>1</v>
      </c>
      <c r="E21" s="41" t="str">
        <f>VLOOKUP($Q21,УЧАСТНИКИ!$A$2:$L$1105,5,FALSE)</f>
        <v xml:space="preserve">Республика Карелия </v>
      </c>
      <c r="F21" s="18">
        <f>VLOOKUP($Q21,УЧАСТНИКИ!$A$2:$L$1105,7,FALSE)</f>
        <v>0</v>
      </c>
      <c r="G21" s="35" t="str">
        <f>VLOOKUP($Q21,УЧАСТНИКИ!$A$2:$L$1105,11,FALSE)</f>
        <v xml:space="preserve"> МУ "СШОР №3"</v>
      </c>
      <c r="H21" s="273">
        <v>1527</v>
      </c>
      <c r="I21" s="171" t="str">
        <f t="shared" si="0"/>
        <v>15,27</v>
      </c>
      <c r="J21" s="22">
        <v>1.6</v>
      </c>
      <c r="K21" s="273"/>
      <c r="L21" s="171"/>
      <c r="M21" s="13"/>
      <c r="N21" s="23" t="str">
        <f t="shared" si="2"/>
        <v>1</v>
      </c>
      <c r="O21" s="35" t="s">
        <v>123</v>
      </c>
      <c r="P21" s="41" t="str">
        <f>VLOOKUP($Q21,УЧАСТНИКИ!$A$2:$L$1105,10,FALSE)</f>
        <v>Кишкин А.Ю.</v>
      </c>
      <c r="Q21" s="217" t="s">
        <v>1198</v>
      </c>
      <c r="S21" s="28">
        <f t="shared" si="3"/>
        <v>1527</v>
      </c>
    </row>
    <row r="22" spans="1:19" ht="27" customHeight="1" x14ac:dyDescent="0.25">
      <c r="A22" s="22">
        <f>RANK(H22,$H$12:$H$134,1)</f>
        <v>11</v>
      </c>
      <c r="B22" s="41" t="str">
        <f>VLOOKUP($Q22,УЧАСТНИКИ!$A$2:$L$1105,3,FALSE)</f>
        <v>Шишкина Дарья</v>
      </c>
      <c r="C22" s="18" t="str">
        <f>VLOOKUP($Q22,УЧАСТНИКИ!$A$2:$L$1105,4,FALSE)</f>
        <v>23.04.1999</v>
      </c>
      <c r="D22" s="18" t="str">
        <f>VLOOKUP($Q22,УЧАСТНИКИ!$A$2:$L$1105,8,FALSE)</f>
        <v>КМС</v>
      </c>
      <c r="E22" s="41" t="str">
        <f>VLOOKUP($Q22,УЧАСТНИКИ!$A$2:$L$1105,5,FALSE)</f>
        <v>Санкт-Петербург Республика Карелия</v>
      </c>
      <c r="F22" s="18">
        <f>VLOOKUP($Q22,УЧАСТНИКИ!$A$2:$L$1105,7,FALSE)</f>
        <v>0</v>
      </c>
      <c r="G22" s="35" t="str">
        <f>VLOOKUP($Q22,УЧАСТНИКИ!$A$2:$L$1105,11,FALSE)</f>
        <v xml:space="preserve"> СПб ГБУ ЦОП "ШВСМ по легкой атлетике", МУ "СШОР №3"</v>
      </c>
      <c r="H22" s="273">
        <v>1528</v>
      </c>
      <c r="I22" s="171" t="str">
        <f t="shared" si="0"/>
        <v>15,28</v>
      </c>
      <c r="J22" s="22">
        <v>2.6</v>
      </c>
      <c r="K22" s="273"/>
      <c r="L22" s="171"/>
      <c r="M22" s="13"/>
      <c r="N22" s="23" t="str">
        <f t="shared" si="2"/>
        <v>1</v>
      </c>
      <c r="O22" s="35">
        <v>9</v>
      </c>
      <c r="P22" s="41" t="str">
        <f>VLOOKUP($Q22,УЧАСТНИКИ!$A$2:$L$1105,10,FALSE)</f>
        <v>Воробьев С.А., Кишкин А.Ю., Климов А.Г.</v>
      </c>
      <c r="Q22" s="217" t="s">
        <v>1165</v>
      </c>
      <c r="S22" s="28">
        <f t="shared" si="3"/>
        <v>1528</v>
      </c>
    </row>
    <row r="23" spans="1:19" ht="26.4" x14ac:dyDescent="0.25">
      <c r="A23" s="22">
        <f>RANK(H23,$H$12:$H$134,1)</f>
        <v>12</v>
      </c>
      <c r="B23" s="41" t="str">
        <f>VLOOKUP($Q23,УЧАСТНИКИ!$A$2:$L$1105,3,FALSE)</f>
        <v>Ефимова Полина</v>
      </c>
      <c r="C23" s="18" t="str">
        <f>VLOOKUP($Q23,УЧАСТНИКИ!$A$2:$L$1105,4,FALSE)</f>
        <v>16.12.2001</v>
      </c>
      <c r="D23" s="18" t="str">
        <f>VLOOKUP($Q23,УЧАСТНИКИ!$A$2:$L$1105,8,FALSE)</f>
        <v>КМС</v>
      </c>
      <c r="E23" s="41" t="str">
        <f>VLOOKUP($Q23,УЧАСТНИКИ!$A$2:$L$1105,5,FALSE)</f>
        <v xml:space="preserve">Курганская область </v>
      </c>
      <c r="F23" s="18">
        <f>VLOOKUP($Q23,УЧАСТНИКИ!$A$2:$L$1105,7,FALSE)</f>
        <v>0</v>
      </c>
      <c r="G23" s="35" t="str">
        <f>VLOOKUP($Q23,УЧАСТНИКИ!$A$2:$L$1105,11,FALSE)</f>
        <v xml:space="preserve"> ГБУ "СШОР № 1" г.Курган</v>
      </c>
      <c r="H23" s="273">
        <v>1546</v>
      </c>
      <c r="I23" s="171" t="str">
        <f t="shared" si="0"/>
        <v>15,46</v>
      </c>
      <c r="J23" s="22">
        <v>1.6</v>
      </c>
      <c r="K23" s="273"/>
      <c r="L23" s="171"/>
      <c r="M23" s="13"/>
      <c r="N23" s="23" t="str">
        <f t="shared" si="2"/>
        <v>1</v>
      </c>
      <c r="O23" s="35" t="s">
        <v>123</v>
      </c>
      <c r="P23" s="41" t="str">
        <f>VLOOKUP($Q23,УЧАСТНИКИ!$A$2:$L$1105,10,FALSE)</f>
        <v>Третьяков В.Г., Павлова Н.С.</v>
      </c>
      <c r="Q23" s="217" t="s">
        <v>1113</v>
      </c>
      <c r="S23" s="28">
        <f t="shared" si="3"/>
        <v>1546</v>
      </c>
    </row>
    <row r="24" spans="1:19" ht="30" customHeight="1" x14ac:dyDescent="0.25">
      <c r="A24" s="22">
        <f>RANK(H24,$H$12:$H$134,1)</f>
        <v>13</v>
      </c>
      <c r="B24" s="41" t="str">
        <f>VLOOKUP($Q24,УЧАСТНИКИ!$A$2:$L$1105,3,FALSE)</f>
        <v>Асташева Алиса</v>
      </c>
      <c r="C24" s="18" t="str">
        <f>VLOOKUP($Q24,УЧАСТНИКИ!$A$2:$L$1105,4,FALSE)</f>
        <v>02.06.2002</v>
      </c>
      <c r="D24" s="18" t="str">
        <f>VLOOKUP($Q24,УЧАСТНИКИ!$A$2:$L$1105,8,FALSE)</f>
        <v>1</v>
      </c>
      <c r="E24" s="41" t="str">
        <f>VLOOKUP($Q24,УЧАСТНИКИ!$A$2:$L$1105,5,FALSE)</f>
        <v xml:space="preserve">Курганская область </v>
      </c>
      <c r="F24" s="18">
        <f>VLOOKUP($Q24,УЧАСТНИКИ!$A$2:$L$1105,7,FALSE)</f>
        <v>0</v>
      </c>
      <c r="G24" s="35" t="str">
        <f>VLOOKUP($Q24,УЧАСТНИКИ!$A$2:$L$1105,11,FALSE)</f>
        <v xml:space="preserve"> ГБУ "СШОР № 1" г.Курган</v>
      </c>
      <c r="H24" s="273">
        <v>1562</v>
      </c>
      <c r="I24" s="171" t="str">
        <f t="shared" si="0"/>
        <v>15,62</v>
      </c>
      <c r="J24" s="22">
        <v>2.6</v>
      </c>
      <c r="K24" s="273"/>
      <c r="L24" s="171"/>
      <c r="M24" s="13"/>
      <c r="N24" s="23" t="str">
        <f t="shared" si="2"/>
        <v>1</v>
      </c>
      <c r="O24" s="35" t="s">
        <v>123</v>
      </c>
      <c r="P24" s="41" t="str">
        <f>VLOOKUP($Q24,УЧАСТНИКИ!$A$2:$L$1105,10,FALSE)</f>
        <v>Третьяков В.Г., Павлова Н.С., Совертков Е.И.</v>
      </c>
      <c r="Q24" s="217" t="s">
        <v>1112</v>
      </c>
      <c r="S24" s="28">
        <f t="shared" si="3"/>
        <v>1562</v>
      </c>
    </row>
    <row r="25" spans="1:19" x14ac:dyDescent="0.25">
      <c r="A25" s="18"/>
      <c r="C25" s="270"/>
      <c r="D25" s="270"/>
      <c r="I25" s="270"/>
      <c r="J25" s="270"/>
      <c r="K25" s="270"/>
      <c r="L25" s="270"/>
      <c r="M25" s="270"/>
    </row>
    <row r="26" spans="1:19" x14ac:dyDescent="0.25">
      <c r="A26" s="277" t="s">
        <v>172</v>
      </c>
      <c r="B26" s="212"/>
      <c r="C26" s="130"/>
      <c r="D26" s="130"/>
      <c r="E26" s="212"/>
      <c r="F26" s="212"/>
      <c r="G26" s="277" t="s">
        <v>173</v>
      </c>
      <c r="I26" s="270"/>
      <c r="J26" s="270"/>
      <c r="K26" s="270"/>
      <c r="L26" s="270"/>
      <c r="M26" s="270"/>
    </row>
    <row r="27" spans="1:19" x14ac:dyDescent="0.25">
      <c r="A27" s="277"/>
      <c r="B27" s="212"/>
      <c r="C27" s="130"/>
      <c r="D27" s="130"/>
      <c r="E27" s="212"/>
      <c r="F27" s="212"/>
      <c r="G27" s="277"/>
      <c r="I27" s="270"/>
      <c r="J27" s="270"/>
      <c r="K27" s="270"/>
      <c r="L27" s="270"/>
      <c r="M27" s="270"/>
    </row>
    <row r="28" spans="1:19" x14ac:dyDescent="0.25">
      <c r="A28" s="277"/>
      <c r="B28" s="212"/>
      <c r="C28" s="130"/>
      <c r="D28" s="130"/>
      <c r="E28" s="212"/>
      <c r="F28" s="212"/>
      <c r="G28" s="277"/>
      <c r="I28" s="270"/>
      <c r="J28" s="270"/>
      <c r="K28" s="270"/>
      <c r="L28" s="270"/>
      <c r="M28" s="270"/>
    </row>
    <row r="29" spans="1:19" x14ac:dyDescent="0.25">
      <c r="A29" s="277" t="s">
        <v>174</v>
      </c>
      <c r="B29" s="212"/>
      <c r="C29" s="130"/>
      <c r="D29" s="130"/>
      <c r="E29" s="212"/>
      <c r="F29" s="212"/>
      <c r="G29" s="277" t="s">
        <v>175</v>
      </c>
      <c r="I29" s="270"/>
      <c r="J29" s="270"/>
      <c r="K29" s="270"/>
      <c r="L29" s="270"/>
      <c r="M29" s="270"/>
    </row>
    <row r="30" spans="1:19" x14ac:dyDescent="0.25">
      <c r="A30" s="18"/>
      <c r="C30" s="270"/>
      <c r="D30" s="270"/>
      <c r="I30" s="270"/>
      <c r="J30" s="270"/>
      <c r="K30" s="270"/>
      <c r="L30" s="270"/>
      <c r="M30" s="270"/>
    </row>
    <row r="31" spans="1:19" x14ac:dyDescent="0.25">
      <c r="A31" s="18"/>
      <c r="C31" s="270"/>
      <c r="D31" s="270"/>
      <c r="I31" s="270"/>
      <c r="J31" s="270"/>
      <c r="K31" s="270"/>
      <c r="L31" s="270"/>
      <c r="M31" s="270"/>
    </row>
    <row r="32" spans="1:19" x14ac:dyDescent="0.25">
      <c r="A32" s="18"/>
      <c r="C32" s="270"/>
      <c r="D32" s="270"/>
      <c r="I32" s="270"/>
      <c r="J32" s="270"/>
      <c r="K32" s="270"/>
      <c r="L32" s="270"/>
      <c r="M32" s="270"/>
    </row>
    <row r="33" spans="1:13" x14ac:dyDescent="0.25">
      <c r="A33" s="18"/>
      <c r="C33" s="270"/>
      <c r="D33" s="270"/>
      <c r="I33" s="270"/>
      <c r="J33" s="270"/>
      <c r="K33" s="270"/>
      <c r="L33" s="270"/>
      <c r="M33" s="270"/>
    </row>
    <row r="34" spans="1:13" x14ac:dyDescent="0.25">
      <c r="A34" s="18"/>
      <c r="C34" s="270"/>
      <c r="D34" s="270"/>
      <c r="I34" s="270"/>
      <c r="J34" s="270"/>
      <c r="K34" s="270"/>
      <c r="L34" s="270"/>
      <c r="M34" s="270"/>
    </row>
    <row r="35" spans="1:13" x14ac:dyDescent="0.25">
      <c r="A35" s="18"/>
      <c r="C35" s="270"/>
      <c r="D35" s="270"/>
      <c r="I35" s="270"/>
      <c r="J35" s="270"/>
      <c r="K35" s="270"/>
      <c r="L35" s="270"/>
      <c r="M35" s="270"/>
    </row>
    <row r="36" spans="1:13" x14ac:dyDescent="0.25">
      <c r="A36" s="18"/>
      <c r="C36" s="270"/>
      <c r="D36" s="270"/>
      <c r="I36" s="270"/>
      <c r="J36" s="270"/>
      <c r="K36" s="270"/>
      <c r="L36" s="270"/>
      <c r="M36" s="270"/>
    </row>
    <row r="37" spans="1:13" x14ac:dyDescent="0.25">
      <c r="A37" s="18"/>
      <c r="C37" s="270"/>
      <c r="D37" s="270"/>
      <c r="I37" s="270"/>
      <c r="J37" s="270"/>
      <c r="K37" s="270"/>
      <c r="L37" s="270"/>
      <c r="M37" s="270"/>
    </row>
    <row r="38" spans="1:13" x14ac:dyDescent="0.25">
      <c r="A38" s="18"/>
      <c r="C38" s="270"/>
      <c r="D38" s="270"/>
      <c r="I38" s="270"/>
      <c r="J38" s="270"/>
      <c r="K38" s="270"/>
      <c r="L38" s="270"/>
      <c r="M38" s="270"/>
    </row>
    <row r="39" spans="1:13" x14ac:dyDescent="0.25">
      <c r="A39" s="18"/>
      <c r="C39" s="270"/>
      <c r="D39" s="270"/>
      <c r="I39" s="270"/>
      <c r="J39" s="270"/>
      <c r="K39" s="270"/>
      <c r="L39" s="270"/>
      <c r="M39" s="270"/>
    </row>
    <row r="40" spans="1:13" x14ac:dyDescent="0.25">
      <c r="A40" s="18"/>
      <c r="C40" s="270"/>
      <c r="D40" s="270"/>
      <c r="I40" s="270"/>
      <c r="J40" s="270"/>
      <c r="K40" s="270"/>
      <c r="L40" s="270"/>
      <c r="M40" s="270"/>
    </row>
    <row r="41" spans="1:13" x14ac:dyDescent="0.25">
      <c r="A41" s="18"/>
      <c r="C41" s="270"/>
      <c r="D41" s="270"/>
      <c r="I41" s="270"/>
      <c r="J41" s="270"/>
      <c r="K41" s="270"/>
      <c r="L41" s="270"/>
      <c r="M41" s="270"/>
    </row>
    <row r="42" spans="1:13" x14ac:dyDescent="0.25">
      <c r="A42" s="18"/>
      <c r="C42" s="270"/>
      <c r="D42" s="270"/>
      <c r="I42" s="270"/>
      <c r="J42" s="270"/>
      <c r="K42" s="270"/>
      <c r="L42" s="270"/>
      <c r="M42" s="270"/>
    </row>
    <row r="43" spans="1:13" x14ac:dyDescent="0.25">
      <c r="A43" s="18"/>
      <c r="C43" s="270"/>
      <c r="D43" s="270"/>
      <c r="I43" s="270"/>
      <c r="J43" s="270"/>
      <c r="K43" s="270"/>
      <c r="L43" s="270"/>
      <c r="M43" s="270"/>
    </row>
    <row r="44" spans="1:13" x14ac:dyDescent="0.25">
      <c r="A44" s="18"/>
      <c r="C44" s="270"/>
      <c r="D44" s="270"/>
      <c r="I44" s="270"/>
      <c r="J44" s="270"/>
      <c r="K44" s="270"/>
      <c r="L44" s="270"/>
      <c r="M44" s="270"/>
    </row>
    <row r="45" spans="1:13" x14ac:dyDescent="0.25">
      <c r="A45" s="18"/>
      <c r="C45" s="270"/>
      <c r="D45" s="270"/>
      <c r="I45" s="270"/>
      <c r="J45" s="270"/>
      <c r="K45" s="270"/>
      <c r="L45" s="270"/>
      <c r="M45" s="270"/>
    </row>
    <row r="46" spans="1:13" x14ac:dyDescent="0.25">
      <c r="A46" s="18"/>
      <c r="C46" s="270"/>
      <c r="D46" s="270"/>
      <c r="I46" s="270"/>
      <c r="J46" s="270"/>
      <c r="K46" s="270"/>
      <c r="L46" s="270"/>
      <c r="M46" s="270"/>
    </row>
    <row r="47" spans="1:13" x14ac:dyDescent="0.25">
      <c r="A47" s="18"/>
      <c r="C47" s="270"/>
      <c r="D47" s="270"/>
      <c r="I47" s="270"/>
      <c r="J47" s="270"/>
      <c r="K47" s="270"/>
      <c r="L47" s="270"/>
      <c r="M47" s="270"/>
    </row>
    <row r="48" spans="1:13" x14ac:dyDescent="0.25">
      <c r="A48" s="270"/>
      <c r="C48" s="270"/>
      <c r="D48" s="270"/>
      <c r="I48" s="270"/>
      <c r="J48" s="270"/>
      <c r="K48" s="270"/>
      <c r="L48" s="270"/>
      <c r="M48" s="270"/>
    </row>
    <row r="49" spans="1:13" x14ac:dyDescent="0.25">
      <c r="A49" s="270"/>
      <c r="C49" s="270"/>
      <c r="D49" s="270"/>
      <c r="I49" s="270"/>
      <c r="J49" s="270"/>
      <c r="K49" s="270"/>
      <c r="L49" s="270"/>
      <c r="M49" s="270"/>
    </row>
    <row r="50" spans="1:13" x14ac:dyDescent="0.25">
      <c r="A50" s="270"/>
      <c r="C50" s="270"/>
      <c r="D50" s="270"/>
      <c r="I50" s="270"/>
      <c r="J50" s="270"/>
      <c r="K50" s="270"/>
      <c r="L50" s="270"/>
      <c r="M50" s="270"/>
    </row>
    <row r="51" spans="1:13" x14ac:dyDescent="0.25">
      <c r="A51" s="270"/>
      <c r="C51" s="270"/>
      <c r="D51" s="270"/>
      <c r="I51" s="270"/>
      <c r="J51" s="270"/>
      <c r="K51" s="270"/>
      <c r="L51" s="270"/>
      <c r="M51" s="270"/>
    </row>
    <row r="52" spans="1:13" x14ac:dyDescent="0.25">
      <c r="A52" s="270"/>
      <c r="C52" s="270"/>
      <c r="D52" s="270"/>
      <c r="I52" s="270"/>
      <c r="J52" s="270"/>
      <c r="K52" s="270"/>
      <c r="L52" s="270"/>
      <c r="M52" s="270"/>
    </row>
    <row r="53" spans="1:13" x14ac:dyDescent="0.25">
      <c r="A53" s="270"/>
      <c r="C53" s="270"/>
      <c r="D53" s="270"/>
      <c r="I53" s="270"/>
      <c r="J53" s="270"/>
      <c r="K53" s="270"/>
      <c r="L53" s="270"/>
      <c r="M53" s="270"/>
    </row>
    <row r="54" spans="1:13" x14ac:dyDescent="0.25">
      <c r="A54" s="14"/>
    </row>
    <row r="55" spans="1:13" x14ac:dyDescent="0.25">
      <c r="A55" s="14"/>
    </row>
    <row r="56" spans="1:13" x14ac:dyDescent="0.25">
      <c r="A56" s="14"/>
    </row>
    <row r="57" spans="1:13" x14ac:dyDescent="0.25">
      <c r="A57" s="14"/>
    </row>
    <row r="58" spans="1:13" x14ac:dyDescent="0.25">
      <c r="A58" s="14"/>
    </row>
    <row r="59" spans="1:13" x14ac:dyDescent="0.25">
      <c r="A59" s="14"/>
    </row>
    <row r="60" spans="1:13" x14ac:dyDescent="0.25">
      <c r="A60" s="14"/>
    </row>
    <row r="61" spans="1:13" x14ac:dyDescent="0.25">
      <c r="A61" s="14"/>
    </row>
    <row r="62" spans="1:13" x14ac:dyDescent="0.25">
      <c r="A62" s="14"/>
    </row>
    <row r="63" spans="1:13" x14ac:dyDescent="0.25">
      <c r="A63" s="14"/>
    </row>
    <row r="64" spans="1:13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</sheetData>
  <sortState ref="A12:AA19">
    <sortCondition ref="K12:K19"/>
  </sortState>
  <mergeCells count="7">
    <mergeCell ref="A6:P6"/>
    <mergeCell ref="A7:P7"/>
    <mergeCell ref="A1:P1"/>
    <mergeCell ref="A2:P2"/>
    <mergeCell ref="A4:P4"/>
    <mergeCell ref="A3:P3"/>
    <mergeCell ref="A5:P5"/>
  </mergeCells>
  <phoneticPr fontId="1" type="noConversion"/>
  <printOptions horizontalCentered="1"/>
  <pageMargins left="0.25" right="0.25" top="0.34" bottom="0.39" header="0.3" footer="0.3"/>
  <pageSetup paperSize="9" scale="95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69">
    <tabColor indexed="15"/>
  </sheetPr>
  <dimension ref="A1:X64"/>
  <sheetViews>
    <sheetView tabSelected="1" topLeftCell="A19" zoomScale="115" zoomScaleNormal="115" zoomScaleSheetLayoutView="70" workbookViewId="0">
      <selection activeCell="E36" sqref="E36"/>
    </sheetView>
  </sheetViews>
  <sheetFormatPr defaultColWidth="8.33203125" defaultRowHeight="13.2" outlineLevelCol="1" x14ac:dyDescent="0.25"/>
  <cols>
    <col min="1" max="1" width="6.33203125" style="25" customWidth="1"/>
    <col min="2" max="2" width="20.109375" style="10" customWidth="1"/>
    <col min="3" max="3" width="9.33203125" style="14" bestFit="1" customWidth="1"/>
    <col min="4" max="4" width="8.109375" style="14" customWidth="1"/>
    <col min="5" max="5" width="23" style="10" customWidth="1"/>
    <col min="6" max="6" width="8.33203125" style="10" hidden="1" customWidth="1"/>
    <col min="7" max="7" width="29.77734375" style="10" customWidth="1"/>
    <col min="8" max="8" width="15" style="10" hidden="1" customWidth="1" outlineLevel="1"/>
    <col min="9" max="9" width="8.88671875" style="14" customWidth="1" collapsed="1"/>
    <col min="10" max="10" width="10.5546875" style="10" customWidth="1"/>
    <col min="11" max="11" width="8.44140625" style="18" customWidth="1"/>
    <col min="12" max="12" width="25.5546875" style="10" customWidth="1"/>
    <col min="13" max="14" width="0" style="10" hidden="1" customWidth="1" outlineLevel="1"/>
    <col min="15" max="15" width="7" style="10" hidden="1" customWidth="1" outlineLevel="1"/>
    <col min="16" max="20" width="8.109375" style="10" hidden="1" customWidth="1" outlineLevel="1"/>
    <col min="21" max="23" width="3.44140625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4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S1" s="11"/>
      <c r="T1" s="11"/>
      <c r="U1" s="12"/>
    </row>
    <row r="2" spans="1:24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S2" s="11"/>
      <c r="T2" s="11"/>
      <c r="U2" s="12"/>
    </row>
    <row r="3" spans="1:24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S3" s="11"/>
      <c r="T3" s="11"/>
      <c r="U3" s="12"/>
    </row>
    <row r="4" spans="1:24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S4" s="11"/>
      <c r="T4" s="11"/>
      <c r="U4" s="12"/>
    </row>
    <row r="5" spans="1:24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S5" s="11"/>
      <c r="T5" s="11"/>
      <c r="U5" s="12"/>
    </row>
    <row r="6" spans="1:24" x14ac:dyDescent="0.25">
      <c r="A6" s="332"/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11"/>
      <c r="T6" s="11"/>
      <c r="U6" s="12"/>
    </row>
    <row r="7" spans="1:24" ht="15.75" customHeight="1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S7" s="11"/>
      <c r="T7" s="11"/>
      <c r="U7" s="12"/>
    </row>
    <row r="8" spans="1:24" ht="12.75" customHeight="1" x14ac:dyDescent="0.25">
      <c r="A8" s="19" t="str">
        <f>d_4</f>
        <v>ЖЕНЩИНЫ</v>
      </c>
      <c r="B8" s="16"/>
      <c r="D8" s="159"/>
      <c r="E8" s="159"/>
      <c r="F8" s="31"/>
      <c r="G8" s="20"/>
      <c r="H8" s="160"/>
      <c r="I8" s="26"/>
      <c r="J8" s="26"/>
      <c r="K8" s="26"/>
      <c r="L8" s="159"/>
      <c r="S8" s="11"/>
      <c r="T8" s="11"/>
      <c r="U8" s="12"/>
    </row>
    <row r="9" spans="1:24" ht="12.75" customHeight="1" x14ac:dyDescent="0.25">
      <c r="A9" s="16" t="s">
        <v>168</v>
      </c>
      <c r="B9" s="24"/>
      <c r="C9" s="60"/>
      <c r="D9" s="197"/>
      <c r="E9" s="197"/>
      <c r="F9" s="191"/>
      <c r="G9" s="196"/>
      <c r="H9" s="197"/>
      <c r="I9" s="194"/>
      <c r="J9" s="194"/>
      <c r="K9" s="197"/>
      <c r="L9" s="20" t="str">
        <f>d_5</f>
        <v>г. Сочи, ул. Бзугу 2, ст. им. Славы Метревели</v>
      </c>
      <c r="S9" s="11"/>
      <c r="T9" s="11"/>
      <c r="U9" s="12"/>
    </row>
    <row r="10" spans="1:24" s="24" customFormat="1" ht="13.95" customHeight="1" thickBot="1" x14ac:dyDescent="0.3">
      <c r="A10" s="188" t="s">
        <v>145</v>
      </c>
      <c r="C10" s="60"/>
      <c r="D10" s="197"/>
      <c r="E10" s="197"/>
      <c r="G10" s="197"/>
      <c r="H10" s="199"/>
      <c r="I10" s="198" t="s">
        <v>62</v>
      </c>
      <c r="J10" s="188" t="str">
        <f>d_1</f>
        <v>04.09.2019г.</v>
      </c>
      <c r="K10" s="249" t="str">
        <f>'3000СП'!J5</f>
        <v>19:00</v>
      </c>
      <c r="L10" s="196" t="str">
        <f>d_6</f>
        <v>t° +26 вл. 61%</v>
      </c>
      <c r="M10" s="24" t="s">
        <v>12</v>
      </c>
      <c r="O10" s="37" t="s">
        <v>89</v>
      </c>
      <c r="P10" s="37" t="s">
        <v>90</v>
      </c>
      <c r="Q10" s="37" t="s">
        <v>91</v>
      </c>
      <c r="R10" s="37">
        <v>1</v>
      </c>
      <c r="S10" s="37">
        <v>2</v>
      </c>
      <c r="T10" s="37" t="s">
        <v>40</v>
      </c>
      <c r="U10" s="37" t="s">
        <v>92</v>
      </c>
      <c r="V10" s="37" t="s">
        <v>93</v>
      </c>
      <c r="W10" s="37" t="s">
        <v>94</v>
      </c>
    </row>
    <row r="11" spans="1:24" s="24" customFormat="1" ht="28.95" customHeight="1" thickBot="1" x14ac:dyDescent="0.3">
      <c r="A11" s="172" t="s">
        <v>7</v>
      </c>
      <c r="B11" s="173" t="s">
        <v>52</v>
      </c>
      <c r="C11" s="173" t="s">
        <v>15</v>
      </c>
      <c r="D11" s="173" t="s">
        <v>8</v>
      </c>
      <c r="E11" s="173" t="s">
        <v>78</v>
      </c>
      <c r="F11" s="174" t="s">
        <v>80</v>
      </c>
      <c r="G11" s="164" t="s">
        <v>108</v>
      </c>
      <c r="H11" s="175"/>
      <c r="I11" s="174" t="s">
        <v>16</v>
      </c>
      <c r="J11" s="162" t="s">
        <v>106</v>
      </c>
      <c r="K11" s="162" t="s">
        <v>11</v>
      </c>
      <c r="L11" s="166" t="s">
        <v>107</v>
      </c>
      <c r="O11" s="70">
        <v>94224</v>
      </c>
      <c r="P11" s="70">
        <v>101824</v>
      </c>
      <c r="Q11" s="70">
        <v>105024</v>
      </c>
      <c r="R11" s="70">
        <v>113624</v>
      </c>
      <c r="S11" s="70">
        <v>123624</v>
      </c>
      <c r="T11" s="70">
        <v>134524</v>
      </c>
      <c r="U11" s="176"/>
      <c r="V11" s="176"/>
      <c r="W11" s="177"/>
    </row>
    <row r="12" spans="1:24" s="24" customFormat="1" ht="39.6" x14ac:dyDescent="0.25">
      <c r="A12" s="22">
        <f t="shared" ref="A12:A18" si="0">RANK(H12,$H$12:$H$131,1)</f>
        <v>1</v>
      </c>
      <c r="B12" s="41" t="str">
        <f>VLOOKUP($M12,УЧАСТНИКИ!$A$2:$L$1105,3,FALSE)</f>
        <v>Ивонина Екатерина</v>
      </c>
      <c r="C12" s="18" t="str">
        <f>VLOOKUP($M12,УЧАСТНИКИ!$A$2:$L$1105,4,FALSE)</f>
        <v>14.06.1994</v>
      </c>
      <c r="D12" s="18" t="str">
        <f>VLOOKUP($M12,УЧАСТНИКИ!$A$2:$L$1105,8,FALSE)</f>
        <v>МС</v>
      </c>
      <c r="E12" s="41" t="str">
        <f>VLOOKUP($M12,УЧАСТНИКИ!$A$2:$L$1105,5,FALSE)</f>
        <v>Московская область Пермский край</v>
      </c>
      <c r="F12" s="18">
        <f>VLOOKUP($M12,УЧАСТНИКИ!$A$2:$L$1105,7,FALSE)</f>
        <v>0</v>
      </c>
      <c r="G12" s="35" t="str">
        <f>VLOOKUP($M12,УЧАСТНИКИ!$A$2:$L$1105,11,FALSE)</f>
        <v>Динамо ГБУ МО "ЦСП ОВС", ГК АУ "ЦСП ПК", КГАУ "СШОР "Старт"</v>
      </c>
      <c r="H12" s="271">
        <v>93633</v>
      </c>
      <c r="I12" s="171" t="str">
        <f>IF(H12=0,0,CONCATENATE(MID(H12,1,1),":",MID(H12,2,2),",",MID(H12,4,2)))</f>
        <v>9:36,33</v>
      </c>
      <c r="J12" s="23" t="str">
        <f t="shared" ref="J12:J18" si="1">IF(H12&lt;=$O$11,"МСМК",IF(H12&lt;=$P$11,"МС",IF(H12&lt;=$Q$11,"КМС",IF(H12&lt;=$R$11,"1",IF(H12&lt;=$S$11,"2",IF(H12&lt;=$T$11,"3",IF(H12&lt;=$U$11,"1юн",IF(H12&lt;=$V$11,"2юн",IF(H12&lt;=$W$11,"3юн",IF(H12&gt;$W$11,"б/р"))))))))))</f>
        <v>МСМК</v>
      </c>
      <c r="K12" s="35" t="s">
        <v>1273</v>
      </c>
      <c r="L12" s="41" t="str">
        <f>VLOOKUP($M12,УЧАСТНИКИ!$A$2:$L$1105,10,FALSE)</f>
        <v>Попов С.А., Попова Е.И., Попов А.С.</v>
      </c>
      <c r="M12" s="217" t="s">
        <v>115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6.4" x14ac:dyDescent="0.25">
      <c r="A13" s="22">
        <f t="shared" si="0"/>
        <v>2</v>
      </c>
      <c r="B13" s="279" t="str">
        <f>VLOOKUP($M13,УЧАСТНИКИ!$A$2:$L$1105,3,FALSE)</f>
        <v>Колоскова (Власова) Наталья</v>
      </c>
      <c r="C13" s="280" t="str">
        <f>VLOOKUP($M13,УЧАСТНИКИ!$A$2:$L$1105,4,FALSE)</f>
        <v>19.07.1988</v>
      </c>
      <c r="D13" s="280" t="str">
        <f>VLOOKUP($M13,УЧАСТНИКИ!$A$2:$L$1105,8,FALSE)</f>
        <v>МСМК</v>
      </c>
      <c r="E13" s="279" t="str">
        <f>VLOOKUP($M13,УЧАСТНИКИ!$A$2:$L$1105,5,FALSE)</f>
        <v>Москва Приморский край</v>
      </c>
      <c r="F13" s="280">
        <f>VLOOKUP($M13,УЧАСТНИКИ!$A$2:$L$1105,7,FALSE)</f>
        <v>0</v>
      </c>
      <c r="G13" s="23" t="str">
        <f>VLOOKUP($M13,УЧАСТНИКИ!$A$2:$L$1105,11,FALSE)</f>
        <v xml:space="preserve"> ГБУ "СШОР "Луч" Москомспорта, КГАУ "ЦСП - ШВСМ"</v>
      </c>
      <c r="H13" s="300">
        <v>93868</v>
      </c>
      <c r="I13" s="171" t="str">
        <f>IF(H13=0,0,CONCATENATE(MID(H13,1,1),":",MID(H13,2,2),",",MID(H13,4,2)))</f>
        <v>9:38,68</v>
      </c>
      <c r="J13" s="23" t="str">
        <f t="shared" si="1"/>
        <v>МСМК</v>
      </c>
      <c r="K13" s="23" t="s">
        <v>1274</v>
      </c>
      <c r="L13" s="279" t="str">
        <f>VLOOKUP($M13,УЧАСТНИКИ!$A$2:$L$1105,10,FALSE)</f>
        <v xml:space="preserve"> Анисимов В.Н., Куканов Ю.С.</v>
      </c>
      <c r="M13" s="241" t="s">
        <v>26</v>
      </c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ht="39.6" x14ac:dyDescent="0.25">
      <c r="A14" s="22">
        <f t="shared" si="0"/>
        <v>3</v>
      </c>
      <c r="B14" s="41" t="str">
        <f>VLOOKUP($M14,УЧАСТНИКИ!$A$2:$L$1105,3,FALSE)</f>
        <v>Петрова Анна</v>
      </c>
      <c r="C14" s="18" t="str">
        <f>VLOOKUP($M14,УЧАСТНИКИ!$A$2:$L$1105,4,FALSE)</f>
        <v>15.07.1994</v>
      </c>
      <c r="D14" s="18" t="str">
        <f>VLOOKUP($M14,УЧАСТНИКИ!$A$2:$L$1105,8,FALSE)</f>
        <v>МС</v>
      </c>
      <c r="E14" s="41" t="str">
        <f>VLOOKUP($M14,УЧАСТНИКИ!$A$2:$L$1105,5,FALSE)</f>
        <v>Санкт-Петербург Вологодская область</v>
      </c>
      <c r="F14" s="18">
        <f>VLOOKUP($M14,УЧАСТНИКИ!$A$2:$L$1105,7,FALSE)</f>
        <v>0</v>
      </c>
      <c r="G14" s="35" t="str">
        <f>VLOOKUP($M14,УЧАСТНИКИ!$A$2:$L$1105,11,FALSE)</f>
        <v xml:space="preserve"> ГБУ СШОР "Академия легкой атлетики Санкт-Петербурга", АУ ФКИС ВО "СШ "Витязь"</v>
      </c>
      <c r="H14" s="273">
        <v>94015</v>
      </c>
      <c r="I14" s="171" t="str">
        <f>IF(H14=0,0,CONCATENATE(MID(H14,1,1),":",MID(H14,2,2),",",MID(H14,4,2)))</f>
        <v>9:40,15</v>
      </c>
      <c r="J14" s="23" t="str">
        <f t="shared" si="1"/>
        <v>МСМК</v>
      </c>
      <c r="K14" s="35" t="s">
        <v>1312</v>
      </c>
      <c r="L14" s="41" t="str">
        <f>VLOOKUP($M14,УЧАСТНИКИ!$A$2:$L$1105,10,FALSE)</f>
        <v>Плаксин С.В.</v>
      </c>
      <c r="M14" s="217" t="s">
        <v>1157</v>
      </c>
    </row>
    <row r="15" spans="1:24" ht="26.4" x14ac:dyDescent="0.25">
      <c r="A15" s="22">
        <f t="shared" si="0"/>
        <v>4</v>
      </c>
      <c r="B15" s="41" t="str">
        <f>VLOOKUP($M15,УЧАСТНИКИ!$A$2:$L$1105,3,FALSE)</f>
        <v>Вовк Ольга</v>
      </c>
      <c r="C15" s="18" t="str">
        <f>VLOOKUP($M15,УЧАСТНИКИ!$A$2:$L$1105,4,FALSE)</f>
        <v>13.02.1993</v>
      </c>
      <c r="D15" s="18" t="str">
        <f>VLOOKUP($M15,УЧАСТНИКИ!$A$2:$L$1105,8,FALSE)</f>
        <v>МСМК</v>
      </c>
      <c r="E15" s="41" t="str">
        <f>VLOOKUP($M15,УЧАСТНИКИ!$A$2:$L$1105,5,FALSE)</f>
        <v xml:space="preserve">Ростовская область </v>
      </c>
      <c r="F15" s="18">
        <f>VLOOKUP($M15,УЧАСТНИКИ!$A$2:$L$1105,7,FALSE)</f>
        <v>0</v>
      </c>
      <c r="G15" s="35" t="str">
        <f>VLOOKUP($M15,УЧАСТНИКИ!$A$2:$L$1105,11,FALSE)</f>
        <v xml:space="preserve"> ГБУ РО "ЦОП №1"</v>
      </c>
      <c r="H15" s="273">
        <v>94241</v>
      </c>
      <c r="I15" s="171" t="str">
        <f>IF(H15=0,0,CONCATENATE(MID(H15,1,1),":",MID(H15,2,2),",",MID(H15,4,2)))</f>
        <v>9:42,41</v>
      </c>
      <c r="J15" s="23" t="str">
        <f t="shared" si="1"/>
        <v>МС</v>
      </c>
      <c r="K15" s="35" t="s">
        <v>1303</v>
      </c>
      <c r="L15" s="41" t="str">
        <f>VLOOKUP($M15,УЧАСТНИКИ!$A$2:$L$1105,10,FALSE)</f>
        <v>Сретенцев В.В., Вовк Т.И.</v>
      </c>
      <c r="M15" s="217" t="s">
        <v>1092</v>
      </c>
    </row>
    <row r="16" spans="1:24" ht="26.4" x14ac:dyDescent="0.25">
      <c r="A16" s="22">
        <f t="shared" si="0"/>
        <v>5</v>
      </c>
      <c r="B16" s="41" t="str">
        <f>VLOOKUP($M16,УЧАСТНИКИ!$A$2:$L$1105,3,FALSE)</f>
        <v>Тропина Анна</v>
      </c>
      <c r="C16" s="18" t="str">
        <f>VLOOKUP($M16,УЧАСТНИКИ!$A$2:$L$1105,4,FALSE)</f>
        <v>03.11.1998</v>
      </c>
      <c r="D16" s="18" t="str">
        <f>VLOOKUP($M16,УЧАСТНИКИ!$A$2:$L$1105,8,FALSE)</f>
        <v>МС</v>
      </c>
      <c r="E16" s="41" t="str">
        <f>VLOOKUP($M16,УЧАСТНИКИ!$A$2:$L$1105,5,FALSE)</f>
        <v xml:space="preserve">Свердловская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ГАУ СО "ЦСП", УРФУ</v>
      </c>
      <c r="H16" s="273">
        <v>95066</v>
      </c>
      <c r="I16" s="171" t="str">
        <f>IF(H16=0,0,CONCATENATE(MID(H16,1,1),":",MID(H16,2,2),",",MID(H16,4,2)))</f>
        <v>9:50,66</v>
      </c>
      <c r="J16" s="23" t="str">
        <f t="shared" si="1"/>
        <v>МС</v>
      </c>
      <c r="K16" s="35" t="s">
        <v>1304</v>
      </c>
      <c r="L16" s="41" t="str">
        <f>VLOOKUP($M16,УЧАСТНИКИ!$A$2:$L$1105,10,FALSE)</f>
        <v>Невьянцев В., Архипов Ф.М., Штырц В.В.</v>
      </c>
      <c r="M16" s="217" t="s">
        <v>1131</v>
      </c>
    </row>
    <row r="17" spans="1:13" ht="26.4" x14ac:dyDescent="0.25">
      <c r="A17" s="22">
        <f t="shared" si="0"/>
        <v>6</v>
      </c>
      <c r="B17" s="41" t="str">
        <f>VLOOKUP($M17,УЧАСТНИКИ!$A$2:$L$1105,3,FALSE)</f>
        <v>Именина Мария</v>
      </c>
      <c r="C17" s="18" t="str">
        <f>VLOOKUP($M17,УЧАСТНИКИ!$A$2:$L$1105,4,FALSE)</f>
        <v>09.11.1989</v>
      </c>
      <c r="D17" s="18" t="str">
        <f>VLOOKUP($M17,УЧАСТНИКИ!$A$2:$L$1105,8,FALSE)</f>
        <v>МС</v>
      </c>
      <c r="E17" s="41" t="str">
        <f>VLOOKUP($M17,УЧАСТНИКИ!$A$2:$L$1105,5,FALSE)</f>
        <v xml:space="preserve">Рязанская область </v>
      </c>
      <c r="F17" s="18">
        <f>VLOOKUP($M17,УЧАСТНИКИ!$A$2:$L$1105,7,FALSE)</f>
        <v>0</v>
      </c>
      <c r="G17" s="35" t="str">
        <f>VLOOKUP($M17,УЧАСТНИКИ!$A$2:$L$1105,11,FALSE)</f>
        <v>Динамо ГАУ РО "СШОР "Олимпиец"</v>
      </c>
      <c r="H17" s="273">
        <v>101755</v>
      </c>
      <c r="I17" s="13" t="str">
        <f>IF(H17=0,0,CONCATENATE(MID(H17,1,2),":",MID(H17,3,2),",",MID(H17,5,2)))</f>
        <v>10:17,55</v>
      </c>
      <c r="J17" s="23" t="str">
        <f t="shared" si="1"/>
        <v>МС</v>
      </c>
      <c r="K17" s="35" t="s">
        <v>1313</v>
      </c>
      <c r="L17" s="41" t="str">
        <f>VLOOKUP($M17,УЧАСТНИКИ!$A$2:$L$1105,10,FALSE)</f>
        <v>Грачев Е.П.</v>
      </c>
      <c r="M17" s="217" t="s">
        <v>1059</v>
      </c>
    </row>
    <row r="18" spans="1:13" ht="39.6" x14ac:dyDescent="0.25">
      <c r="A18" s="22">
        <f t="shared" si="0"/>
        <v>7</v>
      </c>
      <c r="B18" s="41" t="str">
        <f>VLOOKUP($M18,УЧАСТНИКИ!$A$2:$L$1105,3,FALSE)</f>
        <v>Аристархова Наталья</v>
      </c>
      <c r="C18" s="18" t="str">
        <f>VLOOKUP($M18,УЧАСТНИКИ!$A$2:$L$1105,4,FALSE)</f>
        <v>31.10.1989</v>
      </c>
      <c r="D18" s="18" t="str">
        <f>VLOOKUP($M18,УЧАСТНИКИ!$A$2:$L$1105,8,FALSE)</f>
        <v>МСМК</v>
      </c>
      <c r="E18" s="41" t="str">
        <f>VLOOKUP($M18,УЧАСТНИКИ!$A$2:$L$1105,5,FALSE)</f>
        <v xml:space="preserve">Красноярский край </v>
      </c>
      <c r="F18" s="18">
        <f>VLOOKUP($M18,УЧАСТНИКИ!$A$2:$L$1105,7,FALSE)</f>
        <v>0</v>
      </c>
      <c r="G18" s="35" t="str">
        <f>VLOOKUP($M18,УЧАСТНИКИ!$A$2:$L$1105,11,FALSE)</f>
        <v xml:space="preserve"> КГАУ "РЦСП "Академия летних видов спорта", МАУ "СШОР "Спутник"</v>
      </c>
      <c r="H18" s="273">
        <v>105004</v>
      </c>
      <c r="I18" s="13" t="str">
        <f>IF(H18=0,0,CONCATENATE(MID(H18,1,2),":",MID(H18,3,2),",",MID(H18,5,2)))</f>
        <v>10:50,04</v>
      </c>
      <c r="J18" s="23" t="str">
        <f t="shared" si="1"/>
        <v>КМС</v>
      </c>
      <c r="K18" s="35">
        <v>11</v>
      </c>
      <c r="L18" s="41" t="str">
        <f>VLOOKUP($M18,УЧАСТНИКИ!$A$2:$L$1105,10,FALSE)</f>
        <v>Комаров А.Н.</v>
      </c>
      <c r="M18" s="217" t="s">
        <v>1045</v>
      </c>
    </row>
    <row r="19" spans="1:13" ht="39.6" x14ac:dyDescent="0.25">
      <c r="A19" s="22"/>
      <c r="B19" s="41" t="str">
        <f>VLOOKUP($M19,УЧАСТНИКИ!$A$2:$L$1105,3,FALSE)</f>
        <v>Соколенко Екатерина</v>
      </c>
      <c r="C19" s="18" t="str">
        <f>VLOOKUP($M19,УЧАСТНИКИ!$A$2:$L$1105,4,FALSE)</f>
        <v>13.09.1992</v>
      </c>
      <c r="D19" s="18" t="str">
        <f>VLOOKUP($M19,УЧАСТНИКИ!$A$2:$L$1105,8,FALSE)</f>
        <v>МСМК</v>
      </c>
      <c r="E19" s="41" t="str">
        <f>VLOOKUP($M19,УЧАСТНИКИ!$A$2:$L$1105,5,FALSE)</f>
        <v>Томская область Новосибирская область</v>
      </c>
      <c r="F19" s="18">
        <f>VLOOKUP($M19,УЧАСТНИКИ!$A$2:$L$1105,7,FALSE)</f>
        <v>0</v>
      </c>
      <c r="G19" s="35" t="str">
        <f>VLOOKUP($M19,УЧАСТНИКИ!$A$2:$L$1105,11,FALSE)</f>
        <v>ВС МБУ ДО ДЮСШ №1 г.Томск, ОГАУ ТО СШОР, ГАУ НСО "РЦСП СК и СР"</v>
      </c>
      <c r="H19" s="273"/>
      <c r="I19" s="13" t="s">
        <v>1314</v>
      </c>
      <c r="J19" s="23"/>
      <c r="K19" s="35">
        <v>0</v>
      </c>
      <c r="L19" s="41" t="str">
        <f>VLOOKUP($M19,УЧАСТНИКИ!$A$2:$L$1105,10,FALSE)</f>
        <v>Божко В.А., Соколенко Е.В., Трубников В.П.</v>
      </c>
      <c r="M19" s="217" t="s">
        <v>1085</v>
      </c>
    </row>
    <row r="20" spans="1:13" x14ac:dyDescent="0.25">
      <c r="A20" s="18"/>
      <c r="C20" s="270"/>
      <c r="D20" s="270"/>
      <c r="I20" s="270"/>
    </row>
    <row r="21" spans="1:13" x14ac:dyDescent="0.25">
      <c r="A21" s="18"/>
      <c r="C21" s="270"/>
      <c r="D21" s="270"/>
      <c r="I21" s="270"/>
    </row>
    <row r="22" spans="1:13" x14ac:dyDescent="0.25">
      <c r="A22" s="18"/>
      <c r="C22" s="270"/>
      <c r="D22" s="270"/>
      <c r="I22" s="270"/>
    </row>
    <row r="23" spans="1:13" x14ac:dyDescent="0.25">
      <c r="A23" s="277" t="s">
        <v>172</v>
      </c>
      <c r="B23" s="212"/>
      <c r="C23" s="130"/>
      <c r="D23" s="130"/>
      <c r="E23" s="212"/>
      <c r="F23" s="212"/>
      <c r="G23" s="277" t="s">
        <v>173</v>
      </c>
      <c r="I23" s="270"/>
    </row>
    <row r="24" spans="1:13" x14ac:dyDescent="0.25">
      <c r="A24" s="277"/>
      <c r="B24" s="212"/>
      <c r="C24" s="130"/>
      <c r="D24" s="130"/>
      <c r="E24" s="212"/>
      <c r="F24" s="212"/>
      <c r="G24" s="277"/>
      <c r="I24" s="270"/>
    </row>
    <row r="25" spans="1:13" x14ac:dyDescent="0.25">
      <c r="A25" s="277"/>
      <c r="B25" s="212"/>
      <c r="C25" s="130"/>
      <c r="D25" s="130"/>
      <c r="E25" s="212"/>
      <c r="F25" s="212"/>
      <c r="G25" s="277"/>
      <c r="I25" s="270"/>
    </row>
    <row r="26" spans="1:13" x14ac:dyDescent="0.25">
      <c r="A26" s="277" t="s">
        <v>174</v>
      </c>
      <c r="B26" s="212"/>
      <c r="C26" s="130"/>
      <c r="D26" s="130"/>
      <c r="E26" s="212"/>
      <c r="F26" s="212"/>
      <c r="G26" s="277" t="s">
        <v>175</v>
      </c>
      <c r="I26" s="270"/>
    </row>
    <row r="27" spans="1:13" x14ac:dyDescent="0.25">
      <c r="A27" s="18"/>
      <c r="C27" s="270"/>
      <c r="D27" s="270"/>
      <c r="I27" s="270"/>
    </row>
    <row r="28" spans="1:13" x14ac:dyDescent="0.25">
      <c r="A28" s="18"/>
      <c r="C28" s="270"/>
      <c r="D28" s="270"/>
      <c r="I28" s="270"/>
    </row>
    <row r="29" spans="1:13" x14ac:dyDescent="0.25">
      <c r="A29" s="18"/>
      <c r="C29" s="270"/>
      <c r="D29" s="270"/>
      <c r="I29" s="270"/>
    </row>
    <row r="30" spans="1:13" x14ac:dyDescent="0.25">
      <c r="A30" s="18"/>
      <c r="C30" s="270"/>
      <c r="D30" s="270"/>
      <c r="I30" s="270"/>
    </row>
    <row r="31" spans="1:13" x14ac:dyDescent="0.25">
      <c r="A31" s="18"/>
      <c r="C31" s="270"/>
      <c r="D31" s="270"/>
      <c r="I31" s="270"/>
    </row>
    <row r="32" spans="1:13" x14ac:dyDescent="0.25">
      <c r="A32" s="18"/>
      <c r="C32" s="270"/>
      <c r="D32" s="270"/>
      <c r="I32" s="270"/>
    </row>
    <row r="33" spans="1:9" x14ac:dyDescent="0.25">
      <c r="A33" s="18"/>
      <c r="C33" s="270"/>
      <c r="D33" s="270"/>
      <c r="I33" s="270"/>
    </row>
    <row r="34" spans="1:9" x14ac:dyDescent="0.25">
      <c r="A34" s="18"/>
      <c r="C34" s="270"/>
      <c r="D34" s="270"/>
      <c r="I34" s="270"/>
    </row>
    <row r="35" spans="1:9" x14ac:dyDescent="0.25">
      <c r="A35" s="18"/>
      <c r="C35" s="270"/>
      <c r="D35" s="270"/>
      <c r="I35" s="270"/>
    </row>
    <row r="36" spans="1:9" x14ac:dyDescent="0.25">
      <c r="A36" s="18"/>
      <c r="C36" s="270"/>
      <c r="D36" s="270"/>
      <c r="I36" s="270"/>
    </row>
    <row r="37" spans="1:9" x14ac:dyDescent="0.25">
      <c r="A37" s="18"/>
      <c r="C37" s="270"/>
      <c r="D37" s="270"/>
      <c r="I37" s="270"/>
    </row>
    <row r="38" spans="1:9" x14ac:dyDescent="0.25">
      <c r="A38" s="18"/>
      <c r="C38" s="270"/>
      <c r="D38" s="270"/>
      <c r="I38" s="270"/>
    </row>
    <row r="39" spans="1:9" x14ac:dyDescent="0.25">
      <c r="A39" s="18"/>
      <c r="C39" s="270"/>
      <c r="D39" s="270"/>
      <c r="I39" s="270"/>
    </row>
    <row r="40" spans="1:9" x14ac:dyDescent="0.25">
      <c r="A40" s="18"/>
      <c r="C40" s="270"/>
      <c r="D40" s="270"/>
      <c r="I40" s="270"/>
    </row>
    <row r="41" spans="1:9" x14ac:dyDescent="0.25">
      <c r="A41" s="18"/>
      <c r="C41" s="270"/>
      <c r="D41" s="270"/>
      <c r="I41" s="270"/>
    </row>
    <row r="42" spans="1:9" x14ac:dyDescent="0.25">
      <c r="A42" s="18"/>
      <c r="C42" s="270"/>
      <c r="D42" s="270"/>
      <c r="I42" s="270"/>
    </row>
    <row r="43" spans="1:9" x14ac:dyDescent="0.25">
      <c r="A43" s="18"/>
      <c r="C43" s="270"/>
      <c r="D43" s="270"/>
      <c r="I43" s="270"/>
    </row>
    <row r="44" spans="1:9" x14ac:dyDescent="0.25">
      <c r="A44" s="18"/>
      <c r="C44" s="270"/>
      <c r="D44" s="270"/>
      <c r="I44" s="270"/>
    </row>
    <row r="45" spans="1:9" x14ac:dyDescent="0.25">
      <c r="A45" s="270"/>
      <c r="C45" s="270"/>
      <c r="D45" s="270"/>
      <c r="I45" s="270"/>
    </row>
    <row r="46" spans="1:9" x14ac:dyDescent="0.25">
      <c r="A46" s="270"/>
      <c r="C46" s="270"/>
      <c r="D46" s="270"/>
      <c r="I46" s="270"/>
    </row>
    <row r="47" spans="1:9" x14ac:dyDescent="0.25">
      <c r="A47" s="270"/>
      <c r="C47" s="270"/>
      <c r="D47" s="270"/>
      <c r="I47" s="270"/>
    </row>
    <row r="48" spans="1:9" x14ac:dyDescent="0.25">
      <c r="A48" s="270"/>
      <c r="C48" s="270"/>
      <c r="D48" s="270"/>
      <c r="I48" s="270"/>
    </row>
    <row r="49" spans="1:9" x14ac:dyDescent="0.25">
      <c r="A49" s="270"/>
      <c r="C49" s="270"/>
      <c r="D49" s="270"/>
      <c r="I49" s="270"/>
    </row>
    <row r="50" spans="1:9" x14ac:dyDescent="0.25">
      <c r="A50" s="270"/>
      <c r="C50" s="270"/>
      <c r="D50" s="270"/>
      <c r="I50" s="270"/>
    </row>
    <row r="51" spans="1:9" x14ac:dyDescent="0.25">
      <c r="A51" s="14"/>
    </row>
    <row r="52" spans="1:9" x14ac:dyDescent="0.25">
      <c r="A52" s="14"/>
    </row>
    <row r="53" spans="1:9" x14ac:dyDescent="0.25">
      <c r="A53" s="14"/>
    </row>
    <row r="54" spans="1:9" x14ac:dyDescent="0.25">
      <c r="A54" s="14"/>
    </row>
    <row r="55" spans="1:9" x14ac:dyDescent="0.25">
      <c r="A55" s="14"/>
    </row>
    <row r="56" spans="1:9" x14ac:dyDescent="0.25">
      <c r="A56" s="14"/>
    </row>
    <row r="57" spans="1:9" x14ac:dyDescent="0.25">
      <c r="A57" s="14"/>
    </row>
    <row r="58" spans="1:9" x14ac:dyDescent="0.25">
      <c r="A58" s="14"/>
    </row>
    <row r="59" spans="1:9" x14ac:dyDescent="0.25">
      <c r="A59" s="14"/>
    </row>
    <row r="60" spans="1:9" x14ac:dyDescent="0.25">
      <c r="A60" s="14"/>
    </row>
    <row r="61" spans="1:9" x14ac:dyDescent="0.25">
      <c r="A61" s="14"/>
    </row>
    <row r="62" spans="1:9" x14ac:dyDescent="0.25">
      <c r="A62" s="14"/>
    </row>
    <row r="63" spans="1:9" x14ac:dyDescent="0.25">
      <c r="A63" s="14"/>
    </row>
    <row r="64" spans="1:9" x14ac:dyDescent="0.25">
      <c r="A64" s="14"/>
    </row>
  </sheetData>
  <sortState ref="A12:X19">
    <sortCondition ref="A12:A19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77">
    <tabColor indexed="40"/>
  </sheetPr>
  <dimension ref="A1:AN63"/>
  <sheetViews>
    <sheetView topLeftCell="A14" zoomScale="115" zoomScaleNormal="115" zoomScaleSheetLayoutView="70" workbookViewId="0">
      <selection activeCell="C24" sqref="C24"/>
    </sheetView>
  </sheetViews>
  <sheetFormatPr defaultColWidth="9.109375" defaultRowHeight="13.2" outlineLevelCol="1" x14ac:dyDescent="0.25"/>
  <cols>
    <col min="1" max="1" width="6.33203125" style="25" customWidth="1"/>
    <col min="2" max="2" width="25.88671875" style="10" customWidth="1"/>
    <col min="3" max="3" width="9.109375" style="14"/>
    <col min="4" max="4" width="8.109375" style="14" customWidth="1"/>
    <col min="5" max="5" width="20.5546875" style="10" customWidth="1"/>
    <col min="6" max="6" width="9.33203125" style="10" hidden="1" customWidth="1"/>
    <col min="7" max="7" width="32.109375" style="10" customWidth="1"/>
    <col min="8" max="8" width="11.88671875" style="10" hidden="1" customWidth="1" outlineLevel="1"/>
    <col min="9" max="9" width="7.109375" style="10" customWidth="1" collapsed="1"/>
    <col min="10" max="10" width="9.44140625" style="10" customWidth="1"/>
    <col min="11" max="11" width="6.44140625" style="10" customWidth="1"/>
    <col min="12" max="12" width="22" style="10" customWidth="1"/>
    <col min="13" max="13" width="8" style="10" hidden="1" customWidth="1" outlineLevel="1"/>
    <col min="14" max="14" width="4.5546875" style="10" customWidth="1" collapsed="1"/>
    <col min="15" max="15" width="25.88671875" style="10" bestFit="1" customWidth="1"/>
    <col min="16" max="28" width="5.44140625" style="10" customWidth="1"/>
    <col min="29" max="30" width="3.33203125" style="10" customWidth="1"/>
    <col min="31" max="31" width="7.44140625" style="10" customWidth="1"/>
    <col min="32" max="32" width="5.5546875" style="10" bestFit="1" customWidth="1" outlineLevel="1"/>
    <col min="33" max="40" width="4.6640625" style="10" bestFit="1" customWidth="1" outlineLevel="1"/>
    <col min="41" max="16384" width="9.109375" style="10"/>
  </cols>
  <sheetData>
    <row r="1" spans="1:40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S1" s="11"/>
      <c r="T1" s="11"/>
      <c r="U1" s="12"/>
      <c r="V1" s="24"/>
    </row>
    <row r="2" spans="1:40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S2" s="11"/>
      <c r="T2" s="38"/>
      <c r="U2" s="12"/>
      <c r="V2" s="24"/>
    </row>
    <row r="3" spans="1:40" ht="12.75" hidden="1" customHeight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S3" s="11"/>
      <c r="T3" s="38"/>
      <c r="U3" s="12"/>
      <c r="V3" s="24"/>
    </row>
    <row r="4" spans="1:40" ht="12.75" hidden="1" customHeight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S4" s="11"/>
      <c r="T4" s="38"/>
      <c r="U4" s="12"/>
      <c r="V4" s="24"/>
    </row>
    <row r="5" spans="1:40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S5" s="11"/>
      <c r="T5" s="38"/>
      <c r="U5" s="12"/>
      <c r="V5" s="24"/>
    </row>
    <row r="6" spans="1:40" x14ac:dyDescent="0.25">
      <c r="A6" s="332"/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S6" s="11"/>
      <c r="T6" s="38"/>
      <c r="U6" s="12"/>
      <c r="V6" s="24"/>
    </row>
    <row r="7" spans="1:40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S7" s="11"/>
      <c r="T7" s="38"/>
      <c r="U7" s="12"/>
      <c r="V7" s="24"/>
    </row>
    <row r="8" spans="1:40" x14ac:dyDescent="0.25">
      <c r="A8" s="19" t="str">
        <f>d_4</f>
        <v>ЖЕНЩИНЫ</v>
      </c>
      <c r="B8" s="16"/>
      <c r="D8" s="159"/>
      <c r="E8" s="159"/>
      <c r="F8" s="31"/>
      <c r="G8" s="20"/>
      <c r="H8" s="160"/>
      <c r="I8" s="26"/>
      <c r="J8" s="26"/>
      <c r="K8" s="26"/>
      <c r="L8" s="159"/>
      <c r="S8" s="11"/>
      <c r="T8" s="38"/>
      <c r="U8" s="12"/>
      <c r="V8" s="24"/>
    </row>
    <row r="9" spans="1:40" ht="12.75" customHeight="1" x14ac:dyDescent="0.25">
      <c r="A9" s="16" t="s">
        <v>88</v>
      </c>
      <c r="B9" s="24"/>
      <c r="C9" s="60"/>
      <c r="D9" s="197"/>
      <c r="E9" s="197"/>
      <c r="F9" s="191"/>
      <c r="G9" s="196"/>
      <c r="H9" s="197"/>
      <c r="I9" s="194"/>
      <c r="J9" s="194"/>
      <c r="K9" s="197"/>
      <c r="L9" s="20" t="str">
        <f>d_5</f>
        <v>г. Сочи, ул. Бзугу 2, ст. им. Славы Метревели</v>
      </c>
      <c r="S9" s="11"/>
      <c r="T9" s="38"/>
      <c r="U9" s="12"/>
      <c r="V9" s="24"/>
    </row>
    <row r="10" spans="1:40" ht="13.5" customHeight="1" thickBot="1" x14ac:dyDescent="0.3">
      <c r="A10" s="188"/>
      <c r="B10" s="24"/>
      <c r="C10" s="60"/>
      <c r="D10" s="197"/>
      <c r="E10" s="197"/>
      <c r="F10" s="24"/>
      <c r="G10" s="197"/>
      <c r="H10" s="199"/>
      <c r="I10" s="190" t="s">
        <v>75</v>
      </c>
      <c r="J10" s="188" t="str">
        <f>d_1</f>
        <v>04.09.2019г.</v>
      </c>
      <c r="K10" s="249" t="str">
        <f>высота!AO5</f>
        <v>17:00</v>
      </c>
      <c r="L10" s="196" t="str">
        <f>d_6</f>
        <v>t° +26 вл. 61%</v>
      </c>
      <c r="S10" s="24"/>
      <c r="T10" s="24"/>
      <c r="U10" s="24"/>
      <c r="V10" s="24"/>
      <c r="AF10" s="21" t="s">
        <v>89</v>
      </c>
      <c r="AG10" s="21" t="s">
        <v>90</v>
      </c>
      <c r="AH10" s="21" t="s">
        <v>91</v>
      </c>
      <c r="AI10" s="21">
        <v>1</v>
      </c>
      <c r="AJ10" s="37">
        <v>2</v>
      </c>
      <c r="AK10" s="37" t="s">
        <v>40</v>
      </c>
      <c r="AL10" s="37" t="s">
        <v>92</v>
      </c>
      <c r="AM10" s="21" t="s">
        <v>93</v>
      </c>
      <c r="AN10" s="21" t="s">
        <v>94</v>
      </c>
    </row>
    <row r="11" spans="1:40" s="24" customFormat="1" ht="28.95" customHeight="1" thickBot="1" x14ac:dyDescent="0.3">
      <c r="A11" s="161" t="s">
        <v>7</v>
      </c>
      <c r="B11" s="162" t="s">
        <v>52</v>
      </c>
      <c r="C11" s="162" t="s">
        <v>53</v>
      </c>
      <c r="D11" s="162" t="s">
        <v>8</v>
      </c>
      <c r="E11" s="162" t="s">
        <v>78</v>
      </c>
      <c r="F11" s="163" t="s">
        <v>80</v>
      </c>
      <c r="G11" s="164" t="s">
        <v>108</v>
      </c>
      <c r="H11" s="169"/>
      <c r="I11" s="165" t="s">
        <v>17</v>
      </c>
      <c r="J11" s="162" t="s">
        <v>106</v>
      </c>
      <c r="K11" s="162" t="s">
        <v>11</v>
      </c>
      <c r="L11" s="166" t="s">
        <v>107</v>
      </c>
      <c r="AF11" s="71">
        <v>194</v>
      </c>
      <c r="AG11" s="71">
        <v>182</v>
      </c>
      <c r="AH11" s="71">
        <v>170</v>
      </c>
      <c r="AI11" s="71">
        <v>160</v>
      </c>
      <c r="AJ11" s="71">
        <v>150</v>
      </c>
      <c r="AK11" s="71">
        <v>140</v>
      </c>
      <c r="AL11" s="71">
        <v>130</v>
      </c>
      <c r="AM11" s="71">
        <v>120</v>
      </c>
      <c r="AN11" s="170">
        <v>110</v>
      </c>
    </row>
    <row r="12" spans="1:40" s="24" customFormat="1" ht="26.4" x14ac:dyDescent="0.25">
      <c r="A12" s="278">
        <f>RANK(H12,$H$12:$H$98,0)</f>
        <v>1</v>
      </c>
      <c r="B12" s="279" t="str">
        <f>VLOOKUP($M12,УЧАСТНИКИ!$A$2:$L$1105,3,FALSE)</f>
        <v>Ярышкина Александра</v>
      </c>
      <c r="C12" s="280" t="str">
        <f>VLOOKUP($M12,УЧАСТНИКИ!$A$2:$L$1105,4,FALSE)</f>
        <v>10.06.1994</v>
      </c>
      <c r="D12" s="280" t="str">
        <f>VLOOKUP($M12,УЧАСТНИКИ!$A$2:$L$1105,8,FALSE)</f>
        <v>МС</v>
      </c>
      <c r="E12" s="279" t="str">
        <f>VLOOKUP($M12,УЧАСТНИКИ!$A$2:$L$1105,5,FALSE)</f>
        <v xml:space="preserve">Москва </v>
      </c>
      <c r="F12" s="280">
        <f>VLOOKUP($M12,УЧАСТНИКИ!$A$2:$L$1105,7,FALSE)</f>
        <v>0</v>
      </c>
      <c r="G12" s="23" t="str">
        <f>VLOOKUP($M12,УЧАСТНИКИ!$A$2:$L$1105,11,FALSE)</f>
        <v xml:space="preserve"> ГБУ «СШ № 82» Москомспорта</v>
      </c>
      <c r="H12" s="299">
        <v>191</v>
      </c>
      <c r="I12" s="171" t="str">
        <f>IF(H12=0,0,CONCATENATE(MID(H12,1,1),",",MID(H12,2,2)))</f>
        <v>1,91</v>
      </c>
      <c r="J12" s="23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23" t="s">
        <v>123</v>
      </c>
      <c r="L12" s="279" t="str">
        <f>VLOOKUP($M12,УЧАСТНИКИ!$A$2:$L$1105,10,FALSE)</f>
        <v>Гертлейн А.И.</v>
      </c>
      <c r="M12" s="288" t="str">
        <f>M43</f>
        <v>52</v>
      </c>
    </row>
    <row r="13" spans="1:40" s="24" customFormat="1" ht="26.4" x14ac:dyDescent="0.25">
      <c r="A13" s="278">
        <f>RANK(H13,$H$12:$H$98,0)</f>
        <v>2</v>
      </c>
      <c r="B13" s="279" t="str">
        <f>VLOOKUP($M13,УЧАСТНИКИ!$A$2:$L$1105,3,FALSE)</f>
        <v>Королёва (Полтавец) Кристина</v>
      </c>
      <c r="C13" s="280" t="str">
        <f>VLOOKUP($M13,УЧАСТНИКИ!$A$2:$L$1105,4,FALSE)</f>
        <v>06.11.1990</v>
      </c>
      <c r="D13" s="280" t="str">
        <f>VLOOKUP($M13,УЧАСТНИКИ!$A$2:$L$1105,8,FALSE)</f>
        <v>МСМК</v>
      </c>
      <c r="E13" s="279" t="str">
        <f>VLOOKUP($M13,УЧАСТНИКИ!$A$2:$L$1105,5,FALSE)</f>
        <v>Липецкая область Кемеровская область</v>
      </c>
      <c r="F13" s="280">
        <f>VLOOKUP($M13,УЧАСТНИКИ!$A$2:$L$1105,7,FALSE)</f>
        <v>0</v>
      </c>
      <c r="G13" s="23" t="str">
        <f>VLOOKUP($M13,УЧАСТНИКИ!$A$2:$L$1105,11,FALSE)</f>
        <v xml:space="preserve"> ГБУ ЛО ЦСП, ГБФСУ КО "СШОР по легкой атлетике им. В.А.Савенкова"</v>
      </c>
      <c r="H13" s="299">
        <v>185</v>
      </c>
      <c r="I13" s="171" t="str">
        <f t="shared" ref="I13:I18" si="0">IF(H13=0,0,CONCATENATE(MID(H13,1,1),",",MID(H13,2,2)))</f>
        <v>1,85</v>
      </c>
      <c r="J13" s="23" t="str">
        <f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23" t="s">
        <v>1229</v>
      </c>
      <c r="L13" s="279" t="str">
        <f>VLOOKUP($M13,УЧАСТНИКИ!$A$2:$L$1105,10,FALSE)</f>
        <v>Королев М.И., Канашевич А.М., Стегачёв И.Н.</v>
      </c>
      <c r="M13" s="288" t="str">
        <f t="shared" ref="M13:M19" si="1">M44</f>
        <v>241</v>
      </c>
    </row>
    <row r="14" spans="1:40" ht="38.4" customHeight="1" x14ac:dyDescent="0.25">
      <c r="A14" s="278">
        <f>RANK(H14,$H$12:$H$98,0)</f>
        <v>3</v>
      </c>
      <c r="B14" s="41" t="str">
        <f>VLOOKUP($M14,УЧАСТНИКИ!$A$2:$L$1105,3,FALSE)</f>
        <v>Степанова Екатерина</v>
      </c>
      <c r="C14" s="18" t="str">
        <f>VLOOKUP($M14,УЧАСТНИКИ!$A$2:$L$1105,4,FALSE)</f>
        <v>24.07.1994</v>
      </c>
      <c r="D14" s="18" t="str">
        <f>VLOOKUP($M14,УЧАСТНИКИ!$A$2:$L$1105,8,FALSE)</f>
        <v>МС</v>
      </c>
      <c r="E14" s="41" t="str">
        <f>VLOOKUP($M14,УЧАСТНИКИ!$A$2:$L$1105,5,FALSE)</f>
        <v xml:space="preserve">Красноярский край </v>
      </c>
      <c r="F14" s="18">
        <f>VLOOKUP($M14,УЧАСТНИКИ!$A$2:$L$1105,7,FALSE)</f>
        <v>0</v>
      </c>
      <c r="G14" s="35" t="str">
        <f>VLOOKUP($M14,УЧАСТНИКИ!$A$2:$L$1105,11,FALSE)</f>
        <v xml:space="preserve"> КГАУ "РЦСП "Академия летних видов спорта", МАУ "СШОР "Спутник"</v>
      </c>
      <c r="H14" s="299">
        <v>179</v>
      </c>
      <c r="I14" s="171" t="str">
        <f t="shared" si="0"/>
        <v>1,79</v>
      </c>
      <c r="J14" s="23" t="str">
        <f t="shared" ref="J14:J18" si="2">IF(H14&gt;=$AF$11,"МСМК",IF(H14&gt;=$AG$11,"МС",IF(H14&gt;=$AH$11,"КМС",IF(H14&gt;=$AI$11,"1",IF(H14&gt;=$AJ$11,"2",IF(H14&gt;=$AK$11,"3",IF(H14&gt;=$AL$11,"1юн",IF(H14&gt;=$AM$11,"2юн",IF(H14&gt;=$AN$11,"3юн",IF(H14&lt;$AN$11,"б/р"))))))))))</f>
        <v>КМС</v>
      </c>
      <c r="K14" s="35">
        <v>17</v>
      </c>
      <c r="L14" s="41" t="str">
        <f>VLOOKUP($M14,УЧАСТНИКИ!$A$2:$L$1105,10,FALSE)</f>
        <v>Мочалов С.С., Мочалова Е.С.</v>
      </c>
      <c r="M14" s="289" t="str">
        <f t="shared" si="1"/>
        <v>225</v>
      </c>
    </row>
    <row r="15" spans="1:40" ht="52.8" x14ac:dyDescent="0.25">
      <c r="A15" s="278">
        <v>4</v>
      </c>
      <c r="B15" s="41" t="str">
        <f>VLOOKUP($M15,УЧАСТНИКИ!$A$2:$L$1105,3,FALSE)</f>
        <v>Ермаченкова Татьяна</v>
      </c>
      <c r="C15" s="18" t="str">
        <f>VLOOKUP($M15,УЧАСТНИКИ!$A$2:$L$1105,4,FALSE)</f>
        <v>09.09.1998</v>
      </c>
      <c r="D15" s="18" t="str">
        <f>VLOOKUP($M15,УЧАСТНИКИ!$A$2:$L$1105,8,FALSE)</f>
        <v>МС</v>
      </c>
      <c r="E15" s="41" t="str">
        <f>VLOOKUP($M15,УЧАСТНИКИ!$A$2:$L$1105,5,FALSE)</f>
        <v>Ленинградская область Санкт-Петербург</v>
      </c>
      <c r="F15" s="18">
        <f>VLOOKUP($M15,УЧАСТНИКИ!$A$2:$L$1105,7,FALSE)</f>
        <v>0</v>
      </c>
      <c r="G15" s="35" t="str">
        <f>VLOOKUP($M15,УЧАСТНИКИ!$A$2:$L$1105,11,FALSE)</f>
        <v xml:space="preserve"> МБОУДО "Гатчинская ДЮСШ № 1", ЦСП ЛО "Ижора", ГБУ СШОР "Академия легкой атлетики Санкт-Петербурга"</v>
      </c>
      <c r="H15" s="299">
        <v>179</v>
      </c>
      <c r="I15" s="171" t="str">
        <f t="shared" si="0"/>
        <v>1,79</v>
      </c>
      <c r="J15" s="23" t="str">
        <f t="shared" si="2"/>
        <v>КМС</v>
      </c>
      <c r="K15" s="35">
        <v>15</v>
      </c>
      <c r="L15" s="41" t="str">
        <f>VLOOKUP($M15,УЧАСТНИКИ!$A$2:$L$1105,10,FALSE)</f>
        <v>Баканов О.Д., Семенов В.О.</v>
      </c>
      <c r="M15" s="289" t="str">
        <f t="shared" si="1"/>
        <v>145</v>
      </c>
    </row>
    <row r="16" spans="1:40" ht="26.4" x14ac:dyDescent="0.25">
      <c r="A16" s="278">
        <f>RANK(H16,$H$12:$H$98,0)</f>
        <v>5</v>
      </c>
      <c r="B16" s="41" t="str">
        <f>VLOOKUP($M16,УЧАСТНИКИ!$A$2:$L$1105,3,FALSE)</f>
        <v>Крайникова (Воронина) Софья</v>
      </c>
      <c r="C16" s="18" t="str">
        <f>VLOOKUP($M16,УЧАСТНИКИ!$A$2:$L$1105,4,FALSE)</f>
        <v>22.10.1997</v>
      </c>
      <c r="D16" s="18" t="str">
        <f>VLOOKUP($M16,УЧАСТНИКИ!$A$2:$L$1105,8,FALSE)</f>
        <v>МС</v>
      </c>
      <c r="E16" s="41" t="str">
        <f>VLOOKUP($M16,УЧАСТНИКИ!$A$2:$L$1105,5,FALSE)</f>
        <v xml:space="preserve">Волгоградская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ГБУ ВО "СШОР по легкой атлетике"</v>
      </c>
      <c r="H16" s="299">
        <v>175</v>
      </c>
      <c r="I16" s="171" t="str">
        <f t="shared" si="0"/>
        <v>1,75</v>
      </c>
      <c r="J16" s="23" t="str">
        <f t="shared" si="2"/>
        <v>КМС</v>
      </c>
      <c r="K16" s="35">
        <v>14</v>
      </c>
      <c r="L16" s="41" t="str">
        <f>VLOOKUP($M16,УЧАСТНИКИ!$A$2:$L$1105,10,FALSE)</f>
        <v>Горьков Б.Н., Горьков Б.Б.</v>
      </c>
      <c r="M16" s="289" t="str">
        <f t="shared" si="1"/>
        <v>381</v>
      </c>
    </row>
    <row r="17" spans="1:13" ht="26.4" x14ac:dyDescent="0.25">
      <c r="A17" s="278">
        <f>RANK(H17,$H$12:$H$98,0)</f>
        <v>6</v>
      </c>
      <c r="B17" s="41" t="str">
        <f>VLOOKUP($M17,УЧАСТНИКИ!$A$2:$L$1105,3,FALSE)</f>
        <v>Корецкая Снежана</v>
      </c>
      <c r="C17" s="18" t="str">
        <f>VLOOKUP($M17,УЧАСТНИКИ!$A$2:$L$1105,4,FALSE)</f>
        <v>15.11.1996</v>
      </c>
      <c r="D17" s="18" t="str">
        <f>VLOOKUP($M17,УЧАСТНИКИ!$A$2:$L$1105,8,FALSE)</f>
        <v>КМС</v>
      </c>
      <c r="E17" s="41" t="str">
        <f>VLOOKUP($M17,УЧАСТНИКИ!$A$2:$L$1105,5,FALSE)</f>
        <v xml:space="preserve">Краснодарский край </v>
      </c>
      <c r="F17" s="18">
        <f>VLOOKUP($M17,УЧАСТНИКИ!$A$2:$L$1105,7,FALSE)</f>
        <v>0</v>
      </c>
      <c r="G17" s="35" t="str">
        <f>VLOOKUP($M17,УЧАСТНИКИ!$A$2:$L$1105,11,FALSE)</f>
        <v xml:space="preserve"> ГБУ КК "ЦОП по легкой атлетике"</v>
      </c>
      <c r="H17" s="299">
        <v>170</v>
      </c>
      <c r="I17" s="171" t="str">
        <f t="shared" si="0"/>
        <v>1,70</v>
      </c>
      <c r="J17" s="23" t="str">
        <f t="shared" si="2"/>
        <v>КМС</v>
      </c>
      <c r="K17" s="35">
        <v>13</v>
      </c>
      <c r="L17" s="41" t="str">
        <f>VLOOKUP($M17,УЧАСТНИКИ!$A$2:$L$1105,10,FALSE)</f>
        <v>Поддубнова М.П.</v>
      </c>
      <c r="M17" s="289" t="str">
        <f t="shared" si="1"/>
        <v>98</v>
      </c>
    </row>
    <row r="18" spans="1:13" ht="26.4" x14ac:dyDescent="0.25">
      <c r="A18" s="278">
        <v>7</v>
      </c>
      <c r="B18" s="41" t="str">
        <f>VLOOKUP($M18,УЧАСТНИКИ!$A$2:$L$1105,3,FALSE)</f>
        <v>Диянова Анастасия</v>
      </c>
      <c r="C18" s="18" t="str">
        <f>VLOOKUP($M18,УЧАСТНИКИ!$A$2:$L$1105,4,FALSE)</f>
        <v>23.04.1996</v>
      </c>
      <c r="D18" s="18" t="str">
        <f>VLOOKUP($M18,УЧАСТНИКИ!$A$2:$L$1105,8,FALSE)</f>
        <v>КМС</v>
      </c>
      <c r="E18" s="41" t="str">
        <f>VLOOKUP($M18,УЧАСТНИКИ!$A$2:$L$1105,5,FALSE)</f>
        <v xml:space="preserve">Санкт-Петербург </v>
      </c>
      <c r="F18" s="18">
        <f>VLOOKUP($M18,УЧАСТНИКИ!$A$2:$L$1105,7,FALSE)</f>
        <v>0</v>
      </c>
      <c r="G18" s="35" t="str">
        <f>VLOOKUP($M18,УЧАСТНИКИ!$A$2:$L$1105,11,FALSE)</f>
        <v xml:space="preserve"> СПб ГБУ ЦОП "ШВСМ по легкой атлетике"</v>
      </c>
      <c r="H18" s="299">
        <v>170</v>
      </c>
      <c r="I18" s="171" t="str">
        <f t="shared" si="0"/>
        <v>1,70</v>
      </c>
      <c r="J18" s="23" t="str">
        <f t="shared" si="2"/>
        <v>КМС</v>
      </c>
      <c r="K18" s="35" t="s">
        <v>123</v>
      </c>
      <c r="L18" s="41" t="str">
        <f>VLOOKUP($M18,УЧАСТНИКИ!$A$2:$L$1105,10,FALSE)</f>
        <v>Попкова Е.Н., Ловачёва К.С.</v>
      </c>
      <c r="M18" s="289" t="str">
        <f t="shared" si="1"/>
        <v>144</v>
      </c>
    </row>
    <row r="19" spans="1:13" ht="26.4" x14ac:dyDescent="0.25">
      <c r="A19" s="278"/>
      <c r="B19" s="41" t="str">
        <f>VLOOKUP($M19,УЧАСТНИКИ!$A$2:$L$1105,3,FALSE)</f>
        <v>Демьяченкова Анастасия</v>
      </c>
      <c r="C19" s="18" t="str">
        <f>VLOOKUP($M19,УЧАСТНИКИ!$A$2:$L$1105,4,FALSE)</f>
        <v>23.07.2004</v>
      </c>
      <c r="D19" s="18" t="str">
        <f>VLOOKUP($M19,УЧАСТНИКИ!$A$2:$L$1105,8,FALSE)</f>
        <v>КМС</v>
      </c>
      <c r="E19" s="41" t="str">
        <f>VLOOKUP($M19,УЧАСТНИКИ!$A$2:$L$1105,5,FALSE)</f>
        <v xml:space="preserve">Ульяновская область </v>
      </c>
      <c r="F19" s="18">
        <f>VLOOKUP($M19,УЧАСТНИКИ!$A$2:$L$1105,7,FALSE)</f>
        <v>0</v>
      </c>
      <c r="G19" s="35" t="str">
        <f>VLOOKUP($M19,УЧАСТНИКИ!$A$2:$L$1105,11,FALSE)</f>
        <v xml:space="preserve"> ОГБУ "ССШОР по легкой атлетике"</v>
      </c>
      <c r="H19" s="299">
        <v>0</v>
      </c>
      <c r="I19" s="171" t="s">
        <v>1288</v>
      </c>
      <c r="J19" s="23"/>
      <c r="K19" s="35"/>
      <c r="L19" s="41" t="str">
        <f>VLOOKUP($M19,УЧАСТНИКИ!$A$2:$L$1105,10,FALSE)</f>
        <v>Ларин С.А.</v>
      </c>
      <c r="M19" s="289" t="str">
        <f t="shared" si="1"/>
        <v>286</v>
      </c>
    </row>
    <row r="20" spans="1:13" x14ac:dyDescent="0.25">
      <c r="A20" s="30"/>
      <c r="B20" s="41"/>
      <c r="C20" s="18"/>
      <c r="D20" s="18"/>
      <c r="E20" s="41"/>
      <c r="F20" s="18"/>
      <c r="G20" s="35"/>
      <c r="H20" s="35"/>
      <c r="I20" s="42"/>
      <c r="J20" s="18"/>
      <c r="K20" s="290"/>
      <c r="L20" s="41"/>
      <c r="M20" s="270"/>
    </row>
    <row r="21" spans="1:13" x14ac:dyDescent="0.25">
      <c r="A21" s="40"/>
      <c r="B21" s="41"/>
      <c r="C21" s="18"/>
      <c r="D21" s="18"/>
      <c r="E21" s="41"/>
      <c r="F21" s="18"/>
      <c r="G21" s="35"/>
      <c r="H21" s="35"/>
      <c r="I21" s="42"/>
      <c r="J21" s="18"/>
      <c r="K21" s="290"/>
      <c r="L21" s="41"/>
    </row>
    <row r="22" spans="1:13" x14ac:dyDescent="0.25">
      <c r="A22" s="40"/>
      <c r="B22" s="41"/>
      <c r="C22" s="18"/>
      <c r="D22" s="18"/>
      <c r="E22" s="41"/>
      <c r="F22" s="18"/>
      <c r="G22" s="35"/>
      <c r="H22" s="35"/>
      <c r="I22" s="42"/>
      <c r="J22" s="18"/>
      <c r="K22" s="290"/>
      <c r="L22" s="41"/>
    </row>
    <row r="23" spans="1:13" x14ac:dyDescent="0.25">
      <c r="A23" s="277" t="s">
        <v>172</v>
      </c>
      <c r="B23" s="212"/>
      <c r="C23" s="130"/>
      <c r="D23" s="130"/>
      <c r="E23" s="212"/>
      <c r="F23" s="212"/>
      <c r="G23" s="277" t="s">
        <v>173</v>
      </c>
      <c r="H23" s="35"/>
      <c r="I23" s="42"/>
      <c r="J23" s="18"/>
      <c r="K23" s="290"/>
      <c r="L23" s="41"/>
    </row>
    <row r="24" spans="1:13" x14ac:dyDescent="0.25">
      <c r="A24" s="277"/>
      <c r="B24" s="212"/>
      <c r="C24" s="130"/>
      <c r="D24" s="130"/>
      <c r="E24" s="212"/>
      <c r="F24" s="212"/>
      <c r="G24" s="277"/>
      <c r="H24" s="35"/>
      <c r="I24" s="42"/>
      <c r="J24" s="18"/>
      <c r="K24" s="290"/>
      <c r="L24" s="41"/>
    </row>
    <row r="25" spans="1:13" x14ac:dyDescent="0.25">
      <c r="A25" s="277"/>
      <c r="B25" s="212"/>
      <c r="C25" s="130"/>
      <c r="D25" s="130"/>
      <c r="E25" s="212"/>
      <c r="F25" s="212"/>
      <c r="G25" s="277"/>
      <c r="H25" s="35"/>
      <c r="I25" s="42"/>
      <c r="J25" s="18"/>
      <c r="K25" s="290"/>
      <c r="L25" s="41"/>
    </row>
    <row r="26" spans="1:13" x14ac:dyDescent="0.25">
      <c r="A26" s="277" t="s">
        <v>174</v>
      </c>
      <c r="B26" s="212"/>
      <c r="C26" s="130"/>
      <c r="D26" s="130"/>
      <c r="E26" s="212"/>
      <c r="F26" s="212"/>
      <c r="G26" s="277" t="s">
        <v>175</v>
      </c>
      <c r="H26" s="35"/>
      <c r="I26" s="42"/>
      <c r="J26" s="18"/>
      <c r="K26" s="290"/>
      <c r="L26" s="41"/>
    </row>
    <row r="27" spans="1:13" x14ac:dyDescent="0.25">
      <c r="A27" s="40"/>
      <c r="B27" s="41"/>
      <c r="C27" s="18"/>
      <c r="D27" s="18"/>
      <c r="E27" s="41"/>
      <c r="F27" s="18"/>
      <c r="G27" s="35"/>
      <c r="H27" s="35"/>
      <c r="I27" s="42"/>
      <c r="J27" s="18"/>
      <c r="K27" s="290"/>
      <c r="L27" s="41"/>
    </row>
    <row r="28" spans="1:13" x14ac:dyDescent="0.25">
      <c r="A28" s="40"/>
      <c r="B28" s="41"/>
      <c r="C28" s="18"/>
      <c r="D28" s="18"/>
      <c r="E28" s="41"/>
      <c r="F28" s="18"/>
      <c r="G28" s="35"/>
      <c r="H28" s="35"/>
      <c r="I28" s="42"/>
      <c r="J28" s="18"/>
      <c r="K28" s="290"/>
      <c r="L28" s="41"/>
    </row>
    <row r="29" spans="1:13" x14ac:dyDescent="0.25">
      <c r="A29" s="40"/>
      <c r="B29" s="41"/>
      <c r="C29" s="18"/>
      <c r="D29" s="18"/>
      <c r="E29" s="41"/>
      <c r="F29" s="18"/>
      <c r="G29" s="35"/>
      <c r="H29" s="35"/>
      <c r="I29" s="42"/>
      <c r="J29" s="18"/>
      <c r="K29" s="290"/>
      <c r="L29" s="41"/>
    </row>
    <row r="30" spans="1:13" x14ac:dyDescent="0.25">
      <c r="A30" s="40"/>
      <c r="B30" s="41"/>
      <c r="C30" s="18"/>
      <c r="D30" s="18"/>
      <c r="E30" s="41"/>
      <c r="F30" s="18"/>
      <c r="G30" s="35"/>
      <c r="H30" s="35"/>
      <c r="I30" s="42"/>
      <c r="J30" s="18"/>
      <c r="K30" s="290"/>
      <c r="L30" s="41"/>
    </row>
    <row r="31" spans="1:13" x14ac:dyDescent="0.25">
      <c r="A31" s="40"/>
      <c r="B31" s="41"/>
      <c r="C31" s="18"/>
      <c r="D31" s="18"/>
      <c r="E31" s="41"/>
      <c r="F31" s="18"/>
      <c r="G31" s="35"/>
      <c r="H31" s="35"/>
      <c r="I31" s="42"/>
      <c r="J31" s="18"/>
      <c r="K31" s="290"/>
      <c r="L31" s="41"/>
    </row>
    <row r="32" spans="1:13" x14ac:dyDescent="0.25">
      <c r="A32" s="40"/>
      <c r="B32" s="41"/>
      <c r="C32" s="18"/>
      <c r="D32" s="18"/>
      <c r="E32" s="41"/>
      <c r="F32" s="18"/>
      <c r="G32" s="35"/>
      <c r="H32" s="35"/>
      <c r="I32" s="42"/>
      <c r="J32" s="18"/>
      <c r="K32" s="290"/>
      <c r="L32" s="41"/>
    </row>
    <row r="33" spans="1:31" x14ac:dyDescent="0.25">
      <c r="A33" s="40"/>
      <c r="B33" s="41"/>
      <c r="C33" s="18"/>
      <c r="D33" s="18"/>
      <c r="E33" s="41"/>
      <c r="F33" s="18"/>
      <c r="G33" s="35"/>
      <c r="H33" s="35"/>
      <c r="I33" s="42"/>
      <c r="J33" s="18"/>
      <c r="K33" s="290"/>
      <c r="L33" s="41"/>
    </row>
    <row r="34" spans="1:31" x14ac:dyDescent="0.25">
      <c r="A34" s="40"/>
      <c r="B34" s="41"/>
      <c r="C34" s="18"/>
      <c r="D34" s="18"/>
      <c r="E34" s="41"/>
      <c r="F34" s="18"/>
      <c r="G34" s="35"/>
      <c r="H34" s="35"/>
      <c r="I34" s="42"/>
      <c r="J34" s="18"/>
      <c r="K34" s="290"/>
      <c r="L34" s="41"/>
    </row>
    <row r="35" spans="1:31" x14ac:dyDescent="0.25">
      <c r="A35" s="40"/>
      <c r="B35" s="41"/>
      <c r="C35" s="18"/>
      <c r="D35" s="18"/>
      <c r="E35" s="41"/>
      <c r="F35" s="18"/>
      <c r="G35" s="35"/>
      <c r="H35" s="35"/>
      <c r="I35" s="42"/>
      <c r="J35" s="18"/>
      <c r="K35" s="290"/>
      <c r="L35" s="41"/>
    </row>
    <row r="36" spans="1:31" x14ac:dyDescent="0.25">
      <c r="A36" s="40"/>
      <c r="B36" s="41"/>
      <c r="C36" s="18"/>
      <c r="D36" s="18"/>
      <c r="E36" s="41"/>
      <c r="F36" s="18"/>
      <c r="G36" s="35"/>
      <c r="H36" s="35"/>
      <c r="I36" s="42"/>
      <c r="J36" s="18"/>
      <c r="K36" s="290"/>
      <c r="L36" s="41"/>
    </row>
    <row r="37" spans="1:31" x14ac:dyDescent="0.25">
      <c r="A37" s="40"/>
      <c r="B37" s="41"/>
      <c r="C37" s="18"/>
      <c r="D37" s="18"/>
      <c r="E37" s="41"/>
      <c r="F37" s="18"/>
      <c r="G37" s="35"/>
      <c r="H37" s="35"/>
      <c r="I37" s="42"/>
      <c r="J37" s="18"/>
      <c r="K37" s="290"/>
      <c r="L37" s="41"/>
      <c r="N37" s="335" t="s">
        <v>18</v>
      </c>
      <c r="O37" s="335"/>
      <c r="P37" s="335"/>
      <c r="Q37" s="335"/>
      <c r="R37" s="335"/>
      <c r="S37" s="335"/>
      <c r="T37" s="335"/>
      <c r="U37" s="335"/>
      <c r="V37" s="335"/>
      <c r="W37" s="335"/>
      <c r="X37" s="335"/>
      <c r="Y37" s="335"/>
      <c r="Z37" s="335"/>
      <c r="AA37" s="335"/>
      <c r="AB37" s="335"/>
      <c r="AC37" s="335"/>
      <c r="AD37" s="335"/>
      <c r="AE37" s="335"/>
    </row>
    <row r="38" spans="1:31" x14ac:dyDescent="0.25">
      <c r="A38" s="40"/>
      <c r="B38" s="41"/>
      <c r="C38" s="18"/>
      <c r="D38" s="18"/>
      <c r="E38" s="41"/>
      <c r="F38" s="18"/>
      <c r="G38" s="35"/>
      <c r="H38" s="35"/>
      <c r="I38" s="42"/>
      <c r="J38" s="18"/>
      <c r="K38" s="290"/>
      <c r="L38" s="41"/>
      <c r="N38" s="335" t="s">
        <v>88</v>
      </c>
      <c r="O38" s="335"/>
      <c r="P38" s="335"/>
      <c r="Q38" s="335"/>
      <c r="R38" s="335"/>
      <c r="S38" s="335"/>
      <c r="T38" s="335"/>
      <c r="U38" s="335"/>
      <c r="V38" s="335"/>
      <c r="W38" s="335"/>
      <c r="X38" s="335"/>
      <c r="Y38" s="335"/>
      <c r="Z38" s="335"/>
      <c r="AA38" s="335"/>
      <c r="AB38" s="335"/>
      <c r="AC38" s="335"/>
      <c r="AD38" s="335"/>
      <c r="AE38" s="335"/>
    </row>
    <row r="39" spans="1:31" x14ac:dyDescent="0.25">
      <c r="A39" s="40"/>
      <c r="B39" s="41"/>
      <c r="C39" s="18"/>
      <c r="D39" s="18"/>
      <c r="E39" s="41"/>
      <c r="F39" s="18"/>
      <c r="G39" s="35"/>
      <c r="H39" s="35"/>
      <c r="I39" s="42"/>
      <c r="J39" s="18"/>
      <c r="K39" s="290"/>
      <c r="L39" s="41"/>
      <c r="N39" s="340" t="str">
        <f>d_4</f>
        <v>ЖЕНЩИНЫ</v>
      </c>
      <c r="O39" s="340"/>
      <c r="P39" s="340"/>
      <c r="Q39" s="340"/>
      <c r="R39" s="340"/>
      <c r="S39" s="340"/>
      <c r="T39" s="340"/>
      <c r="U39" s="340"/>
      <c r="V39" s="340"/>
      <c r="W39" s="340"/>
      <c r="X39" s="340"/>
      <c r="Y39" s="340"/>
      <c r="Z39" s="340"/>
      <c r="AA39" s="340"/>
      <c r="AB39" s="340"/>
      <c r="AC39" s="340"/>
      <c r="AD39" s="340"/>
      <c r="AE39" s="340"/>
    </row>
    <row r="40" spans="1:31" x14ac:dyDescent="0.25">
      <c r="A40" s="40"/>
      <c r="B40" s="41"/>
      <c r="C40" s="18"/>
      <c r="D40" s="18"/>
      <c r="E40" s="41"/>
      <c r="F40" s="18"/>
      <c r="G40" s="35"/>
      <c r="H40" s="35"/>
      <c r="I40" s="42"/>
      <c r="J40" s="18"/>
      <c r="K40" s="290"/>
      <c r="L40" s="41"/>
      <c r="N40" s="39"/>
      <c r="O40" s="45"/>
      <c r="P40" s="34"/>
      <c r="Q40" s="291"/>
      <c r="R40" s="291"/>
      <c r="S40" s="291"/>
      <c r="T40" s="292"/>
      <c r="U40" s="140"/>
      <c r="V40" s="46" t="s">
        <v>75</v>
      </c>
      <c r="W40" s="293"/>
      <c r="X40" s="294"/>
      <c r="Y40" s="294"/>
      <c r="Z40" s="294"/>
      <c r="AA40" s="34" t="str">
        <f>K10</f>
        <v>17:00</v>
      </c>
      <c r="AB40" s="47"/>
      <c r="AC40" s="47" t="str">
        <f>J10</f>
        <v>04.09.2019г.</v>
      </c>
      <c r="AD40" s="47"/>
      <c r="AE40" s="47"/>
    </row>
    <row r="41" spans="1:31" ht="15.75" customHeight="1" x14ac:dyDescent="0.25">
      <c r="A41" s="40"/>
      <c r="B41" s="41"/>
      <c r="C41" s="18"/>
      <c r="D41" s="18"/>
      <c r="E41" s="41"/>
      <c r="F41" s="18"/>
      <c r="G41" s="35"/>
      <c r="H41" s="35"/>
      <c r="I41" s="42"/>
      <c r="J41" s="18"/>
      <c r="K41" s="18"/>
      <c r="L41" s="41"/>
      <c r="M41" s="24"/>
      <c r="N41" s="336" t="s">
        <v>56</v>
      </c>
      <c r="O41" s="337" t="s">
        <v>52</v>
      </c>
      <c r="P41" s="338" t="s">
        <v>19</v>
      </c>
      <c r="Q41" s="339"/>
      <c r="R41" s="339"/>
      <c r="S41" s="339"/>
      <c r="T41" s="339"/>
      <c r="U41" s="339"/>
      <c r="V41" s="339"/>
      <c r="W41" s="339"/>
      <c r="X41" s="339"/>
      <c r="Y41" s="339"/>
      <c r="Z41" s="339"/>
      <c r="AA41" s="339"/>
      <c r="AB41" s="339"/>
      <c r="AC41" s="334" t="s">
        <v>61</v>
      </c>
      <c r="AD41" s="334" t="s">
        <v>60</v>
      </c>
      <c r="AE41" s="333" t="s">
        <v>20</v>
      </c>
    </row>
    <row r="42" spans="1:31" ht="31.5" customHeight="1" x14ac:dyDescent="0.25">
      <c r="A42" s="40"/>
      <c r="B42" s="41"/>
      <c r="C42" s="18"/>
      <c r="D42" s="18"/>
      <c r="E42" s="41"/>
      <c r="F42" s="18"/>
      <c r="G42" s="35"/>
      <c r="H42" s="35"/>
      <c r="I42" s="42"/>
      <c r="J42" s="18"/>
      <c r="K42" s="18"/>
      <c r="L42" s="41"/>
      <c r="M42" s="10" t="s">
        <v>12</v>
      </c>
      <c r="N42" s="336"/>
      <c r="O42" s="337"/>
      <c r="P42" s="295" t="s">
        <v>1132</v>
      </c>
      <c r="Q42" s="296" t="s">
        <v>1305</v>
      </c>
      <c r="R42" s="296" t="s">
        <v>1306</v>
      </c>
      <c r="S42" s="296" t="s">
        <v>1307</v>
      </c>
      <c r="T42" s="296" t="s">
        <v>1308</v>
      </c>
      <c r="U42" s="296" t="s">
        <v>1164</v>
      </c>
      <c r="V42" s="296" t="s">
        <v>1309</v>
      </c>
      <c r="W42" s="296" t="s">
        <v>1310</v>
      </c>
      <c r="X42" s="296"/>
      <c r="Y42" s="296"/>
      <c r="Z42" s="296"/>
      <c r="AA42" s="296"/>
      <c r="AB42" s="296"/>
      <c r="AC42" s="334"/>
      <c r="AD42" s="334"/>
      <c r="AE42" s="333"/>
    </row>
    <row r="43" spans="1:31" s="44" customFormat="1" ht="15.75" customHeight="1" x14ac:dyDescent="0.25">
      <c r="A43" s="40"/>
      <c r="B43" s="41"/>
      <c r="C43" s="18"/>
      <c r="D43" s="18"/>
      <c r="E43" s="41"/>
      <c r="F43" s="18"/>
      <c r="G43" s="35"/>
      <c r="H43" s="35"/>
      <c r="I43" s="297"/>
      <c r="J43" s="18"/>
      <c r="K43" s="18"/>
      <c r="L43" s="41"/>
      <c r="M43" s="109" t="s">
        <v>112</v>
      </c>
      <c r="N43" s="18" t="s">
        <v>38</v>
      </c>
      <c r="O43" s="268" t="str">
        <f>VLOOKUP($M43,УЧАСТНИКИ!$A$2:$L$1105,3,FALSE)</f>
        <v>Ярышкина Александра</v>
      </c>
      <c r="P43" s="263"/>
      <c r="Q43" s="263"/>
      <c r="R43" s="263"/>
      <c r="S43" s="263" t="s">
        <v>98</v>
      </c>
      <c r="T43" s="263" t="s">
        <v>98</v>
      </c>
      <c r="U43" s="263" t="s">
        <v>98</v>
      </c>
      <c r="V43" s="263" t="s">
        <v>96</v>
      </c>
      <c r="W43" s="263" t="s">
        <v>1302</v>
      </c>
      <c r="X43" s="263"/>
      <c r="Y43" s="263"/>
      <c r="Z43" s="263"/>
      <c r="AA43" s="263"/>
      <c r="AB43" s="263"/>
      <c r="AC43" s="263" t="s">
        <v>40</v>
      </c>
      <c r="AD43" s="263" t="s">
        <v>39</v>
      </c>
      <c r="AE43" s="299">
        <v>191</v>
      </c>
    </row>
    <row r="44" spans="1:31" s="44" customFormat="1" ht="15.75" customHeight="1" x14ac:dyDescent="0.25">
      <c r="A44" s="40"/>
      <c r="B44" s="41"/>
      <c r="C44" s="18"/>
      <c r="D44" s="18"/>
      <c r="E44" s="41"/>
      <c r="F44" s="18"/>
      <c r="G44" s="35"/>
      <c r="H44" s="35"/>
      <c r="I44" s="42"/>
      <c r="J44" s="18"/>
      <c r="K44" s="18"/>
      <c r="L44" s="41"/>
      <c r="M44" s="109" t="s">
        <v>1047</v>
      </c>
      <c r="N44" s="18" t="s">
        <v>39</v>
      </c>
      <c r="O44" s="268" t="str">
        <f>VLOOKUP($M44,УЧАСТНИКИ!$A$2:$L$1105,3,FALSE)</f>
        <v>Королёва (Полтавец) Кристина</v>
      </c>
      <c r="P44" s="263"/>
      <c r="Q44" s="263" t="s">
        <v>98</v>
      </c>
      <c r="R44" s="263" t="s">
        <v>98</v>
      </c>
      <c r="S44" s="263" t="s">
        <v>98</v>
      </c>
      <c r="T44" s="263" t="s">
        <v>98</v>
      </c>
      <c r="U44" s="263" t="s">
        <v>1302</v>
      </c>
      <c r="V44" s="263"/>
      <c r="W44" s="263"/>
      <c r="X44" s="263"/>
      <c r="Y44" s="263"/>
      <c r="Z44" s="263"/>
      <c r="AA44" s="263"/>
      <c r="AB44" s="263"/>
      <c r="AC44" s="263" t="s">
        <v>38</v>
      </c>
      <c r="AD44" s="263" t="s">
        <v>98</v>
      </c>
      <c r="AE44" s="299">
        <v>185</v>
      </c>
    </row>
    <row r="45" spans="1:31" s="44" customFormat="1" ht="15.75" customHeight="1" x14ac:dyDescent="0.25">
      <c r="A45" s="40"/>
      <c r="B45" s="41"/>
      <c r="C45" s="18"/>
      <c r="D45" s="18"/>
      <c r="E45" s="41"/>
      <c r="F45" s="18"/>
      <c r="G45" s="35"/>
      <c r="H45" s="35"/>
      <c r="I45" s="297"/>
      <c r="J45" s="18"/>
      <c r="K45" s="18"/>
      <c r="L45" s="41"/>
      <c r="M45" s="109" t="s">
        <v>1046</v>
      </c>
      <c r="N45" s="18" t="s">
        <v>40</v>
      </c>
      <c r="O45" s="268" t="str">
        <f>VLOOKUP($M45,УЧАСТНИКИ!$A$2:$L$1105,3,FALSE)</f>
        <v>Степанова Екатерина</v>
      </c>
      <c r="P45" s="263" t="s">
        <v>98</v>
      </c>
      <c r="Q45" s="263" t="s">
        <v>98</v>
      </c>
      <c r="R45" s="263" t="s">
        <v>98</v>
      </c>
      <c r="S45" s="263" t="s">
        <v>1302</v>
      </c>
      <c r="T45" s="263"/>
      <c r="U45" s="263"/>
      <c r="V45" s="263"/>
      <c r="W45" s="263"/>
      <c r="X45" s="263"/>
      <c r="Y45" s="263"/>
      <c r="Z45" s="263"/>
      <c r="AA45" s="263"/>
      <c r="AB45" s="263"/>
      <c r="AC45" s="263" t="s">
        <v>38</v>
      </c>
      <c r="AD45" s="263" t="s">
        <v>98</v>
      </c>
      <c r="AE45" s="299">
        <v>179</v>
      </c>
    </row>
    <row r="46" spans="1:31" s="44" customFormat="1" ht="15.75" customHeight="1" x14ac:dyDescent="0.25">
      <c r="A46" s="40"/>
      <c r="B46" s="41"/>
      <c r="C46" s="18"/>
      <c r="D46" s="18"/>
      <c r="E46" s="41"/>
      <c r="F46" s="18"/>
      <c r="G46" s="35"/>
      <c r="H46" s="35"/>
      <c r="I46" s="42"/>
      <c r="J46" s="18"/>
      <c r="K46" s="18"/>
      <c r="L46" s="41"/>
      <c r="M46" s="109" t="s">
        <v>21</v>
      </c>
      <c r="N46" s="18" t="s">
        <v>41</v>
      </c>
      <c r="O46" s="268" t="str">
        <f>VLOOKUP($M46,УЧАСТНИКИ!$A$2:$L$1105,3,FALSE)</f>
        <v>Ермаченкова Татьяна</v>
      </c>
      <c r="P46" s="263" t="s">
        <v>98</v>
      </c>
      <c r="Q46" s="263" t="s">
        <v>98</v>
      </c>
      <c r="R46" s="263" t="s">
        <v>95</v>
      </c>
      <c r="S46" s="263" t="s">
        <v>1302</v>
      </c>
      <c r="T46" s="263"/>
      <c r="U46" s="263"/>
      <c r="V46" s="263"/>
      <c r="W46" s="263"/>
      <c r="X46" s="263"/>
      <c r="Y46" s="263"/>
      <c r="Z46" s="263"/>
      <c r="AA46" s="263"/>
      <c r="AB46" s="263"/>
      <c r="AC46" s="263" t="s">
        <v>39</v>
      </c>
      <c r="AD46" s="263" t="s">
        <v>38</v>
      </c>
      <c r="AE46" s="299">
        <v>179</v>
      </c>
    </row>
    <row r="47" spans="1:31" s="44" customFormat="1" ht="15.75" customHeight="1" x14ac:dyDescent="0.25">
      <c r="A47" s="40"/>
      <c r="B47" s="41"/>
      <c r="C47" s="18"/>
      <c r="D47" s="18"/>
      <c r="E47" s="41"/>
      <c r="F47" s="18"/>
      <c r="G47" s="35"/>
      <c r="H47" s="35"/>
      <c r="I47" s="42"/>
      <c r="J47" s="18"/>
      <c r="K47" s="18"/>
      <c r="L47" s="41"/>
      <c r="M47" s="109" t="s">
        <v>1101</v>
      </c>
      <c r="N47" s="18" t="s">
        <v>42</v>
      </c>
      <c r="O47" s="268" t="str">
        <f>VLOOKUP($M47,УЧАСТНИКИ!$A$2:$L$1105,3,FALSE)</f>
        <v>Крайникова (Воронина) Софья</v>
      </c>
      <c r="P47" s="263" t="s">
        <v>98</v>
      </c>
      <c r="Q47" s="263" t="s">
        <v>98</v>
      </c>
      <c r="R47" s="263" t="s">
        <v>1302</v>
      </c>
      <c r="S47" s="263"/>
      <c r="T47" s="263"/>
      <c r="U47" s="263"/>
      <c r="V47" s="263"/>
      <c r="W47" s="263"/>
      <c r="X47" s="263"/>
      <c r="Y47" s="263"/>
      <c r="Z47" s="263"/>
      <c r="AA47" s="263"/>
      <c r="AB47" s="263"/>
      <c r="AC47" s="263" t="s">
        <v>38</v>
      </c>
      <c r="AD47" s="263" t="s">
        <v>98</v>
      </c>
      <c r="AE47" s="299">
        <v>175</v>
      </c>
    </row>
    <row r="48" spans="1:31" s="44" customFormat="1" ht="15.75" customHeight="1" x14ac:dyDescent="0.25">
      <c r="A48" s="40"/>
      <c r="B48" s="41"/>
      <c r="C48" s="18"/>
      <c r="D48" s="18"/>
      <c r="E48" s="41"/>
      <c r="F48" s="18"/>
      <c r="G48" s="35"/>
      <c r="H48" s="35"/>
      <c r="I48" s="42"/>
      <c r="J48" s="18"/>
      <c r="K48" s="18"/>
      <c r="L48" s="41"/>
      <c r="M48" s="109" t="s">
        <v>1072</v>
      </c>
      <c r="N48" s="18" t="s">
        <v>43</v>
      </c>
      <c r="O48" s="268" t="str">
        <f>VLOOKUP($M48,УЧАСТНИКИ!$A$2:$L$1105,3,FALSE)</f>
        <v>Корецкая Снежана</v>
      </c>
      <c r="P48" s="263" t="s">
        <v>98</v>
      </c>
      <c r="Q48" s="263" t="s">
        <v>1302</v>
      </c>
      <c r="R48" s="263"/>
      <c r="S48" s="263"/>
      <c r="T48" s="263"/>
      <c r="U48" s="263"/>
      <c r="V48" s="263"/>
      <c r="W48" s="263"/>
      <c r="X48" s="263"/>
      <c r="Y48" s="263"/>
      <c r="Z48" s="263"/>
      <c r="AA48" s="263"/>
      <c r="AB48" s="263"/>
      <c r="AC48" s="263" t="s">
        <v>38</v>
      </c>
      <c r="AD48" s="263" t="s">
        <v>98</v>
      </c>
      <c r="AE48" s="299">
        <v>170</v>
      </c>
    </row>
    <row r="49" spans="1:31" s="44" customFormat="1" ht="15.75" customHeight="1" x14ac:dyDescent="0.25">
      <c r="A49" s="40"/>
      <c r="B49" s="41"/>
      <c r="C49" s="18"/>
      <c r="D49" s="18"/>
      <c r="E49" s="41"/>
      <c r="F49" s="18"/>
      <c r="G49" s="35"/>
      <c r="H49" s="35"/>
      <c r="I49" s="42"/>
      <c r="J49" s="18"/>
      <c r="K49" s="18"/>
      <c r="L49" s="41"/>
      <c r="M49" s="109" t="s">
        <v>1149</v>
      </c>
      <c r="N49" s="18" t="s">
        <v>44</v>
      </c>
      <c r="O49" s="268" t="str">
        <f>VLOOKUP($M49,УЧАСТНИКИ!$A$2:$L$1105,3,FALSE)</f>
        <v>Диянова Анастасия</v>
      </c>
      <c r="P49" s="263" t="s">
        <v>96</v>
      </c>
      <c r="Q49" s="263" t="s">
        <v>1302</v>
      </c>
      <c r="R49" s="18"/>
      <c r="S49" s="263"/>
      <c r="T49" s="263"/>
      <c r="U49" s="263"/>
      <c r="V49" s="263"/>
      <c r="W49" s="263"/>
      <c r="X49" s="263"/>
      <c r="Y49" s="263"/>
      <c r="Z49" s="263"/>
      <c r="AA49" s="263"/>
      <c r="AB49" s="263"/>
      <c r="AC49" s="263" t="s">
        <v>40</v>
      </c>
      <c r="AD49" s="263" t="s">
        <v>39</v>
      </c>
      <c r="AE49" s="299">
        <v>170</v>
      </c>
    </row>
    <row r="50" spans="1:31" s="44" customFormat="1" ht="15.75" customHeight="1" x14ac:dyDescent="0.25">
      <c r="A50" s="40"/>
      <c r="B50" s="41"/>
      <c r="C50" s="18"/>
      <c r="D50" s="18"/>
      <c r="E50" s="41"/>
      <c r="F50" s="18"/>
      <c r="G50" s="35"/>
      <c r="H50" s="35"/>
      <c r="I50" s="298"/>
      <c r="J50" s="18"/>
      <c r="K50" s="18"/>
      <c r="L50" s="41"/>
      <c r="M50" s="109" t="s">
        <v>1060</v>
      </c>
      <c r="N50" s="18" t="s">
        <v>63</v>
      </c>
      <c r="O50" s="268" t="str">
        <f>VLOOKUP($M50,УЧАСТНИКИ!$A$2:$L$1105,3,FALSE)</f>
        <v>Демьяченкова Анастасия</v>
      </c>
      <c r="P50" s="263" t="s">
        <v>1302</v>
      </c>
      <c r="Q50" s="263"/>
      <c r="R50" s="263"/>
      <c r="S50" s="263"/>
      <c r="T50" s="263"/>
      <c r="U50" s="263"/>
      <c r="V50" s="263"/>
      <c r="W50" s="263"/>
      <c r="X50" s="263"/>
      <c r="Y50" s="263"/>
      <c r="Z50" s="263"/>
      <c r="AA50" s="263"/>
      <c r="AB50" s="263"/>
      <c r="AC50" s="263"/>
      <c r="AD50" s="263"/>
      <c r="AE50" s="299">
        <v>0</v>
      </c>
    </row>
    <row r="51" spans="1:31" s="44" customFormat="1" x14ac:dyDescent="0.25">
      <c r="A51" s="40"/>
      <c r="C51" s="18"/>
      <c r="D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:31" s="44" customFormat="1" x14ac:dyDescent="0.25">
      <c r="A52" s="40"/>
      <c r="C52" s="18"/>
      <c r="D52" s="18"/>
    </row>
    <row r="53" spans="1:31" s="44" customFormat="1" x14ac:dyDescent="0.25">
      <c r="A53" s="40"/>
      <c r="C53" s="18"/>
      <c r="D53" s="18"/>
    </row>
    <row r="54" spans="1:31" x14ac:dyDescent="0.25">
      <c r="C54" s="270"/>
      <c r="D54" s="270"/>
    </row>
    <row r="55" spans="1:31" x14ac:dyDescent="0.25">
      <c r="C55" s="270"/>
      <c r="D55" s="270"/>
    </row>
    <row r="56" spans="1:31" x14ac:dyDescent="0.25">
      <c r="C56" s="270"/>
      <c r="D56" s="270"/>
    </row>
    <row r="57" spans="1:31" x14ac:dyDescent="0.25">
      <c r="C57" s="270"/>
      <c r="D57" s="270"/>
    </row>
    <row r="58" spans="1:31" x14ac:dyDescent="0.25">
      <c r="C58" s="270"/>
      <c r="D58" s="270"/>
    </row>
    <row r="59" spans="1:31" x14ac:dyDescent="0.25">
      <c r="C59" s="270"/>
      <c r="D59" s="270"/>
    </row>
    <row r="60" spans="1:31" x14ac:dyDescent="0.25">
      <c r="C60" s="270"/>
      <c r="D60" s="270"/>
    </row>
    <row r="61" spans="1:31" x14ac:dyDescent="0.25">
      <c r="C61" s="270"/>
      <c r="D61" s="270"/>
    </row>
    <row r="62" spans="1:31" x14ac:dyDescent="0.25">
      <c r="C62" s="270"/>
      <c r="D62" s="270"/>
    </row>
    <row r="63" spans="1:31" x14ac:dyDescent="0.25">
      <c r="C63" s="270"/>
      <c r="D63" s="270"/>
    </row>
  </sheetData>
  <sortState ref="M43:AE50">
    <sortCondition descending="1" ref="AE43:AE50"/>
    <sortCondition ref="AC43:AC50"/>
    <sortCondition ref="AD43:AD50"/>
  </sortState>
  <mergeCells count="16">
    <mergeCell ref="A6:L6"/>
    <mergeCell ref="A7:L7"/>
    <mergeCell ref="AE41:AE42"/>
    <mergeCell ref="AD41:AD42"/>
    <mergeCell ref="A1:L1"/>
    <mergeCell ref="A2:L2"/>
    <mergeCell ref="A3:L3"/>
    <mergeCell ref="A5:L5"/>
    <mergeCell ref="A4:L4"/>
    <mergeCell ref="N37:AE37"/>
    <mergeCell ref="N41:N42"/>
    <mergeCell ref="O41:O42"/>
    <mergeCell ref="P41:AB41"/>
    <mergeCell ref="AC41:AC42"/>
    <mergeCell ref="N38:AE38"/>
    <mergeCell ref="N39:AE39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  <rowBreaks count="1" manualBreakCount="1">
    <brk id="36" max="38" man="1"/>
  </rowBreaks>
  <colBreaks count="1" manualBreakCount="1">
    <brk id="12" max="1048575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66">
    <tabColor indexed="40"/>
  </sheetPr>
  <dimension ref="A1:AN63"/>
  <sheetViews>
    <sheetView topLeftCell="A14" zoomScale="115" zoomScaleNormal="115" zoomScaleSheetLayoutView="70" workbookViewId="0">
      <selection activeCell="E32" sqref="E32"/>
    </sheetView>
  </sheetViews>
  <sheetFormatPr defaultColWidth="9.109375" defaultRowHeight="13.2" outlineLevelCol="1" x14ac:dyDescent="0.25"/>
  <cols>
    <col min="1" max="1" width="6.33203125" style="25" customWidth="1"/>
    <col min="2" max="2" width="25.6640625" style="10" customWidth="1"/>
    <col min="3" max="3" width="9.109375" style="14"/>
    <col min="4" max="4" width="8.109375" style="14" customWidth="1"/>
    <col min="5" max="5" width="23" style="10" customWidth="1"/>
    <col min="6" max="6" width="9.33203125" style="10" hidden="1" customWidth="1"/>
    <col min="7" max="7" width="26.44140625" style="10" customWidth="1"/>
    <col min="8" max="8" width="9.88671875" style="10" hidden="1" customWidth="1" outlineLevel="1"/>
    <col min="9" max="9" width="9.33203125" style="10" customWidth="1" collapsed="1"/>
    <col min="10" max="10" width="10.5546875" style="10" customWidth="1"/>
    <col min="11" max="11" width="6.44140625" style="10" customWidth="1"/>
    <col min="12" max="12" width="27.21875" style="10" customWidth="1"/>
    <col min="13" max="13" width="8" style="10" hidden="1" customWidth="1" outlineLevel="1"/>
    <col min="14" max="14" width="4.5546875" style="10" customWidth="1" collapsed="1"/>
    <col min="15" max="15" width="29.6640625" style="10" bestFit="1" customWidth="1"/>
    <col min="16" max="28" width="5.6640625" style="10" customWidth="1"/>
    <col min="29" max="30" width="3.33203125" style="10" customWidth="1"/>
    <col min="31" max="31" width="7.44140625" style="10" customWidth="1"/>
    <col min="32" max="32" width="5.5546875" style="10" bestFit="1" customWidth="1" outlineLevel="1"/>
    <col min="33" max="40" width="4.6640625" style="10" bestFit="1" customWidth="1" outlineLevel="1"/>
    <col min="41" max="16384" width="9.109375" style="10"/>
  </cols>
  <sheetData>
    <row r="1" spans="1:40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S1" s="11"/>
      <c r="T1" s="38"/>
      <c r="U1" s="12"/>
      <c r="V1" s="24"/>
    </row>
    <row r="2" spans="1:40" ht="12.75" customHeight="1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S2" s="11"/>
      <c r="T2" s="11"/>
      <c r="U2" s="12"/>
      <c r="V2" s="24"/>
    </row>
    <row r="3" spans="1:40" ht="12.75" hidden="1" customHeight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S3" s="11"/>
      <c r="T3" s="11"/>
      <c r="U3" s="12"/>
      <c r="V3" s="24"/>
    </row>
    <row r="4" spans="1:40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S4" s="11"/>
      <c r="T4" s="11"/>
      <c r="U4" s="12"/>
      <c r="V4" s="24"/>
    </row>
    <row r="5" spans="1:40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N5" s="32"/>
      <c r="O5" s="32"/>
      <c r="P5" s="32"/>
      <c r="Q5" s="32"/>
      <c r="R5" s="32"/>
      <c r="S5" s="11"/>
      <c r="T5" s="11"/>
      <c r="U5" s="12"/>
      <c r="V5" s="24"/>
    </row>
    <row r="6" spans="1:40" ht="15.6" x14ac:dyDescent="0.25">
      <c r="A6" s="332"/>
      <c r="B6" s="332"/>
      <c r="C6" s="332"/>
      <c r="D6" s="332"/>
      <c r="E6" s="332"/>
      <c r="F6" s="332"/>
      <c r="G6" s="332"/>
      <c r="H6" s="332"/>
      <c r="I6" s="332"/>
      <c r="J6" s="332"/>
      <c r="K6" s="332"/>
      <c r="L6" s="332"/>
      <c r="N6" s="32"/>
      <c r="O6" s="32"/>
      <c r="P6" s="32"/>
      <c r="Q6" s="32"/>
      <c r="R6" s="32"/>
      <c r="S6" s="11"/>
      <c r="T6" s="11"/>
      <c r="U6" s="12"/>
      <c r="V6" s="24"/>
    </row>
    <row r="7" spans="1:40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N7" s="32"/>
      <c r="O7" s="32"/>
      <c r="P7" s="32"/>
      <c r="Q7" s="32"/>
      <c r="R7" s="32"/>
      <c r="S7" s="11"/>
      <c r="T7" s="11"/>
      <c r="U7" s="12"/>
      <c r="V7" s="24"/>
    </row>
    <row r="8" spans="1:40" x14ac:dyDescent="0.25">
      <c r="A8" s="19" t="str">
        <f>d_4</f>
        <v>ЖЕНЩИНЫ</v>
      </c>
      <c r="B8" s="16"/>
      <c r="D8" s="159"/>
      <c r="E8" s="159"/>
      <c r="F8" s="31"/>
      <c r="G8" s="20"/>
      <c r="H8" s="160"/>
      <c r="I8" s="26"/>
      <c r="J8" s="26"/>
      <c r="K8" s="26"/>
      <c r="L8" s="159"/>
      <c r="S8" s="11"/>
      <c r="T8" s="11"/>
      <c r="U8" s="12"/>
      <c r="V8" s="24"/>
    </row>
    <row r="9" spans="1:40" ht="15" customHeight="1" x14ac:dyDescent="0.25">
      <c r="A9" s="16" t="s">
        <v>136</v>
      </c>
      <c r="B9" s="24"/>
      <c r="C9" s="60"/>
      <c r="D9" s="197"/>
      <c r="E9" s="197"/>
      <c r="F9" s="191"/>
      <c r="G9" s="196"/>
      <c r="H9" s="197"/>
      <c r="I9" s="194"/>
      <c r="J9" s="194"/>
      <c r="K9" s="197"/>
      <c r="L9" s="20" t="str">
        <f>d_5</f>
        <v>г. Сочи, ул. Бзугу 2, ст. им. Славы Метревели</v>
      </c>
      <c r="S9" s="11"/>
      <c r="T9" s="11"/>
      <c r="U9" s="12"/>
      <c r="V9" s="24"/>
    </row>
    <row r="10" spans="1:40" s="24" customFormat="1" ht="13.5" customHeight="1" thickBot="1" x14ac:dyDescent="0.3">
      <c r="A10" s="188"/>
      <c r="C10" s="60"/>
      <c r="D10" s="197"/>
      <c r="E10" s="197"/>
      <c r="G10" s="197"/>
      <c r="H10" s="199"/>
      <c r="I10" s="190" t="s">
        <v>75</v>
      </c>
      <c r="J10" s="188" t="str">
        <f>d_1</f>
        <v>04.09.2019г.</v>
      </c>
      <c r="K10" s="249" t="str">
        <f>шест!AO5</f>
        <v>16:30</v>
      </c>
      <c r="L10" s="196" t="str">
        <f>d_6</f>
        <v>t° +26 вл. 61%</v>
      </c>
      <c r="AF10" s="37" t="s">
        <v>89</v>
      </c>
      <c r="AG10" s="37" t="s">
        <v>90</v>
      </c>
      <c r="AH10" s="37" t="s">
        <v>91</v>
      </c>
      <c r="AI10" s="37">
        <v>1</v>
      </c>
      <c r="AJ10" s="37">
        <v>2</v>
      </c>
      <c r="AK10" s="37" t="s">
        <v>40</v>
      </c>
      <c r="AL10" s="37" t="s">
        <v>92</v>
      </c>
      <c r="AM10" s="37" t="s">
        <v>93</v>
      </c>
      <c r="AN10" s="37" t="s">
        <v>94</v>
      </c>
    </row>
    <row r="11" spans="1:40" s="24" customFormat="1" ht="28.95" customHeight="1" thickBot="1" x14ac:dyDescent="0.3">
      <c r="A11" s="161" t="s">
        <v>7</v>
      </c>
      <c r="B11" s="162" t="s">
        <v>52</v>
      </c>
      <c r="C11" s="162" t="s">
        <v>53</v>
      </c>
      <c r="D11" s="162" t="s">
        <v>8</v>
      </c>
      <c r="E11" s="162" t="s">
        <v>78</v>
      </c>
      <c r="F11" s="163" t="s">
        <v>80</v>
      </c>
      <c r="G11" s="164" t="s">
        <v>108</v>
      </c>
      <c r="H11" s="169"/>
      <c r="I11" s="165" t="s">
        <v>17</v>
      </c>
      <c r="J11" s="162" t="s">
        <v>106</v>
      </c>
      <c r="K11" s="162" t="s">
        <v>11</v>
      </c>
      <c r="L11" s="166" t="s">
        <v>107</v>
      </c>
      <c r="AF11" s="71">
        <v>455</v>
      </c>
      <c r="AG11" s="71">
        <v>410</v>
      </c>
      <c r="AH11" s="71">
        <v>365</v>
      </c>
      <c r="AI11" s="71">
        <v>320</v>
      </c>
      <c r="AJ11" s="71">
        <v>280</v>
      </c>
      <c r="AK11" s="71">
        <v>240</v>
      </c>
      <c r="AL11" s="71">
        <v>240</v>
      </c>
      <c r="AM11" s="71">
        <v>220</v>
      </c>
      <c r="AN11" s="170">
        <v>180</v>
      </c>
    </row>
    <row r="12" spans="1:40" s="24" customFormat="1" ht="39.6" x14ac:dyDescent="0.25">
      <c r="A12" s="278">
        <f>RANK(H12,$H$12:$H$99,0)</f>
        <v>1</v>
      </c>
      <c r="B12" s="279" t="str">
        <f>VLOOKUP($M12,УЧАСТНИКИ!$A$2:$L$1105,3,FALSE)</f>
        <v>Иванова Ирина</v>
      </c>
      <c r="C12" s="280" t="str">
        <f>VLOOKUP($M12,УЧАСТНИКИ!$A$2:$L$1105,4,FALSE)</f>
        <v>19.04.1996</v>
      </c>
      <c r="D12" s="280" t="str">
        <f>VLOOKUP($M12,УЧАСТНИКИ!$A$2:$L$1105,8,FALSE)</f>
        <v>МС</v>
      </c>
      <c r="E12" s="279" t="str">
        <f>VLOOKUP($M12,УЧАСТНИКИ!$A$2:$L$1105,5,FALSE)</f>
        <v xml:space="preserve">Омская область </v>
      </c>
      <c r="F12" s="280">
        <f>VLOOKUP($M12,УЧАСТНИКИ!$A$2:$L$1105,7,FALSE)</f>
        <v>0</v>
      </c>
      <c r="G12" s="23" t="str">
        <f>VLOOKUP($M12,УЧАСТНИКИ!$A$2:$L$1105,11,FALSE)</f>
        <v xml:space="preserve"> БУ ОО "ООЦСП", БУ ОО "СШОР", ФГБОУ ВО СибГУФК</v>
      </c>
      <c r="H12" s="299">
        <v>440</v>
      </c>
      <c r="I12" s="171" t="str">
        <f>IF(H12=0,0,CONCATENATE(MID(H12,1,1),",",MID(H12,2,2)))</f>
        <v>4,40</v>
      </c>
      <c r="J12" s="23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23" t="s">
        <v>1229</v>
      </c>
      <c r="L12" s="279" t="str">
        <f>VLOOKUP($M12,УЧАСТНИКИ!$A$2:$L$1105,10,FALSE)</f>
        <v>Колмаков С.В., Несговорова О.В.</v>
      </c>
      <c r="M12" s="288" t="str">
        <f>M43</f>
        <v>410</v>
      </c>
    </row>
    <row r="13" spans="1:40" ht="26.4" x14ac:dyDescent="0.25">
      <c r="A13" s="278">
        <f t="shared" ref="A13:A18" si="0">RANK(H13,$H$12:$H$99,0)</f>
        <v>2</v>
      </c>
      <c r="B13" s="41" t="str">
        <f>VLOOKUP($M13,УЧАСТНИКИ!$A$2:$L$1105,3,FALSE)</f>
        <v>Жук-Краснова Ангелина</v>
      </c>
      <c r="C13" s="18" t="str">
        <f>VLOOKUP($M13,УЧАСТНИКИ!$A$2:$L$1105,4,FALSE)</f>
        <v>07.02.1991</v>
      </c>
      <c r="D13" s="18" t="str">
        <f>VLOOKUP($M13,УЧАСТНИКИ!$A$2:$L$1105,8,FALSE)</f>
        <v>МСМК</v>
      </c>
      <c r="E13" s="41" t="str">
        <f>VLOOKUP($M13,УЧАСТНИКИ!$A$2:$L$1105,5,FALSE)</f>
        <v>Москва Иркутская область</v>
      </c>
      <c r="F13" s="18">
        <f>VLOOKUP($M13,УЧАСТНИКИ!$A$2:$L$1105,7,FALSE)</f>
        <v>0</v>
      </c>
      <c r="G13" s="35" t="str">
        <f>VLOOKUP($M13,УЧАСТНИКИ!$A$2:$L$1105,11,FALSE)</f>
        <v xml:space="preserve"> ГБУ "МГФСО" Москомспорта, ОГКУ СШОР "Олимпиец"</v>
      </c>
      <c r="H13" s="299">
        <v>430</v>
      </c>
      <c r="I13" s="171" t="str">
        <f t="shared" ref="I13:I18" si="1">IF(H13=0,0,CONCATENATE(MID(H13,1,1),",",MID(H13,2,2)))</f>
        <v>4,30</v>
      </c>
      <c r="J13" s="23" t="str">
        <f t="shared" ref="J13:J18" si="2"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35" t="s">
        <v>123</v>
      </c>
      <c r="L13" s="41" t="str">
        <f>VLOOKUP($M13,УЧАСТНИКИ!$A$2:$L$1105,10,FALSE)</f>
        <v>Шульгин В.И., Диденко Ю.В., Порохин С.В.</v>
      </c>
      <c r="M13" s="289" t="str">
        <f t="shared" ref="M13:M19" si="3">M44</f>
        <v>16</v>
      </c>
    </row>
    <row r="14" spans="1:40" ht="26.4" x14ac:dyDescent="0.25">
      <c r="A14" s="278">
        <v>3</v>
      </c>
      <c r="B14" s="41" t="str">
        <f>VLOOKUP($M14,УЧАСТНИКИ!$A$2:$L$1105,3,FALSE)</f>
        <v>Муллина Ольга</v>
      </c>
      <c r="C14" s="18" t="str">
        <f>VLOOKUP($M14,УЧАСТНИКИ!$A$2:$L$1105,4,FALSE)</f>
        <v>01.08.1992</v>
      </c>
      <c r="D14" s="18" t="str">
        <f>VLOOKUP($M14,УЧАСТНИКИ!$A$2:$L$1105,8,FALSE)</f>
        <v>МСМК</v>
      </c>
      <c r="E14" s="41" t="str">
        <f>VLOOKUP($M14,УЧАСТНИКИ!$A$2:$L$1105,5,FALSE)</f>
        <v xml:space="preserve">Москва </v>
      </c>
      <c r="F14" s="18">
        <f>VLOOKUP($M14,УЧАСТНИКИ!$A$2:$L$1105,7,FALSE)</f>
        <v>0</v>
      </c>
      <c r="G14" s="35" t="str">
        <f>VLOOKUP($M14,УЧАСТНИКИ!$A$2:$L$1105,11,FALSE)</f>
        <v xml:space="preserve"> ГБУ "МГФСО" Москомспорта</v>
      </c>
      <c r="H14" s="299">
        <v>430</v>
      </c>
      <c r="I14" s="171" t="str">
        <f t="shared" si="1"/>
        <v>4,30</v>
      </c>
      <c r="J14" s="23" t="str">
        <f t="shared" si="2"/>
        <v>МС</v>
      </c>
      <c r="K14" s="35" t="s">
        <v>123</v>
      </c>
      <c r="L14" s="41" t="str">
        <f>VLOOKUP($M14,УЧАСТНИКИ!$A$2:$L$1105,10,FALSE)</f>
        <v>Кучеряну М.И., Лавриненко Н.Ф., Кушкин В.Ю.</v>
      </c>
      <c r="M14" s="289" t="str">
        <f t="shared" si="3"/>
        <v>30</v>
      </c>
    </row>
    <row r="15" spans="1:40" ht="56.4" customHeight="1" x14ac:dyDescent="0.25">
      <c r="A15" s="278">
        <f t="shared" si="0"/>
        <v>4</v>
      </c>
      <c r="B15" s="41" t="str">
        <f>VLOOKUP($M15,УЧАСТНИКИ!$A$2:$L$1105,3,FALSE)</f>
        <v>Швыдкина Татьяна</v>
      </c>
      <c r="C15" s="18" t="str">
        <f>VLOOKUP($M15,УЧАСТНИКИ!$A$2:$L$1105,4,FALSE)</f>
        <v>08.05.1990</v>
      </c>
      <c r="D15" s="18" t="str">
        <f>VLOOKUP($M15,УЧАСТНИКИ!$A$2:$L$1105,8,FALSE)</f>
        <v>МС</v>
      </c>
      <c r="E15" s="41" t="str">
        <f>VLOOKUP($M15,УЧАСТНИКИ!$A$2:$L$1105,5,FALSE)</f>
        <v>Москва Брянская область</v>
      </c>
      <c r="F15" s="18">
        <f>VLOOKUP($M15,УЧАСТНИКИ!$A$2:$L$1105,7,FALSE)</f>
        <v>0</v>
      </c>
      <c r="G15" s="35" t="str">
        <f>VLOOKUP($M15,УЧАСТНИКИ!$A$2:$L$1105,11,FALSE)</f>
        <v xml:space="preserve"> ГБУ "ФСО "Юность Москвы" Москомспорта, ГБУ БО СШОР по легкой атлетике им. В.Д. Самотесова</v>
      </c>
      <c r="H15" s="299">
        <v>420</v>
      </c>
      <c r="I15" s="171" t="str">
        <f t="shared" si="1"/>
        <v>4,20</v>
      </c>
      <c r="J15" s="23" t="str">
        <f t="shared" si="2"/>
        <v>МС</v>
      </c>
      <c r="K15" s="35" t="s">
        <v>123</v>
      </c>
      <c r="L15" s="41" t="str">
        <f>VLOOKUP($M15,УЧАСТНИКИ!$A$2:$L$1105,10,FALSE)</f>
        <v>Хайкин В.Е., Трубин Ю.Н.</v>
      </c>
      <c r="M15" s="289" t="str">
        <f t="shared" si="3"/>
        <v>50</v>
      </c>
    </row>
    <row r="16" spans="1:40" ht="54.6" customHeight="1" x14ac:dyDescent="0.25">
      <c r="A16" s="278">
        <f t="shared" si="0"/>
        <v>4</v>
      </c>
      <c r="B16" s="41" t="str">
        <f>VLOOKUP($M16,УЧАСТНИКИ!$A$2:$L$1105,3,FALSE)</f>
        <v>Петрова Людмила</v>
      </c>
      <c r="C16" s="18" t="str">
        <f>VLOOKUP($M16,УЧАСТНИКИ!$A$2:$L$1105,4,FALSE)</f>
        <v>15.12.1993</v>
      </c>
      <c r="D16" s="18" t="str">
        <f>VLOOKUP($M16,УЧАСТНИКИ!$A$2:$L$1105,8,FALSE)</f>
        <v>МС</v>
      </c>
      <c r="E16" s="41" t="str">
        <f>VLOOKUP($M16,УЧАСТНИКИ!$A$2:$L$1105,5,FALSE)</f>
        <v xml:space="preserve">Челябинская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МБУ СШОР № 2 по легкой атлетике имени Л.Н.Мосеева г.Челябинск, ОКУ "ЦСПЛА Челябинской области"</v>
      </c>
      <c r="H16" s="299">
        <v>420</v>
      </c>
      <c r="I16" s="171" t="str">
        <f t="shared" si="1"/>
        <v>4,20</v>
      </c>
      <c r="J16" s="23" t="str">
        <f t="shared" si="2"/>
        <v>МС</v>
      </c>
      <c r="K16" s="35" t="s">
        <v>1230</v>
      </c>
      <c r="L16" s="41" t="str">
        <f>VLOOKUP($M16,УЧАСТНИКИ!$A$2:$L$1105,10,FALSE)</f>
        <v>Копылев С.С., Бибикин Е.В.</v>
      </c>
      <c r="M16" s="289" t="str">
        <f t="shared" si="3"/>
        <v>318</v>
      </c>
    </row>
    <row r="17" spans="1:13" ht="30" customHeight="1" x14ac:dyDescent="0.25">
      <c r="A17" s="278">
        <f t="shared" si="0"/>
        <v>6</v>
      </c>
      <c r="B17" s="41" t="str">
        <f>VLOOKUP($M17,УЧАСТНИКИ!$A$2:$L$1105,3,FALSE)</f>
        <v>Лутковская Алёна</v>
      </c>
      <c r="C17" s="18" t="str">
        <f>VLOOKUP($M17,УЧАСТНИКИ!$A$2:$L$1105,4,FALSE)</f>
        <v>15.03.1996</v>
      </c>
      <c r="D17" s="18" t="str">
        <f>VLOOKUP($M17,УЧАСТНИКИ!$A$2:$L$1105,8,FALSE)</f>
        <v>МСМК</v>
      </c>
      <c r="E17" s="41" t="str">
        <f>VLOOKUP($M17,УЧАСТНИКИ!$A$2:$L$1105,5,FALSE)</f>
        <v>Московская область Иркутская область</v>
      </c>
      <c r="F17" s="18">
        <f>VLOOKUP($M17,УЧАСТНИКИ!$A$2:$L$1105,7,FALSE)</f>
        <v>0</v>
      </c>
      <c r="G17" s="35" t="str">
        <f>VLOOKUP($M17,УЧАСТНИКИ!$A$2:$L$1105,11,FALSE)</f>
        <v xml:space="preserve"> ГБУ МО "ЦСП ОВС", ОГКУ СШОР "ШВСМ"</v>
      </c>
      <c r="H17" s="299">
        <v>410</v>
      </c>
      <c r="I17" s="171" t="str">
        <f t="shared" si="1"/>
        <v>4,10</v>
      </c>
      <c r="J17" s="23" t="str">
        <f t="shared" si="2"/>
        <v>МС</v>
      </c>
      <c r="K17" s="35" t="s">
        <v>1231</v>
      </c>
      <c r="L17" s="41" t="str">
        <f>VLOOKUP($M17,УЧАСТНИКИ!$A$2:$L$1105,10,FALSE)</f>
        <v>Шульгин В.И., Потапов А.Ю., Хайкин В.Е.</v>
      </c>
      <c r="M17" s="289" t="str">
        <f t="shared" si="3"/>
        <v>67</v>
      </c>
    </row>
    <row r="18" spans="1:13" ht="42" customHeight="1" x14ac:dyDescent="0.25">
      <c r="A18" s="278">
        <f t="shared" si="0"/>
        <v>7</v>
      </c>
      <c r="B18" s="41" t="str">
        <f>VLOOKUP($M18,УЧАСТНИКИ!$A$2:$L$1105,3,FALSE)</f>
        <v>Подгорбунских (Темникова) Мария</v>
      </c>
      <c r="C18" s="18" t="str">
        <f>VLOOKUP($M18,УЧАСТНИКИ!$A$2:$L$1105,4,FALSE)</f>
        <v>09.07.1995</v>
      </c>
      <c r="D18" s="18" t="str">
        <f>VLOOKUP($M18,УЧАСТНИКИ!$A$2:$L$1105,8,FALSE)</f>
        <v>МС</v>
      </c>
      <c r="E18" s="41" t="str">
        <f>VLOOKUP($M18,УЧАСТНИКИ!$A$2:$L$1105,5,FALSE)</f>
        <v xml:space="preserve">Челябинская область </v>
      </c>
      <c r="F18" s="18">
        <f>VLOOKUP($M18,УЧАСТНИКИ!$A$2:$L$1105,7,FALSE)</f>
        <v>0</v>
      </c>
      <c r="G18" s="35" t="str">
        <f>VLOOKUP($M18,УЧАСТНИКИ!$A$2:$L$1105,11,FALSE)</f>
        <v xml:space="preserve"> МБУ СШОР № 2 по легкой атлетике имени Л.Н.Мосеева г.Челябинск</v>
      </c>
      <c r="H18" s="299">
        <v>385</v>
      </c>
      <c r="I18" s="171" t="str">
        <f t="shared" si="1"/>
        <v>3,85</v>
      </c>
      <c r="J18" s="23" t="str">
        <f t="shared" si="2"/>
        <v>КМС</v>
      </c>
      <c r="K18" s="35" t="s">
        <v>123</v>
      </c>
      <c r="L18" s="41" t="str">
        <f>VLOOKUP($M18,УЧАСТНИКИ!$A$2:$L$1105,10,FALSE)</f>
        <v>Копылев С.С.</v>
      </c>
      <c r="M18" s="289" t="str">
        <f t="shared" si="3"/>
        <v>319</v>
      </c>
    </row>
    <row r="19" spans="1:13" ht="30" customHeight="1" x14ac:dyDescent="0.25">
      <c r="A19" s="278"/>
      <c r="B19" s="41" t="str">
        <f>VLOOKUP($M19,УЧАСТНИКИ!$A$2:$L$1105,3,FALSE)</f>
        <v>Кнороз Полина</v>
      </c>
      <c r="C19" s="18" t="str">
        <f>VLOOKUP($M19,УЧАСТНИКИ!$A$2:$L$1105,4,FALSE)</f>
        <v>20.07.1999</v>
      </c>
      <c r="D19" s="18" t="str">
        <f>VLOOKUP($M19,УЧАСТНИКИ!$A$2:$L$1105,8,FALSE)</f>
        <v>МСМК</v>
      </c>
      <c r="E19" s="41" t="str">
        <f>VLOOKUP($M19,УЧАСТНИКИ!$A$2:$L$1105,5,FALSE)</f>
        <v>Москва Санкт-Петербург</v>
      </c>
      <c r="F19" s="18">
        <f>VLOOKUP($M19,УЧАСТНИКИ!$A$2:$L$1105,7,FALSE)</f>
        <v>0</v>
      </c>
      <c r="G19" s="35" t="str">
        <f>VLOOKUP($M19,УЧАСТНИКИ!$A$2:$L$1105,11,FALSE)</f>
        <v>ВС ГБУ "ФСО "Юность Москвы" Москомспорта</v>
      </c>
      <c r="H19" s="273"/>
      <c r="I19" s="171" t="s">
        <v>1228</v>
      </c>
      <c r="J19" s="23"/>
      <c r="K19" s="35"/>
      <c r="L19" s="41" t="str">
        <f>VLOOKUP($M19,УЧАСТНИКИ!$A$2:$L$1105,10,FALSE)</f>
        <v>Абрамова С.А., Смирягин Е.В., Смирягина Ю.И.</v>
      </c>
      <c r="M19" s="289" t="str">
        <f t="shared" si="3"/>
        <v>149</v>
      </c>
    </row>
    <row r="20" spans="1:13" ht="13.2" customHeight="1" x14ac:dyDescent="0.25">
      <c r="A20" s="18"/>
      <c r="B20" s="41"/>
      <c r="C20" s="18"/>
      <c r="D20" s="18"/>
      <c r="E20" s="41"/>
      <c r="F20" s="18"/>
      <c r="G20" s="35"/>
      <c r="H20" s="35"/>
      <c r="I20" s="42"/>
      <c r="J20" s="18"/>
      <c r="K20" s="290"/>
      <c r="L20" s="41"/>
      <c r="M20" s="270"/>
    </row>
    <row r="21" spans="1:13" ht="13.2" customHeight="1" x14ac:dyDescent="0.25">
      <c r="A21" s="18"/>
      <c r="B21" s="41"/>
      <c r="C21" s="18"/>
      <c r="D21" s="18"/>
      <c r="E21" s="41"/>
      <c r="F21" s="18"/>
      <c r="G21" s="35"/>
      <c r="H21" s="35"/>
      <c r="I21" s="42"/>
      <c r="J21" s="18"/>
      <c r="K21" s="290"/>
      <c r="L21" s="41"/>
    </row>
    <row r="22" spans="1:13" ht="13.2" customHeight="1" x14ac:dyDescent="0.25">
      <c r="A22" s="18"/>
      <c r="B22" s="41"/>
      <c r="C22" s="18"/>
      <c r="D22" s="18"/>
      <c r="E22" s="41"/>
      <c r="F22" s="18"/>
      <c r="G22" s="35"/>
      <c r="H22" s="35"/>
      <c r="I22" s="42"/>
      <c r="J22" s="18"/>
      <c r="K22" s="290"/>
      <c r="L22" s="41"/>
    </row>
    <row r="23" spans="1:13" ht="13.2" customHeight="1" x14ac:dyDescent="0.25">
      <c r="A23" s="277" t="s">
        <v>172</v>
      </c>
      <c r="B23" s="212"/>
      <c r="C23" s="130"/>
      <c r="D23" s="130"/>
      <c r="E23" s="212"/>
      <c r="F23" s="212"/>
      <c r="G23" s="277" t="s">
        <v>173</v>
      </c>
      <c r="H23" s="35"/>
      <c r="I23" s="42"/>
      <c r="J23" s="18"/>
      <c r="K23" s="290"/>
      <c r="L23" s="41"/>
    </row>
    <row r="24" spans="1:13" ht="13.2" customHeight="1" x14ac:dyDescent="0.25">
      <c r="A24" s="277"/>
      <c r="B24" s="212"/>
      <c r="C24" s="130"/>
      <c r="D24" s="130"/>
      <c r="E24" s="212"/>
      <c r="F24" s="212"/>
      <c r="G24" s="277"/>
      <c r="H24" s="35"/>
      <c r="I24" s="42"/>
      <c r="J24" s="18"/>
      <c r="K24" s="290"/>
      <c r="L24" s="41"/>
    </row>
    <row r="25" spans="1:13" ht="13.2" customHeight="1" x14ac:dyDescent="0.25">
      <c r="A25" s="277"/>
      <c r="B25" s="212"/>
      <c r="C25" s="130"/>
      <c r="D25" s="130"/>
      <c r="E25" s="212"/>
      <c r="F25" s="212"/>
      <c r="G25" s="277"/>
      <c r="H25" s="35"/>
      <c r="I25" s="42"/>
      <c r="J25" s="18"/>
      <c r="K25" s="290"/>
      <c r="L25" s="41"/>
    </row>
    <row r="26" spans="1:13" ht="13.2" customHeight="1" x14ac:dyDescent="0.25">
      <c r="A26" s="277" t="s">
        <v>174</v>
      </c>
      <c r="B26" s="212"/>
      <c r="C26" s="130"/>
      <c r="D26" s="130"/>
      <c r="E26" s="212"/>
      <c r="F26" s="212"/>
      <c r="G26" s="277" t="s">
        <v>175</v>
      </c>
      <c r="H26" s="35"/>
      <c r="I26" s="42"/>
      <c r="J26" s="18"/>
      <c r="K26" s="290"/>
      <c r="L26" s="41"/>
    </row>
    <row r="27" spans="1:13" ht="13.2" customHeight="1" x14ac:dyDescent="0.25">
      <c r="A27" s="18"/>
      <c r="B27" s="41"/>
      <c r="C27" s="18"/>
      <c r="D27" s="18"/>
      <c r="E27" s="41"/>
      <c r="F27" s="18"/>
      <c r="G27" s="35"/>
      <c r="H27" s="35"/>
      <c r="I27" s="42"/>
      <c r="J27" s="18"/>
      <c r="K27" s="290"/>
      <c r="L27" s="41"/>
    </row>
    <row r="28" spans="1:13" ht="13.2" customHeight="1" x14ac:dyDescent="0.25">
      <c r="A28" s="18"/>
      <c r="B28" s="41"/>
      <c r="C28" s="18"/>
      <c r="D28" s="18"/>
      <c r="E28" s="41"/>
      <c r="F28" s="18"/>
      <c r="G28" s="35"/>
      <c r="H28" s="35"/>
      <c r="I28" s="42"/>
      <c r="J28" s="18"/>
      <c r="K28" s="290"/>
      <c r="L28" s="41"/>
    </row>
    <row r="29" spans="1:13" x14ac:dyDescent="0.25">
      <c r="A29" s="40"/>
      <c r="B29" s="41"/>
      <c r="C29" s="18"/>
      <c r="D29" s="18"/>
      <c r="E29" s="41"/>
      <c r="F29" s="18"/>
      <c r="G29" s="35"/>
      <c r="H29" s="35"/>
      <c r="I29" s="42"/>
      <c r="J29" s="18"/>
      <c r="K29" s="290"/>
      <c r="L29" s="41"/>
    </row>
    <row r="30" spans="1:13" x14ac:dyDescent="0.25">
      <c r="A30" s="40"/>
      <c r="B30" s="41"/>
      <c r="C30" s="18"/>
      <c r="D30" s="18"/>
      <c r="E30" s="41"/>
      <c r="F30" s="18"/>
      <c r="G30" s="35"/>
      <c r="H30" s="35"/>
      <c r="I30" s="42"/>
      <c r="J30" s="18"/>
      <c r="K30" s="290"/>
      <c r="L30" s="41"/>
    </row>
    <row r="31" spans="1:13" x14ac:dyDescent="0.25">
      <c r="A31" s="40"/>
      <c r="B31" s="41"/>
      <c r="C31" s="18"/>
      <c r="D31" s="18"/>
      <c r="E31" s="41"/>
      <c r="F31" s="18"/>
      <c r="G31" s="35"/>
      <c r="H31" s="35"/>
      <c r="I31" s="42"/>
      <c r="J31" s="18"/>
      <c r="K31" s="290"/>
      <c r="L31" s="41"/>
    </row>
    <row r="32" spans="1:13" x14ac:dyDescent="0.25">
      <c r="A32" s="40"/>
      <c r="B32" s="41"/>
      <c r="C32" s="18"/>
      <c r="D32" s="18"/>
      <c r="E32" s="41"/>
      <c r="F32" s="18"/>
      <c r="G32" s="35"/>
      <c r="H32" s="35"/>
      <c r="I32" s="42"/>
      <c r="J32" s="18"/>
      <c r="K32" s="290"/>
      <c r="L32" s="41"/>
    </row>
    <row r="33" spans="1:32" x14ac:dyDescent="0.25">
      <c r="A33" s="40"/>
      <c r="B33" s="41"/>
      <c r="C33" s="18"/>
      <c r="D33" s="18"/>
      <c r="E33" s="41"/>
      <c r="F33" s="18"/>
      <c r="G33" s="35"/>
      <c r="H33" s="35"/>
      <c r="I33" s="42"/>
      <c r="J33" s="18"/>
      <c r="K33" s="290"/>
      <c r="L33" s="41"/>
    </row>
    <row r="34" spans="1:32" x14ac:dyDescent="0.25">
      <c r="A34" s="40"/>
      <c r="B34" s="41"/>
      <c r="C34" s="18"/>
      <c r="D34" s="18"/>
      <c r="E34" s="41"/>
      <c r="F34" s="18"/>
      <c r="G34" s="35"/>
      <c r="H34" s="35"/>
      <c r="I34" s="42"/>
      <c r="J34" s="18"/>
      <c r="K34" s="290"/>
      <c r="L34" s="41"/>
    </row>
    <row r="35" spans="1:32" x14ac:dyDescent="0.25">
      <c r="A35" s="40"/>
      <c r="B35" s="41"/>
      <c r="C35" s="18"/>
      <c r="D35" s="18"/>
      <c r="E35" s="41"/>
      <c r="F35" s="18"/>
      <c r="G35" s="35"/>
      <c r="H35" s="35"/>
      <c r="I35" s="42"/>
      <c r="J35" s="18"/>
      <c r="K35" s="290"/>
      <c r="L35" s="41"/>
    </row>
    <row r="36" spans="1:32" x14ac:dyDescent="0.25">
      <c r="A36" s="40"/>
      <c r="B36" s="41"/>
      <c r="C36" s="18"/>
      <c r="D36" s="18"/>
      <c r="E36" s="41"/>
      <c r="F36" s="18"/>
      <c r="G36" s="35"/>
      <c r="H36" s="35"/>
      <c r="I36" s="42"/>
      <c r="J36" s="18"/>
      <c r="K36" s="290"/>
      <c r="L36" s="41"/>
    </row>
    <row r="37" spans="1:32" x14ac:dyDescent="0.25">
      <c r="A37" s="40"/>
      <c r="B37" s="41"/>
      <c r="C37" s="18"/>
      <c r="D37" s="18"/>
      <c r="E37" s="41"/>
      <c r="F37" s="18"/>
      <c r="G37" s="35"/>
      <c r="H37" s="35"/>
      <c r="I37" s="42"/>
      <c r="J37" s="18"/>
      <c r="K37" s="290"/>
      <c r="L37" s="41"/>
      <c r="N37" s="335" t="s">
        <v>18</v>
      </c>
      <c r="O37" s="335"/>
      <c r="P37" s="335"/>
      <c r="Q37" s="335"/>
      <c r="R37" s="335"/>
      <c r="S37" s="335"/>
      <c r="T37" s="335"/>
      <c r="U37" s="335"/>
      <c r="V37" s="335"/>
      <c r="W37" s="335"/>
      <c r="X37" s="335"/>
      <c r="Y37" s="335"/>
      <c r="Z37" s="335"/>
      <c r="AA37" s="335"/>
      <c r="AB37" s="335"/>
      <c r="AC37" s="335"/>
      <c r="AD37" s="335"/>
      <c r="AE37" s="335"/>
    </row>
    <row r="38" spans="1:32" x14ac:dyDescent="0.25">
      <c r="A38" s="40"/>
      <c r="B38" s="41"/>
      <c r="C38" s="18"/>
      <c r="D38" s="18"/>
      <c r="E38" s="41"/>
      <c r="F38" s="18"/>
      <c r="G38" s="35"/>
      <c r="H38" s="35"/>
      <c r="I38" s="42"/>
      <c r="J38" s="18"/>
      <c r="K38" s="290"/>
      <c r="L38" s="41"/>
      <c r="N38" s="335" t="s">
        <v>100</v>
      </c>
      <c r="O38" s="335"/>
      <c r="P38" s="335"/>
      <c r="Q38" s="335"/>
      <c r="R38" s="335"/>
      <c r="S38" s="335"/>
      <c r="T38" s="335"/>
      <c r="U38" s="335"/>
      <c r="V38" s="335"/>
      <c r="W38" s="335"/>
      <c r="X38" s="335"/>
      <c r="Y38" s="335"/>
      <c r="Z38" s="335"/>
      <c r="AA38" s="335"/>
      <c r="AB38" s="335"/>
      <c r="AC38" s="335"/>
      <c r="AD38" s="335"/>
      <c r="AE38" s="335"/>
    </row>
    <row r="39" spans="1:32" x14ac:dyDescent="0.25">
      <c r="A39" s="40"/>
      <c r="B39" s="41"/>
      <c r="C39" s="18"/>
      <c r="D39" s="18"/>
      <c r="E39" s="41"/>
      <c r="F39" s="18"/>
      <c r="G39" s="35"/>
      <c r="H39" s="35"/>
      <c r="I39" s="42"/>
      <c r="J39" s="18"/>
      <c r="K39" s="290"/>
      <c r="L39" s="41"/>
      <c r="N39" s="340" t="str">
        <f>d_4</f>
        <v>ЖЕНЩИНЫ</v>
      </c>
      <c r="O39" s="340"/>
      <c r="P39" s="340"/>
      <c r="Q39" s="340"/>
      <c r="R39" s="340"/>
      <c r="S39" s="340"/>
      <c r="T39" s="340"/>
      <c r="U39" s="340"/>
      <c r="V39" s="340"/>
      <c r="W39" s="340"/>
      <c r="X39" s="340"/>
      <c r="Y39" s="340"/>
      <c r="Z39" s="340"/>
      <c r="AA39" s="340"/>
      <c r="AB39" s="340"/>
      <c r="AC39" s="340"/>
      <c r="AD39" s="340"/>
      <c r="AE39" s="340"/>
    </row>
    <row r="40" spans="1:32" x14ac:dyDescent="0.25">
      <c r="A40" s="40"/>
      <c r="B40" s="41"/>
      <c r="C40" s="18"/>
      <c r="D40" s="18"/>
      <c r="E40" s="41"/>
      <c r="F40" s="18"/>
      <c r="G40" s="35"/>
      <c r="H40" s="35"/>
      <c r="I40" s="42"/>
      <c r="J40" s="18"/>
      <c r="K40" s="290"/>
      <c r="L40" s="41"/>
      <c r="N40" s="39"/>
      <c r="O40" s="45"/>
      <c r="P40" s="34"/>
      <c r="Q40" s="291"/>
      <c r="R40" s="291"/>
      <c r="S40" s="291"/>
      <c r="T40" s="292"/>
      <c r="U40" s="140"/>
      <c r="V40" s="46" t="s">
        <v>75</v>
      </c>
      <c r="W40" s="293"/>
      <c r="X40" s="294"/>
      <c r="Y40" s="294"/>
      <c r="Z40" s="34"/>
      <c r="AA40" s="248" t="str">
        <f>K10</f>
        <v>16:30</v>
      </c>
      <c r="AB40" s="291"/>
      <c r="AC40" s="291" t="str">
        <f>J10</f>
        <v>04.09.2019г.</v>
      </c>
      <c r="AD40" s="48"/>
      <c r="AE40" s="48"/>
      <c r="AF40" s="49"/>
    </row>
    <row r="41" spans="1:32" ht="15.75" customHeight="1" x14ac:dyDescent="0.25">
      <c r="A41" s="40"/>
      <c r="B41" s="41"/>
      <c r="C41" s="18"/>
      <c r="D41" s="18"/>
      <c r="E41" s="41"/>
      <c r="F41" s="18"/>
      <c r="G41" s="35"/>
      <c r="H41" s="35"/>
      <c r="I41" s="42"/>
      <c r="J41" s="18"/>
      <c r="K41" s="18"/>
      <c r="L41" s="41"/>
      <c r="M41" s="24"/>
      <c r="N41" s="336" t="s">
        <v>56</v>
      </c>
      <c r="O41" s="337" t="s">
        <v>52</v>
      </c>
      <c r="P41" s="338" t="s">
        <v>19</v>
      </c>
      <c r="Q41" s="339"/>
      <c r="R41" s="339"/>
      <c r="S41" s="339"/>
      <c r="T41" s="339"/>
      <c r="U41" s="339"/>
      <c r="V41" s="339"/>
      <c r="W41" s="339"/>
      <c r="X41" s="339"/>
      <c r="Y41" s="339"/>
      <c r="Z41" s="339"/>
      <c r="AA41" s="339"/>
      <c r="AB41" s="339"/>
      <c r="AC41" s="334" t="s">
        <v>61</v>
      </c>
      <c r="AD41" s="334" t="s">
        <v>60</v>
      </c>
      <c r="AE41" s="333" t="s">
        <v>20</v>
      </c>
    </row>
    <row r="42" spans="1:32" ht="31.5" customHeight="1" x14ac:dyDescent="0.25">
      <c r="A42" s="40"/>
      <c r="B42" s="41"/>
      <c r="C42" s="18"/>
      <c r="D42" s="18"/>
      <c r="E42" s="41"/>
      <c r="F42" s="18"/>
      <c r="G42" s="35"/>
      <c r="H42" s="35"/>
      <c r="I42" s="42"/>
      <c r="J42" s="18"/>
      <c r="K42" s="18"/>
      <c r="L42" s="41"/>
      <c r="M42" s="10" t="s">
        <v>12</v>
      </c>
      <c r="N42" s="336"/>
      <c r="O42" s="337"/>
      <c r="P42" s="295" t="s">
        <v>1297</v>
      </c>
      <c r="Q42" s="296" t="s">
        <v>1103</v>
      </c>
      <c r="R42" s="296" t="s">
        <v>1107</v>
      </c>
      <c r="S42" s="296" t="s">
        <v>1117</v>
      </c>
      <c r="T42" s="296" t="s">
        <v>1298</v>
      </c>
      <c r="U42" s="296" t="s">
        <v>1201</v>
      </c>
      <c r="V42" s="296" t="s">
        <v>1204</v>
      </c>
      <c r="W42" s="296" t="s">
        <v>1299</v>
      </c>
      <c r="X42" s="296" t="s">
        <v>1300</v>
      </c>
      <c r="Y42" s="296"/>
      <c r="Z42" s="296"/>
      <c r="AA42" s="296"/>
      <c r="AB42" s="296"/>
      <c r="AC42" s="334"/>
      <c r="AD42" s="334"/>
      <c r="AE42" s="333"/>
    </row>
    <row r="43" spans="1:32" s="44" customFormat="1" ht="15.75" customHeight="1" x14ac:dyDescent="0.25">
      <c r="A43" s="40"/>
      <c r="B43" s="41"/>
      <c r="C43" s="18"/>
      <c r="D43" s="18"/>
      <c r="E43" s="41"/>
      <c r="F43" s="18"/>
      <c r="G43" s="35"/>
      <c r="H43" s="35"/>
      <c r="I43" s="297"/>
      <c r="J43" s="18"/>
      <c r="K43" s="18"/>
      <c r="L43" s="41"/>
      <c r="M43" s="245" t="s">
        <v>1117</v>
      </c>
      <c r="N43" s="18" t="s">
        <v>38</v>
      </c>
      <c r="O43" s="268" t="str">
        <f>VLOOKUP($M43,УЧАСТНИКИ!$A$2:$L$1105,3,FALSE)</f>
        <v>Иванова Ирина</v>
      </c>
      <c r="P43" s="263"/>
      <c r="Q43" s="263"/>
      <c r="R43" s="263"/>
      <c r="S43" s="263"/>
      <c r="T43" s="263" t="s">
        <v>95</v>
      </c>
      <c r="U43" s="263" t="s">
        <v>1287</v>
      </c>
      <c r="V43" s="263" t="s">
        <v>98</v>
      </c>
      <c r="W43" s="263" t="s">
        <v>1302</v>
      </c>
      <c r="X43" s="263"/>
      <c r="Y43" s="263"/>
      <c r="Z43" s="263"/>
      <c r="AA43" s="263"/>
      <c r="AB43" s="263"/>
      <c r="AC43" s="263" t="s">
        <v>38</v>
      </c>
      <c r="AD43" s="263" t="s">
        <v>38</v>
      </c>
      <c r="AE43" s="299">
        <v>440</v>
      </c>
    </row>
    <row r="44" spans="1:32" s="44" customFormat="1" ht="15.75" customHeight="1" x14ac:dyDescent="0.25">
      <c r="A44" s="40"/>
      <c r="B44" s="41"/>
      <c r="C44" s="18"/>
      <c r="D44" s="18"/>
      <c r="E44" s="41"/>
      <c r="F44" s="18"/>
      <c r="G44" s="35"/>
      <c r="H44" s="35"/>
      <c r="I44" s="42"/>
      <c r="J44" s="18"/>
      <c r="K44" s="18"/>
      <c r="L44" s="41"/>
      <c r="M44" s="245" t="s">
        <v>71</v>
      </c>
      <c r="N44" s="18" t="s">
        <v>39</v>
      </c>
      <c r="O44" s="268" t="str">
        <f>VLOOKUP($M44,УЧАСТНИКИ!$A$2:$L$1105,3,FALSE)</f>
        <v>Жук-Краснова Ангелина</v>
      </c>
      <c r="P44" s="263"/>
      <c r="Q44" s="263"/>
      <c r="R44" s="263"/>
      <c r="S44" s="263"/>
      <c r="T44" s="263"/>
      <c r="U44" s="263" t="s">
        <v>98</v>
      </c>
      <c r="V44" s="263" t="s">
        <v>1287</v>
      </c>
      <c r="W44" s="263" t="s">
        <v>1302</v>
      </c>
      <c r="X44" s="263"/>
      <c r="Y44" s="263"/>
      <c r="Z44" s="263"/>
      <c r="AA44" s="263"/>
      <c r="AB44" s="263"/>
      <c r="AC44" s="263" t="s">
        <v>38</v>
      </c>
      <c r="AD44" s="263" t="s">
        <v>98</v>
      </c>
      <c r="AE44" s="299">
        <v>430</v>
      </c>
    </row>
    <row r="45" spans="1:32" s="44" customFormat="1" ht="15.75" customHeight="1" x14ac:dyDescent="0.25">
      <c r="A45" s="40"/>
      <c r="B45" s="41"/>
      <c r="C45" s="18"/>
      <c r="D45" s="18"/>
      <c r="E45" s="41"/>
      <c r="F45" s="18"/>
      <c r="G45" s="35"/>
      <c r="H45" s="35"/>
      <c r="I45" s="297"/>
      <c r="J45" s="18"/>
      <c r="K45" s="18"/>
      <c r="L45" s="41"/>
      <c r="M45" s="245" t="s">
        <v>1051</v>
      </c>
      <c r="N45" s="18" t="s">
        <v>40</v>
      </c>
      <c r="O45" s="268" t="str">
        <f>VLOOKUP($M45,УЧАСТНИКИ!$A$2:$L$1105,3,FALSE)</f>
        <v>Муллина Ольга</v>
      </c>
      <c r="P45" s="263"/>
      <c r="Q45" s="263"/>
      <c r="R45" s="263"/>
      <c r="S45" s="263"/>
      <c r="T45" s="263" t="s">
        <v>1301</v>
      </c>
      <c r="U45" s="263" t="s">
        <v>98</v>
      </c>
      <c r="V45" s="263" t="s">
        <v>1302</v>
      </c>
      <c r="W45" s="263"/>
      <c r="X45" s="263"/>
      <c r="Y45" s="263"/>
      <c r="Z45" s="263"/>
      <c r="AA45" s="263"/>
      <c r="AB45" s="263"/>
      <c r="AC45" s="263" t="s">
        <v>38</v>
      </c>
      <c r="AD45" s="263" t="s">
        <v>39</v>
      </c>
      <c r="AE45" s="299">
        <v>430</v>
      </c>
    </row>
    <row r="46" spans="1:32" s="44" customFormat="1" ht="15.75" customHeight="1" x14ac:dyDescent="0.25">
      <c r="A46" s="40"/>
      <c r="B46" s="41"/>
      <c r="C46" s="18"/>
      <c r="D46" s="18"/>
      <c r="E46" s="41"/>
      <c r="F46" s="18"/>
      <c r="G46" s="35"/>
      <c r="H46" s="35"/>
      <c r="I46" s="42"/>
      <c r="J46" s="18"/>
      <c r="K46" s="18"/>
      <c r="L46" s="41"/>
      <c r="M46" s="245" t="s">
        <v>110</v>
      </c>
      <c r="N46" s="18" t="s">
        <v>41</v>
      </c>
      <c r="O46" s="268" t="str">
        <f>VLOOKUP($M46,УЧАСТНИКИ!$A$2:$L$1105,3,FALSE)</f>
        <v>Швыдкина Татьяна</v>
      </c>
      <c r="P46" s="263"/>
      <c r="Q46" s="263"/>
      <c r="R46" s="263"/>
      <c r="S46" s="263" t="s">
        <v>95</v>
      </c>
      <c r="T46" s="263" t="s">
        <v>98</v>
      </c>
      <c r="U46" s="263" t="s">
        <v>1302</v>
      </c>
      <c r="V46" s="263"/>
      <c r="W46" s="263"/>
      <c r="X46" s="263"/>
      <c r="Y46" s="263"/>
      <c r="Z46" s="263"/>
      <c r="AA46" s="263"/>
      <c r="AB46" s="263"/>
      <c r="AC46" s="263" t="s">
        <v>38</v>
      </c>
      <c r="AD46" s="263" t="s">
        <v>38</v>
      </c>
      <c r="AE46" s="299">
        <v>420</v>
      </c>
    </row>
    <row r="47" spans="1:32" s="44" customFormat="1" ht="15.75" customHeight="1" x14ac:dyDescent="0.25">
      <c r="A47" s="40"/>
      <c r="B47" s="41"/>
      <c r="C47" s="18"/>
      <c r="D47" s="18"/>
      <c r="E47" s="41"/>
      <c r="F47" s="18"/>
      <c r="G47" s="35"/>
      <c r="H47" s="35"/>
      <c r="I47" s="42"/>
      <c r="J47" s="18"/>
      <c r="K47" s="18"/>
      <c r="L47" s="41"/>
      <c r="M47" s="245" t="s">
        <v>1189</v>
      </c>
      <c r="N47" s="18" t="s">
        <v>42</v>
      </c>
      <c r="O47" s="268" t="str">
        <f>VLOOKUP($M47,УЧАСТНИКИ!$A$2:$L$1105,3,FALSE)</f>
        <v>Петрова Людмила</v>
      </c>
      <c r="P47" s="263"/>
      <c r="Q47" s="263"/>
      <c r="R47" s="263"/>
      <c r="S47" s="263" t="s">
        <v>95</v>
      </c>
      <c r="T47" s="263" t="s">
        <v>98</v>
      </c>
      <c r="U47" s="263" t="s">
        <v>1302</v>
      </c>
      <c r="V47" s="263"/>
      <c r="W47" s="263"/>
      <c r="X47" s="263"/>
      <c r="Y47" s="263"/>
      <c r="Z47" s="263"/>
      <c r="AA47" s="263"/>
      <c r="AB47" s="263"/>
      <c r="AC47" s="263" t="s">
        <v>38</v>
      </c>
      <c r="AD47" s="263" t="s">
        <v>38</v>
      </c>
      <c r="AE47" s="299">
        <v>420</v>
      </c>
    </row>
    <row r="48" spans="1:32" s="44" customFormat="1" ht="15.75" customHeight="1" x14ac:dyDescent="0.25">
      <c r="A48" s="40"/>
      <c r="B48" s="41"/>
      <c r="C48" s="18"/>
      <c r="D48" s="18"/>
      <c r="E48" s="41"/>
      <c r="F48" s="18"/>
      <c r="G48" s="35"/>
      <c r="H48" s="35"/>
      <c r="I48" s="42"/>
      <c r="J48" s="18"/>
      <c r="K48" s="18"/>
      <c r="L48" s="41"/>
      <c r="M48" s="245" t="s">
        <v>119</v>
      </c>
      <c r="N48" s="18" t="s">
        <v>43</v>
      </c>
      <c r="O48" s="268" t="str">
        <f>VLOOKUP($M48,УЧАСТНИКИ!$A$2:$L$1105,3,FALSE)</f>
        <v>Лутковская Алёна</v>
      </c>
      <c r="P48" s="263"/>
      <c r="Q48" s="263"/>
      <c r="R48" s="263"/>
      <c r="S48" s="263" t="s">
        <v>96</v>
      </c>
      <c r="T48" s="263" t="s">
        <v>1302</v>
      </c>
      <c r="U48" s="263"/>
      <c r="V48" s="263"/>
      <c r="W48" s="263"/>
      <c r="X48" s="263"/>
      <c r="Y48" s="263"/>
      <c r="Z48" s="263"/>
      <c r="AA48" s="263"/>
      <c r="AB48" s="263"/>
      <c r="AC48" s="263" t="s">
        <v>40</v>
      </c>
      <c r="AD48" s="263" t="s">
        <v>39</v>
      </c>
      <c r="AE48" s="299">
        <v>410</v>
      </c>
    </row>
    <row r="49" spans="1:31" s="44" customFormat="1" ht="15.75" customHeight="1" x14ac:dyDescent="0.25">
      <c r="A49" s="40"/>
      <c r="B49" s="41"/>
      <c r="C49" s="18"/>
      <c r="D49" s="18"/>
      <c r="E49" s="41"/>
      <c r="F49" s="18"/>
      <c r="G49" s="35"/>
      <c r="H49" s="35"/>
      <c r="I49" s="42"/>
      <c r="J49" s="18"/>
      <c r="K49" s="18"/>
      <c r="L49" s="41"/>
      <c r="M49" s="245" t="s">
        <v>1190</v>
      </c>
      <c r="N49" s="18" t="s">
        <v>44</v>
      </c>
      <c r="O49" s="268" t="str">
        <f>VLOOKUP($M49,УЧАСТНИКИ!$A$2:$L$1105,3,FALSE)</f>
        <v>Подгорбунских (Темникова) Мария</v>
      </c>
      <c r="P49" s="263" t="s">
        <v>98</v>
      </c>
      <c r="Q49" s="263" t="s">
        <v>95</v>
      </c>
      <c r="R49" s="18" t="s">
        <v>1302</v>
      </c>
      <c r="S49" s="263"/>
      <c r="T49" s="263"/>
      <c r="U49" s="263"/>
      <c r="V49" s="263"/>
      <c r="W49" s="263"/>
      <c r="X49" s="263"/>
      <c r="Y49" s="263"/>
      <c r="Z49" s="263"/>
      <c r="AA49" s="263"/>
      <c r="AB49" s="263"/>
      <c r="AC49" s="263" t="s">
        <v>39</v>
      </c>
      <c r="AD49" s="263" t="s">
        <v>38</v>
      </c>
      <c r="AE49" s="299">
        <v>385</v>
      </c>
    </row>
    <row r="50" spans="1:31" s="44" customFormat="1" ht="15.75" hidden="1" customHeight="1" x14ac:dyDescent="0.25">
      <c r="A50" s="40"/>
      <c r="B50" s="41"/>
      <c r="C50" s="18"/>
      <c r="D50" s="18"/>
      <c r="E50" s="41"/>
      <c r="F50" s="18"/>
      <c r="G50" s="35"/>
      <c r="H50" s="35"/>
      <c r="I50" s="298"/>
      <c r="J50" s="18"/>
      <c r="K50" s="18"/>
      <c r="L50" s="41"/>
      <c r="M50" s="245" t="s">
        <v>1152</v>
      </c>
      <c r="N50" s="18" t="s">
        <v>63</v>
      </c>
      <c r="O50" s="268" t="str">
        <f>VLOOKUP($M50,УЧАСТНИКИ!$A$2:$L$1105,3,FALSE)</f>
        <v>Кнороз Полина</v>
      </c>
      <c r="P50" s="263"/>
      <c r="Q50" s="263"/>
      <c r="R50" s="263"/>
      <c r="S50" s="263"/>
      <c r="T50" s="263"/>
      <c r="U50" s="263"/>
      <c r="V50" s="263"/>
      <c r="W50" s="263"/>
      <c r="X50" s="263"/>
      <c r="Y50" s="263"/>
      <c r="Z50" s="263"/>
      <c r="AA50" s="263"/>
      <c r="AB50" s="263"/>
      <c r="AC50" s="263"/>
      <c r="AD50" s="263"/>
      <c r="AE50" s="42"/>
    </row>
    <row r="51" spans="1:31" s="44" customFormat="1" x14ac:dyDescent="0.25">
      <c r="A51" s="40"/>
      <c r="C51" s="18"/>
      <c r="D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:31" x14ac:dyDescent="0.25">
      <c r="C52" s="270"/>
      <c r="D52" s="270"/>
    </row>
    <row r="53" spans="1:31" x14ac:dyDescent="0.25">
      <c r="C53" s="270"/>
      <c r="D53" s="270"/>
    </row>
    <row r="54" spans="1:31" x14ac:dyDescent="0.25">
      <c r="C54" s="270"/>
      <c r="D54" s="270"/>
    </row>
    <row r="55" spans="1:31" x14ac:dyDescent="0.25">
      <c r="C55" s="270"/>
      <c r="D55" s="270"/>
    </row>
    <row r="56" spans="1:31" x14ac:dyDescent="0.25">
      <c r="C56" s="270"/>
      <c r="D56" s="270"/>
    </row>
    <row r="57" spans="1:31" x14ac:dyDescent="0.25">
      <c r="C57" s="270"/>
      <c r="D57" s="270"/>
    </row>
    <row r="58" spans="1:31" x14ac:dyDescent="0.25">
      <c r="C58" s="270"/>
      <c r="D58" s="270"/>
    </row>
    <row r="59" spans="1:31" x14ac:dyDescent="0.25">
      <c r="C59" s="270"/>
      <c r="D59" s="270"/>
    </row>
    <row r="60" spans="1:31" x14ac:dyDescent="0.25">
      <c r="C60" s="270"/>
      <c r="D60" s="270"/>
    </row>
    <row r="61" spans="1:31" x14ac:dyDescent="0.25">
      <c r="C61" s="270"/>
      <c r="D61" s="270"/>
    </row>
    <row r="62" spans="1:31" x14ac:dyDescent="0.25">
      <c r="C62" s="270"/>
      <c r="D62" s="270"/>
    </row>
    <row r="63" spans="1:31" x14ac:dyDescent="0.25">
      <c r="C63" s="270"/>
      <c r="D63" s="270"/>
    </row>
  </sheetData>
  <sortState ref="M43:AE50">
    <sortCondition descending="1" ref="AE43:AE50"/>
    <sortCondition ref="AC43:AC50"/>
    <sortCondition ref="AD43:AD50"/>
  </sortState>
  <mergeCells count="16">
    <mergeCell ref="N38:AE38"/>
    <mergeCell ref="N39:AE39"/>
    <mergeCell ref="N37:AE37"/>
    <mergeCell ref="N41:N42"/>
    <mergeCell ref="O41:O42"/>
    <mergeCell ref="P41:AB41"/>
    <mergeCell ref="AC41:AC42"/>
    <mergeCell ref="AD41:AD42"/>
    <mergeCell ref="AE41:AE42"/>
    <mergeCell ref="A6:L6"/>
    <mergeCell ref="A7:L7"/>
    <mergeCell ref="A4:L4"/>
    <mergeCell ref="A1:L1"/>
    <mergeCell ref="A2:L2"/>
    <mergeCell ref="A3:L3"/>
    <mergeCell ref="A5:L5"/>
  </mergeCells>
  <phoneticPr fontId="1" type="noConversion"/>
  <printOptions horizontalCentered="1"/>
  <pageMargins left="0.25" right="0.25" top="0.75" bottom="0.38" header="0.3" footer="0.3"/>
  <pageSetup paperSize="9" scale="95" orientation="landscape" r:id="rId1"/>
  <headerFooter alignWithMargins="0"/>
  <rowBreaks count="1" manualBreakCount="1">
    <brk id="36" max="16383" man="1"/>
  </rowBreaks>
  <colBreaks count="1" manualBreakCount="1">
    <brk id="12" max="1048575" man="1"/>
  </col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73">
    <tabColor indexed="40"/>
  </sheetPr>
  <dimension ref="A1:AH51"/>
  <sheetViews>
    <sheetView topLeftCell="A23" zoomScale="115" zoomScaleNormal="115" zoomScaleSheetLayoutView="70" workbookViewId="0">
      <selection activeCell="T25" sqref="T25"/>
    </sheetView>
  </sheetViews>
  <sheetFormatPr defaultColWidth="9.109375" defaultRowHeight="13.2" outlineLevelCol="1" x14ac:dyDescent="0.25"/>
  <cols>
    <col min="1" max="1" width="6.33203125" style="25" customWidth="1"/>
    <col min="2" max="2" width="23.77734375" style="10" customWidth="1"/>
    <col min="3" max="3" width="9.5546875" style="14" customWidth="1"/>
    <col min="4" max="4" width="6.5546875" style="14" customWidth="1"/>
    <col min="5" max="5" width="17.77734375" style="10" customWidth="1"/>
    <col min="6" max="6" width="6.6640625" style="10" hidden="1" customWidth="1"/>
    <col min="7" max="7" width="22" style="10" customWidth="1"/>
    <col min="8" max="13" width="8.44140625" style="10" hidden="1" customWidth="1" outlineLevel="1"/>
    <col min="14" max="14" width="5.33203125" style="10" customWidth="1" collapsed="1"/>
    <col min="15" max="19" width="5.33203125" style="10" customWidth="1"/>
    <col min="20" max="20" width="8.109375" style="10" customWidth="1"/>
    <col min="21" max="21" width="11.6640625" style="10" bestFit="1" customWidth="1"/>
    <col min="22" max="22" width="6.44140625" style="10" customWidth="1"/>
    <col min="23" max="23" width="25.5546875" style="10" customWidth="1"/>
    <col min="24" max="24" width="8" style="10" hidden="1" customWidth="1" outlineLevel="1"/>
    <col min="25" max="25" width="6" style="10" hidden="1" customWidth="1" outlineLevel="1"/>
    <col min="26" max="26" width="5.33203125" style="10" hidden="1" customWidth="1" outlineLevel="1"/>
    <col min="27" max="30" width="5.33203125" style="14" hidden="1" customWidth="1" outlineLevel="1"/>
    <col min="31" max="33" width="5.33203125" style="10" hidden="1" customWidth="1" outlineLevel="1"/>
    <col min="34" max="34" width="9.109375" style="10" collapsed="1"/>
    <col min="35" max="16384" width="9.109375" style="10"/>
  </cols>
  <sheetData>
    <row r="1" spans="1:33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AA1" s="10"/>
      <c r="AB1" s="10"/>
      <c r="AC1" s="10"/>
      <c r="AD1" s="10"/>
    </row>
    <row r="2" spans="1:33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AA2" s="10"/>
      <c r="AB2" s="10"/>
      <c r="AC2" s="10"/>
      <c r="AD2" s="10"/>
    </row>
    <row r="3" spans="1:33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AA3" s="10"/>
      <c r="AB3" s="10"/>
      <c r="AC3" s="10"/>
      <c r="AD3" s="10"/>
    </row>
    <row r="4" spans="1:33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AA4" s="10"/>
      <c r="AB4" s="10"/>
      <c r="AC4" s="10"/>
      <c r="AD4" s="10"/>
    </row>
    <row r="5" spans="1:33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</row>
    <row r="6" spans="1:33" ht="15.6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</row>
    <row r="7" spans="1:33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</row>
    <row r="8" spans="1:33" ht="12.75" customHeight="1" x14ac:dyDescent="0.25">
      <c r="A8" s="19" t="str">
        <f>d_4</f>
        <v>ЖЕНЩИНЫ</v>
      </c>
      <c r="B8" s="19"/>
      <c r="D8" s="159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</row>
    <row r="9" spans="1:33" ht="12.75" customHeight="1" x14ac:dyDescent="0.25">
      <c r="A9" s="16" t="s">
        <v>137</v>
      </c>
      <c r="B9" s="16"/>
      <c r="D9" s="159"/>
      <c r="E9" s="159"/>
      <c r="F9" s="31"/>
      <c r="G9" s="20"/>
      <c r="H9" s="160"/>
      <c r="I9" s="26"/>
      <c r="J9" s="26"/>
      <c r="K9" s="26"/>
      <c r="L9" s="159"/>
      <c r="M9" s="26"/>
      <c r="N9" s="20"/>
      <c r="O9" s="34"/>
      <c r="P9" s="20"/>
      <c r="U9" s="34"/>
      <c r="W9" s="20" t="str">
        <f>d_5</f>
        <v>г. Сочи, ул. Бзугу 2, ст. им. Славы Метревели</v>
      </c>
    </row>
    <row r="10" spans="1:33" s="24" customFormat="1" ht="13.5" customHeight="1" thickBot="1" x14ac:dyDescent="0.3">
      <c r="A10" s="188"/>
      <c r="C10" s="60"/>
      <c r="D10" s="197"/>
      <c r="E10" s="197"/>
      <c r="F10" s="191"/>
      <c r="G10" s="196"/>
      <c r="H10" s="197"/>
      <c r="I10" s="194"/>
      <c r="J10" s="194"/>
      <c r="K10" s="194"/>
      <c r="L10" s="197"/>
      <c r="M10" s="194"/>
      <c r="N10" s="196"/>
      <c r="O10" s="195"/>
      <c r="P10" s="196"/>
      <c r="Q10" s="193"/>
      <c r="R10" s="193"/>
      <c r="S10" s="190" t="s">
        <v>75</v>
      </c>
      <c r="U10" s="192" t="str">
        <f>d_1</f>
        <v>04.09.2019г.</v>
      </c>
      <c r="V10" s="249" t="str">
        <f>длина!P5</f>
        <v>16:15</v>
      </c>
      <c r="W10" s="196" t="str">
        <f>d_6</f>
        <v>t° +26 вл. 61%</v>
      </c>
      <c r="AA10" s="60"/>
      <c r="AB10" s="60"/>
      <c r="AC10" s="60"/>
      <c r="AD10" s="60"/>
    </row>
    <row r="11" spans="1:33" s="24" customFormat="1" ht="10.5" customHeight="1" thickBot="1" x14ac:dyDescent="0.3">
      <c r="A11" s="343" t="s">
        <v>23</v>
      </c>
      <c r="B11" s="341" t="s">
        <v>52</v>
      </c>
      <c r="C11" s="341" t="s">
        <v>15</v>
      </c>
      <c r="D11" s="341" t="s">
        <v>8</v>
      </c>
      <c r="E11" s="341" t="s">
        <v>78</v>
      </c>
      <c r="F11" s="347" t="s">
        <v>80</v>
      </c>
      <c r="G11" s="350" t="s">
        <v>108</v>
      </c>
      <c r="H11" s="168"/>
      <c r="I11" s="168"/>
      <c r="J11" s="168"/>
      <c r="K11" s="168"/>
      <c r="L11" s="168"/>
      <c r="M11" s="168"/>
      <c r="N11" s="349" t="s">
        <v>24</v>
      </c>
      <c r="O11" s="349"/>
      <c r="P11" s="349"/>
      <c r="Q11" s="349"/>
      <c r="R11" s="349"/>
      <c r="S11" s="349"/>
      <c r="T11" s="352" t="s">
        <v>25</v>
      </c>
      <c r="U11" s="350" t="s">
        <v>106</v>
      </c>
      <c r="V11" s="350" t="s">
        <v>11</v>
      </c>
      <c r="W11" s="345" t="s">
        <v>107</v>
      </c>
      <c r="Y11" s="37" t="s">
        <v>89</v>
      </c>
      <c r="Z11" s="37" t="s">
        <v>90</v>
      </c>
      <c r="AA11" s="37" t="s">
        <v>91</v>
      </c>
      <c r="AB11" s="37">
        <v>1</v>
      </c>
      <c r="AC11" s="37">
        <v>2</v>
      </c>
      <c r="AD11" s="37" t="s">
        <v>40</v>
      </c>
      <c r="AE11" s="37" t="s">
        <v>92</v>
      </c>
      <c r="AF11" s="37" t="s">
        <v>93</v>
      </c>
      <c r="AG11" s="37" t="s">
        <v>94</v>
      </c>
    </row>
    <row r="12" spans="1:33" s="24" customFormat="1" ht="20.25" customHeight="1" thickBot="1" x14ac:dyDescent="0.3">
      <c r="A12" s="344"/>
      <c r="B12" s="342"/>
      <c r="C12" s="342"/>
      <c r="D12" s="342"/>
      <c r="E12" s="342"/>
      <c r="F12" s="348"/>
      <c r="G12" s="351"/>
      <c r="H12" s="281">
        <v>1</v>
      </c>
      <c r="I12" s="281">
        <v>2</v>
      </c>
      <c r="J12" s="281">
        <v>3</v>
      </c>
      <c r="K12" s="281">
        <v>4</v>
      </c>
      <c r="L12" s="281">
        <v>5</v>
      </c>
      <c r="M12" s="281">
        <v>6</v>
      </c>
      <c r="N12" s="282">
        <v>1</v>
      </c>
      <c r="O12" s="282">
        <v>2</v>
      </c>
      <c r="P12" s="282">
        <v>3</v>
      </c>
      <c r="Q12" s="283">
        <v>4</v>
      </c>
      <c r="R12" s="283">
        <v>5</v>
      </c>
      <c r="S12" s="283">
        <v>6</v>
      </c>
      <c r="T12" s="353"/>
      <c r="U12" s="351"/>
      <c r="V12" s="351"/>
      <c r="W12" s="346"/>
      <c r="Y12" s="286">
        <v>6.65</v>
      </c>
      <c r="Z12" s="286">
        <v>6.25</v>
      </c>
      <c r="AA12" s="286">
        <v>5.9</v>
      </c>
      <c r="AB12" s="286">
        <v>5.55</v>
      </c>
      <c r="AC12" s="286">
        <v>5.0999999999999996</v>
      </c>
      <c r="AD12" s="286">
        <v>4.7</v>
      </c>
      <c r="AE12" s="286">
        <v>4.3</v>
      </c>
      <c r="AF12" s="286">
        <v>4</v>
      </c>
      <c r="AG12" s="287">
        <v>3.6</v>
      </c>
    </row>
    <row r="13" spans="1:33" ht="26.4" x14ac:dyDescent="0.25">
      <c r="A13" s="22">
        <f>RANK(T13,$T$13:$T$132,0)</f>
        <v>1</v>
      </c>
      <c r="B13" s="41" t="str">
        <f>VLOOKUP($X13,УЧАСТНИКИ!$A$2:$L$1105,3,FALSE)</f>
        <v>Семашко (Мосина) Вероника</v>
      </c>
      <c r="C13" s="18" t="str">
        <f>VLOOKUP($X13,УЧАСТНИКИ!$A$2:$L$1105,4,FALSE)</f>
        <v>17.10.1990</v>
      </c>
      <c r="D13" s="18" t="str">
        <f>VLOOKUP($X13,УЧАСТНИКИ!$A$2:$L$1105,8,FALSE)</f>
        <v>МСМК</v>
      </c>
      <c r="E13" s="41" t="str">
        <f>VLOOKUP($X13,УЧАСТНИКИ!$A$2:$L$1105,5,FALSE)</f>
        <v xml:space="preserve">Санкт-Петербург </v>
      </c>
      <c r="F13" s="18" t="e">
        <f>VLOOKUP($R13,УЧАСТНИКИ!$A$2:$L$1105,7,FALSE)</f>
        <v>#N/A</v>
      </c>
      <c r="G13" s="35" t="str">
        <f>VLOOKUP($X13,УЧАСТНИКИ!$A$2:$L$1105,11,FALSE)</f>
        <v xml:space="preserve"> СПб ГБУ ЦОП "ШВСМ по легкой атлетике"</v>
      </c>
      <c r="H13" s="271">
        <v>577</v>
      </c>
      <c r="I13" s="271">
        <v>626</v>
      </c>
      <c r="J13" s="271"/>
      <c r="K13" s="271">
        <v>638</v>
      </c>
      <c r="L13" s="271"/>
      <c r="M13" s="272"/>
      <c r="N13" s="50">
        <f>H13/100</f>
        <v>5.77</v>
      </c>
      <c r="O13" s="50">
        <f>I13/100</f>
        <v>6.26</v>
      </c>
      <c r="P13" s="50" t="s">
        <v>1223</v>
      </c>
      <c r="Q13" s="50">
        <f>K13/100</f>
        <v>6.38</v>
      </c>
      <c r="R13" s="50" t="s">
        <v>1223</v>
      </c>
      <c r="S13" s="50" t="s">
        <v>1223</v>
      </c>
      <c r="T13" s="51">
        <f>MAX(N13,O13,P13,Q13,R13,S13)</f>
        <v>6.38</v>
      </c>
      <c r="U13" s="23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5" t="s">
        <v>1229</v>
      </c>
      <c r="W13" s="41" t="str">
        <f>VLOOKUP($X13,УЧАСТНИКИ!$A$2:$L$1105,10,FALSE)</f>
        <v>Плутахин В.В.</v>
      </c>
      <c r="X13" s="217" t="s">
        <v>1160</v>
      </c>
      <c r="Y13" s="27">
        <f>A$29</f>
        <v>9</v>
      </c>
      <c r="AA13" s="270"/>
      <c r="AB13" s="270"/>
      <c r="AC13" s="270"/>
      <c r="AD13" s="270"/>
    </row>
    <row r="14" spans="1:33" x14ac:dyDescent="0.25">
      <c r="A14" s="22"/>
      <c r="B14" s="41"/>
      <c r="C14" s="18"/>
      <c r="D14" s="18"/>
      <c r="E14" s="41"/>
      <c r="F14" s="18"/>
      <c r="G14" s="35"/>
      <c r="H14" s="273">
        <v>16</v>
      </c>
      <c r="I14" s="273">
        <v>19</v>
      </c>
      <c r="J14" s="273">
        <v>19</v>
      </c>
      <c r="K14" s="273">
        <v>12</v>
      </c>
      <c r="L14" s="273">
        <v>2</v>
      </c>
      <c r="M14" s="274">
        <v>19</v>
      </c>
      <c r="N14" s="52">
        <f t="shared" ref="N14:S14" si="0">H14/10</f>
        <v>1.6</v>
      </c>
      <c r="O14" s="52">
        <f t="shared" si="0"/>
        <v>1.9</v>
      </c>
      <c r="P14" s="52">
        <f t="shared" si="0"/>
        <v>1.9</v>
      </c>
      <c r="Q14" s="52">
        <f t="shared" si="0"/>
        <v>1.2</v>
      </c>
      <c r="R14" s="52">
        <f t="shared" si="0"/>
        <v>0.2</v>
      </c>
      <c r="S14" s="52">
        <f t="shared" si="0"/>
        <v>1.9</v>
      </c>
      <c r="T14" s="51"/>
      <c r="U14" s="23"/>
      <c r="V14" s="35"/>
      <c r="W14" s="41"/>
      <c r="X14" s="217"/>
      <c r="Y14" s="27">
        <f>A$29</f>
        <v>9</v>
      </c>
      <c r="AA14" s="270"/>
      <c r="AB14" s="270"/>
      <c r="AC14" s="270"/>
      <c r="AD14" s="270"/>
    </row>
    <row r="15" spans="1:33" ht="26.4" x14ac:dyDescent="0.25">
      <c r="A15" s="22">
        <f>RANK(T15,$T$13:$T$132,0)</f>
        <v>2</v>
      </c>
      <c r="B15" s="41" t="str">
        <f>VLOOKUP($X15,УЧАСТНИКИ!$A$2:$L$1105,3,FALSE)</f>
        <v>Кузовкина Наталья</v>
      </c>
      <c r="C15" s="18" t="str">
        <f>VLOOKUP($X15,УЧАСТНИКИ!$A$2:$L$1105,4,FALSE)</f>
        <v>03.12.1998</v>
      </c>
      <c r="D15" s="18" t="str">
        <f>VLOOKUP($X15,УЧАСТНИКИ!$A$2:$L$1105,8,FALSE)</f>
        <v>1</v>
      </c>
      <c r="E15" s="41" t="str">
        <f>VLOOKUP($X15,УЧАСТНИКИ!$A$2:$L$1105,5,FALSE)</f>
        <v xml:space="preserve">Приморский край </v>
      </c>
      <c r="F15" s="18" t="e">
        <f>VLOOKUP($R15,УЧАСТНИКИ!$A$2:$L$1105,7,FALSE)</f>
        <v>#N/A</v>
      </c>
      <c r="G15" s="35" t="str">
        <f>VLOOKUP($X15,УЧАСТНИКИ!$A$2:$L$1105,11,FALSE)</f>
        <v xml:space="preserve"> КГАУ "ЦСП - ШВСМ", ФГБУ ПОО «ПГУОР»</v>
      </c>
      <c r="H15" s="273">
        <v>625</v>
      </c>
      <c r="I15" s="273"/>
      <c r="J15" s="273"/>
      <c r="K15" s="273">
        <v>608</v>
      </c>
      <c r="L15" s="273"/>
      <c r="M15" s="273">
        <v>617</v>
      </c>
      <c r="N15" s="50">
        <f>H15/100</f>
        <v>6.25</v>
      </c>
      <c r="O15" s="50" t="s">
        <v>1223</v>
      </c>
      <c r="P15" s="50" t="s">
        <v>1223</v>
      </c>
      <c r="Q15" s="50">
        <f>K15/100</f>
        <v>6.08</v>
      </c>
      <c r="R15" s="50" t="s">
        <v>1223</v>
      </c>
      <c r="S15" s="50">
        <f>M15/100</f>
        <v>6.17</v>
      </c>
      <c r="T15" s="51">
        <f>MAX(N15,O15,P15,Q15,R15,S15)</f>
        <v>6.25</v>
      </c>
      <c r="U15" s="23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35" t="s">
        <v>1230</v>
      </c>
      <c r="W15" s="41" t="str">
        <f>VLOOKUP($X15,УЧАСТНИКИ!$A$2:$L$1105,10,FALSE)</f>
        <v>Загинай Ю.А., Кузина Т.Н., Черненкова Т.М.</v>
      </c>
      <c r="X15" s="217" t="s">
        <v>1205</v>
      </c>
      <c r="Y15" s="27">
        <f>A$31</f>
        <v>0</v>
      </c>
      <c r="AA15" s="270"/>
      <c r="AB15" s="270"/>
      <c r="AC15" s="270"/>
      <c r="AD15" s="270"/>
    </row>
    <row r="16" spans="1:33" x14ac:dyDescent="0.25">
      <c r="A16" s="22"/>
      <c r="B16" s="41"/>
      <c r="C16" s="18"/>
      <c r="D16" s="18"/>
      <c r="E16" s="41"/>
      <c r="F16" s="18"/>
      <c r="G16" s="35"/>
      <c r="H16" s="273">
        <v>16</v>
      </c>
      <c r="I16" s="273"/>
      <c r="J16" s="273"/>
      <c r="K16" s="273">
        <v>8</v>
      </c>
      <c r="L16" s="273"/>
      <c r="M16" s="273">
        <v>19</v>
      </c>
      <c r="N16" s="52">
        <f>H16/10</f>
        <v>1.6</v>
      </c>
      <c r="O16" s="52"/>
      <c r="P16" s="52"/>
      <c r="Q16" s="52">
        <f>K16/10</f>
        <v>0.8</v>
      </c>
      <c r="R16" s="52"/>
      <c r="S16" s="52">
        <f>M16/10</f>
        <v>1.9</v>
      </c>
      <c r="T16" s="51"/>
      <c r="U16" s="23"/>
      <c r="V16" s="35"/>
      <c r="W16" s="41"/>
      <c r="X16" s="89"/>
      <c r="Y16" s="27">
        <f>A$31</f>
        <v>0</v>
      </c>
      <c r="AA16" s="270"/>
      <c r="AB16" s="270"/>
      <c r="AC16" s="270"/>
      <c r="AD16" s="270"/>
    </row>
    <row r="17" spans="1:30" ht="26.4" x14ac:dyDescent="0.25">
      <c r="A17" s="22">
        <f>RANK(T17,$T$13:$T$132,0)</f>
        <v>3</v>
      </c>
      <c r="B17" s="41" t="str">
        <f>VLOOKUP($X17,УЧАСТНИКИ!$A$2:$L$1105,3,FALSE)</f>
        <v>Воловликова Валерия</v>
      </c>
      <c r="C17" s="18" t="str">
        <f>VLOOKUP($X17,УЧАСТНИКИ!$A$2:$L$1105,4,FALSE)</f>
        <v>07.10.2002</v>
      </c>
      <c r="D17" s="18" t="str">
        <f>VLOOKUP($X17,УЧАСТНИКИ!$A$2:$L$1105,8,FALSE)</f>
        <v>КМС</v>
      </c>
      <c r="E17" s="41" t="str">
        <f>VLOOKUP($X17,УЧАСТНИКИ!$A$2:$L$1105,5,FALSE)</f>
        <v xml:space="preserve">Ростовская область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 МБУ СШ №5 г.Волгодонска</v>
      </c>
      <c r="H17" s="273">
        <v>535</v>
      </c>
      <c r="I17" s="273">
        <v>610</v>
      </c>
      <c r="J17" s="273">
        <v>593</v>
      </c>
      <c r="K17" s="273">
        <v>574</v>
      </c>
      <c r="L17" s="273">
        <v>589</v>
      </c>
      <c r="M17" s="273">
        <v>599</v>
      </c>
      <c r="N17" s="50">
        <f t="shared" ref="N17:S17" si="1">H17/100</f>
        <v>5.35</v>
      </c>
      <c r="O17" s="50">
        <f t="shared" si="1"/>
        <v>6.1</v>
      </c>
      <c r="P17" s="50">
        <f t="shared" si="1"/>
        <v>5.93</v>
      </c>
      <c r="Q17" s="50">
        <f t="shared" si="1"/>
        <v>5.74</v>
      </c>
      <c r="R17" s="50">
        <f t="shared" si="1"/>
        <v>5.89</v>
      </c>
      <c r="S17" s="50">
        <f t="shared" si="1"/>
        <v>5.99</v>
      </c>
      <c r="T17" s="51">
        <f>MAX(N17,O17,P17,Q17,R17,S17)</f>
        <v>6.1</v>
      </c>
      <c r="U17" s="23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КМС</v>
      </c>
      <c r="V17" s="35">
        <v>15</v>
      </c>
      <c r="W17" s="41" t="str">
        <f>VLOOKUP($X17,УЧАСТНИКИ!$A$2:$L$1105,10,FALSE)</f>
        <v>Дротик В.С.</v>
      </c>
      <c r="X17" s="217" t="s">
        <v>1093</v>
      </c>
      <c r="Y17" s="27">
        <f>A$27</f>
        <v>8</v>
      </c>
      <c r="AA17" s="270"/>
      <c r="AB17" s="270"/>
      <c r="AC17" s="270"/>
      <c r="AD17" s="270"/>
    </row>
    <row r="18" spans="1:30" x14ac:dyDescent="0.25">
      <c r="A18" s="22"/>
      <c r="B18" s="41"/>
      <c r="C18" s="18"/>
      <c r="D18" s="18"/>
      <c r="E18" s="41"/>
      <c r="F18" s="18"/>
      <c r="G18" s="35"/>
      <c r="H18" s="273">
        <v>13</v>
      </c>
      <c r="I18" s="273">
        <v>15</v>
      </c>
      <c r="J18" s="273">
        <v>19</v>
      </c>
      <c r="K18" s="273">
        <v>10</v>
      </c>
      <c r="L18" s="273">
        <v>12</v>
      </c>
      <c r="M18" s="273">
        <v>16</v>
      </c>
      <c r="N18" s="52">
        <f t="shared" ref="N18:S18" si="2">H18/10</f>
        <v>1.3</v>
      </c>
      <c r="O18" s="52">
        <f t="shared" si="2"/>
        <v>1.5</v>
      </c>
      <c r="P18" s="52">
        <f t="shared" si="2"/>
        <v>1.9</v>
      </c>
      <c r="Q18" s="52">
        <f t="shared" si="2"/>
        <v>1</v>
      </c>
      <c r="R18" s="52">
        <f t="shared" si="2"/>
        <v>1.2</v>
      </c>
      <c r="S18" s="52">
        <f t="shared" si="2"/>
        <v>1.6</v>
      </c>
      <c r="T18" s="51"/>
      <c r="U18" s="23"/>
      <c r="V18" s="35"/>
      <c r="W18" s="41"/>
      <c r="X18" s="217"/>
      <c r="Y18" s="27">
        <f>A$27</f>
        <v>8</v>
      </c>
      <c r="AA18" s="270"/>
      <c r="AB18" s="270"/>
      <c r="AC18" s="270"/>
      <c r="AD18" s="270"/>
    </row>
    <row r="19" spans="1:30" ht="26.4" x14ac:dyDescent="0.25">
      <c r="A19" s="22">
        <f>RANK(T19,$T$13:$T$132,0)</f>
        <v>4</v>
      </c>
      <c r="B19" s="41" t="str">
        <f>VLOOKUP($X19,УЧАСТНИКИ!$A$2:$L$1105,3,FALSE)</f>
        <v>Садохина Виктория</v>
      </c>
      <c r="C19" s="18" t="str">
        <f>VLOOKUP($X19,УЧАСТНИКИ!$A$2:$L$1105,4,FALSE)</f>
        <v>18.07.1994</v>
      </c>
      <c r="D19" s="18" t="str">
        <f>VLOOKUP($X19,УЧАСТНИКИ!$A$2:$L$1105,8,FALSE)</f>
        <v>КМС</v>
      </c>
      <c r="E19" s="41" t="str">
        <f>VLOOKUP($X19,УЧАСТНИКИ!$A$2:$L$1105,5,FALSE)</f>
        <v xml:space="preserve">Самарская область 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МБУ г.о. Самара "СШОР № 6"</v>
      </c>
      <c r="H19" s="273"/>
      <c r="I19" s="273"/>
      <c r="J19" s="273">
        <v>597</v>
      </c>
      <c r="K19" s="273">
        <v>574</v>
      </c>
      <c r="L19" s="273">
        <v>605</v>
      </c>
      <c r="M19" s="273">
        <v>590</v>
      </c>
      <c r="N19" s="50" t="s">
        <v>1223</v>
      </c>
      <c r="O19" s="50" t="s">
        <v>1223</v>
      </c>
      <c r="P19" s="50">
        <f>J19/100</f>
        <v>5.97</v>
      </c>
      <c r="Q19" s="50">
        <f>K19/100</f>
        <v>5.74</v>
      </c>
      <c r="R19" s="50">
        <f>L19/100</f>
        <v>6.05</v>
      </c>
      <c r="S19" s="50">
        <f>M19/100</f>
        <v>5.9</v>
      </c>
      <c r="T19" s="51">
        <f>MAX(N19,O19,P19,Q19,R19,S19)</f>
        <v>6.05</v>
      </c>
      <c r="U19" s="23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КМС</v>
      </c>
      <c r="V19" s="35">
        <v>14</v>
      </c>
      <c r="W19" s="41" t="str">
        <f>VLOOKUP($X19,УЧАСТНИКИ!$A$2:$L$1105,10,FALSE)</f>
        <v>Белкова О.Н., Белков Г.А., Каргин С.К.</v>
      </c>
      <c r="X19" s="217" t="s">
        <v>1134</v>
      </c>
      <c r="Y19" s="27">
        <f>A$23</f>
        <v>6</v>
      </c>
      <c r="AA19" s="270"/>
      <c r="AB19" s="270"/>
      <c r="AC19" s="270"/>
      <c r="AD19" s="270"/>
    </row>
    <row r="20" spans="1:30" x14ac:dyDescent="0.25">
      <c r="A20" s="22"/>
      <c r="B20" s="41"/>
      <c r="C20" s="18"/>
      <c r="D20" s="18"/>
      <c r="E20" s="41"/>
      <c r="F20" s="18"/>
      <c r="G20" s="35"/>
      <c r="H20" s="273"/>
      <c r="I20" s="273"/>
      <c r="J20" s="273">
        <v>14</v>
      </c>
      <c r="K20" s="273">
        <v>19</v>
      </c>
      <c r="L20" s="273">
        <v>19</v>
      </c>
      <c r="M20" s="273">
        <v>8</v>
      </c>
      <c r="N20" s="52"/>
      <c r="O20" s="52"/>
      <c r="P20" s="52">
        <f>J20/10</f>
        <v>1.4</v>
      </c>
      <c r="Q20" s="52">
        <f>K20/10</f>
        <v>1.9</v>
      </c>
      <c r="R20" s="52">
        <f>L20/10</f>
        <v>1.9</v>
      </c>
      <c r="S20" s="52">
        <f>M20/10</f>
        <v>0.8</v>
      </c>
      <c r="T20" s="51"/>
      <c r="U20" s="23"/>
      <c r="V20" s="35"/>
      <c r="W20" s="41"/>
      <c r="X20" s="217"/>
      <c r="Y20" s="27">
        <f>A$23</f>
        <v>6</v>
      </c>
      <c r="AA20" s="270"/>
      <c r="AB20" s="270"/>
      <c r="AC20" s="270"/>
      <c r="AD20" s="270"/>
    </row>
    <row r="21" spans="1:30" ht="26.4" x14ac:dyDescent="0.25">
      <c r="A21" s="22">
        <f>RANK(T21,$T$13:$T$132,0)</f>
        <v>5</v>
      </c>
      <c r="B21" s="41" t="str">
        <f>VLOOKUP($X21,УЧАСТНИКИ!$A$2:$L$1105,3,FALSE)</f>
        <v>Евстюнина Александра</v>
      </c>
      <c r="C21" s="18" t="str">
        <f>VLOOKUP($X21,УЧАСТНИКИ!$A$2:$L$1105,4,FALSE)</f>
        <v>08.07.1993</v>
      </c>
      <c r="D21" s="18" t="str">
        <f>VLOOKUP($X21,УЧАСТНИКИ!$A$2:$L$1105,8,FALSE)</f>
        <v>МС</v>
      </c>
      <c r="E21" s="41" t="str">
        <f>VLOOKUP($X21,УЧАСТНИКИ!$A$2:$L$1105,5,FALSE)</f>
        <v>Москва Республика Карелия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ГБУ "ЦОП по легкой атлетике" Москомспорта</v>
      </c>
      <c r="H21" s="273">
        <v>594</v>
      </c>
      <c r="I21" s="273">
        <v>568</v>
      </c>
      <c r="J21" s="273"/>
      <c r="K21" s="273">
        <v>573</v>
      </c>
      <c r="L21" s="273">
        <v>604</v>
      </c>
      <c r="M21" s="273"/>
      <c r="N21" s="50">
        <f>H21/100</f>
        <v>5.94</v>
      </c>
      <c r="O21" s="50">
        <f>I21/100</f>
        <v>5.68</v>
      </c>
      <c r="P21" s="50" t="s">
        <v>1223</v>
      </c>
      <c r="Q21" s="50">
        <f>K21/100</f>
        <v>5.73</v>
      </c>
      <c r="R21" s="50">
        <f>L21/100</f>
        <v>6.04</v>
      </c>
      <c r="S21" s="50" t="s">
        <v>1223</v>
      </c>
      <c r="T21" s="51">
        <f>MAX(N21,O21,P21,Q21,R21,S21)</f>
        <v>6.04</v>
      </c>
      <c r="U21" s="23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КМС</v>
      </c>
      <c r="V21" s="35">
        <v>13</v>
      </c>
      <c r="W21" s="41" t="str">
        <f>VLOOKUP($X21,УЧАСТНИКИ!$A$2:$L$1105,10,FALSE)</f>
        <v>Савинов Е.В., Шемигон О.С.</v>
      </c>
      <c r="X21" s="217" t="s">
        <v>65</v>
      </c>
      <c r="Y21" s="27">
        <f>A$17</f>
        <v>3</v>
      </c>
      <c r="AA21" s="270"/>
      <c r="AB21" s="270"/>
      <c r="AC21" s="270"/>
      <c r="AD21" s="270"/>
    </row>
    <row r="22" spans="1:30" x14ac:dyDescent="0.25">
      <c r="A22" s="22"/>
      <c r="B22" s="41"/>
      <c r="C22" s="18"/>
      <c r="D22" s="18"/>
      <c r="E22" s="41"/>
      <c r="F22" s="18"/>
      <c r="G22" s="35"/>
      <c r="H22" s="273">
        <v>18</v>
      </c>
      <c r="I22" s="273">
        <v>4</v>
      </c>
      <c r="J22" s="273">
        <v>19</v>
      </c>
      <c r="K22" s="273">
        <v>9</v>
      </c>
      <c r="L22" s="273">
        <v>14</v>
      </c>
      <c r="M22" s="273">
        <v>15</v>
      </c>
      <c r="N22" s="52">
        <f>H22/10</f>
        <v>1.8</v>
      </c>
      <c r="O22" s="52">
        <f>I22/10</f>
        <v>0.4</v>
      </c>
      <c r="P22" s="52"/>
      <c r="Q22" s="52">
        <f>K22/10</f>
        <v>0.9</v>
      </c>
      <c r="R22" s="52">
        <f>L22/10</f>
        <v>1.4</v>
      </c>
      <c r="S22" s="52"/>
      <c r="T22" s="51"/>
      <c r="U22" s="23"/>
      <c r="V22" s="35"/>
      <c r="W22" s="41"/>
      <c r="X22" s="217"/>
      <c r="Y22" s="27">
        <f>A$17</f>
        <v>3</v>
      </c>
      <c r="AA22" s="270"/>
      <c r="AB22" s="270"/>
      <c r="AC22" s="270"/>
      <c r="AD22" s="270"/>
    </row>
    <row r="23" spans="1:30" ht="26.4" x14ac:dyDescent="0.25">
      <c r="A23" s="22">
        <f>RANK(T23,$T$13:$T$132,0)</f>
        <v>6</v>
      </c>
      <c r="B23" s="41" t="str">
        <f>VLOOKUP($X23,УЧАСТНИКИ!$A$2:$L$1105,3,FALSE)</f>
        <v>Ахмадуллина Валерия</v>
      </c>
      <c r="C23" s="18" t="str">
        <f>VLOOKUP($X23,УЧАСТНИКИ!$A$2:$L$1105,4,FALSE)</f>
        <v>21.10.1997</v>
      </c>
      <c r="D23" s="18" t="str">
        <f>VLOOKUP($X23,УЧАСТНИКИ!$A$2:$L$1105,8,FALSE)</f>
        <v>КМС</v>
      </c>
      <c r="E23" s="41" t="str">
        <f>VLOOKUP($X23,УЧАСТНИКИ!$A$2:$L$1105,5,FALSE)</f>
        <v xml:space="preserve">Санкт-Петербург </v>
      </c>
      <c r="F23" s="18" t="e">
        <f>VLOOKUP($R23,УЧАСТНИКИ!$A$2:$L$1105,7,FALSE)</f>
        <v>#N/A</v>
      </c>
      <c r="G23" s="35" t="str">
        <f>VLOOKUP($X23,УЧАСТНИКИ!$A$2:$L$1105,11,FALSE)</f>
        <v xml:space="preserve"> СПб ГБУ ЦОП "ШВСМ по легкой атлетике"</v>
      </c>
      <c r="H23" s="273">
        <v>573</v>
      </c>
      <c r="I23" s="273">
        <v>583</v>
      </c>
      <c r="J23" s="273">
        <v>589</v>
      </c>
      <c r="K23" s="273"/>
      <c r="L23" s="273">
        <v>575</v>
      </c>
      <c r="M23" s="273"/>
      <c r="N23" s="50">
        <f>H23/100</f>
        <v>5.73</v>
      </c>
      <c r="O23" s="50">
        <f>I23/100</f>
        <v>5.83</v>
      </c>
      <c r="P23" s="50">
        <f>J23/100</f>
        <v>5.89</v>
      </c>
      <c r="Q23" s="50" t="s">
        <v>1223</v>
      </c>
      <c r="R23" s="50">
        <f>L23/100</f>
        <v>5.75</v>
      </c>
      <c r="S23" s="50" t="s">
        <v>1223</v>
      </c>
      <c r="T23" s="51">
        <f>MAX(N23,O23,P23,Q23,R23,S23)</f>
        <v>5.89</v>
      </c>
      <c r="U23" s="23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1</v>
      </c>
      <c r="V23" s="35" t="s">
        <v>123</v>
      </c>
      <c r="W23" s="41" t="str">
        <f>VLOOKUP($X23,УЧАСТНИКИ!$A$2:$L$1105,10,FALSE)</f>
        <v>Буряков Б.М.</v>
      </c>
      <c r="X23" s="217" t="s">
        <v>76</v>
      </c>
      <c r="Y23" s="27">
        <f>A$21</f>
        <v>5</v>
      </c>
      <c r="AA23" s="270"/>
      <c r="AB23" s="270"/>
      <c r="AC23" s="270"/>
      <c r="AD23" s="270"/>
    </row>
    <row r="24" spans="1:30" x14ac:dyDescent="0.25">
      <c r="A24" s="22"/>
      <c r="B24" s="41"/>
      <c r="C24" s="18"/>
      <c r="D24" s="18"/>
      <c r="E24" s="41"/>
      <c r="F24" s="18"/>
      <c r="G24" s="35"/>
      <c r="H24" s="273">
        <v>3</v>
      </c>
      <c r="I24" s="273">
        <v>17</v>
      </c>
      <c r="J24" s="273">
        <v>7</v>
      </c>
      <c r="K24" s="273">
        <v>7</v>
      </c>
      <c r="L24" s="273">
        <v>8</v>
      </c>
      <c r="M24" s="273">
        <v>19</v>
      </c>
      <c r="N24" s="52">
        <f>H24/10</f>
        <v>0.3</v>
      </c>
      <c r="O24" s="52">
        <f>I24/10</f>
        <v>1.7</v>
      </c>
      <c r="P24" s="52">
        <f>J24/10</f>
        <v>0.7</v>
      </c>
      <c r="Q24" s="52"/>
      <c r="R24" s="52">
        <f>L24/10</f>
        <v>0.8</v>
      </c>
      <c r="S24" s="52"/>
      <c r="T24" s="51"/>
      <c r="U24" s="23"/>
      <c r="V24" s="35"/>
      <c r="W24" s="41"/>
      <c r="X24" s="217"/>
      <c r="Y24" s="27">
        <f>A$21</f>
        <v>5</v>
      </c>
      <c r="AA24" s="270"/>
      <c r="AB24" s="270"/>
      <c r="AC24" s="270"/>
      <c r="AD24" s="270"/>
    </row>
    <row r="25" spans="1:30" ht="39.6" x14ac:dyDescent="0.25">
      <c r="A25" s="22">
        <f>RANK(T25,$T$13:$T$132,0)</f>
        <v>7</v>
      </c>
      <c r="B25" s="41" t="str">
        <f>VLOOKUP($X25,УЧАСТНИКИ!$A$2:$L$1105,3,FALSE)</f>
        <v>Красина Александра</v>
      </c>
      <c r="C25" s="18" t="str">
        <f>VLOOKUP($X25,УЧАСТНИКИ!$A$2:$L$1105,4,FALSE)</f>
        <v>12.09.1998</v>
      </c>
      <c r="D25" s="18" t="str">
        <f>VLOOKUP($X25,УЧАСТНИКИ!$A$2:$L$1105,8,FALSE)</f>
        <v>КМС</v>
      </c>
      <c r="E25" s="41" t="str">
        <f>VLOOKUP($X25,УЧАСТНИКИ!$A$2:$L$1105,5,FALSE)</f>
        <v>Москва Брянская область</v>
      </c>
      <c r="F25" s="18" t="e">
        <f>VLOOKUP($R25,УЧАСТНИКИ!$A$2:$L$1105,7,FALSE)</f>
        <v>#N/A</v>
      </c>
      <c r="G25" s="35" t="str">
        <f>VLOOKUP($X25,УЧАСТНИКИ!$A$2:$L$1105,11,FALSE)</f>
        <v xml:space="preserve"> ГБУ "СШОР "Луч" Москомспорта, ГБУ БО СШОР "Русь"</v>
      </c>
      <c r="H25" s="273"/>
      <c r="I25" s="273"/>
      <c r="J25" s="273">
        <v>583</v>
      </c>
      <c r="K25" s="273">
        <v>580</v>
      </c>
      <c r="L25" s="273"/>
      <c r="M25" s="273">
        <v>580</v>
      </c>
      <c r="N25" s="50" t="s">
        <v>1223</v>
      </c>
      <c r="O25" s="50" t="s">
        <v>1223</v>
      </c>
      <c r="P25" s="50">
        <f>J25/100</f>
        <v>5.83</v>
      </c>
      <c r="Q25" s="50">
        <f>K25/100</f>
        <v>5.8</v>
      </c>
      <c r="R25" s="50" t="s">
        <v>1287</v>
      </c>
      <c r="S25" s="50">
        <f>M25/100</f>
        <v>5.8</v>
      </c>
      <c r="T25" s="51">
        <f>MAX(N25,O25,P25,Q25,R25,S25)</f>
        <v>5.83</v>
      </c>
      <c r="U25" s="23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1</v>
      </c>
      <c r="V25" s="35">
        <v>12</v>
      </c>
      <c r="W25" s="41" t="str">
        <f>VLOOKUP($X25,УЧАСТНИКИ!$A$2:$L$1105,10,FALSE)</f>
        <v>Мишкин В.С., Письменный А.В.</v>
      </c>
      <c r="X25" s="217" t="s">
        <v>1119</v>
      </c>
      <c r="Y25" s="27">
        <f>A$25</f>
        <v>7</v>
      </c>
      <c r="AA25" s="270"/>
      <c r="AB25" s="270"/>
      <c r="AC25" s="270"/>
      <c r="AD25" s="270"/>
    </row>
    <row r="26" spans="1:30" x14ac:dyDescent="0.25">
      <c r="A26" s="22"/>
      <c r="B26" s="41"/>
      <c r="C26" s="18"/>
      <c r="D26" s="18"/>
      <c r="E26" s="41"/>
      <c r="F26" s="18"/>
      <c r="G26" s="35"/>
      <c r="H26" s="273"/>
      <c r="I26" s="273"/>
      <c r="J26" s="273">
        <v>8</v>
      </c>
      <c r="K26" s="273">
        <v>17</v>
      </c>
      <c r="L26" s="273"/>
      <c r="M26" s="273">
        <v>9</v>
      </c>
      <c r="N26" s="52"/>
      <c r="O26" s="52"/>
      <c r="P26" s="52">
        <f>J26/10</f>
        <v>0.8</v>
      </c>
      <c r="Q26" s="52">
        <f>K26/10</f>
        <v>1.7</v>
      </c>
      <c r="R26" s="52"/>
      <c r="S26" s="52">
        <f>M26/10</f>
        <v>0.9</v>
      </c>
      <c r="T26" s="51"/>
      <c r="U26" s="23"/>
      <c r="V26" s="35"/>
      <c r="W26" s="41"/>
      <c r="X26" s="217"/>
      <c r="Y26" s="27">
        <f>A$25</f>
        <v>7</v>
      </c>
      <c r="AA26" s="270"/>
      <c r="AB26" s="270"/>
      <c r="AC26" s="270"/>
      <c r="AD26" s="270"/>
    </row>
    <row r="27" spans="1:30" ht="26.4" x14ac:dyDescent="0.25">
      <c r="A27" s="22">
        <f>RANK(T27,$T$13:$T$132,0)</f>
        <v>8</v>
      </c>
      <c r="B27" s="41" t="str">
        <f>VLOOKUP($X27,УЧАСТНИКИ!$A$2:$L$1105,3,FALSE)</f>
        <v>Савченко Юлия</v>
      </c>
      <c r="C27" s="18" t="str">
        <f>VLOOKUP($X27,УЧАСТНИКИ!$A$2:$L$1105,4,FALSE)</f>
        <v>27.07.1989</v>
      </c>
      <c r="D27" s="18" t="str">
        <f>VLOOKUP($X27,УЧАСТНИКИ!$A$2:$L$1105,8,FALSE)</f>
        <v>КМС</v>
      </c>
      <c r="E27" s="41" t="str">
        <f>VLOOKUP($X27,УЧАСТНИКИ!$A$2:$L$1105,5,FALSE)</f>
        <v xml:space="preserve">Ростовская область </v>
      </c>
      <c r="F27" s="18" t="e">
        <f>VLOOKUP($R27,УЧАСТНИКИ!$A$2:$L$1105,7,FALSE)</f>
        <v>#N/A</v>
      </c>
      <c r="G27" s="35" t="str">
        <f>VLOOKUP($X27,УЧАСТНИКИ!$A$2:$L$1105,11,FALSE)</f>
        <v xml:space="preserve"> МБУ ДО  "ДЮСШ №1" г.Ростов-на-Дону</v>
      </c>
      <c r="H27" s="273">
        <v>568</v>
      </c>
      <c r="I27" s="273">
        <v>576</v>
      </c>
      <c r="J27" s="273">
        <v>551</v>
      </c>
      <c r="K27" s="273">
        <v>565</v>
      </c>
      <c r="L27" s="273">
        <v>570</v>
      </c>
      <c r="M27" s="273">
        <v>560</v>
      </c>
      <c r="N27" s="50">
        <f t="shared" ref="N27:S27" si="3">H27/100</f>
        <v>5.68</v>
      </c>
      <c r="O27" s="50">
        <f t="shared" si="3"/>
        <v>5.76</v>
      </c>
      <c r="P27" s="50">
        <f t="shared" si="3"/>
        <v>5.51</v>
      </c>
      <c r="Q27" s="50">
        <f t="shared" si="3"/>
        <v>5.65</v>
      </c>
      <c r="R27" s="50">
        <f t="shared" si="3"/>
        <v>5.7</v>
      </c>
      <c r="S27" s="50">
        <f t="shared" si="3"/>
        <v>5.6</v>
      </c>
      <c r="T27" s="51">
        <f>MAX(N27,O27,P27,Q27,R27,S27)</f>
        <v>5.76</v>
      </c>
      <c r="U27" s="23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1</v>
      </c>
      <c r="V27" s="35" t="str">
        <f>VLOOKUP($X27,УЧАСТНИКИ!$A$2:$L$1105,9,FALSE)</f>
        <v>Л</v>
      </c>
      <c r="W27" s="41"/>
      <c r="X27" s="217" t="s">
        <v>1095</v>
      </c>
      <c r="Y27" s="27">
        <f>A$13</f>
        <v>1</v>
      </c>
      <c r="AA27" s="270"/>
      <c r="AB27" s="270"/>
      <c r="AC27" s="270"/>
      <c r="AD27" s="270"/>
    </row>
    <row r="28" spans="1:30" x14ac:dyDescent="0.25">
      <c r="A28" s="22"/>
      <c r="B28" s="41"/>
      <c r="C28" s="18"/>
      <c r="D28" s="18"/>
      <c r="E28" s="41"/>
      <c r="F28" s="18"/>
      <c r="G28" s="35"/>
      <c r="H28" s="273">
        <v>8</v>
      </c>
      <c r="I28" s="273">
        <v>19</v>
      </c>
      <c r="J28" s="273">
        <v>7</v>
      </c>
      <c r="K28" s="273">
        <v>9</v>
      </c>
      <c r="L28" s="273">
        <v>7</v>
      </c>
      <c r="M28" s="273">
        <v>8</v>
      </c>
      <c r="N28" s="52">
        <f t="shared" ref="N28:S28" si="4">H28/10</f>
        <v>0.8</v>
      </c>
      <c r="O28" s="52">
        <f t="shared" si="4"/>
        <v>1.9</v>
      </c>
      <c r="P28" s="52">
        <f t="shared" si="4"/>
        <v>0.7</v>
      </c>
      <c r="Q28" s="52">
        <f t="shared" si="4"/>
        <v>0.9</v>
      </c>
      <c r="R28" s="52">
        <f t="shared" si="4"/>
        <v>0.7</v>
      </c>
      <c r="S28" s="52">
        <f t="shared" si="4"/>
        <v>0.8</v>
      </c>
      <c r="T28" s="51"/>
      <c r="U28" s="23"/>
      <c r="V28" s="35"/>
      <c r="W28" s="41"/>
      <c r="X28" s="217"/>
      <c r="Y28" s="27">
        <f>A$13</f>
        <v>1</v>
      </c>
      <c r="AA28" s="270"/>
      <c r="AB28" s="270"/>
      <c r="AC28" s="270"/>
      <c r="AD28" s="270"/>
    </row>
    <row r="29" spans="1:30" ht="39.6" x14ac:dyDescent="0.25">
      <c r="A29" s="22">
        <f>RANK(T29,$T$13:$T$132,0)</f>
        <v>9</v>
      </c>
      <c r="B29" s="41" t="str">
        <f>VLOOKUP($X29,УЧАСТНИКИ!$A$2:$L$1105,3,FALSE)</f>
        <v>Грошева Александра</v>
      </c>
      <c r="C29" s="18" t="str">
        <f>VLOOKUP($X29,УЧАСТНИКИ!$A$2:$L$1105,4,FALSE)</f>
        <v>19.08.1994</v>
      </c>
      <c r="D29" s="18" t="str">
        <f>VLOOKUP($X29,УЧАСТНИКИ!$A$2:$L$1105,8,FALSE)</f>
        <v>МС</v>
      </c>
      <c r="E29" s="41" t="str">
        <f>VLOOKUP($X29,УЧАСТНИКИ!$A$2:$L$1105,5,FALSE)</f>
        <v xml:space="preserve">Новосибирская область </v>
      </c>
      <c r="F29" s="18" t="e">
        <f>VLOOKUP($R29,УЧАСТНИКИ!$A$2:$L$1105,7,FALSE)</f>
        <v>#N/A</v>
      </c>
      <c r="G29" s="35" t="str">
        <f>VLOOKUP($X29,УЧАСТНИКИ!$A$2:$L$1105,11,FALSE)</f>
        <v xml:space="preserve"> ГАУ НСО "РЦСП СК и СР", РОО НСО СК "Атлетика"</v>
      </c>
      <c r="H29" s="273">
        <v>573</v>
      </c>
      <c r="I29" s="273">
        <v>414</v>
      </c>
      <c r="J29" s="273">
        <v>569</v>
      </c>
      <c r="K29" s="273"/>
      <c r="L29" s="273"/>
      <c r="M29" s="273"/>
      <c r="N29" s="50">
        <f>H29/100</f>
        <v>5.73</v>
      </c>
      <c r="O29" s="50">
        <f>I29/100</f>
        <v>4.1399999999999997</v>
      </c>
      <c r="P29" s="50">
        <f>J29/100</f>
        <v>5.69</v>
      </c>
      <c r="Q29" s="50"/>
      <c r="R29" s="50"/>
      <c r="S29" s="50"/>
      <c r="T29" s="51">
        <f>MAX(N29,O29,P29,Q29,R29,S29)</f>
        <v>5.73</v>
      </c>
      <c r="U29" s="23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1</v>
      </c>
      <c r="V29" s="35">
        <v>11</v>
      </c>
      <c r="W29" s="41" t="str">
        <f>VLOOKUP($X29,УЧАСТНИКИ!$A$2:$L$1105,10,FALSE)</f>
        <v>Кудрявцев В.Е., Грошев В.А.</v>
      </c>
      <c r="X29" s="217" t="s">
        <v>1191</v>
      </c>
      <c r="Y29" s="27">
        <f>A$19</f>
        <v>4</v>
      </c>
      <c r="AA29" s="270"/>
      <c r="AB29" s="270"/>
      <c r="AC29" s="270"/>
      <c r="AD29" s="270"/>
    </row>
    <row r="30" spans="1:30" x14ac:dyDescent="0.25">
      <c r="A30" s="22"/>
      <c r="B30" s="41"/>
      <c r="C30" s="18"/>
      <c r="D30" s="18"/>
      <c r="E30" s="41"/>
      <c r="F30" s="18"/>
      <c r="G30" s="35"/>
      <c r="H30" s="273">
        <v>7</v>
      </c>
      <c r="I30" s="273">
        <v>19</v>
      </c>
      <c r="J30" s="273">
        <v>19</v>
      </c>
      <c r="K30" s="273"/>
      <c r="L30" s="273"/>
      <c r="M30" s="273"/>
      <c r="N30" s="52">
        <f>H30/10</f>
        <v>0.7</v>
      </c>
      <c r="O30" s="52">
        <f>I30/10</f>
        <v>1.9</v>
      </c>
      <c r="P30" s="52">
        <f>J30/10</f>
        <v>1.9</v>
      </c>
      <c r="Q30" s="52"/>
      <c r="R30" s="52"/>
      <c r="S30" s="52"/>
      <c r="T30" s="51"/>
      <c r="U30" s="23"/>
      <c r="V30" s="35"/>
      <c r="W30" s="41"/>
      <c r="X30" s="217"/>
      <c r="Y30" s="27">
        <f>A$19</f>
        <v>4</v>
      </c>
      <c r="AA30" s="270"/>
      <c r="AB30" s="270"/>
      <c r="AC30" s="270"/>
      <c r="AD30" s="270"/>
    </row>
    <row r="31" spans="1:30" ht="52.8" x14ac:dyDescent="0.25">
      <c r="A31" s="22"/>
      <c r="B31" s="41" t="str">
        <f>VLOOKUP($X31,УЧАСТНИКИ!$A$2:$L$1105,3,FALSE)</f>
        <v>Зеликова Жанна</v>
      </c>
      <c r="C31" s="18" t="str">
        <f>VLOOKUP($X31,УЧАСТНИКИ!$A$2:$L$1105,4,FALSE)</f>
        <v>22.02.1995</v>
      </c>
      <c r="D31" s="18" t="str">
        <f>VLOOKUP($X31,УЧАСТНИКИ!$A$2:$L$1105,8,FALSE)</f>
        <v>МС</v>
      </c>
      <c r="E31" s="41" t="str">
        <f>VLOOKUP($X31,УЧАСТНИКИ!$A$2:$L$1105,5,FALSE)</f>
        <v xml:space="preserve">Краснодарский край </v>
      </c>
      <c r="F31" s="18" t="e">
        <f>VLOOKUP($R31,УЧАСТНИКИ!$A$2:$L$1105,7,FALSE)</f>
        <v>#N/A</v>
      </c>
      <c r="G31" s="35" t="str">
        <f>VLOOKUP($X31,УЧАСТНИКИ!$A$2:$L$1105,11,FALSE)</f>
        <v xml:space="preserve"> ГБУ КК "ЦОП по легкой атлетике", ГБУ КК  "РЦСП по легкой атлетике"</v>
      </c>
      <c r="H31" s="273"/>
      <c r="I31" s="273"/>
      <c r="J31" s="273"/>
      <c r="K31" s="273"/>
      <c r="L31" s="273"/>
      <c r="M31" s="274"/>
      <c r="N31" s="50" t="s">
        <v>1223</v>
      </c>
      <c r="O31" s="50" t="s">
        <v>1223</v>
      </c>
      <c r="P31" s="50" t="s">
        <v>1223</v>
      </c>
      <c r="Q31" s="50"/>
      <c r="R31" s="50"/>
      <c r="S31" s="50"/>
      <c r="T31" s="51" t="s">
        <v>1288</v>
      </c>
      <c r="U31" s="23"/>
      <c r="V31" s="35"/>
      <c r="W31" s="41" t="str">
        <f>VLOOKUP($X31,УЧАСТНИКИ!$A$2:$L$1105,10,FALSE)</f>
        <v>Пирожков С.В., Фуников В.В.</v>
      </c>
      <c r="X31" s="217" t="s">
        <v>1069</v>
      </c>
      <c r="Y31" s="27">
        <f>A$15</f>
        <v>2</v>
      </c>
      <c r="AA31" s="270"/>
      <c r="AB31" s="270"/>
      <c r="AC31" s="270"/>
      <c r="AD31" s="270"/>
    </row>
    <row r="32" spans="1:30" ht="13.2" customHeight="1" x14ac:dyDescent="0.25">
      <c r="A32" s="22"/>
      <c r="B32" s="41"/>
      <c r="C32" s="18"/>
      <c r="D32" s="18"/>
      <c r="E32" s="41"/>
      <c r="F32" s="18"/>
      <c r="G32" s="35"/>
      <c r="H32" s="273"/>
      <c r="I32" s="273"/>
      <c r="J32" s="273"/>
      <c r="K32" s="273"/>
      <c r="L32" s="273"/>
      <c r="M32" s="274"/>
      <c r="N32" s="52"/>
      <c r="O32" s="52"/>
      <c r="P32" s="52"/>
      <c r="Q32" s="52"/>
      <c r="R32" s="52"/>
      <c r="S32" s="52"/>
      <c r="T32" s="51"/>
      <c r="U32" s="23"/>
      <c r="V32" s="35"/>
      <c r="W32" s="41"/>
      <c r="X32" s="267"/>
      <c r="Y32" s="27">
        <f>A$15</f>
        <v>2</v>
      </c>
      <c r="AA32" s="270"/>
      <c r="AB32" s="270"/>
      <c r="AC32" s="270"/>
      <c r="AD32" s="270"/>
    </row>
    <row r="33" spans="1:34" s="53" customFormat="1" ht="13.2" customHeight="1" x14ac:dyDescent="0.25">
      <c r="A33" s="40"/>
      <c r="C33" s="54"/>
      <c r="D33" s="54"/>
      <c r="X33" s="55"/>
      <c r="Y33" s="27" t="e">
        <f>#REF!</f>
        <v>#REF!</v>
      </c>
      <c r="Z33" s="275"/>
      <c r="AA33" s="54"/>
      <c r="AB33" s="54"/>
      <c r="AC33" s="54"/>
      <c r="AD33" s="54"/>
      <c r="AF33" s="276"/>
    </row>
    <row r="34" spans="1:34" s="53" customFormat="1" ht="13.2" customHeight="1" x14ac:dyDescent="0.25">
      <c r="A34" s="56"/>
      <c r="C34" s="54"/>
      <c r="D34" s="54"/>
      <c r="Y34" s="54"/>
      <c r="Z34" s="275"/>
      <c r="AA34" s="54"/>
      <c r="AB34" s="54"/>
      <c r="AC34" s="54"/>
      <c r="AD34" s="54"/>
      <c r="AF34" s="276"/>
    </row>
    <row r="35" spans="1:34" s="53" customFormat="1" ht="13.2" customHeight="1" x14ac:dyDescent="0.25">
      <c r="A35" s="277" t="s">
        <v>172</v>
      </c>
      <c r="B35" s="212"/>
      <c r="C35" s="130"/>
      <c r="D35" s="130"/>
      <c r="E35" s="212"/>
      <c r="F35" s="212"/>
      <c r="G35" s="277" t="s">
        <v>173</v>
      </c>
      <c r="X35" s="58"/>
      <c r="Y35" s="54"/>
      <c r="Z35" s="275"/>
      <c r="AA35" s="54"/>
      <c r="AB35" s="54"/>
      <c r="AC35" s="54"/>
      <c r="AD35" s="54"/>
      <c r="AF35" s="276"/>
    </row>
    <row r="36" spans="1:34" x14ac:dyDescent="0.25">
      <c r="A36" s="277"/>
      <c r="B36" s="212"/>
      <c r="C36" s="130"/>
      <c r="D36" s="130"/>
      <c r="E36" s="212"/>
      <c r="F36" s="212"/>
      <c r="G36" s="277"/>
      <c r="X36" s="27"/>
      <c r="AA36" s="270"/>
      <c r="AB36" s="270"/>
      <c r="AC36" s="270"/>
      <c r="AD36" s="270"/>
    </row>
    <row r="37" spans="1:34" x14ac:dyDescent="0.25">
      <c r="A37" s="277"/>
      <c r="B37" s="212"/>
      <c r="C37" s="130"/>
      <c r="D37" s="130"/>
      <c r="E37" s="212"/>
      <c r="F37" s="212"/>
      <c r="G37" s="277"/>
      <c r="X37" s="58"/>
      <c r="Y37" s="54"/>
      <c r="Z37" s="275"/>
      <c r="AA37" s="270"/>
      <c r="AB37" s="270"/>
      <c r="AC37" s="270"/>
      <c r="AD37" s="270"/>
      <c r="AF37" s="276"/>
    </row>
    <row r="38" spans="1:34" x14ac:dyDescent="0.25">
      <c r="A38" s="277" t="s">
        <v>174</v>
      </c>
      <c r="B38" s="212"/>
      <c r="C38" s="130"/>
      <c r="D38" s="130"/>
      <c r="E38" s="212"/>
      <c r="F38" s="212"/>
      <c r="G38" s="277" t="s">
        <v>175</v>
      </c>
      <c r="AA38" s="270"/>
      <c r="AB38" s="270"/>
      <c r="AC38" s="270"/>
      <c r="AD38" s="270"/>
    </row>
    <row r="39" spans="1:34" x14ac:dyDescent="0.25">
      <c r="C39" s="270"/>
      <c r="D39" s="270"/>
      <c r="AA39" s="270"/>
      <c r="AB39" s="270"/>
      <c r="AC39" s="270"/>
      <c r="AD39" s="270"/>
    </row>
    <row r="40" spans="1:34" x14ac:dyDescent="0.25">
      <c r="C40" s="270"/>
      <c r="D40" s="270"/>
      <c r="AA40" s="270"/>
      <c r="AB40" s="270"/>
      <c r="AC40" s="270"/>
      <c r="AD40" s="270"/>
    </row>
    <row r="41" spans="1:34" x14ac:dyDescent="0.25">
      <c r="C41" s="270"/>
      <c r="D41" s="270"/>
      <c r="AA41" s="270"/>
      <c r="AB41" s="270"/>
      <c r="AC41" s="270"/>
      <c r="AD41" s="270"/>
    </row>
    <row r="42" spans="1:34" x14ac:dyDescent="0.25">
      <c r="C42" s="270"/>
      <c r="D42" s="270"/>
      <c r="AA42" s="270"/>
      <c r="AB42" s="270"/>
      <c r="AC42" s="270"/>
      <c r="AD42" s="270"/>
    </row>
    <row r="43" spans="1:34" x14ac:dyDescent="0.25">
      <c r="Y43" s="43"/>
      <c r="Z43" s="43"/>
      <c r="AA43" s="59"/>
      <c r="AB43" s="59"/>
      <c r="AC43" s="59"/>
      <c r="AD43" s="59"/>
      <c r="AE43" s="43"/>
      <c r="AF43" s="43"/>
      <c r="AG43" s="43"/>
      <c r="AH43" s="43"/>
    </row>
    <row r="44" spans="1:34" x14ac:dyDescent="0.25">
      <c r="Y44" s="43"/>
      <c r="Z44" s="43"/>
      <c r="AA44" s="59"/>
      <c r="AB44" s="59"/>
      <c r="AC44" s="59"/>
      <c r="AD44" s="59"/>
      <c r="AE44" s="43"/>
      <c r="AF44" s="43"/>
      <c r="AG44" s="43"/>
      <c r="AH44" s="43"/>
    </row>
    <row r="45" spans="1:34" x14ac:dyDescent="0.25">
      <c r="Y45" s="43"/>
      <c r="Z45" s="43"/>
      <c r="AA45" s="59"/>
      <c r="AB45" s="59"/>
      <c r="AC45" s="59"/>
      <c r="AD45" s="59"/>
      <c r="AE45" s="43"/>
      <c r="AF45" s="43"/>
      <c r="AG45" s="43"/>
      <c r="AH45" s="43"/>
    </row>
    <row r="46" spans="1:34" x14ac:dyDescent="0.25">
      <c r="Y46" s="43"/>
      <c r="Z46" s="43"/>
      <c r="AA46" s="59"/>
      <c r="AB46" s="59"/>
      <c r="AC46" s="59"/>
      <c r="AD46" s="59"/>
      <c r="AE46" s="43"/>
      <c r="AF46" s="43"/>
      <c r="AG46" s="43"/>
      <c r="AH46" s="43"/>
    </row>
    <row r="47" spans="1:34" x14ac:dyDescent="0.25">
      <c r="Y47" s="43"/>
      <c r="Z47" s="43"/>
      <c r="AA47" s="59"/>
      <c r="AB47" s="59"/>
      <c r="AC47" s="59"/>
      <c r="AD47" s="59"/>
      <c r="AE47" s="43"/>
      <c r="AF47" s="43"/>
      <c r="AG47" s="43"/>
      <c r="AH47" s="43"/>
    </row>
    <row r="48" spans="1:34" ht="12.75" customHeight="1" x14ac:dyDescent="0.25">
      <c r="Y48" s="43"/>
      <c r="Z48" s="43"/>
      <c r="AA48" s="59"/>
      <c r="AB48" s="59"/>
      <c r="AC48" s="59"/>
      <c r="AD48" s="59"/>
      <c r="AE48" s="43"/>
      <c r="AF48" s="43"/>
      <c r="AG48" s="43"/>
      <c r="AH48" s="43"/>
    </row>
    <row r="49" spans="25:34" ht="12.75" customHeight="1" x14ac:dyDescent="0.25">
      <c r="Y49" s="43"/>
      <c r="Z49" s="43"/>
      <c r="AA49" s="59"/>
      <c r="AB49" s="59"/>
      <c r="AC49" s="59"/>
      <c r="AD49" s="59"/>
      <c r="AE49" s="43"/>
      <c r="AF49" s="43"/>
      <c r="AG49" s="43"/>
      <c r="AH49" s="43"/>
    </row>
    <row r="50" spans="25:34" ht="12.75" customHeight="1" x14ac:dyDescent="0.25">
      <c r="Y50" s="43"/>
      <c r="Z50" s="43"/>
      <c r="AA50" s="59"/>
      <c r="AB50" s="59"/>
      <c r="AC50" s="59"/>
      <c r="AD50" s="59"/>
      <c r="AE50" s="43"/>
      <c r="AF50" s="43"/>
      <c r="AG50" s="43"/>
      <c r="AH50" s="43"/>
    </row>
    <row r="51" spans="25:34" ht="12.75" customHeight="1" x14ac:dyDescent="0.25">
      <c r="Y51" s="43"/>
      <c r="Z51" s="43"/>
      <c r="AA51" s="59"/>
      <c r="AB51" s="59"/>
      <c r="AC51" s="59"/>
      <c r="AD51" s="59"/>
      <c r="AE51" s="43"/>
      <c r="AF51" s="43"/>
      <c r="AG51" s="43"/>
      <c r="AH51" s="43"/>
    </row>
  </sheetData>
  <sortState ref="A13:AI32">
    <sortCondition ref="Y13:Y32"/>
  </sortState>
  <mergeCells count="19">
    <mergeCell ref="G11:G12"/>
    <mergeCell ref="T11:T12"/>
    <mergeCell ref="U11:U12"/>
    <mergeCell ref="C11:C12"/>
    <mergeCell ref="A11:A12"/>
    <mergeCell ref="A1:W1"/>
    <mergeCell ref="A2:W2"/>
    <mergeCell ref="A4:W4"/>
    <mergeCell ref="A3:W3"/>
    <mergeCell ref="B11:B12"/>
    <mergeCell ref="A5:W5"/>
    <mergeCell ref="A6:W6"/>
    <mergeCell ref="A7:W7"/>
    <mergeCell ref="E11:E12"/>
    <mergeCell ref="W11:W12"/>
    <mergeCell ref="D11:D12"/>
    <mergeCell ref="F11:F12"/>
    <mergeCell ref="N11:S11"/>
    <mergeCell ref="V11:V12"/>
  </mergeCells>
  <phoneticPr fontId="1" type="noConversion"/>
  <printOptions horizontalCentered="1"/>
  <pageMargins left="0.25" right="0.25" top="0.45" bottom="0.24" header="0.3" footer="0.3"/>
  <pageSetup paperSize="9" scale="85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76">
    <tabColor indexed="40"/>
  </sheetPr>
  <dimension ref="A1:AI86"/>
  <sheetViews>
    <sheetView topLeftCell="B14" zoomScale="115" zoomScaleNormal="115" zoomScaleSheetLayoutView="70" workbookViewId="0">
      <selection activeCell="G19" sqref="G19"/>
    </sheetView>
  </sheetViews>
  <sheetFormatPr defaultColWidth="9.109375" defaultRowHeight="13.2" outlineLevelCol="1" x14ac:dyDescent="0.25"/>
  <cols>
    <col min="1" max="1" width="6.33203125" style="25" customWidth="1"/>
    <col min="2" max="2" width="19.88671875" style="10" bestFit="1" customWidth="1"/>
    <col min="3" max="3" width="10.109375" style="14" customWidth="1"/>
    <col min="4" max="4" width="8.109375" style="14" customWidth="1"/>
    <col min="5" max="5" width="21" style="10" customWidth="1"/>
    <col min="6" max="6" width="6.6640625" style="10" hidden="1" customWidth="1"/>
    <col min="7" max="7" width="24.109375" style="10" customWidth="1"/>
    <col min="8" max="13" width="7.6640625" style="10" hidden="1" customWidth="1" outlineLevel="1"/>
    <col min="14" max="14" width="5.5546875" style="10" customWidth="1" collapsed="1"/>
    <col min="15" max="15" width="7" style="10" customWidth="1"/>
    <col min="16" max="16" width="5.44140625" style="10" bestFit="1" customWidth="1"/>
    <col min="17" max="19" width="5.33203125" style="10" customWidth="1"/>
    <col min="20" max="20" width="7.44140625" style="10" customWidth="1"/>
    <col min="21" max="21" width="11.6640625" style="10" bestFit="1" customWidth="1"/>
    <col min="22" max="22" width="7" style="10" customWidth="1"/>
    <col min="23" max="23" width="20.5546875" style="10" customWidth="1"/>
    <col min="24" max="24" width="8" style="10" hidden="1" customWidth="1" outlineLevel="1"/>
    <col min="25" max="26" width="6.5546875" style="10" hidden="1" customWidth="1" outlineLevel="1"/>
    <col min="27" max="32" width="9.109375" style="14" hidden="1" customWidth="1" outlineLevel="1"/>
    <col min="33" max="33" width="9.109375" style="10" hidden="1" customWidth="1" outlineLevel="1"/>
    <col min="34" max="34" width="11.44140625" style="10" customWidth="1" collapsed="1"/>
    <col min="35" max="35" width="3.5546875" style="10" customWidth="1"/>
    <col min="36" max="16384" width="9.109375" style="10"/>
  </cols>
  <sheetData>
    <row r="1" spans="1:33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AA1" s="10"/>
      <c r="AB1" s="11"/>
      <c r="AC1" s="12"/>
      <c r="AD1" s="10"/>
      <c r="AE1" s="10"/>
      <c r="AF1" s="10"/>
    </row>
    <row r="2" spans="1:33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AA2" s="10"/>
      <c r="AB2" s="11"/>
      <c r="AC2" s="12"/>
      <c r="AD2" s="10"/>
      <c r="AE2" s="10"/>
      <c r="AF2" s="10"/>
    </row>
    <row r="3" spans="1:33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AA3" s="10"/>
      <c r="AB3" s="11"/>
      <c r="AC3" s="12"/>
      <c r="AD3" s="10"/>
      <c r="AE3" s="10"/>
      <c r="AF3" s="10"/>
    </row>
    <row r="4" spans="1:33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AA4" s="10"/>
      <c r="AB4" s="11"/>
      <c r="AC4" s="12"/>
      <c r="AD4" s="10"/>
      <c r="AE4" s="10"/>
      <c r="AF4" s="10"/>
    </row>
    <row r="5" spans="1:33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AB5" s="11"/>
      <c r="AC5" s="12"/>
    </row>
    <row r="6" spans="1:33" ht="15.6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AB6" s="11"/>
      <c r="AC6" s="12"/>
    </row>
    <row r="7" spans="1:33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AB7" s="11"/>
      <c r="AC7" s="12"/>
    </row>
    <row r="8" spans="1:33" ht="12.75" customHeight="1" x14ac:dyDescent="0.25">
      <c r="A8" s="19" t="str">
        <f>d_4</f>
        <v>ЖЕНЩИНЫ</v>
      </c>
      <c r="B8" s="19"/>
      <c r="D8" s="159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  <c r="X8" s="10" t="s">
        <v>51</v>
      </c>
      <c r="AB8" s="11"/>
      <c r="AC8" s="12"/>
    </row>
    <row r="9" spans="1:33" ht="12.75" customHeight="1" x14ac:dyDescent="0.25">
      <c r="A9" s="16" t="s">
        <v>139</v>
      </c>
      <c r="B9" s="16"/>
      <c r="D9" s="159"/>
      <c r="E9" s="159"/>
      <c r="F9" s="31"/>
      <c r="G9" s="20"/>
      <c r="H9" s="160"/>
      <c r="I9" s="26"/>
      <c r="J9" s="26"/>
      <c r="K9" s="26"/>
      <c r="L9" s="159"/>
      <c r="M9" s="26"/>
      <c r="N9" s="20"/>
      <c r="O9" s="34"/>
      <c r="P9" s="20"/>
      <c r="U9" s="34"/>
      <c r="W9" s="20" t="str">
        <f>d_7</f>
        <v>г. Сочи, Адлерский район, ул. Ленина СК "Юность"</v>
      </c>
      <c r="AB9" s="11"/>
      <c r="AC9" s="12"/>
    </row>
    <row r="10" spans="1:33" s="24" customFormat="1" ht="13.8" thickBot="1" x14ac:dyDescent="0.3">
      <c r="A10" s="79" t="str">
        <f>диск!A7</f>
        <v>Вес снаряда - 1,0 кг</v>
      </c>
      <c r="C10" s="60"/>
      <c r="D10" s="197"/>
      <c r="E10" s="197"/>
      <c r="F10" s="191"/>
      <c r="G10" s="196"/>
      <c r="H10" s="197"/>
      <c r="I10" s="194"/>
      <c r="J10" s="194"/>
      <c r="K10" s="194"/>
      <c r="L10" s="197"/>
      <c r="M10" s="194"/>
      <c r="N10" s="196"/>
      <c r="O10" s="195"/>
      <c r="P10" s="196"/>
      <c r="Q10" s="193"/>
      <c r="R10" s="193"/>
      <c r="S10" s="190" t="s">
        <v>75</v>
      </c>
      <c r="U10" s="192" t="str">
        <f>d_1</f>
        <v>04.09.2019г.</v>
      </c>
      <c r="V10" s="249" t="str">
        <f>диск!P5</f>
        <v>15:00</v>
      </c>
      <c r="W10" s="196" t="str">
        <f>d_6</f>
        <v>t° +26 вл. 61%</v>
      </c>
      <c r="AA10" s="60"/>
      <c r="AB10" s="60"/>
      <c r="AC10" s="60"/>
      <c r="AD10" s="60"/>
      <c r="AE10" s="60"/>
      <c r="AF10" s="60"/>
    </row>
    <row r="11" spans="1:33" s="24" customFormat="1" ht="10.5" customHeight="1" thickBot="1" x14ac:dyDescent="0.3">
      <c r="A11" s="343" t="s">
        <v>23</v>
      </c>
      <c r="B11" s="341" t="s">
        <v>52</v>
      </c>
      <c r="C11" s="341" t="s">
        <v>15</v>
      </c>
      <c r="D11" s="341" t="s">
        <v>8</v>
      </c>
      <c r="E11" s="341" t="s">
        <v>78</v>
      </c>
      <c r="F11" s="347" t="s">
        <v>80</v>
      </c>
      <c r="G11" s="350" t="s">
        <v>108</v>
      </c>
      <c r="H11" s="168"/>
      <c r="I11" s="168"/>
      <c r="J11" s="168"/>
      <c r="K11" s="168"/>
      <c r="L11" s="168"/>
      <c r="M11" s="168"/>
      <c r="N11" s="354" t="s">
        <v>24</v>
      </c>
      <c r="O11" s="355"/>
      <c r="P11" s="355"/>
      <c r="Q11" s="355"/>
      <c r="R11" s="355"/>
      <c r="S11" s="356"/>
      <c r="T11" s="357" t="s">
        <v>25</v>
      </c>
      <c r="U11" s="350" t="s">
        <v>106</v>
      </c>
      <c r="V11" s="350" t="s">
        <v>11</v>
      </c>
      <c r="W11" s="345" t="s">
        <v>107</v>
      </c>
      <c r="Y11" s="37" t="s">
        <v>89</v>
      </c>
      <c r="Z11" s="37" t="s">
        <v>90</v>
      </c>
      <c r="AA11" s="37" t="s">
        <v>91</v>
      </c>
      <c r="AB11" s="37">
        <v>1</v>
      </c>
      <c r="AC11" s="37">
        <v>2</v>
      </c>
      <c r="AD11" s="37" t="s">
        <v>40</v>
      </c>
      <c r="AE11" s="37" t="s">
        <v>92</v>
      </c>
      <c r="AF11" s="37" t="s">
        <v>93</v>
      </c>
      <c r="AG11" s="37" t="s">
        <v>94</v>
      </c>
    </row>
    <row r="12" spans="1:33" s="24" customFormat="1" ht="20.399999999999999" customHeight="1" thickBot="1" x14ac:dyDescent="0.3">
      <c r="A12" s="344"/>
      <c r="B12" s="342"/>
      <c r="C12" s="342"/>
      <c r="D12" s="342"/>
      <c r="E12" s="342"/>
      <c r="F12" s="348"/>
      <c r="G12" s="351"/>
      <c r="H12" s="281"/>
      <c r="I12" s="281"/>
      <c r="J12" s="281"/>
      <c r="K12" s="281"/>
      <c r="L12" s="281"/>
      <c r="M12" s="281"/>
      <c r="N12" s="282">
        <v>1</v>
      </c>
      <c r="O12" s="282">
        <v>2</v>
      </c>
      <c r="P12" s="282">
        <v>3</v>
      </c>
      <c r="Q12" s="283">
        <v>4</v>
      </c>
      <c r="R12" s="283">
        <v>5</v>
      </c>
      <c r="S12" s="283">
        <v>6</v>
      </c>
      <c r="T12" s="358"/>
      <c r="U12" s="351"/>
      <c r="V12" s="351"/>
      <c r="W12" s="346"/>
      <c r="Y12" s="284">
        <v>62</v>
      </c>
      <c r="Z12" s="284">
        <v>53</v>
      </c>
      <c r="AA12" s="284">
        <v>45</v>
      </c>
      <c r="AB12" s="284">
        <v>39</v>
      </c>
      <c r="AC12" s="284">
        <v>33</v>
      </c>
      <c r="AD12" s="284">
        <v>28</v>
      </c>
      <c r="AE12" s="284">
        <v>42</v>
      </c>
      <c r="AF12" s="284">
        <v>20</v>
      </c>
      <c r="AG12" s="285"/>
    </row>
    <row r="13" spans="1:33" ht="26.4" x14ac:dyDescent="0.25">
      <c r="A13" s="278">
        <f t="shared" ref="A13:A20" si="0">RANK(T13,$T$12:$T$89,0)</f>
        <v>1</v>
      </c>
      <c r="B13" s="41" t="str">
        <f>VLOOKUP($X13,УЧАСТНИКИ!$A$2:$L$1105,3,FALSE)</f>
        <v>Строкова Екатерина</v>
      </c>
      <c r="C13" s="18" t="str">
        <f>VLOOKUP($X13,УЧАСТНИКИ!$A$2:$L$1105,4,FALSE)</f>
        <v>17.12.1989</v>
      </c>
      <c r="D13" s="18" t="str">
        <f>VLOOKUP($X13,УЧАСТНИКИ!$A$2:$L$1105,8,FALSE)</f>
        <v>МСМК</v>
      </c>
      <c r="E13" s="41" t="str">
        <f>VLOOKUP($X13,УЧАСТНИКИ!$A$2:$L$1105,5,FALSE)</f>
        <v>Москва Нижегородская область</v>
      </c>
      <c r="F13" s="18" t="e">
        <f>VLOOKUP($R13,УЧАСТНИКИ!$A$2:$L$1105,7,FALSE)</f>
        <v>#N/A</v>
      </c>
      <c r="G13" s="35" t="str">
        <f>VLOOKUP($X13,УЧАСТНИКИ!$A$2:$L$1105,11,FALSE)</f>
        <v>ВС ГБУ "СШОР "Луч", МБУ  КСШОР №1</v>
      </c>
      <c r="H13" s="271">
        <v>6297</v>
      </c>
      <c r="I13" s="271">
        <v>6265</v>
      </c>
      <c r="J13" s="271">
        <v>6033</v>
      </c>
      <c r="K13" s="271">
        <v>5925</v>
      </c>
      <c r="L13" s="271"/>
      <c r="M13" s="272">
        <v>6390</v>
      </c>
      <c r="N13" s="50">
        <f>H13/100</f>
        <v>62.97</v>
      </c>
      <c r="O13" s="50">
        <f>I13/100</f>
        <v>62.65</v>
      </c>
      <c r="P13" s="50">
        <f>J13/100</f>
        <v>60.33</v>
      </c>
      <c r="Q13" s="50">
        <f>K13/100</f>
        <v>59.25</v>
      </c>
      <c r="R13" s="50" t="s">
        <v>1227</v>
      </c>
      <c r="S13" s="50">
        <f t="shared" ref="S13:S19" si="1">M13/100</f>
        <v>63.9</v>
      </c>
      <c r="T13" s="51">
        <f t="shared" ref="T13:T20" si="2">MAX(N13,O13,P13,Q13,R13,S13)</f>
        <v>63.9</v>
      </c>
      <c r="U13" s="23" t="str">
        <f t="shared" ref="U13:U20" si="3"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35" t="s">
        <v>1273</v>
      </c>
      <c r="W13" s="41" t="str">
        <f>VLOOKUP($X13,УЧАСТНИКИ!$A$2:$L$1105,10,FALSE)</f>
        <v>Садов М.В., Садова Н.И.</v>
      </c>
      <c r="X13" s="217" t="s">
        <v>1090</v>
      </c>
      <c r="AA13" s="270"/>
      <c r="AB13" s="270"/>
      <c r="AC13" s="270"/>
      <c r="AD13" s="270"/>
      <c r="AE13" s="270"/>
      <c r="AF13" s="270"/>
    </row>
    <row r="14" spans="1:33" ht="26.4" x14ac:dyDescent="0.25">
      <c r="A14" s="278">
        <f t="shared" si="0"/>
        <v>2</v>
      </c>
      <c r="B14" s="41" t="str">
        <f>VLOOKUP($X14,УЧАСТНИКИ!$A$2:$L$1105,3,FALSE)</f>
        <v>Панова Елена</v>
      </c>
      <c r="C14" s="18" t="str">
        <f>VLOOKUP($X14,УЧАСТНИКИ!$A$2:$L$1105,4,FALSE)</f>
        <v>02.03.1987</v>
      </c>
      <c r="D14" s="18" t="str">
        <f>VLOOKUP($X14,УЧАСТНИКИ!$A$2:$L$1105,8,FALSE)</f>
        <v>МСМК</v>
      </c>
      <c r="E14" s="41" t="str">
        <f>VLOOKUP($X14,УЧАСТНИКИ!$A$2:$L$1105,5,FALSE)</f>
        <v>Москва Владимирская область</v>
      </c>
      <c r="F14" s="18" t="e">
        <f>VLOOKUP($R14,УЧАСТНИКИ!$A$2:$L$1105,7,FALSE)</f>
        <v>#N/A</v>
      </c>
      <c r="G14" s="35" t="str">
        <f>VLOOKUP($X14,УЧАСТНИКИ!$A$2:$L$1105,11,FALSE)</f>
        <v>ВС ГБУ "МГФСО" Москомспорта</v>
      </c>
      <c r="H14" s="273">
        <v>6346</v>
      </c>
      <c r="I14" s="273">
        <v>5772</v>
      </c>
      <c r="J14" s="273">
        <v>6302</v>
      </c>
      <c r="K14" s="273"/>
      <c r="L14" s="273">
        <v>5526</v>
      </c>
      <c r="M14" s="274">
        <v>5674</v>
      </c>
      <c r="N14" s="50">
        <f>H14/100</f>
        <v>63.46</v>
      </c>
      <c r="O14" s="50">
        <f>I14/100</f>
        <v>57.72</v>
      </c>
      <c r="P14" s="50">
        <f>J14/100</f>
        <v>63.02</v>
      </c>
      <c r="Q14" s="50" t="s">
        <v>1227</v>
      </c>
      <c r="R14" s="50">
        <f>L14/100</f>
        <v>55.26</v>
      </c>
      <c r="S14" s="50">
        <f t="shared" si="1"/>
        <v>56.74</v>
      </c>
      <c r="T14" s="51">
        <f t="shared" si="2"/>
        <v>63.46</v>
      </c>
      <c r="U14" s="23" t="str">
        <f t="shared" si="3"/>
        <v>МСМК</v>
      </c>
      <c r="V14" s="35" t="s">
        <v>1274</v>
      </c>
      <c r="W14" s="41" t="str">
        <f>VLOOKUP($X14,УЧАСТНИКИ!$A$2:$L$1105,10,FALSE)</f>
        <v>Котов С.В., Диаздинов О.В.</v>
      </c>
      <c r="X14" s="217" t="s">
        <v>1034</v>
      </c>
      <c r="AA14" s="270"/>
      <c r="AB14" s="270"/>
      <c r="AC14" s="270"/>
      <c r="AD14" s="270"/>
      <c r="AE14" s="270"/>
      <c r="AF14" s="270"/>
    </row>
    <row r="15" spans="1:33" ht="39.6" x14ac:dyDescent="0.25">
      <c r="A15" s="278">
        <f t="shared" si="0"/>
        <v>3</v>
      </c>
      <c r="B15" s="41" t="str">
        <f>VLOOKUP($X15,УЧАСТНИКИ!$A$2:$L$1105,3,FALSE)</f>
        <v>Мальцева Юлия</v>
      </c>
      <c r="C15" s="18" t="str">
        <f>VLOOKUP($X15,УЧАСТНИКИ!$A$2:$L$1105,4,FALSE)</f>
        <v>30.11.1990</v>
      </c>
      <c r="D15" s="18" t="str">
        <f>VLOOKUP($X15,УЧАСТНИКИ!$A$2:$L$1105,8,FALSE)</f>
        <v>МСМК</v>
      </c>
      <c r="E15" s="41" t="str">
        <f>VLOOKUP($X15,УЧАСТНИКИ!$A$2:$L$1105,5,FALSE)</f>
        <v>Москва Ханты-Мансийский автономный округ - Югра</v>
      </c>
      <c r="F15" s="18" t="e">
        <f>VLOOKUP($R15,УЧАСТНИКИ!$A$2:$L$1105,7,FALSE)</f>
        <v>#N/A</v>
      </c>
      <c r="G15" s="35" t="str">
        <f>VLOOKUP($X15,УЧАСТНИКИ!$A$2:$L$1105,11,FALSE)</f>
        <v>ВС ГБУ "МГФСО" Москомспорта</v>
      </c>
      <c r="H15" s="273">
        <v>5617</v>
      </c>
      <c r="I15" s="273"/>
      <c r="J15" s="273">
        <v>5552</v>
      </c>
      <c r="K15" s="273">
        <v>5532</v>
      </c>
      <c r="L15" s="273">
        <v>5565</v>
      </c>
      <c r="M15" s="273">
        <v>5657</v>
      </c>
      <c r="N15" s="50">
        <f>H15/100</f>
        <v>56.17</v>
      </c>
      <c r="O15" s="50" t="s">
        <v>1227</v>
      </c>
      <c r="P15" s="50">
        <f>J15/100</f>
        <v>55.52</v>
      </c>
      <c r="Q15" s="50">
        <f>K15/100</f>
        <v>55.32</v>
      </c>
      <c r="R15" s="50">
        <f>L15/100</f>
        <v>55.65</v>
      </c>
      <c r="S15" s="50">
        <f t="shared" si="1"/>
        <v>56.57</v>
      </c>
      <c r="T15" s="51">
        <f t="shared" si="2"/>
        <v>56.57</v>
      </c>
      <c r="U15" s="23" t="str">
        <f t="shared" si="3"/>
        <v>МС</v>
      </c>
      <c r="V15" s="35" t="s">
        <v>123</v>
      </c>
      <c r="W15" s="41" t="str">
        <f>VLOOKUP($X15,УЧАСТНИКИ!$A$2:$L$1105,10,FALSE)</f>
        <v>Левин С.И.</v>
      </c>
      <c r="X15" s="217" t="s">
        <v>1050</v>
      </c>
      <c r="AA15" s="270"/>
      <c r="AB15" s="270"/>
      <c r="AC15" s="270"/>
      <c r="AD15" s="270"/>
      <c r="AE15" s="270"/>
      <c r="AF15" s="270"/>
    </row>
    <row r="16" spans="1:33" ht="39.6" x14ac:dyDescent="0.25">
      <c r="A16" s="278">
        <f t="shared" si="0"/>
        <v>4</v>
      </c>
      <c r="B16" s="41" t="str">
        <f>VLOOKUP($X16,УЧАСТНИКИ!$A$2:$L$1105,3,FALSE)</f>
        <v>Деркач Надежда</v>
      </c>
      <c r="C16" s="18" t="str">
        <f>VLOOKUP($X16,УЧАСТНИКИ!$A$2:$L$1105,4,FALSE)</f>
        <v>18.04.1996</v>
      </c>
      <c r="D16" s="18" t="str">
        <f>VLOOKUP($X16,УЧАСТНИКИ!$A$2:$L$1105,8,FALSE)</f>
        <v>МС</v>
      </c>
      <c r="E16" s="41" t="str">
        <f>VLOOKUP($X16,УЧАСТНИКИ!$A$2:$L$1105,5,FALSE)</f>
        <v>Москва Нижегородская область</v>
      </c>
      <c r="F16" s="18" t="e">
        <f>VLOOKUP($R16,УЧАСТНИКИ!$A$2:$L$1105,7,FALSE)</f>
        <v>#N/A</v>
      </c>
      <c r="G16" s="35" t="str">
        <f>VLOOKUP($X16,УЧАСТНИКИ!$A$2:$L$1105,11,FALSE)</f>
        <v xml:space="preserve"> ГБУ "СШОР "Луч" Москомспорта, МБУ   КСШОР №1</v>
      </c>
      <c r="H16" s="273">
        <v>5487</v>
      </c>
      <c r="I16" s="273">
        <v>5514</v>
      </c>
      <c r="J16" s="273">
        <v>5464</v>
      </c>
      <c r="K16" s="273"/>
      <c r="L16" s="273"/>
      <c r="M16" s="273">
        <v>5568</v>
      </c>
      <c r="N16" s="50">
        <f>H16/100</f>
        <v>54.87</v>
      </c>
      <c r="O16" s="50">
        <f t="shared" ref="O16:P19" si="4">I16/100</f>
        <v>55.14</v>
      </c>
      <c r="P16" s="50">
        <f t="shared" si="4"/>
        <v>54.64</v>
      </c>
      <c r="Q16" s="50" t="s">
        <v>1227</v>
      </c>
      <c r="R16" s="50" t="s">
        <v>1227</v>
      </c>
      <c r="S16" s="50">
        <f t="shared" si="1"/>
        <v>55.68</v>
      </c>
      <c r="T16" s="51">
        <f t="shared" si="2"/>
        <v>55.68</v>
      </c>
      <c r="U16" s="23" t="str">
        <f t="shared" si="3"/>
        <v>МС</v>
      </c>
      <c r="V16" s="35" t="s">
        <v>123</v>
      </c>
      <c r="W16" s="41" t="str">
        <f>VLOOKUP($X16,УЧАСТНИКИ!$A$2:$L$1105,10,FALSE)</f>
        <v>Садов М.В., Коптюх И.Н.</v>
      </c>
      <c r="X16" s="217" t="s">
        <v>1086</v>
      </c>
      <c r="AA16" s="270"/>
      <c r="AB16" s="270"/>
      <c r="AC16" s="270"/>
      <c r="AD16" s="270"/>
      <c r="AE16" s="270"/>
      <c r="AF16" s="270"/>
    </row>
    <row r="17" spans="1:35" ht="39.6" x14ac:dyDescent="0.25">
      <c r="A17" s="278">
        <f t="shared" si="0"/>
        <v>5</v>
      </c>
      <c r="B17" s="41" t="str">
        <f>VLOOKUP($X17,УЧАСТНИКИ!$A$2:$L$1105,3,FALSE)</f>
        <v>Бурмистрова Екатерина</v>
      </c>
      <c r="C17" s="18" t="str">
        <f>VLOOKUP($X17,УЧАСТНИКИ!$A$2:$L$1105,4,FALSE)</f>
        <v>18.08.1990</v>
      </c>
      <c r="D17" s="18" t="str">
        <f>VLOOKUP($X17,УЧАСТНИКИ!$A$2:$L$1105,8,FALSE)</f>
        <v>МС</v>
      </c>
      <c r="E17" s="41" t="str">
        <f>VLOOKUP($X17,УЧАСТНИКИ!$A$2:$L$1105,5,FALSE)</f>
        <v xml:space="preserve">Санкт-Петербург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ГБУ СШОР "Академия легкой атлетики Санкт-Петербурга"</v>
      </c>
      <c r="H17" s="273">
        <v>5324</v>
      </c>
      <c r="I17" s="273">
        <v>5218</v>
      </c>
      <c r="J17" s="273">
        <v>5082</v>
      </c>
      <c r="K17" s="273"/>
      <c r="L17" s="273"/>
      <c r="M17" s="273">
        <v>4826</v>
      </c>
      <c r="N17" s="50">
        <f>H17/100</f>
        <v>53.24</v>
      </c>
      <c r="O17" s="50">
        <f t="shared" si="4"/>
        <v>52.18</v>
      </c>
      <c r="P17" s="50">
        <f t="shared" si="4"/>
        <v>50.82</v>
      </c>
      <c r="Q17" s="50" t="s">
        <v>1227</v>
      </c>
      <c r="R17" s="50" t="s">
        <v>1227</v>
      </c>
      <c r="S17" s="50">
        <f t="shared" si="1"/>
        <v>48.26</v>
      </c>
      <c r="T17" s="51">
        <f t="shared" si="2"/>
        <v>53.24</v>
      </c>
      <c r="U17" s="23" t="str">
        <f t="shared" si="3"/>
        <v>МС</v>
      </c>
      <c r="V17" s="35" t="s">
        <v>1231</v>
      </c>
      <c r="W17" s="41" t="str">
        <f>VLOOKUP($X17,УЧАСТНИКИ!$A$2:$L$1105,10,FALSE)</f>
        <v>Данилова Т.П.</v>
      </c>
      <c r="X17" s="217" t="s">
        <v>79</v>
      </c>
      <c r="AA17" s="270"/>
      <c r="AB17" s="270"/>
      <c r="AC17" s="270"/>
      <c r="AD17" s="270"/>
      <c r="AE17" s="270"/>
      <c r="AF17" s="270"/>
    </row>
    <row r="18" spans="1:35" ht="52.8" x14ac:dyDescent="0.25">
      <c r="A18" s="278">
        <f t="shared" si="0"/>
        <v>6</v>
      </c>
      <c r="B18" s="41" t="str">
        <f>VLOOKUP($X18,УЧАСТНИКИ!$A$2:$L$1105,3,FALSE)</f>
        <v>Белякова Алена</v>
      </c>
      <c r="C18" s="18" t="str">
        <f>VLOOKUP($X18,УЧАСТНИКИ!$A$2:$L$1105,4,FALSE)</f>
        <v>21.12.1998</v>
      </c>
      <c r="D18" s="18" t="str">
        <f>VLOOKUP($X18,УЧАСТНИКИ!$A$2:$L$1105,8,FALSE)</f>
        <v>МС</v>
      </c>
      <c r="E18" s="41" t="str">
        <f>VLOOKUP($X18,УЧАСТНИКИ!$A$2:$L$1105,5,FALSE)</f>
        <v>Краснодарский край ЮФО (К)</v>
      </c>
      <c r="F18" s="18" t="e">
        <f>VLOOKUP($R18,УЧАСТНИКИ!$A$2:$L$1105,7,FALSE)</f>
        <v>#N/A</v>
      </c>
      <c r="G18" s="35" t="str">
        <f>VLOOKUP($X18,УЧАСТНИКИ!$A$2:$L$1105,11,FALSE)</f>
        <v xml:space="preserve"> ГБУ КК"РЦСП по легкой атлетике", ГБУ КК "ЦОП по легкой атлетике", МБУ "СШ Джанкойского района"</v>
      </c>
      <c r="H18" s="273">
        <v>4909</v>
      </c>
      <c r="I18" s="273">
        <v>5122</v>
      </c>
      <c r="J18" s="273">
        <v>4955</v>
      </c>
      <c r="K18" s="273">
        <v>5048</v>
      </c>
      <c r="L18" s="273">
        <v>5142</v>
      </c>
      <c r="M18" s="273">
        <v>5072</v>
      </c>
      <c r="N18" s="50">
        <f>H18/100</f>
        <v>49.09</v>
      </c>
      <c r="O18" s="50">
        <f t="shared" si="4"/>
        <v>51.22</v>
      </c>
      <c r="P18" s="50">
        <f t="shared" si="4"/>
        <v>49.55</v>
      </c>
      <c r="Q18" s="50">
        <f>K18/100</f>
        <v>50.48</v>
      </c>
      <c r="R18" s="50">
        <f>L18/100</f>
        <v>51.42</v>
      </c>
      <c r="S18" s="50">
        <f t="shared" si="1"/>
        <v>50.72</v>
      </c>
      <c r="T18" s="51">
        <f t="shared" si="2"/>
        <v>51.42</v>
      </c>
      <c r="U18" s="23" t="str">
        <f t="shared" si="3"/>
        <v>КМС</v>
      </c>
      <c r="V18" s="35">
        <v>14</v>
      </c>
      <c r="W18" s="41" t="str">
        <f>VLOOKUP($X18,УЧАСТНИКИ!$A$2:$L$1105,10,FALSE)</f>
        <v>Синицын А.В., Беляков Ю.Б.</v>
      </c>
      <c r="X18" s="217" t="s">
        <v>1066</v>
      </c>
      <c r="AA18" s="270"/>
      <c r="AB18" s="270"/>
      <c r="AC18" s="270"/>
      <c r="AD18" s="270"/>
      <c r="AE18" s="270"/>
      <c r="AF18" s="270"/>
    </row>
    <row r="19" spans="1:35" ht="39.6" x14ac:dyDescent="0.25">
      <c r="A19" s="278">
        <f t="shared" si="0"/>
        <v>7</v>
      </c>
      <c r="B19" s="41" t="str">
        <f>VLOOKUP($X19,УЧАСТНИКИ!$A$2:$L$1105,3,FALSE)</f>
        <v>Савинова Юлия</v>
      </c>
      <c r="C19" s="18" t="str">
        <f>VLOOKUP($X19,УЧАСТНИКИ!$A$2:$L$1105,4,FALSE)</f>
        <v>28.06.1994</v>
      </c>
      <c r="D19" s="18" t="str">
        <f>VLOOKUP($X19,УЧАСТНИКИ!$A$2:$L$1105,8,FALSE)</f>
        <v>КМС</v>
      </c>
      <c r="E19" s="41" t="str">
        <f>VLOOKUP($X19,УЧАСТНИКИ!$A$2:$L$1105,5,FALSE)</f>
        <v>Москва Нижегородская область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ГБУ "СШОР "Луч" Москомспорта, МБУ   КСШОР №1</v>
      </c>
      <c r="H19" s="273">
        <v>5131</v>
      </c>
      <c r="I19" s="273">
        <v>5052</v>
      </c>
      <c r="J19" s="273">
        <v>4947</v>
      </c>
      <c r="K19" s="273">
        <v>4816</v>
      </c>
      <c r="L19" s="273"/>
      <c r="M19" s="273">
        <v>4904</v>
      </c>
      <c r="N19" s="50">
        <f>H19/100</f>
        <v>51.31</v>
      </c>
      <c r="O19" s="50">
        <f t="shared" si="4"/>
        <v>50.52</v>
      </c>
      <c r="P19" s="50">
        <f t="shared" si="4"/>
        <v>49.47</v>
      </c>
      <c r="Q19" s="50">
        <f>K19/100</f>
        <v>48.16</v>
      </c>
      <c r="R19" s="50" t="s">
        <v>1227</v>
      </c>
      <c r="S19" s="50">
        <f t="shared" si="1"/>
        <v>49.04</v>
      </c>
      <c r="T19" s="51">
        <f t="shared" si="2"/>
        <v>51.31</v>
      </c>
      <c r="U19" s="23" t="str">
        <f t="shared" si="3"/>
        <v>КМС</v>
      </c>
      <c r="V19" s="35" t="s">
        <v>123</v>
      </c>
      <c r="W19" s="41" t="str">
        <f>VLOOKUP($X19,УЧАСТНИКИ!$A$2:$L$1105,10,FALSE)</f>
        <v>Садов М.В., Зубовский В.Г.</v>
      </c>
      <c r="X19" s="217" t="s">
        <v>1088</v>
      </c>
      <c r="AA19" s="270"/>
      <c r="AB19" s="270"/>
      <c r="AC19" s="270"/>
      <c r="AD19" s="270"/>
      <c r="AE19" s="270"/>
      <c r="AF19" s="270"/>
    </row>
    <row r="20" spans="1:35" ht="39.6" x14ac:dyDescent="0.25">
      <c r="A20" s="278">
        <f t="shared" si="0"/>
        <v>8</v>
      </c>
      <c r="B20" s="41" t="str">
        <f>VLOOKUP($X20,УЧАСТНИКИ!$A$2:$L$1105,3,FALSE)</f>
        <v>Липунова Валерия</v>
      </c>
      <c r="C20" s="18" t="str">
        <f>VLOOKUP($X20,УЧАСТНИКИ!$A$2:$L$1105,4,FALSE)</f>
        <v>14.06.1995</v>
      </c>
      <c r="D20" s="18" t="str">
        <f>VLOOKUP($X20,УЧАСТНИКИ!$A$2:$L$1105,8,FALSE)</f>
        <v>КМС</v>
      </c>
      <c r="E20" s="41" t="str">
        <f>VLOOKUP($X20,УЧАСТНИКИ!$A$2:$L$1105,5,FALSE)</f>
        <v xml:space="preserve">Московская область </v>
      </c>
      <c r="F20" s="18" t="e">
        <f>VLOOKUP($R20,УЧАСТНИКИ!$A$2:$L$1105,7,FALSE)</f>
        <v>#N/A</v>
      </c>
      <c r="G20" s="35" t="str">
        <f>VLOOKUP($X20,УЧАСТНИКИ!$A$2:$L$1105,11,FALSE)</f>
        <v xml:space="preserve"> МУ ДСШ  (г.Люберцы)</v>
      </c>
      <c r="H20" s="273"/>
      <c r="I20" s="273"/>
      <c r="J20" s="273"/>
      <c r="K20" s="273">
        <v>4442</v>
      </c>
      <c r="L20" s="273"/>
      <c r="M20" s="273"/>
      <c r="N20" s="50" t="s">
        <v>1227</v>
      </c>
      <c r="O20" s="50" t="s">
        <v>1227</v>
      </c>
      <c r="P20" s="50" t="s">
        <v>1227</v>
      </c>
      <c r="Q20" s="50">
        <f>K20/100</f>
        <v>44.42</v>
      </c>
      <c r="R20" s="50" t="s">
        <v>1227</v>
      </c>
      <c r="S20" s="50" t="s">
        <v>1227</v>
      </c>
      <c r="T20" s="51">
        <f t="shared" si="2"/>
        <v>44.42</v>
      </c>
      <c r="U20" s="23" t="str">
        <f t="shared" si="3"/>
        <v>1</v>
      </c>
      <c r="V20" s="35">
        <v>13</v>
      </c>
      <c r="W20" s="41" t="str">
        <f>VLOOKUP($X20,УЧАСТНИКИ!$A$2:$L$1105,10,FALSE)</f>
        <v>Миленин В.А., Исковский А.В., Неверова И.А.</v>
      </c>
      <c r="X20" s="217" t="s">
        <v>118</v>
      </c>
      <c r="AA20" s="270"/>
      <c r="AB20" s="270"/>
      <c r="AC20" s="270"/>
      <c r="AD20" s="270"/>
      <c r="AE20" s="270"/>
      <c r="AF20" s="270"/>
    </row>
    <row r="21" spans="1:35" s="53" customFormat="1" ht="13.2" customHeight="1" x14ac:dyDescent="0.25">
      <c r="A21" s="61"/>
      <c r="B21" s="62"/>
      <c r="C21" s="63"/>
      <c r="D21" s="63"/>
      <c r="E21" s="63"/>
      <c r="F21" s="63"/>
      <c r="G21" s="64"/>
      <c r="H21" s="64"/>
      <c r="I21" s="64"/>
      <c r="J21" s="64"/>
      <c r="K21" s="64"/>
      <c r="L21" s="64"/>
      <c r="M21" s="64"/>
      <c r="N21" s="65"/>
      <c r="O21" s="65"/>
      <c r="P21" s="65"/>
      <c r="Q21" s="65"/>
      <c r="R21" s="65"/>
      <c r="S21" s="65"/>
      <c r="T21" s="65"/>
      <c r="U21" s="63"/>
      <c r="V21" s="63"/>
      <c r="W21" s="63"/>
      <c r="Y21" s="54"/>
      <c r="Z21" s="275"/>
      <c r="AA21" s="54"/>
      <c r="AB21" s="54"/>
      <c r="AC21" s="54"/>
      <c r="AD21" s="54"/>
      <c r="AE21" s="54"/>
      <c r="AF21" s="54"/>
      <c r="AH21" s="276"/>
      <c r="AI21" s="54"/>
    </row>
    <row r="22" spans="1:35" s="53" customFormat="1" ht="13.2" customHeight="1" x14ac:dyDescent="0.25">
      <c r="A22" s="61"/>
      <c r="B22" s="62"/>
      <c r="C22" s="63"/>
      <c r="D22" s="63"/>
      <c r="E22" s="63"/>
      <c r="F22" s="63"/>
      <c r="G22" s="64"/>
      <c r="H22" s="64"/>
      <c r="I22" s="64"/>
      <c r="J22" s="64"/>
      <c r="K22" s="64"/>
      <c r="L22" s="64"/>
      <c r="M22" s="64"/>
      <c r="N22" s="65"/>
      <c r="O22" s="65"/>
      <c r="P22" s="65"/>
      <c r="Q22" s="65"/>
      <c r="R22" s="65"/>
      <c r="S22" s="65"/>
      <c r="T22" s="65"/>
      <c r="U22" s="63"/>
      <c r="V22" s="63"/>
      <c r="W22" s="63"/>
      <c r="X22" s="55"/>
      <c r="Y22" s="54"/>
      <c r="Z22" s="275"/>
      <c r="AA22" s="54"/>
      <c r="AB22" s="54"/>
      <c r="AC22" s="54"/>
      <c r="AD22" s="54"/>
      <c r="AE22" s="54"/>
      <c r="AF22" s="54"/>
      <c r="AH22" s="276"/>
      <c r="AI22" s="54"/>
    </row>
    <row r="23" spans="1:35" s="53" customFormat="1" ht="13.2" customHeight="1" x14ac:dyDescent="0.25">
      <c r="A23" s="61"/>
      <c r="B23" s="62"/>
      <c r="C23" s="63"/>
      <c r="D23" s="63"/>
      <c r="E23" s="63"/>
      <c r="F23" s="63"/>
      <c r="G23" s="64"/>
      <c r="H23" s="64"/>
      <c r="I23" s="64"/>
      <c r="J23" s="64"/>
      <c r="K23" s="64"/>
      <c r="L23" s="64"/>
      <c r="M23" s="64"/>
      <c r="N23" s="65"/>
      <c r="O23" s="65"/>
      <c r="P23" s="65"/>
      <c r="Q23" s="65"/>
      <c r="R23" s="65"/>
      <c r="S23" s="65"/>
      <c r="T23" s="65"/>
      <c r="U23" s="63"/>
      <c r="V23" s="63"/>
      <c r="W23" s="63"/>
      <c r="Y23" s="54"/>
      <c r="Z23" s="275"/>
      <c r="AA23" s="54"/>
      <c r="AB23" s="54"/>
      <c r="AC23" s="54"/>
      <c r="AD23" s="54"/>
      <c r="AE23" s="54"/>
      <c r="AF23" s="54"/>
      <c r="AH23" s="276"/>
      <c r="AI23" s="54"/>
    </row>
    <row r="24" spans="1:35" s="53" customFormat="1" ht="13.2" customHeight="1" x14ac:dyDescent="0.25">
      <c r="A24" s="277" t="s">
        <v>172</v>
      </c>
      <c r="B24" s="212"/>
      <c r="C24" s="130"/>
      <c r="D24" s="130"/>
      <c r="E24" s="212"/>
      <c r="F24" s="212"/>
      <c r="G24" s="277" t="s">
        <v>173</v>
      </c>
      <c r="H24" s="64"/>
      <c r="I24" s="64"/>
      <c r="J24" s="64"/>
      <c r="K24" s="64"/>
      <c r="L24" s="64"/>
      <c r="M24" s="64"/>
      <c r="N24" s="65"/>
      <c r="O24" s="65"/>
      <c r="P24" s="65"/>
      <c r="Q24" s="65"/>
      <c r="R24" s="65"/>
      <c r="S24" s="65"/>
      <c r="T24" s="65"/>
      <c r="U24" s="63"/>
      <c r="V24" s="63"/>
      <c r="W24" s="63"/>
      <c r="X24" s="55"/>
      <c r="Y24" s="54"/>
      <c r="Z24" s="275"/>
      <c r="AA24" s="54"/>
      <c r="AB24" s="54"/>
      <c r="AC24" s="54"/>
      <c r="AD24" s="54"/>
      <c r="AE24" s="54"/>
      <c r="AF24" s="54"/>
      <c r="AH24" s="276"/>
      <c r="AI24" s="54"/>
    </row>
    <row r="25" spans="1:35" s="53" customFormat="1" ht="13.2" customHeight="1" x14ac:dyDescent="0.25">
      <c r="A25" s="277"/>
      <c r="B25" s="212"/>
      <c r="C25" s="130"/>
      <c r="D25" s="130"/>
      <c r="E25" s="212"/>
      <c r="F25" s="212"/>
      <c r="G25" s="277"/>
      <c r="H25" s="57"/>
      <c r="I25" s="57"/>
      <c r="J25" s="57"/>
      <c r="K25" s="57"/>
      <c r="L25" s="57"/>
      <c r="M25" s="57"/>
      <c r="N25" s="65"/>
      <c r="O25" s="65"/>
      <c r="P25" s="65"/>
      <c r="Q25" s="65"/>
      <c r="R25" s="65"/>
      <c r="S25" s="65"/>
      <c r="T25" s="65"/>
      <c r="U25" s="63"/>
      <c r="V25" s="63"/>
      <c r="W25" s="63"/>
      <c r="Y25" s="54"/>
      <c r="Z25" s="275"/>
      <c r="AA25" s="54"/>
      <c r="AB25" s="54"/>
      <c r="AC25" s="54"/>
      <c r="AD25" s="54"/>
      <c r="AE25" s="54"/>
      <c r="AF25" s="54"/>
      <c r="AH25" s="276"/>
      <c r="AI25" s="54"/>
    </row>
    <row r="26" spans="1:35" s="53" customFormat="1" ht="12.75" customHeight="1" x14ac:dyDescent="0.25">
      <c r="A26" s="277"/>
      <c r="B26" s="212"/>
      <c r="C26" s="130"/>
      <c r="D26" s="130"/>
      <c r="E26" s="212"/>
      <c r="F26" s="212"/>
      <c r="G26" s="277"/>
      <c r="H26" s="57"/>
      <c r="I26" s="57"/>
      <c r="J26" s="57"/>
      <c r="K26" s="57"/>
      <c r="L26" s="57"/>
      <c r="M26" s="57"/>
      <c r="N26" s="65"/>
      <c r="O26" s="65"/>
      <c r="P26" s="65"/>
      <c r="Q26" s="65"/>
      <c r="R26" s="65"/>
      <c r="S26" s="65"/>
      <c r="T26" s="65"/>
      <c r="U26" s="63"/>
      <c r="V26" s="63"/>
      <c r="W26" s="63"/>
      <c r="X26" s="55"/>
      <c r="Y26" s="54"/>
      <c r="Z26" s="275"/>
      <c r="AA26" s="54"/>
      <c r="AB26" s="54"/>
      <c r="AC26" s="54"/>
      <c r="AD26" s="54"/>
      <c r="AE26" s="54"/>
      <c r="AF26" s="54"/>
      <c r="AH26" s="276"/>
      <c r="AI26" s="54"/>
    </row>
    <row r="27" spans="1:35" s="53" customFormat="1" ht="12.75" customHeight="1" x14ac:dyDescent="0.25">
      <c r="A27" s="277" t="s">
        <v>174</v>
      </c>
      <c r="B27" s="212"/>
      <c r="C27" s="130"/>
      <c r="D27" s="130"/>
      <c r="E27" s="212"/>
      <c r="F27" s="212"/>
      <c r="G27" s="277" t="s">
        <v>175</v>
      </c>
      <c r="Y27" s="54"/>
      <c r="Z27" s="275"/>
      <c r="AA27" s="54"/>
      <c r="AB27" s="54"/>
      <c r="AC27" s="54"/>
      <c r="AD27" s="54"/>
      <c r="AE27" s="54"/>
      <c r="AF27" s="54"/>
      <c r="AH27" s="276"/>
    </row>
    <row r="28" spans="1:35" s="53" customFormat="1" ht="12.75" customHeight="1" x14ac:dyDescent="0.25">
      <c r="A28" s="56"/>
      <c r="C28" s="54"/>
      <c r="D28" s="54"/>
      <c r="X28" s="55"/>
      <c r="Y28" s="54"/>
      <c r="Z28" s="275"/>
      <c r="AA28" s="54"/>
      <c r="AB28" s="54"/>
      <c r="AC28" s="54"/>
      <c r="AD28" s="54"/>
      <c r="AE28" s="54"/>
      <c r="AF28" s="54"/>
      <c r="AH28" s="276"/>
    </row>
    <row r="29" spans="1:35" s="53" customFormat="1" ht="12.75" customHeight="1" x14ac:dyDescent="0.25">
      <c r="A29" s="56"/>
      <c r="C29" s="54"/>
      <c r="D29" s="54"/>
      <c r="Y29" s="54"/>
      <c r="Z29" s="275"/>
      <c r="AA29" s="54"/>
      <c r="AB29" s="54"/>
      <c r="AC29" s="54"/>
      <c r="AD29" s="54"/>
      <c r="AE29" s="54"/>
      <c r="AF29" s="54"/>
      <c r="AH29" s="276"/>
    </row>
    <row r="30" spans="1:35" s="53" customFormat="1" ht="12.75" customHeight="1" x14ac:dyDescent="0.25">
      <c r="A30" s="56"/>
      <c r="C30" s="54"/>
      <c r="D30" s="54"/>
      <c r="X30" s="55"/>
      <c r="Y30" s="54"/>
      <c r="Z30" s="275"/>
      <c r="AA30" s="54"/>
      <c r="AB30" s="54"/>
      <c r="AC30" s="54"/>
      <c r="AD30" s="54"/>
      <c r="AE30" s="54"/>
      <c r="AF30" s="54"/>
      <c r="AH30" s="276"/>
    </row>
    <row r="31" spans="1:35" s="53" customFormat="1" ht="12.75" customHeight="1" x14ac:dyDescent="0.25">
      <c r="A31" s="56"/>
      <c r="C31" s="54"/>
      <c r="D31" s="54"/>
      <c r="Y31" s="54"/>
      <c r="Z31" s="275"/>
      <c r="AA31" s="54"/>
      <c r="AB31" s="54"/>
      <c r="AC31" s="54"/>
      <c r="AD31" s="54"/>
      <c r="AE31" s="54"/>
      <c r="AF31" s="54"/>
      <c r="AH31" s="276"/>
    </row>
    <row r="32" spans="1:35" s="53" customFormat="1" ht="12.75" customHeight="1" x14ac:dyDescent="0.25">
      <c r="A32" s="56"/>
      <c r="C32" s="54"/>
      <c r="D32" s="54"/>
      <c r="Y32" s="54"/>
      <c r="Z32" s="275"/>
      <c r="AA32" s="54"/>
      <c r="AB32" s="54"/>
      <c r="AC32" s="54"/>
      <c r="AD32" s="54"/>
      <c r="AE32" s="54"/>
      <c r="AF32" s="54"/>
      <c r="AH32" s="276"/>
    </row>
    <row r="33" spans="1:34" s="53" customFormat="1" ht="12.75" customHeight="1" x14ac:dyDescent="0.25">
      <c r="A33" s="56"/>
      <c r="C33" s="54"/>
      <c r="D33" s="54"/>
      <c r="Y33" s="54"/>
      <c r="Z33" s="275"/>
      <c r="AA33" s="54"/>
      <c r="AB33" s="54"/>
      <c r="AC33" s="54"/>
      <c r="AD33" s="54"/>
      <c r="AE33" s="54"/>
      <c r="AF33" s="54"/>
      <c r="AH33" s="276"/>
    </row>
    <row r="34" spans="1:34" s="53" customFormat="1" ht="12.75" customHeight="1" x14ac:dyDescent="0.25">
      <c r="A34" s="56"/>
      <c r="C34" s="54"/>
      <c r="D34" s="54"/>
      <c r="Y34" s="54"/>
      <c r="Z34" s="275"/>
      <c r="AA34" s="54"/>
      <c r="AB34" s="54"/>
      <c r="AC34" s="54"/>
      <c r="AD34" s="54"/>
      <c r="AE34" s="54"/>
      <c r="AF34" s="54"/>
      <c r="AH34" s="276"/>
    </row>
    <row r="35" spans="1:34" s="53" customFormat="1" ht="12.75" customHeight="1" x14ac:dyDescent="0.25">
      <c r="A35" s="56"/>
      <c r="C35" s="54"/>
      <c r="D35" s="54"/>
      <c r="Y35" s="54"/>
      <c r="Z35" s="275"/>
      <c r="AA35" s="54"/>
      <c r="AB35" s="54"/>
      <c r="AC35" s="54"/>
      <c r="AD35" s="54"/>
      <c r="AE35" s="54"/>
      <c r="AF35" s="54"/>
      <c r="AH35" s="276"/>
    </row>
    <row r="36" spans="1:34" s="53" customFormat="1" ht="12.75" customHeight="1" x14ac:dyDescent="0.25">
      <c r="A36" s="56"/>
      <c r="C36" s="54"/>
      <c r="D36" s="54"/>
      <c r="X36" s="55"/>
      <c r="Y36" s="54"/>
      <c r="Z36" s="275"/>
      <c r="AA36" s="54"/>
      <c r="AB36" s="54"/>
      <c r="AC36" s="54"/>
      <c r="AD36" s="54"/>
      <c r="AE36" s="54"/>
      <c r="AF36" s="54"/>
    </row>
    <row r="37" spans="1:34" s="53" customFormat="1" ht="12.75" customHeight="1" x14ac:dyDescent="0.25">
      <c r="A37" s="56"/>
      <c r="C37" s="54"/>
      <c r="D37" s="54"/>
      <c r="Y37" s="54"/>
      <c r="Z37" s="275"/>
      <c r="AA37" s="54"/>
      <c r="AB37" s="54"/>
      <c r="AC37" s="54"/>
      <c r="AD37" s="54"/>
      <c r="AE37" s="54"/>
      <c r="AF37" s="54"/>
      <c r="AH37" s="276"/>
    </row>
    <row r="38" spans="1:34" s="53" customFormat="1" ht="12.75" customHeight="1" x14ac:dyDescent="0.25">
      <c r="A38" s="56"/>
      <c r="C38" s="54"/>
      <c r="D38" s="54"/>
      <c r="X38" s="55"/>
      <c r="Y38" s="54"/>
      <c r="Z38" s="275"/>
      <c r="AA38" s="54"/>
      <c r="AB38" s="54"/>
      <c r="AC38" s="54"/>
      <c r="AD38" s="54"/>
      <c r="AE38" s="54"/>
      <c r="AF38" s="54"/>
      <c r="AH38" s="276"/>
    </row>
    <row r="39" spans="1:34" s="53" customFormat="1" ht="12.75" customHeight="1" x14ac:dyDescent="0.25">
      <c r="A39" s="56"/>
      <c r="C39" s="54"/>
      <c r="D39" s="54"/>
      <c r="Y39" s="54"/>
      <c r="Z39" s="275"/>
      <c r="AA39" s="54"/>
      <c r="AB39" s="54"/>
      <c r="AC39" s="54"/>
      <c r="AD39" s="54"/>
      <c r="AE39" s="54"/>
      <c r="AF39" s="54"/>
      <c r="AH39" s="276"/>
    </row>
    <row r="40" spans="1:34" s="53" customFormat="1" ht="12.75" customHeight="1" x14ac:dyDescent="0.25">
      <c r="A40" s="56"/>
      <c r="C40" s="54"/>
      <c r="D40" s="54"/>
      <c r="X40" s="55"/>
      <c r="Y40" s="54"/>
      <c r="Z40" s="275"/>
      <c r="AA40" s="54"/>
      <c r="AB40" s="54"/>
      <c r="AC40" s="54"/>
      <c r="AD40" s="54"/>
      <c r="AE40" s="54"/>
      <c r="AF40" s="54"/>
      <c r="AH40" s="276"/>
    </row>
    <row r="41" spans="1:34" s="53" customFormat="1" ht="12.75" customHeight="1" x14ac:dyDescent="0.25">
      <c r="A41" s="56"/>
      <c r="C41" s="54"/>
      <c r="D41" s="54"/>
      <c r="Y41" s="54"/>
      <c r="Z41" s="275"/>
      <c r="AA41" s="54"/>
      <c r="AB41" s="54"/>
      <c r="AC41" s="54"/>
      <c r="AD41" s="54"/>
      <c r="AE41" s="54"/>
      <c r="AF41" s="54"/>
      <c r="AH41" s="276"/>
    </row>
    <row r="42" spans="1:34" s="53" customFormat="1" ht="12.75" customHeight="1" x14ac:dyDescent="0.25">
      <c r="A42" s="56"/>
      <c r="C42" s="54"/>
      <c r="D42" s="54"/>
      <c r="X42" s="55"/>
      <c r="Y42" s="54"/>
      <c r="Z42" s="275"/>
      <c r="AA42" s="54"/>
      <c r="AB42" s="54"/>
      <c r="AC42" s="54"/>
      <c r="AD42" s="54"/>
      <c r="AE42" s="54"/>
      <c r="AF42" s="54"/>
      <c r="AH42" s="276"/>
    </row>
    <row r="43" spans="1:34" s="53" customFormat="1" ht="12.75" customHeight="1" x14ac:dyDescent="0.25">
      <c r="A43" s="56"/>
      <c r="C43" s="54"/>
      <c r="D43" s="54"/>
      <c r="Y43" s="54"/>
      <c r="Z43" s="275"/>
      <c r="AA43" s="54"/>
      <c r="AB43" s="54"/>
      <c r="AC43" s="54"/>
      <c r="AD43" s="54"/>
      <c r="AE43" s="54"/>
      <c r="AF43" s="54"/>
      <c r="AH43" s="276"/>
    </row>
    <row r="44" spans="1:34" s="53" customFormat="1" ht="12.75" customHeight="1" x14ac:dyDescent="0.25">
      <c r="A44" s="56"/>
      <c r="C44" s="54"/>
      <c r="D44" s="54"/>
      <c r="X44" s="55"/>
      <c r="Y44" s="54"/>
      <c r="Z44" s="275"/>
      <c r="AA44" s="54"/>
      <c r="AB44" s="54"/>
      <c r="AC44" s="54"/>
      <c r="AD44" s="54"/>
      <c r="AE44" s="54"/>
      <c r="AF44" s="54"/>
      <c r="AH44" s="276"/>
    </row>
    <row r="45" spans="1:34" s="53" customFormat="1" ht="12.75" customHeight="1" x14ac:dyDescent="0.25">
      <c r="A45" s="56"/>
      <c r="C45" s="54"/>
      <c r="D45" s="54"/>
      <c r="Y45" s="54"/>
      <c r="Z45" s="275"/>
      <c r="AA45" s="54"/>
      <c r="AB45" s="54"/>
      <c r="AC45" s="54"/>
      <c r="AD45" s="54"/>
      <c r="AE45" s="54"/>
      <c r="AF45" s="54"/>
      <c r="AH45" s="276"/>
    </row>
    <row r="46" spans="1:34" s="53" customFormat="1" ht="12.75" customHeight="1" x14ac:dyDescent="0.25">
      <c r="A46" s="56"/>
      <c r="C46" s="54"/>
      <c r="D46" s="54"/>
      <c r="X46" s="57"/>
      <c r="Y46" s="54"/>
      <c r="Z46" s="275"/>
      <c r="AA46" s="54"/>
      <c r="AB46" s="54"/>
      <c r="AC46" s="54"/>
      <c r="AD46" s="54"/>
      <c r="AE46" s="54"/>
      <c r="AF46" s="54"/>
      <c r="AH46" s="276"/>
    </row>
    <row r="47" spans="1:34" s="53" customFormat="1" ht="12.75" customHeight="1" x14ac:dyDescent="0.25">
      <c r="A47" s="56"/>
      <c r="C47" s="54"/>
      <c r="D47" s="54"/>
      <c r="X47" s="58"/>
      <c r="Y47" s="54"/>
      <c r="Z47" s="275"/>
      <c r="AA47" s="54"/>
      <c r="AB47" s="54"/>
      <c r="AC47" s="54"/>
      <c r="AD47" s="54"/>
      <c r="AE47" s="54"/>
      <c r="AF47" s="54"/>
      <c r="AH47" s="276"/>
    </row>
    <row r="48" spans="1:34" ht="12.75" customHeight="1" x14ac:dyDescent="0.25">
      <c r="C48" s="270"/>
      <c r="D48" s="270"/>
      <c r="X48" s="27"/>
      <c r="AA48" s="270"/>
      <c r="AB48" s="270"/>
      <c r="AC48" s="270"/>
      <c r="AD48" s="270"/>
      <c r="AE48" s="270"/>
      <c r="AF48" s="270"/>
    </row>
    <row r="49" spans="3:34" ht="12.75" customHeight="1" x14ac:dyDescent="0.25">
      <c r="C49" s="270"/>
      <c r="D49" s="270"/>
      <c r="X49" s="58"/>
      <c r="Y49" s="54"/>
      <c r="Z49" s="275"/>
      <c r="AA49" s="270"/>
      <c r="AB49" s="270"/>
      <c r="AC49" s="270"/>
      <c r="AD49" s="270"/>
      <c r="AE49" s="270"/>
      <c r="AF49" s="270"/>
      <c r="AH49" s="276"/>
    </row>
    <row r="50" spans="3:34" ht="12.75" customHeight="1" x14ac:dyDescent="0.25">
      <c r="C50" s="270"/>
      <c r="D50" s="270"/>
      <c r="AA50" s="270"/>
      <c r="AB50" s="270"/>
      <c r="AC50" s="270"/>
      <c r="AD50" s="270"/>
      <c r="AE50" s="270"/>
      <c r="AF50" s="270"/>
    </row>
    <row r="51" spans="3:34" ht="12.75" customHeight="1" x14ac:dyDescent="0.25">
      <c r="C51" s="270"/>
      <c r="D51" s="270"/>
      <c r="AA51" s="270"/>
      <c r="AB51" s="270"/>
      <c r="AC51" s="270"/>
      <c r="AD51" s="270"/>
      <c r="AE51" s="270"/>
      <c r="AF51" s="270"/>
    </row>
    <row r="52" spans="3:34" ht="12.75" customHeight="1" x14ac:dyDescent="0.25">
      <c r="C52" s="270"/>
      <c r="D52" s="270"/>
      <c r="AA52" s="270"/>
      <c r="AB52" s="270"/>
      <c r="AC52" s="270"/>
      <c r="AD52" s="270"/>
      <c r="AE52" s="270"/>
      <c r="AF52" s="270"/>
    </row>
    <row r="53" spans="3:34" ht="12.75" customHeight="1" x14ac:dyDescent="0.25">
      <c r="C53" s="270"/>
      <c r="D53" s="270"/>
      <c r="AA53" s="270"/>
      <c r="AB53" s="270"/>
      <c r="AC53" s="270"/>
      <c r="AD53" s="270"/>
      <c r="AE53" s="270"/>
      <c r="AF53" s="270"/>
    </row>
    <row r="54" spans="3:34" ht="12.75" customHeight="1" x14ac:dyDescent="0.25">
      <c r="C54" s="270"/>
      <c r="D54" s="270"/>
      <c r="AA54" s="270"/>
      <c r="AB54" s="270"/>
      <c r="AC54" s="270"/>
      <c r="AD54" s="270"/>
      <c r="AE54" s="270"/>
      <c r="AF54" s="270"/>
    </row>
    <row r="55" spans="3:34" ht="12.75" customHeight="1" x14ac:dyDescent="0.25">
      <c r="C55" s="270"/>
      <c r="D55" s="270"/>
      <c r="AA55" s="270"/>
      <c r="AB55" s="270"/>
      <c r="AC55" s="270"/>
      <c r="AD55" s="270"/>
      <c r="AE55" s="270"/>
      <c r="AF55" s="270"/>
    </row>
    <row r="56" spans="3:34" ht="12.75" customHeight="1" x14ac:dyDescent="0.25">
      <c r="C56" s="270"/>
      <c r="D56" s="270"/>
      <c r="AA56" s="270"/>
      <c r="AB56" s="270"/>
      <c r="AC56" s="270"/>
      <c r="AD56" s="270"/>
      <c r="AE56" s="270"/>
      <c r="AF56" s="270"/>
    </row>
    <row r="57" spans="3:34" ht="12.75" customHeight="1" x14ac:dyDescent="0.25">
      <c r="C57" s="270"/>
      <c r="D57" s="270"/>
      <c r="AA57" s="270"/>
      <c r="AB57" s="270"/>
      <c r="AC57" s="270"/>
      <c r="AD57" s="270"/>
      <c r="AE57" s="270"/>
      <c r="AF57" s="270"/>
    </row>
    <row r="58" spans="3:34" ht="12.75" customHeight="1" x14ac:dyDescent="0.25">
      <c r="C58" s="270"/>
      <c r="D58" s="270"/>
      <c r="AA58" s="270"/>
      <c r="AB58" s="270"/>
      <c r="AC58" s="270"/>
      <c r="AD58" s="270"/>
      <c r="AE58" s="270"/>
      <c r="AF58" s="270"/>
    </row>
    <row r="59" spans="3:34" ht="12.75" customHeight="1" x14ac:dyDescent="0.25">
      <c r="C59" s="270"/>
      <c r="D59" s="270"/>
      <c r="AA59" s="270"/>
      <c r="AB59" s="270"/>
      <c r="AC59" s="270"/>
      <c r="AD59" s="270"/>
      <c r="AE59" s="270"/>
      <c r="AF59" s="270"/>
    </row>
    <row r="60" spans="3:34" ht="12.75" customHeight="1" x14ac:dyDescent="0.25">
      <c r="C60" s="270"/>
      <c r="D60" s="270"/>
      <c r="AA60" s="270"/>
      <c r="AB60" s="270"/>
      <c r="AC60" s="270"/>
      <c r="AD60" s="270"/>
      <c r="AE60" s="270"/>
      <c r="AF60" s="270"/>
    </row>
    <row r="61" spans="3:34" ht="12.75" customHeight="1" x14ac:dyDescent="0.25">
      <c r="C61" s="270"/>
      <c r="D61" s="270"/>
      <c r="AA61" s="270"/>
      <c r="AB61" s="270"/>
      <c r="AC61" s="270"/>
      <c r="AD61" s="270"/>
      <c r="AE61" s="270"/>
      <c r="AF61" s="270"/>
    </row>
    <row r="62" spans="3:34" ht="12.75" customHeight="1" x14ac:dyDescent="0.25">
      <c r="C62" s="270"/>
      <c r="D62" s="270"/>
      <c r="AA62" s="270"/>
      <c r="AB62" s="270"/>
      <c r="AC62" s="270"/>
      <c r="AD62" s="270"/>
      <c r="AE62" s="270"/>
      <c r="AF62" s="270"/>
    </row>
    <row r="63" spans="3:34" ht="12.75" customHeight="1" x14ac:dyDescent="0.25">
      <c r="C63" s="270"/>
      <c r="D63" s="270"/>
      <c r="AA63" s="270"/>
      <c r="AB63" s="270"/>
      <c r="AC63" s="270"/>
      <c r="AD63" s="270"/>
      <c r="AE63" s="270"/>
      <c r="AF63" s="270"/>
    </row>
    <row r="64" spans="3:34" x14ac:dyDescent="0.25">
      <c r="C64" s="270"/>
      <c r="D64" s="270"/>
      <c r="AA64" s="270"/>
      <c r="AB64" s="270"/>
      <c r="AC64" s="270"/>
      <c r="AD64" s="270"/>
      <c r="AE64" s="270"/>
      <c r="AF64" s="270"/>
    </row>
    <row r="65" spans="3:32" x14ac:dyDescent="0.25">
      <c r="C65" s="270"/>
      <c r="D65" s="270"/>
      <c r="AA65" s="270"/>
      <c r="AB65" s="270"/>
      <c r="AC65" s="270"/>
      <c r="AD65" s="270"/>
      <c r="AE65" s="270"/>
      <c r="AF65" s="270"/>
    </row>
    <row r="66" spans="3:32" x14ac:dyDescent="0.25">
      <c r="C66" s="270"/>
      <c r="D66" s="270"/>
      <c r="AA66" s="270"/>
      <c r="AB66" s="270"/>
      <c r="AC66" s="270"/>
      <c r="AD66" s="270"/>
      <c r="AE66" s="270"/>
      <c r="AF66" s="270"/>
    </row>
    <row r="67" spans="3:32" x14ac:dyDescent="0.25">
      <c r="C67" s="270"/>
      <c r="D67" s="270"/>
      <c r="AA67" s="270"/>
      <c r="AB67" s="270"/>
      <c r="AC67" s="270"/>
      <c r="AD67" s="270"/>
      <c r="AE67" s="270"/>
      <c r="AF67" s="270"/>
    </row>
    <row r="68" spans="3:32" x14ac:dyDescent="0.25">
      <c r="C68" s="270"/>
      <c r="D68" s="270"/>
      <c r="AA68" s="270"/>
      <c r="AB68" s="270"/>
      <c r="AC68" s="270"/>
      <c r="AD68" s="270"/>
      <c r="AE68" s="270"/>
      <c r="AF68" s="270"/>
    </row>
    <row r="69" spans="3:32" x14ac:dyDescent="0.25">
      <c r="C69" s="270"/>
      <c r="D69" s="270"/>
      <c r="AA69" s="270"/>
      <c r="AB69" s="270"/>
      <c r="AC69" s="270"/>
      <c r="AD69" s="270"/>
      <c r="AE69" s="270"/>
      <c r="AF69" s="270"/>
    </row>
    <row r="70" spans="3:32" x14ac:dyDescent="0.25">
      <c r="C70" s="270"/>
      <c r="D70" s="270"/>
      <c r="AA70" s="270"/>
      <c r="AB70" s="270"/>
      <c r="AC70" s="270"/>
      <c r="AD70" s="270"/>
      <c r="AE70" s="270"/>
      <c r="AF70" s="270"/>
    </row>
    <row r="71" spans="3:32" x14ac:dyDescent="0.25">
      <c r="C71" s="270"/>
      <c r="D71" s="270"/>
      <c r="AA71" s="270"/>
      <c r="AB71" s="270"/>
      <c r="AC71" s="270"/>
      <c r="AD71" s="270"/>
      <c r="AE71" s="270"/>
      <c r="AF71" s="270"/>
    </row>
    <row r="72" spans="3:32" x14ac:dyDescent="0.25">
      <c r="C72" s="270"/>
      <c r="D72" s="270"/>
      <c r="AA72" s="270"/>
      <c r="AB72" s="270"/>
      <c r="AC72" s="270"/>
      <c r="AD72" s="270"/>
      <c r="AE72" s="270"/>
      <c r="AF72" s="270"/>
    </row>
    <row r="73" spans="3:32" x14ac:dyDescent="0.25">
      <c r="C73" s="270"/>
      <c r="D73" s="270"/>
      <c r="AA73" s="270"/>
      <c r="AB73" s="270"/>
      <c r="AC73" s="270"/>
      <c r="AD73" s="270"/>
      <c r="AE73" s="270"/>
      <c r="AF73" s="270"/>
    </row>
    <row r="74" spans="3:32" x14ac:dyDescent="0.25">
      <c r="C74" s="270"/>
      <c r="D74" s="270"/>
      <c r="AA74" s="270"/>
      <c r="AB74" s="270"/>
      <c r="AC74" s="270"/>
      <c r="AD74" s="270"/>
      <c r="AE74" s="270"/>
      <c r="AF74" s="270"/>
    </row>
    <row r="75" spans="3:32" x14ac:dyDescent="0.25">
      <c r="C75" s="270"/>
      <c r="D75" s="270"/>
      <c r="AA75" s="270"/>
      <c r="AB75" s="270"/>
      <c r="AC75" s="270"/>
      <c r="AD75" s="270"/>
      <c r="AE75" s="270"/>
      <c r="AF75" s="270"/>
    </row>
    <row r="76" spans="3:32" x14ac:dyDescent="0.25">
      <c r="C76" s="270"/>
      <c r="D76" s="270"/>
      <c r="AA76" s="270"/>
      <c r="AB76" s="270"/>
      <c r="AC76" s="270"/>
      <c r="AD76" s="270"/>
      <c r="AE76" s="270"/>
      <c r="AF76" s="270"/>
    </row>
    <row r="77" spans="3:32" x14ac:dyDescent="0.25">
      <c r="C77" s="270"/>
      <c r="D77" s="270"/>
      <c r="AA77" s="270"/>
      <c r="AB77" s="270"/>
      <c r="AC77" s="270"/>
      <c r="AD77" s="270"/>
      <c r="AE77" s="270"/>
      <c r="AF77" s="270"/>
    </row>
    <row r="78" spans="3:32" x14ac:dyDescent="0.25">
      <c r="C78" s="270"/>
      <c r="D78" s="270"/>
      <c r="AA78" s="270"/>
      <c r="AB78" s="270"/>
      <c r="AC78" s="270"/>
      <c r="AD78" s="270"/>
      <c r="AE78" s="270"/>
      <c r="AF78" s="270"/>
    </row>
    <row r="79" spans="3:32" x14ac:dyDescent="0.25">
      <c r="C79" s="270"/>
      <c r="D79" s="270"/>
      <c r="AA79" s="270"/>
      <c r="AB79" s="270"/>
      <c r="AC79" s="270"/>
      <c r="AD79" s="270"/>
      <c r="AE79" s="270"/>
      <c r="AF79" s="270"/>
    </row>
    <row r="80" spans="3:32" x14ac:dyDescent="0.25">
      <c r="C80" s="270"/>
      <c r="D80" s="270"/>
      <c r="AA80" s="270"/>
      <c r="AB80" s="270"/>
      <c r="AC80" s="270"/>
      <c r="AD80" s="270"/>
      <c r="AE80" s="270"/>
      <c r="AF80" s="270"/>
    </row>
    <row r="81" spans="3:32" x14ac:dyDescent="0.25">
      <c r="C81" s="270"/>
      <c r="D81" s="270"/>
      <c r="AA81" s="270"/>
      <c r="AB81" s="270"/>
      <c r="AC81" s="270"/>
      <c r="AD81" s="270"/>
      <c r="AE81" s="270"/>
      <c r="AF81" s="270"/>
    </row>
    <row r="82" spans="3:32" x14ac:dyDescent="0.25">
      <c r="C82" s="270"/>
      <c r="D82" s="270"/>
      <c r="AA82" s="270"/>
      <c r="AB82" s="270"/>
      <c r="AC82" s="270"/>
      <c r="AD82" s="270"/>
      <c r="AE82" s="270"/>
      <c r="AF82" s="270"/>
    </row>
    <row r="83" spans="3:32" x14ac:dyDescent="0.25">
      <c r="C83" s="270"/>
      <c r="D83" s="270"/>
      <c r="AA83" s="270"/>
      <c r="AB83" s="270"/>
      <c r="AC83" s="270"/>
      <c r="AD83" s="270"/>
      <c r="AE83" s="270"/>
      <c r="AF83" s="270"/>
    </row>
    <row r="84" spans="3:32" x14ac:dyDescent="0.25">
      <c r="C84" s="270"/>
      <c r="D84" s="270"/>
      <c r="AA84" s="270"/>
      <c r="AB84" s="270"/>
      <c r="AC84" s="270"/>
      <c r="AD84" s="270"/>
      <c r="AE84" s="270"/>
      <c r="AF84" s="270"/>
    </row>
    <row r="85" spans="3:32" x14ac:dyDescent="0.25">
      <c r="C85" s="270"/>
      <c r="D85" s="270"/>
      <c r="AA85" s="270"/>
      <c r="AB85" s="270"/>
      <c r="AC85" s="270"/>
      <c r="AD85" s="270"/>
      <c r="AE85" s="270"/>
      <c r="AF85" s="270"/>
    </row>
    <row r="86" spans="3:32" x14ac:dyDescent="0.25">
      <c r="C86" s="270"/>
      <c r="D86" s="270"/>
      <c r="AA86" s="270"/>
      <c r="AB86" s="270"/>
      <c r="AC86" s="270"/>
      <c r="AD86" s="270"/>
      <c r="AE86" s="270"/>
      <c r="AF86" s="270"/>
    </row>
  </sheetData>
  <sortState ref="A13:AP20">
    <sortCondition ref="A13:A20"/>
  </sortState>
  <mergeCells count="19">
    <mergeCell ref="A6:W6"/>
    <mergeCell ref="A7:W7"/>
    <mergeCell ref="A11:A12"/>
    <mergeCell ref="B11:B12"/>
    <mergeCell ref="C11:C12"/>
    <mergeCell ref="D11:D12"/>
    <mergeCell ref="G11:G12"/>
    <mergeCell ref="N11:S11"/>
    <mergeCell ref="E11:E12"/>
    <mergeCell ref="F11:F12"/>
    <mergeCell ref="T11:T12"/>
    <mergeCell ref="U11:U12"/>
    <mergeCell ref="V11:V12"/>
    <mergeCell ref="W11:W12"/>
    <mergeCell ref="A1:W1"/>
    <mergeCell ref="A2:W2"/>
    <mergeCell ref="A3:W3"/>
    <mergeCell ref="A5:W5"/>
    <mergeCell ref="A4:W4"/>
  </mergeCells>
  <phoneticPr fontId="1" type="noConversion"/>
  <printOptions horizontalCentered="1"/>
  <pageMargins left="0.25" right="0.25" top="0.75" bottom="0.75" header="0.3" footer="0.3"/>
  <pageSetup paperSize="9" scale="85" orientation="landscape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78">
    <tabColor indexed="40"/>
  </sheetPr>
  <dimension ref="A1:AI86"/>
  <sheetViews>
    <sheetView topLeftCell="B2" zoomScale="115" zoomScaleNormal="115" zoomScaleSheetLayoutView="70" workbookViewId="0">
      <selection activeCell="O15" sqref="O15"/>
    </sheetView>
  </sheetViews>
  <sheetFormatPr defaultColWidth="9.109375" defaultRowHeight="13.2" outlineLevelCol="1" x14ac:dyDescent="0.25"/>
  <cols>
    <col min="1" max="1" width="6.33203125" style="25" customWidth="1"/>
    <col min="2" max="2" width="25.109375" style="10" customWidth="1"/>
    <col min="3" max="3" width="9" style="14" bestFit="1" customWidth="1"/>
    <col min="4" max="4" width="8.109375" style="14" customWidth="1"/>
    <col min="5" max="5" width="17.88671875" style="10" bestFit="1" customWidth="1"/>
    <col min="6" max="6" width="6.6640625" style="10" hidden="1" customWidth="1"/>
    <col min="7" max="7" width="24.109375" style="10" customWidth="1"/>
    <col min="8" max="13" width="6.5546875" style="10" hidden="1" customWidth="1" outlineLevel="1"/>
    <col min="14" max="14" width="5.44140625" style="10" bestFit="1" customWidth="1" collapsed="1"/>
    <col min="15" max="16" width="5.44140625" style="10" bestFit="1" customWidth="1"/>
    <col min="17" max="17" width="5.21875" style="10" customWidth="1"/>
    <col min="18" max="18" width="5.44140625" style="10" bestFit="1" customWidth="1"/>
    <col min="19" max="19" width="5.5546875" style="10" customWidth="1"/>
    <col min="20" max="20" width="7.109375" style="10" customWidth="1"/>
    <col min="21" max="21" width="9.6640625" style="10" customWidth="1"/>
    <col min="22" max="22" width="5.6640625" style="10" bestFit="1" customWidth="1"/>
    <col min="23" max="23" width="22.109375" style="10" customWidth="1"/>
    <col min="24" max="24" width="8" style="10" hidden="1" customWidth="1" outlineLevel="1"/>
    <col min="25" max="26" width="6.5546875" style="10" hidden="1" customWidth="1" outlineLevel="1"/>
    <col min="27" max="32" width="6.5546875" style="14" hidden="1" customWidth="1" outlineLevel="1"/>
    <col min="33" max="33" width="2.44140625" style="10" hidden="1" customWidth="1" outlineLevel="1"/>
    <col min="34" max="34" width="11.44140625" style="10" customWidth="1" collapsed="1"/>
    <col min="35" max="35" width="3.5546875" style="10" customWidth="1"/>
    <col min="36" max="16384" width="9.109375" style="10"/>
  </cols>
  <sheetData>
    <row r="1" spans="1:33" x14ac:dyDescent="0.25">
      <c r="A1" s="330" t="str">
        <f>Name_1</f>
        <v>МИНИСТЕРСТВО ФИЗИЧЕСКОЙ КУЛЬТУРЫ И СПОРТА РОССИЙСКОЙ ФЕДЕРАЦИИ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AA1" s="10"/>
      <c r="AB1" s="11"/>
      <c r="AC1" s="12"/>
      <c r="AD1" s="10"/>
      <c r="AE1" s="10"/>
      <c r="AF1" s="10"/>
    </row>
    <row r="2" spans="1:33" x14ac:dyDescent="0.25">
      <c r="A2" s="330" t="str">
        <f>Name_2</f>
        <v>ВСЕРОССИЙСКАЯ ФЕДЕРАЦИЯ ЛЕГКОЙ АТЛЕТИКИ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AA2" s="10"/>
      <c r="AB2" s="11"/>
      <c r="AC2" s="12"/>
      <c r="AD2" s="10"/>
      <c r="AE2" s="10"/>
      <c r="AF2" s="10"/>
    </row>
    <row r="3" spans="1:33" hidden="1" x14ac:dyDescent="0.25">
      <c r="A3" s="330" t="str">
        <f>Name_3</f>
        <v>МИНИСТЕРСТВО ФИЗИЧЕСКОЙ КУЛЬТУРЫ И СПОРТА КРАСНОДАРСКОГО КРАЯ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  <c r="R3" s="330"/>
      <c r="S3" s="330"/>
      <c r="T3" s="330"/>
      <c r="U3" s="330"/>
      <c r="V3" s="330"/>
      <c r="W3" s="330"/>
      <c r="AA3" s="10"/>
      <c r="AB3" s="11"/>
      <c r="AC3" s="12"/>
      <c r="AD3" s="10"/>
      <c r="AE3" s="10"/>
      <c r="AF3" s="10"/>
    </row>
    <row r="4" spans="1:33" hidden="1" x14ac:dyDescent="0.25">
      <c r="A4" s="330" t="str">
        <f>Name_6</f>
        <v>ФЕДЕРАЦИЯ ЛЕГКОЙ АТЛЕТИКИ КРАСНОДАРСКОГО КРАЯ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  <c r="R4" s="330"/>
      <c r="S4" s="330"/>
      <c r="T4" s="330"/>
      <c r="U4" s="330"/>
      <c r="V4" s="330"/>
      <c r="W4" s="330"/>
      <c r="AA4" s="10"/>
      <c r="AB4" s="11"/>
      <c r="AC4" s="12"/>
      <c r="AD4" s="10"/>
      <c r="AE4" s="10"/>
      <c r="AF4" s="10"/>
    </row>
    <row r="5" spans="1:33" ht="16.2" x14ac:dyDescent="0.25">
      <c r="A5" s="331" t="str">
        <f>Name_4</f>
        <v>КОМАНДНЫЙ ЧЕМПИОНАТ РОССИИ</v>
      </c>
      <c r="B5" s="331"/>
      <c r="C5" s="331"/>
      <c r="D5" s="331"/>
      <c r="E5" s="331"/>
      <c r="F5" s="331"/>
      <c r="G5" s="331"/>
      <c r="H5" s="331"/>
      <c r="I5" s="331"/>
      <c r="J5" s="331"/>
      <c r="K5" s="331"/>
      <c r="L5" s="331"/>
      <c r="M5" s="331"/>
      <c r="N5" s="331"/>
      <c r="O5" s="331"/>
      <c r="P5" s="331"/>
      <c r="Q5" s="331"/>
      <c r="R5" s="331"/>
      <c r="S5" s="331"/>
      <c r="T5" s="331"/>
      <c r="U5" s="331"/>
      <c r="V5" s="331"/>
      <c r="W5" s="331"/>
      <c r="AA5" s="10"/>
      <c r="AB5" s="11"/>
      <c r="AC5" s="12"/>
      <c r="AD5" s="10"/>
      <c r="AE5" s="10"/>
      <c r="AF5" s="10"/>
    </row>
    <row r="6" spans="1:33" ht="15.6" x14ac:dyDescent="0.25">
      <c r="A6" s="329"/>
      <c r="B6" s="329"/>
      <c r="C6" s="329"/>
      <c r="D6" s="329"/>
      <c r="E6" s="329"/>
      <c r="F6" s="329"/>
      <c r="G6" s="329"/>
      <c r="H6" s="329"/>
      <c r="I6" s="329"/>
      <c r="J6" s="329"/>
      <c r="K6" s="329"/>
      <c r="L6" s="329"/>
      <c r="M6" s="329"/>
      <c r="N6" s="329"/>
      <c r="O6" s="329"/>
      <c r="P6" s="329"/>
      <c r="Q6" s="329"/>
      <c r="R6" s="329"/>
      <c r="S6" s="329"/>
      <c r="T6" s="329"/>
      <c r="U6" s="329"/>
      <c r="V6" s="329"/>
      <c r="W6" s="329"/>
      <c r="AA6" s="10"/>
      <c r="AB6" s="11"/>
      <c r="AC6" s="12"/>
      <c r="AD6" s="10"/>
      <c r="AE6" s="10"/>
      <c r="AF6" s="10"/>
    </row>
    <row r="7" spans="1:33" ht="15.6" x14ac:dyDescent="0.25">
      <c r="A7" s="329" t="s">
        <v>14</v>
      </c>
      <c r="B7" s="329"/>
      <c r="C7" s="329"/>
      <c r="D7" s="329"/>
      <c r="E7" s="329"/>
      <c r="F7" s="329"/>
      <c r="G7" s="329"/>
      <c r="H7" s="329"/>
      <c r="I7" s="329"/>
      <c r="J7" s="329"/>
      <c r="K7" s="329"/>
      <c r="L7" s="329"/>
      <c r="M7" s="329"/>
      <c r="N7" s="329"/>
      <c r="O7" s="329"/>
      <c r="P7" s="329"/>
      <c r="Q7" s="329"/>
      <c r="R7" s="329"/>
      <c r="S7" s="329"/>
      <c r="T7" s="329"/>
      <c r="U7" s="329"/>
      <c r="V7" s="329"/>
      <c r="W7" s="329"/>
      <c r="AA7" s="10"/>
      <c r="AB7" s="11"/>
      <c r="AC7" s="12"/>
      <c r="AD7" s="10"/>
      <c r="AE7" s="10"/>
      <c r="AF7" s="10"/>
    </row>
    <row r="8" spans="1:33" ht="12.75" customHeight="1" x14ac:dyDescent="0.25">
      <c r="A8" s="19" t="str">
        <f>d_4</f>
        <v>ЖЕНЩИНЫ</v>
      </c>
      <c r="B8" s="19"/>
      <c r="D8" s="159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  <c r="X8" s="10" t="s">
        <v>51</v>
      </c>
      <c r="AB8" s="11"/>
      <c r="AC8" s="12"/>
    </row>
    <row r="9" spans="1:33" ht="12.75" customHeight="1" x14ac:dyDescent="0.25">
      <c r="A9" s="16" t="s">
        <v>140</v>
      </c>
      <c r="B9" s="16"/>
      <c r="D9" s="159"/>
      <c r="E9" s="159"/>
      <c r="F9" s="31"/>
      <c r="G9" s="20"/>
      <c r="H9" s="160"/>
      <c r="I9" s="26"/>
      <c r="J9" s="26"/>
      <c r="K9" s="26"/>
      <c r="L9" s="159"/>
      <c r="M9" s="26"/>
      <c r="N9" s="20"/>
      <c r="O9" s="34"/>
      <c r="P9" s="20"/>
      <c r="U9" s="34"/>
      <c r="W9" s="20" t="str">
        <f>d_7</f>
        <v>г. Сочи, Адлерский район, ул. Ленина СК "Юность"</v>
      </c>
      <c r="AB9" s="11"/>
      <c r="AC9" s="12"/>
    </row>
    <row r="10" spans="1:33" s="24" customFormat="1" ht="13.8" thickBot="1" x14ac:dyDescent="0.3">
      <c r="A10" s="79" t="str">
        <f>копье!A7</f>
        <v>Вес снаряда - 600 г</v>
      </c>
      <c r="C10" s="60"/>
      <c r="D10" s="197"/>
      <c r="E10" s="197"/>
      <c r="F10" s="191"/>
      <c r="G10" s="196"/>
      <c r="H10" s="197"/>
      <c r="I10" s="194"/>
      <c r="J10" s="194"/>
      <c r="K10" s="194"/>
      <c r="L10" s="197"/>
      <c r="M10" s="194"/>
      <c r="N10" s="196"/>
      <c r="O10" s="195"/>
      <c r="P10" s="196"/>
      <c r="Q10" s="193"/>
      <c r="R10" s="193"/>
      <c r="S10" s="190" t="s">
        <v>75</v>
      </c>
      <c r="U10" s="192" t="str">
        <f>d_1</f>
        <v>04.09.2019г.</v>
      </c>
      <c r="V10" s="249" t="str">
        <f>копье!P5</f>
        <v>12:00</v>
      </c>
      <c r="W10" s="196" t="str">
        <f>d_6</f>
        <v>t° +26 вл. 61%</v>
      </c>
      <c r="AA10" s="60"/>
      <c r="AB10" s="60"/>
      <c r="AC10" s="60"/>
      <c r="AD10" s="60"/>
      <c r="AE10" s="60"/>
      <c r="AF10" s="60"/>
    </row>
    <row r="11" spans="1:33" s="24" customFormat="1" ht="13.8" thickBot="1" x14ac:dyDescent="0.3">
      <c r="A11" s="343" t="s">
        <v>23</v>
      </c>
      <c r="B11" s="341" t="s">
        <v>52</v>
      </c>
      <c r="C11" s="341" t="s">
        <v>15</v>
      </c>
      <c r="D11" s="341" t="s">
        <v>8</v>
      </c>
      <c r="E11" s="341" t="s">
        <v>78</v>
      </c>
      <c r="F11" s="347" t="s">
        <v>80</v>
      </c>
      <c r="G11" s="350" t="s">
        <v>108</v>
      </c>
      <c r="H11" s="168"/>
      <c r="I11" s="168"/>
      <c r="J11" s="168"/>
      <c r="K11" s="168"/>
      <c r="L11" s="168"/>
      <c r="M11" s="168"/>
      <c r="N11" s="354" t="s">
        <v>24</v>
      </c>
      <c r="O11" s="355"/>
      <c r="P11" s="355"/>
      <c r="Q11" s="355"/>
      <c r="R11" s="355"/>
      <c r="S11" s="356"/>
      <c r="T11" s="357" t="s">
        <v>25</v>
      </c>
      <c r="U11" s="350" t="s">
        <v>106</v>
      </c>
      <c r="V11" s="350" t="s">
        <v>11</v>
      </c>
      <c r="W11" s="345" t="s">
        <v>107</v>
      </c>
      <c r="Y11" s="37" t="s">
        <v>89</v>
      </c>
      <c r="Z11" s="37" t="s">
        <v>90</v>
      </c>
      <c r="AA11" s="37" t="s">
        <v>91</v>
      </c>
      <c r="AB11" s="37">
        <v>1</v>
      </c>
      <c r="AC11" s="37">
        <v>2</v>
      </c>
      <c r="AD11" s="37" t="s">
        <v>40</v>
      </c>
      <c r="AE11" s="37" t="s">
        <v>92</v>
      </c>
      <c r="AF11" s="37" t="s">
        <v>93</v>
      </c>
      <c r="AG11" s="37" t="s">
        <v>94</v>
      </c>
    </row>
    <row r="12" spans="1:33" s="24" customFormat="1" ht="14.4" customHeight="1" thickBot="1" x14ac:dyDescent="0.3">
      <c r="A12" s="344"/>
      <c r="B12" s="342"/>
      <c r="C12" s="342"/>
      <c r="D12" s="342"/>
      <c r="E12" s="342"/>
      <c r="F12" s="348"/>
      <c r="G12" s="351"/>
      <c r="H12" s="281"/>
      <c r="I12" s="281"/>
      <c r="J12" s="281"/>
      <c r="K12" s="281"/>
      <c r="L12" s="281"/>
      <c r="M12" s="281"/>
      <c r="N12" s="282">
        <v>1</v>
      </c>
      <c r="O12" s="282">
        <v>2</v>
      </c>
      <c r="P12" s="282">
        <v>3</v>
      </c>
      <c r="Q12" s="283">
        <v>4</v>
      </c>
      <c r="R12" s="283">
        <v>5</v>
      </c>
      <c r="S12" s="283">
        <v>6</v>
      </c>
      <c r="T12" s="358"/>
      <c r="U12" s="351"/>
      <c r="V12" s="351"/>
      <c r="W12" s="346"/>
      <c r="Y12" s="284">
        <v>61</v>
      </c>
      <c r="Z12" s="284">
        <v>52</v>
      </c>
      <c r="AA12" s="284">
        <v>46</v>
      </c>
      <c r="AB12" s="284">
        <v>39</v>
      </c>
      <c r="AC12" s="284">
        <v>32</v>
      </c>
      <c r="AD12" s="284">
        <v>24</v>
      </c>
      <c r="AE12" s="284">
        <v>21</v>
      </c>
      <c r="AF12" s="284"/>
      <c r="AG12" s="285"/>
    </row>
    <row r="13" spans="1:33" ht="26.4" x14ac:dyDescent="0.25">
      <c r="A13" s="278">
        <f t="shared" ref="A13:A23" si="0">RANK(T13,$T$12:$T$93,0)</f>
        <v>1</v>
      </c>
      <c r="B13" s="41" t="str">
        <f>VLOOKUP($X13,УЧАСТНИКИ!$A$2:$L$1105,3,FALSE)</f>
        <v>Рыбникова (Сафонова) Мария</v>
      </c>
      <c r="C13" s="18" t="str">
        <f>VLOOKUP($X13,УЧАСТНИКИ!$A$2:$L$1105,4,FALSE)</f>
        <v>28.10.1994</v>
      </c>
      <c r="D13" s="18" t="str">
        <f>VLOOKUP($X13,УЧАСТНИКИ!$A$2:$L$1105,8,FALSE)</f>
        <v>МС</v>
      </c>
      <c r="E13" s="41" t="str">
        <f>VLOOKUP($X13,УЧАСТНИКИ!$A$2:$L$1105,5,FALSE)</f>
        <v xml:space="preserve">Воронежская область </v>
      </c>
      <c r="F13" s="18" t="e">
        <f>VLOOKUP($R13,УЧАСТНИКИ!$A$2:$L$1105,7,FALSE)</f>
        <v>#N/A</v>
      </c>
      <c r="G13" s="35" t="str">
        <f>VLOOKUP($X13,УЧАСТНИКИ!$A$2:$L$1105,11,FALSE)</f>
        <v xml:space="preserve"> МБУ "СШОР №5", АУ ВО "ЦСПСК"</v>
      </c>
      <c r="H13" s="271">
        <v>5479</v>
      </c>
      <c r="I13" s="271">
        <v>5261</v>
      </c>
      <c r="J13" s="271">
        <v>5496</v>
      </c>
      <c r="K13" s="271"/>
      <c r="L13" s="271">
        <v>5517</v>
      </c>
      <c r="M13" s="272">
        <v>5860</v>
      </c>
      <c r="N13" s="50">
        <f>H13/100</f>
        <v>54.79</v>
      </c>
      <c r="O13" s="50">
        <f>I13/100</f>
        <v>52.61</v>
      </c>
      <c r="P13" s="50">
        <f>J13/100</f>
        <v>54.96</v>
      </c>
      <c r="Q13" s="50" t="s">
        <v>1227</v>
      </c>
      <c r="R13" s="50">
        <f>L13/100</f>
        <v>55.17</v>
      </c>
      <c r="S13" s="50">
        <f>M13/100</f>
        <v>58.6</v>
      </c>
      <c r="T13" s="51">
        <f t="shared" ref="T13:T23" si="1">MAX(N13,O13,P13,Q13,R13,S13)</f>
        <v>58.6</v>
      </c>
      <c r="U13" s="23" t="str">
        <f t="shared" ref="U13:U23" si="2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5" t="s">
        <v>1229</v>
      </c>
      <c r="W13" s="41" t="str">
        <f>VLOOKUP($X13,УЧАСТНИКИ!$A$2:$L$1105,10,FALSE)</f>
        <v>Исаев А.Н.</v>
      </c>
      <c r="X13" s="217" t="s">
        <v>1124</v>
      </c>
      <c r="AA13" s="270"/>
      <c r="AB13" s="270"/>
      <c r="AC13" s="270"/>
      <c r="AD13" s="270"/>
      <c r="AE13" s="270"/>
      <c r="AF13" s="270"/>
    </row>
    <row r="14" spans="1:33" ht="52.8" x14ac:dyDescent="0.25">
      <c r="A14" s="278">
        <f t="shared" si="0"/>
        <v>2</v>
      </c>
      <c r="B14" s="41" t="str">
        <f>VLOOKUP($X14,УЧАСТНИКИ!$A$2:$L$1105,3,FALSE)</f>
        <v>Ребрик Вера</v>
      </c>
      <c r="C14" s="18" t="str">
        <f>VLOOKUP($X14,УЧАСТНИКИ!$A$2:$L$1105,4,FALSE)</f>
        <v>25.02.1989</v>
      </c>
      <c r="D14" s="18" t="str">
        <f>VLOOKUP($X14,УЧАСТНИКИ!$A$2:$L$1105,8,FALSE)</f>
        <v>ЗМС</v>
      </c>
      <c r="E14" s="41" t="str">
        <f>VLOOKUP($X14,УЧАСТНИКИ!$A$2:$L$1105,5,FALSE)</f>
        <v>Москва ЮФО (К)</v>
      </c>
      <c r="F14" s="18" t="e">
        <f>VLOOKUP($R14,УЧАСТНИКИ!$A$2:$L$1105,7,FALSE)</f>
        <v>#N/A</v>
      </c>
      <c r="G14" s="35" t="str">
        <f>VLOOKUP($X14,УЧАСТНИКИ!$A$2:$L$1105,11,FALSE)</f>
        <v xml:space="preserve"> ГБУ "ЦОП по легкой атлетике" Москомспорта, ГБУ РК "СШОР по легкой атлетике №1"</v>
      </c>
      <c r="H14" s="273">
        <v>5322</v>
      </c>
      <c r="I14" s="273"/>
      <c r="J14" s="273">
        <v>5500</v>
      </c>
      <c r="K14" s="273"/>
      <c r="L14" s="273">
        <v>5580</v>
      </c>
      <c r="M14" s="274"/>
      <c r="N14" s="50">
        <f>H14/100</f>
        <v>53.22</v>
      </c>
      <c r="O14" s="50" t="s">
        <v>1227</v>
      </c>
      <c r="P14" s="50">
        <f>J14/100</f>
        <v>55</v>
      </c>
      <c r="Q14" s="50" t="s">
        <v>1227</v>
      </c>
      <c r="R14" s="50">
        <f>L14/100</f>
        <v>55.8</v>
      </c>
      <c r="S14" s="50" t="s">
        <v>1227</v>
      </c>
      <c r="T14" s="51">
        <f t="shared" si="1"/>
        <v>55.8</v>
      </c>
      <c r="U14" s="23" t="str">
        <f t="shared" si="2"/>
        <v>МС</v>
      </c>
      <c r="V14" s="35" t="s">
        <v>1230</v>
      </c>
      <c r="W14" s="41" t="str">
        <f>VLOOKUP($X14,УЧАСТНИКИ!$A$2:$L$1105,10,FALSE)</f>
        <v>Литвинов Я.А., Терентьева В.С.</v>
      </c>
      <c r="X14" s="217" t="s">
        <v>1056</v>
      </c>
      <c r="AA14" s="270"/>
      <c r="AB14" s="270"/>
      <c r="AC14" s="270"/>
      <c r="AD14" s="270"/>
      <c r="AE14" s="270"/>
      <c r="AF14" s="270"/>
    </row>
    <row r="15" spans="1:33" ht="52.8" x14ac:dyDescent="0.25">
      <c r="A15" s="278">
        <f t="shared" si="0"/>
        <v>3</v>
      </c>
      <c r="B15" s="41" t="str">
        <f>VLOOKUP($X15,УЧАСТНИКИ!$A$2:$L$1105,3,FALSE)</f>
        <v>Печникова Светлана</v>
      </c>
      <c r="C15" s="18" t="str">
        <f>VLOOKUP($X15,УЧАСТНИКИ!$A$2:$L$1105,4,FALSE)</f>
        <v>06.09.1994</v>
      </c>
      <c r="D15" s="18" t="str">
        <f>VLOOKUP($X15,УЧАСТНИКИ!$A$2:$L$1105,8,FALSE)</f>
        <v>МС</v>
      </c>
      <c r="E15" s="41" t="str">
        <f>VLOOKUP($X15,УЧАСТНИКИ!$A$2:$L$1105,5,FALSE)</f>
        <v>Санкт-Петербург Владимирская область</v>
      </c>
      <c r="F15" s="18" t="e">
        <f>VLOOKUP($R15,УЧАСТНИКИ!$A$2:$L$1105,7,FALSE)</f>
        <v>#N/A</v>
      </c>
      <c r="G15" s="35" t="str">
        <f>VLOOKUP($X15,УЧАСТНИКИ!$A$2:$L$1105,11,FALSE)</f>
        <v xml:space="preserve"> ГБУ СШОР "Академия легкой атлетики Санкт-Петербурга", МБУ "СШОР №4"</v>
      </c>
      <c r="H15" s="273">
        <v>5402</v>
      </c>
      <c r="I15" s="273"/>
      <c r="J15" s="273">
        <v>5438</v>
      </c>
      <c r="K15" s="273"/>
      <c r="L15" s="273">
        <v>5414</v>
      </c>
      <c r="M15" s="273">
        <v>4869</v>
      </c>
      <c r="N15" s="50">
        <f>H15/100</f>
        <v>54.02</v>
      </c>
      <c r="O15" s="50" t="s">
        <v>1227</v>
      </c>
      <c r="P15" s="50">
        <f>J15/100</f>
        <v>54.38</v>
      </c>
      <c r="Q15" s="50" t="s">
        <v>1227</v>
      </c>
      <c r="R15" s="50">
        <f>L15/100</f>
        <v>54.14</v>
      </c>
      <c r="S15" s="50">
        <f>M15/100</f>
        <v>48.69</v>
      </c>
      <c r="T15" s="51">
        <f t="shared" si="1"/>
        <v>54.38</v>
      </c>
      <c r="U15" s="23" t="str">
        <f t="shared" si="2"/>
        <v>МС</v>
      </c>
      <c r="V15" s="35" t="s">
        <v>1231</v>
      </c>
      <c r="W15" s="41" t="str">
        <f>VLOOKUP($X15,УЧАСТНИКИ!$A$2:$L$1105,10,FALSE)</f>
        <v>Королев В.В.</v>
      </c>
      <c r="X15" s="217" t="s">
        <v>1106</v>
      </c>
      <c r="AA15" s="270"/>
      <c r="AB15" s="270"/>
      <c r="AC15" s="270"/>
      <c r="AD15" s="270"/>
      <c r="AE15" s="270"/>
      <c r="AF15" s="270"/>
    </row>
    <row r="16" spans="1:33" ht="39.6" x14ac:dyDescent="0.25">
      <c r="A16" s="278">
        <f t="shared" si="0"/>
        <v>4</v>
      </c>
      <c r="B16" s="41" t="str">
        <f>VLOOKUP($X16,УЧАСТНИКИ!$A$2:$L$1105,3,FALSE)</f>
        <v>Зыбина Ксения</v>
      </c>
      <c r="C16" s="18" t="str">
        <f>VLOOKUP($X16,УЧАСТНИКИ!$A$2:$L$1105,4,FALSE)</f>
        <v>01.02.1989</v>
      </c>
      <c r="D16" s="18" t="str">
        <f>VLOOKUP($X16,УЧАСТНИКИ!$A$2:$L$1105,8,FALSE)</f>
        <v>МС</v>
      </c>
      <c r="E16" s="41" t="str">
        <f>VLOOKUP($X16,УЧАСТНИКИ!$A$2:$L$1105,5,FALSE)</f>
        <v xml:space="preserve">Санкт-Петербург </v>
      </c>
      <c r="F16" s="18" t="e">
        <f>VLOOKUP($R16,УЧАСТНИКИ!$A$2:$L$1105,7,FALSE)</f>
        <v>#N/A</v>
      </c>
      <c r="G16" s="35" t="str">
        <f>VLOOKUP($X16,УЧАСТНИКИ!$A$2:$L$1105,11,FALSE)</f>
        <v xml:space="preserve"> ГБУ СШОР "Академия легкой атлетики Санкт-Петербурга"</v>
      </c>
      <c r="H16" s="273">
        <v>5053</v>
      </c>
      <c r="I16" s="273"/>
      <c r="J16" s="273">
        <v>4759</v>
      </c>
      <c r="K16" s="273">
        <v>4758</v>
      </c>
      <c r="L16" s="273"/>
      <c r="M16" s="273">
        <v>5039</v>
      </c>
      <c r="N16" s="50">
        <f>H16/100</f>
        <v>50.53</v>
      </c>
      <c r="O16" s="50" t="s">
        <v>1227</v>
      </c>
      <c r="P16" s="50">
        <f>J16/100</f>
        <v>47.59</v>
      </c>
      <c r="Q16" s="50">
        <f>K16/100</f>
        <v>47.58</v>
      </c>
      <c r="R16" s="50" t="s">
        <v>1227</v>
      </c>
      <c r="S16" s="50">
        <f>M16/100</f>
        <v>50.39</v>
      </c>
      <c r="T16" s="51">
        <f t="shared" si="1"/>
        <v>50.53</v>
      </c>
      <c r="U16" s="23" t="str">
        <f t="shared" si="2"/>
        <v>КМС</v>
      </c>
      <c r="V16" s="35">
        <v>14</v>
      </c>
      <c r="W16" s="41" t="str">
        <f>VLOOKUP($X16,УЧАСТНИКИ!$A$2:$L$1105,10,FALSE)</f>
        <v>Горшков А.И.</v>
      </c>
      <c r="X16" s="217" t="s">
        <v>1150</v>
      </c>
      <c r="AA16" s="270"/>
      <c r="AB16" s="270"/>
      <c r="AC16" s="270"/>
      <c r="AD16" s="270"/>
      <c r="AE16" s="270"/>
      <c r="AF16" s="270"/>
    </row>
    <row r="17" spans="1:35" ht="52.8" x14ac:dyDescent="0.25">
      <c r="A17" s="278">
        <f t="shared" si="0"/>
        <v>5</v>
      </c>
      <c r="B17" s="41" t="str">
        <f>VLOOKUP($X17,УЧАСТНИКИ!$A$2:$L$1105,3,FALSE)</f>
        <v>Коваленко Наталья</v>
      </c>
      <c r="C17" s="18" t="str">
        <f>VLOOKUP($X17,УЧАСТНИКИ!$A$2:$L$1105,4,FALSE)</f>
        <v>03.07.1999</v>
      </c>
      <c r="D17" s="18" t="str">
        <f>VLOOKUP($X17,УЧАСТНИКИ!$A$2:$L$1105,8,FALSE)</f>
        <v>КМС</v>
      </c>
      <c r="E17" s="41" t="str">
        <f>VLOOKUP($X17,УЧАСТНИКИ!$A$2:$L$1105,5,FALSE)</f>
        <v xml:space="preserve">Волгоградская область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МБУ СШОР №10, ГАПОУ ВО "УОР имени дважды Героя Советского Союза А.И.Родимцева"</v>
      </c>
      <c r="H17" s="273"/>
      <c r="I17" s="273">
        <v>4366</v>
      </c>
      <c r="J17" s="273">
        <v>5041</v>
      </c>
      <c r="K17" s="273">
        <v>4721</v>
      </c>
      <c r="L17" s="273">
        <v>4577</v>
      </c>
      <c r="M17" s="273">
        <v>4745</v>
      </c>
      <c r="N17" s="50" t="s">
        <v>1227</v>
      </c>
      <c r="O17" s="50">
        <f>I17/100</f>
        <v>43.66</v>
      </c>
      <c r="P17" s="50">
        <f>J17/100</f>
        <v>50.41</v>
      </c>
      <c r="Q17" s="50">
        <f>K17/100</f>
        <v>47.21</v>
      </c>
      <c r="R17" s="50">
        <f>L17/100</f>
        <v>45.77</v>
      </c>
      <c r="S17" s="50">
        <f>M17/100</f>
        <v>47.45</v>
      </c>
      <c r="T17" s="51">
        <f t="shared" si="1"/>
        <v>50.41</v>
      </c>
      <c r="U17" s="23" t="str">
        <f t="shared" si="2"/>
        <v>КМС</v>
      </c>
      <c r="V17" s="35">
        <v>13</v>
      </c>
      <c r="W17" s="41" t="str">
        <f>VLOOKUP($X17,УЧАСТНИКИ!$A$2:$L$1105,10,FALSE)</f>
        <v>Нижельская Т.Г., Барахтенко Л.М.</v>
      </c>
      <c r="X17" s="217" t="s">
        <v>1100</v>
      </c>
      <c r="AA17" s="270"/>
      <c r="AB17" s="270"/>
      <c r="AC17" s="270"/>
      <c r="AD17" s="270"/>
      <c r="AE17" s="270"/>
      <c r="AF17" s="270"/>
    </row>
    <row r="18" spans="1:35" ht="55.8" customHeight="1" x14ac:dyDescent="0.25">
      <c r="A18" s="278">
        <f t="shared" si="0"/>
        <v>6</v>
      </c>
      <c r="B18" s="41" t="str">
        <f>VLOOKUP($X18,УЧАСТНИКИ!$A$2:$L$1105,3,FALSE)</f>
        <v>Веденеева Элла</v>
      </c>
      <c r="C18" s="18" t="str">
        <f>VLOOKUP($X18,УЧАСТНИКИ!$A$2:$L$1105,4,FALSE)</f>
        <v>30.11.1998</v>
      </c>
      <c r="D18" s="18" t="str">
        <f>VLOOKUP($X18,УЧАСТНИКИ!$A$2:$L$1105,8,FALSE)</f>
        <v>МС</v>
      </c>
      <c r="E18" s="41" t="str">
        <f>VLOOKUP($X18,УЧАСТНИКИ!$A$2:$L$1105,5,FALSE)</f>
        <v xml:space="preserve">Санкт-Петербург </v>
      </c>
      <c r="F18" s="18" t="e">
        <f>VLOOKUP($R18,УЧАСТНИКИ!$A$2:$L$1105,7,FALSE)</f>
        <v>#N/A</v>
      </c>
      <c r="G18" s="35" t="str">
        <f>VLOOKUP($X18,УЧАСТНИКИ!$A$2:$L$1105,11,FALSE)</f>
        <v xml:space="preserve"> СПб ГБУ ЦОП "ШВСМ по легкой атлетике"</v>
      </c>
      <c r="H18" s="273">
        <v>5027</v>
      </c>
      <c r="I18" s="273"/>
      <c r="J18" s="273"/>
      <c r="K18" s="273"/>
      <c r="L18" s="273">
        <v>4585</v>
      </c>
      <c r="M18" s="273"/>
      <c r="N18" s="50">
        <f>H18/100</f>
        <v>50.27</v>
      </c>
      <c r="O18" s="50" t="s">
        <v>1227</v>
      </c>
      <c r="P18" s="50" t="s">
        <v>1227</v>
      </c>
      <c r="Q18" s="50" t="s">
        <v>1227</v>
      </c>
      <c r="R18" s="50">
        <f>L18/100</f>
        <v>45.85</v>
      </c>
      <c r="S18" s="50" t="s">
        <v>1227</v>
      </c>
      <c r="T18" s="51">
        <f t="shared" si="1"/>
        <v>50.27</v>
      </c>
      <c r="U18" s="23" t="str">
        <f t="shared" si="2"/>
        <v>КМС</v>
      </c>
      <c r="V18" s="35" t="s">
        <v>123</v>
      </c>
      <c r="W18" s="41" t="str">
        <f>VLOOKUP($X18,УЧАСТНИКИ!$A$2:$L$1105,10,FALSE)</f>
        <v>Дмитриев И.В., Кузнецова С.В., Овчинников Ю.В., Миронов А.А., Ясюлянис В.Ф.</v>
      </c>
      <c r="X18" s="217" t="s">
        <v>1145</v>
      </c>
      <c r="AA18" s="270"/>
      <c r="AB18" s="270"/>
      <c r="AC18" s="270"/>
      <c r="AD18" s="270"/>
      <c r="AE18" s="270"/>
      <c r="AF18" s="270"/>
    </row>
    <row r="19" spans="1:35" ht="22.2" customHeight="1" x14ac:dyDescent="0.25">
      <c r="A19" s="278">
        <f t="shared" si="0"/>
        <v>7</v>
      </c>
      <c r="B19" s="41" t="str">
        <f>VLOOKUP($X19,УЧАСТНИКИ!$A$2:$L$1105,3,FALSE)</f>
        <v>Маликина Анна</v>
      </c>
      <c r="C19" s="18" t="str">
        <f>VLOOKUP($X19,УЧАСТНИКИ!$A$2:$L$1105,4,FALSE)</f>
        <v>09.02.1999</v>
      </c>
      <c r="D19" s="18" t="str">
        <f>VLOOKUP($X19,УЧАСТНИКИ!$A$2:$L$1105,8,FALSE)</f>
        <v>КМС</v>
      </c>
      <c r="E19" s="41" t="str">
        <f>VLOOKUP($X19,УЧАСТНИКИ!$A$2:$L$1105,5,FALSE)</f>
        <v xml:space="preserve">Республика Карелия 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МУ "СШОР №3"</v>
      </c>
      <c r="H19" s="273">
        <v>4513</v>
      </c>
      <c r="I19" s="273">
        <v>4845</v>
      </c>
      <c r="J19" s="273">
        <v>4862</v>
      </c>
      <c r="K19" s="273">
        <v>4717</v>
      </c>
      <c r="L19" s="273">
        <v>4271</v>
      </c>
      <c r="M19" s="273">
        <v>4917</v>
      </c>
      <c r="N19" s="50">
        <f>H19/100</f>
        <v>45.13</v>
      </c>
      <c r="O19" s="50">
        <f>I19/100</f>
        <v>48.45</v>
      </c>
      <c r="P19" s="50">
        <f>J19/100</f>
        <v>48.62</v>
      </c>
      <c r="Q19" s="50">
        <f>K19/100</f>
        <v>47.17</v>
      </c>
      <c r="R19" s="50">
        <f>L19/100</f>
        <v>42.71</v>
      </c>
      <c r="S19" s="50">
        <f>M19/100</f>
        <v>49.17</v>
      </c>
      <c r="T19" s="51">
        <f t="shared" si="1"/>
        <v>49.17</v>
      </c>
      <c r="U19" s="23" t="str">
        <f t="shared" si="2"/>
        <v>КМС</v>
      </c>
      <c r="V19" s="35">
        <v>12</v>
      </c>
      <c r="W19" s="41" t="str">
        <f>VLOOKUP($X19,УЧАСТНИКИ!$A$2:$L$1105,10,FALSE)</f>
        <v>Моруев А.Ю., Жмурин В.М.</v>
      </c>
      <c r="X19" s="217" t="s">
        <v>1202</v>
      </c>
      <c r="AA19" s="270"/>
      <c r="AB19" s="270"/>
      <c r="AC19" s="270"/>
      <c r="AD19" s="270"/>
      <c r="AE19" s="270"/>
      <c r="AF19" s="270"/>
    </row>
    <row r="20" spans="1:35" ht="19.2" customHeight="1" x14ac:dyDescent="0.25">
      <c r="A20" s="278">
        <f t="shared" si="0"/>
        <v>8</v>
      </c>
      <c r="B20" s="41" t="str">
        <f>VLOOKUP($X20,УЧАСТНИКИ!$A$2:$L$1105,3,FALSE)</f>
        <v>Курбатова Мария</v>
      </c>
      <c r="C20" s="18" t="str">
        <f>VLOOKUP($X20,УЧАСТНИКИ!$A$2:$L$1105,4,FALSE)</f>
        <v>19.09.1998</v>
      </c>
      <c r="D20" s="18" t="str">
        <f>VLOOKUP($X20,УЧАСТНИКИ!$A$2:$L$1105,8,FALSE)</f>
        <v>КМС</v>
      </c>
      <c r="E20" s="41" t="str">
        <f>VLOOKUP($X20,УЧАСТНИКИ!$A$2:$L$1105,5,FALSE)</f>
        <v xml:space="preserve">Ростовская область </v>
      </c>
      <c r="F20" s="18" t="e">
        <f>VLOOKUP($R20,УЧАСТНИКИ!$A$2:$L$1105,7,FALSE)</f>
        <v>#N/A</v>
      </c>
      <c r="G20" s="35" t="str">
        <f>VLOOKUP($X20,УЧАСТНИКИ!$A$2:$L$1105,11,FALSE)</f>
        <v xml:space="preserve"> ГБУ РО "ЦОП №1"</v>
      </c>
      <c r="H20" s="273">
        <v>4408</v>
      </c>
      <c r="I20" s="273">
        <v>4056</v>
      </c>
      <c r="J20" s="273"/>
      <c r="K20" s="273">
        <v>4151</v>
      </c>
      <c r="L20" s="273"/>
      <c r="M20" s="273">
        <v>4432</v>
      </c>
      <c r="N20" s="50">
        <f>H20/100</f>
        <v>44.08</v>
      </c>
      <c r="O20" s="50">
        <f>I20/100</f>
        <v>40.56</v>
      </c>
      <c r="P20" s="50" t="s">
        <v>1227</v>
      </c>
      <c r="Q20" s="50">
        <f>K20/100</f>
        <v>41.51</v>
      </c>
      <c r="R20" s="50" t="s">
        <v>1227</v>
      </c>
      <c r="S20" s="50">
        <f>M20/100</f>
        <v>44.32</v>
      </c>
      <c r="T20" s="51">
        <f t="shared" si="1"/>
        <v>44.32</v>
      </c>
      <c r="U20" s="23" t="str">
        <f t="shared" si="2"/>
        <v>1</v>
      </c>
      <c r="V20" s="35">
        <v>11</v>
      </c>
      <c r="W20" s="41" t="str">
        <f>VLOOKUP($X20,УЧАСТНИКИ!$A$2:$L$1105,10,FALSE)</f>
        <v>Пшеничнов В.Н., Фастова О.А.</v>
      </c>
      <c r="X20" s="217" t="s">
        <v>1094</v>
      </c>
      <c r="AA20" s="270"/>
      <c r="AB20" s="270"/>
      <c r="AC20" s="270"/>
      <c r="AD20" s="270"/>
      <c r="AE20" s="270"/>
      <c r="AF20" s="270"/>
    </row>
    <row r="21" spans="1:35" ht="20.399999999999999" customHeight="1" x14ac:dyDescent="0.25">
      <c r="A21" s="278">
        <f t="shared" si="0"/>
        <v>9</v>
      </c>
      <c r="B21" s="41" t="str">
        <f>VLOOKUP($X21,УЧАСТНИКИ!$A$2:$L$1105,3,FALSE)</f>
        <v>Арефина Мария</v>
      </c>
      <c r="C21" s="18" t="str">
        <f>VLOOKUP($X21,УЧАСТНИКИ!$A$2:$L$1105,4,FALSE)</f>
        <v>28.11.2000</v>
      </c>
      <c r="D21" s="18" t="str">
        <f>VLOOKUP($X21,УЧАСТНИКИ!$A$2:$L$1105,8,FALSE)</f>
        <v>1</v>
      </c>
      <c r="E21" s="41" t="str">
        <f>VLOOKUP($X21,УЧАСТНИКИ!$A$2:$L$1105,5,FALSE)</f>
        <v xml:space="preserve">Московская область 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МУ ДСШ  (г.Люберцы)</v>
      </c>
      <c r="H21" s="273">
        <v>4376</v>
      </c>
      <c r="I21" s="273">
        <v>4398</v>
      </c>
      <c r="J21" s="273"/>
      <c r="K21" s="273"/>
      <c r="L21" s="273"/>
      <c r="M21" s="273"/>
      <c r="N21" s="50">
        <f>H21/100</f>
        <v>43.76</v>
      </c>
      <c r="O21" s="50">
        <f>I21/100</f>
        <v>43.98</v>
      </c>
      <c r="P21" s="50" t="s">
        <v>1227</v>
      </c>
      <c r="Q21" s="50"/>
      <c r="R21" s="50"/>
      <c r="S21" s="50"/>
      <c r="T21" s="51">
        <f t="shared" si="1"/>
        <v>43.98</v>
      </c>
      <c r="U21" s="23" t="str">
        <f t="shared" si="2"/>
        <v>1</v>
      </c>
      <c r="V21" s="35">
        <v>10</v>
      </c>
      <c r="W21" s="41" t="str">
        <f>VLOOKUP($X21,УЧАСТНИКИ!$A$2:$L$1105,10,FALSE)</f>
        <v>Миленин В.А., Прошкина М.В.</v>
      </c>
      <c r="X21" s="217" t="s">
        <v>1137</v>
      </c>
      <c r="AA21" s="270"/>
      <c r="AB21" s="270"/>
      <c r="AC21" s="270"/>
      <c r="AD21" s="270"/>
      <c r="AE21" s="270"/>
      <c r="AF21" s="270"/>
    </row>
    <row r="22" spans="1:35" ht="39.6" x14ac:dyDescent="0.25">
      <c r="A22" s="278">
        <f t="shared" si="0"/>
        <v>10</v>
      </c>
      <c r="B22" s="41" t="str">
        <f>VLOOKUP($X22,УЧАСТНИКИ!$A$2:$L$1105,3,FALSE)</f>
        <v>Маилова Эмма</v>
      </c>
      <c r="C22" s="18" t="str">
        <f>VLOOKUP($X22,УЧАСТНИКИ!$A$2:$L$1105,4,FALSE)</f>
        <v>21.02.1997</v>
      </c>
      <c r="D22" s="18" t="str">
        <f>VLOOKUP($X22,УЧАСТНИКИ!$A$2:$L$1105,8,FALSE)</f>
        <v>КМС</v>
      </c>
      <c r="E22" s="41" t="str">
        <f>VLOOKUP($X22,УЧАСТНИКИ!$A$2:$L$1105,5,FALSE)</f>
        <v xml:space="preserve">Краснодарский край </v>
      </c>
      <c r="F22" s="18" t="e">
        <f>VLOOKUP($R22,УЧАСТНИКИ!$A$2:$L$1105,7,FALSE)</f>
        <v>#N/A</v>
      </c>
      <c r="G22" s="35" t="str">
        <f>VLOOKUP($X22,УЧАСТНИКИ!$A$2:$L$1105,11,FALSE)</f>
        <v xml:space="preserve"> ГБУ КК "ЦОП по легкой атлетике", ГБУ КК  "РЦСП по легкой атлетике"</v>
      </c>
      <c r="H22" s="273">
        <v>4085</v>
      </c>
      <c r="I22" s="273"/>
      <c r="J22" s="273">
        <v>4205</v>
      </c>
      <c r="K22" s="273"/>
      <c r="L22" s="273"/>
      <c r="M22" s="273"/>
      <c r="N22" s="50">
        <f>H22/100</f>
        <v>40.85</v>
      </c>
      <c r="O22" s="50" t="s">
        <v>1227</v>
      </c>
      <c r="P22" s="50">
        <f>J22/100</f>
        <v>42.05</v>
      </c>
      <c r="Q22" s="50"/>
      <c r="R22" s="50"/>
      <c r="S22" s="50"/>
      <c r="T22" s="51">
        <f t="shared" si="1"/>
        <v>42.05</v>
      </c>
      <c r="U22" s="23" t="str">
        <f t="shared" si="2"/>
        <v>1</v>
      </c>
      <c r="V22" s="35">
        <v>9</v>
      </c>
      <c r="W22" s="41" t="str">
        <f>VLOOKUP($X22,УЧАСТНИКИ!$A$2:$L$1105,10,FALSE)</f>
        <v>Синицын А.В.</v>
      </c>
      <c r="X22" s="217" t="s">
        <v>1073</v>
      </c>
      <c r="AA22" s="270"/>
      <c r="AB22" s="270"/>
      <c r="AC22" s="270"/>
      <c r="AD22" s="270"/>
      <c r="AE22" s="270"/>
      <c r="AF22" s="270"/>
    </row>
    <row r="23" spans="1:35" ht="26.4" x14ac:dyDescent="0.25">
      <c r="A23" s="278">
        <f t="shared" si="0"/>
        <v>11</v>
      </c>
      <c r="B23" s="41" t="str">
        <f>VLOOKUP($X23,УЧАСТНИКИ!$A$2:$L$1105,3,FALSE)</f>
        <v>Кривомаз Александра</v>
      </c>
      <c r="C23" s="18" t="str">
        <f>VLOOKUP($X23,УЧАСТНИКИ!$A$2:$L$1105,4,FALSE)</f>
        <v>26.08.2002</v>
      </c>
      <c r="D23" s="18" t="str">
        <f>VLOOKUP($X23,УЧАСТНИКИ!$A$2:$L$1105,8,FALSE)</f>
        <v>1</v>
      </c>
      <c r="E23" s="41" t="str">
        <f>VLOOKUP($X23,УЧАСТНИКИ!$A$2:$L$1105,5,FALSE)</f>
        <v xml:space="preserve">Краснодарский край </v>
      </c>
      <c r="F23" s="18" t="e">
        <f>VLOOKUP($R23,УЧАСТНИКИ!$A$2:$L$1105,7,FALSE)</f>
        <v>#N/A</v>
      </c>
      <c r="G23" s="35" t="str">
        <f>VLOOKUP($X23,УЧАСТНИКИ!$A$2:$L$1105,11,FALSE)</f>
        <v xml:space="preserve"> ГБУ КК "ЦОП по легкой атлетике"</v>
      </c>
      <c r="H23" s="273"/>
      <c r="I23" s="273">
        <v>3258</v>
      </c>
      <c r="J23" s="273">
        <v>3754</v>
      </c>
      <c r="K23" s="273"/>
      <c r="L23" s="273"/>
      <c r="M23" s="273"/>
      <c r="N23" s="50" t="s">
        <v>1227</v>
      </c>
      <c r="O23" s="50">
        <f>I23/100</f>
        <v>32.58</v>
      </c>
      <c r="P23" s="50">
        <f>J23/100</f>
        <v>37.54</v>
      </c>
      <c r="Q23" s="50"/>
      <c r="R23" s="50"/>
      <c r="S23" s="50"/>
      <c r="T23" s="51">
        <f t="shared" si="1"/>
        <v>37.54</v>
      </c>
      <c r="U23" s="23" t="str">
        <f t="shared" si="2"/>
        <v>2</v>
      </c>
      <c r="V23" s="35" t="s">
        <v>123</v>
      </c>
      <c r="W23" s="41" t="str">
        <f>VLOOKUP($X23,УЧАСТНИКИ!$A$2:$L$1105,10,FALSE)</f>
        <v>Абакумова Г.В., Кудрявцева В.А.</v>
      </c>
      <c r="X23" s="217" t="s">
        <v>1080</v>
      </c>
      <c r="AA23" s="270"/>
      <c r="AB23" s="270"/>
      <c r="AC23" s="270"/>
      <c r="AD23" s="270"/>
      <c r="AE23" s="270"/>
      <c r="AF23" s="270"/>
    </row>
    <row r="24" spans="1:35" ht="26.4" x14ac:dyDescent="0.25">
      <c r="A24" s="278"/>
      <c r="B24" s="41" t="str">
        <f>VLOOKUP($X24,УЧАСТНИКИ!$A$2:$L$1105,3,FALSE)</f>
        <v>Адысева Анна</v>
      </c>
      <c r="C24" s="18" t="str">
        <f>VLOOKUP($X24,УЧАСТНИКИ!$A$2:$L$1105,4,FALSE)</f>
        <v>28.07.1998</v>
      </c>
      <c r="D24" s="18" t="str">
        <f>VLOOKUP($X24,УЧАСТНИКИ!$A$2:$L$1105,8,FALSE)</f>
        <v>КМС</v>
      </c>
      <c r="E24" s="41" t="str">
        <f>VLOOKUP($X24,УЧАСТНИКИ!$A$2:$L$1105,5,FALSE)</f>
        <v xml:space="preserve">Москва </v>
      </c>
      <c r="F24" s="18" t="e">
        <f>VLOOKUP($R24,УЧАСТНИКИ!$A$2:$L$1105,7,FALSE)</f>
        <v>#N/A</v>
      </c>
      <c r="G24" s="35" t="str">
        <f>VLOOKUP($X24,УЧАСТНИКИ!$A$2:$L$1105,11,FALSE)</f>
        <v xml:space="preserve"> ГБУ "ФСО "Юность Москвы" Москомспорта</v>
      </c>
      <c r="H24" s="273"/>
      <c r="I24" s="273"/>
      <c r="J24" s="273"/>
      <c r="K24" s="273"/>
      <c r="L24" s="273"/>
      <c r="M24" s="273"/>
      <c r="N24" s="50"/>
      <c r="O24" s="50"/>
      <c r="P24" s="50"/>
      <c r="Q24" s="50"/>
      <c r="R24" s="50"/>
      <c r="S24" s="50"/>
      <c r="T24" s="51" t="s">
        <v>1228</v>
      </c>
      <c r="U24" s="23"/>
      <c r="V24" s="35" t="str">
        <f>VLOOKUP($X24,УЧАСТНИКИ!$A$2:$L$1105,9,FALSE)</f>
        <v>Л</v>
      </c>
      <c r="W24" s="41" t="str">
        <f>VLOOKUP($X24,УЧАСТНИКИ!$A$2:$L$1105,10,FALSE)</f>
        <v>Громова О.А.</v>
      </c>
      <c r="X24" s="217" t="s">
        <v>39</v>
      </c>
      <c r="AA24" s="270"/>
      <c r="AB24" s="270"/>
      <c r="AC24" s="270"/>
      <c r="AD24" s="270"/>
      <c r="AE24" s="270"/>
      <c r="AF24" s="270"/>
    </row>
    <row r="25" spans="1:35" s="53" customFormat="1" ht="12.75" customHeight="1" x14ac:dyDescent="0.25">
      <c r="A25" s="61"/>
      <c r="B25" s="62"/>
      <c r="C25" s="63"/>
      <c r="D25" s="63"/>
      <c r="E25" s="63"/>
      <c r="F25" s="63"/>
      <c r="G25" s="64"/>
      <c r="H25" s="64"/>
      <c r="I25" s="64"/>
      <c r="J25" s="64"/>
      <c r="K25" s="64"/>
      <c r="L25" s="64"/>
      <c r="M25" s="64"/>
      <c r="N25" s="65"/>
      <c r="O25" s="65"/>
      <c r="P25" s="65"/>
      <c r="Q25" s="65"/>
      <c r="R25" s="65"/>
      <c r="S25" s="65"/>
      <c r="T25" s="65"/>
      <c r="U25" s="63"/>
      <c r="V25" s="63"/>
      <c r="W25" s="63"/>
      <c r="Y25" s="54"/>
      <c r="Z25" s="275"/>
      <c r="AA25" s="54"/>
      <c r="AB25" s="54"/>
      <c r="AC25" s="54"/>
      <c r="AD25" s="54"/>
      <c r="AE25" s="54"/>
      <c r="AF25" s="54"/>
      <c r="AH25" s="276"/>
      <c r="AI25" s="54"/>
    </row>
    <row r="26" spans="1:35" s="53" customFormat="1" ht="12.75" customHeight="1" x14ac:dyDescent="0.25">
      <c r="A26" s="61"/>
      <c r="B26" s="62"/>
      <c r="C26" s="63"/>
      <c r="D26" s="63"/>
      <c r="E26" s="63"/>
      <c r="F26" s="63"/>
      <c r="G26" s="64"/>
      <c r="H26" s="64"/>
      <c r="I26" s="64"/>
      <c r="J26" s="64"/>
      <c r="K26" s="64"/>
      <c r="L26" s="64"/>
      <c r="M26" s="64"/>
      <c r="N26" s="65"/>
      <c r="O26" s="65"/>
      <c r="P26" s="65"/>
      <c r="Q26" s="65"/>
      <c r="R26" s="65"/>
      <c r="S26" s="65"/>
      <c r="T26" s="65"/>
      <c r="U26" s="63"/>
      <c r="V26" s="63"/>
      <c r="W26" s="63"/>
      <c r="X26" s="55"/>
      <c r="Y26" s="54"/>
      <c r="Z26" s="275"/>
      <c r="AA26" s="54"/>
      <c r="AB26" s="54"/>
      <c r="AC26" s="54"/>
      <c r="AD26" s="54"/>
      <c r="AE26" s="54"/>
      <c r="AF26" s="54"/>
      <c r="AH26" s="276"/>
      <c r="AI26" s="54"/>
    </row>
    <row r="27" spans="1:35" s="53" customFormat="1" ht="12.75" customHeight="1" x14ac:dyDescent="0.25">
      <c r="A27" s="61"/>
      <c r="B27" s="62"/>
      <c r="C27" s="63"/>
      <c r="D27" s="63"/>
      <c r="E27" s="63"/>
      <c r="F27" s="63"/>
      <c r="G27" s="64"/>
      <c r="H27" s="64"/>
      <c r="I27" s="64"/>
      <c r="J27" s="64"/>
      <c r="K27" s="64"/>
      <c r="L27" s="64"/>
      <c r="M27" s="64"/>
      <c r="N27" s="65"/>
      <c r="O27" s="65"/>
      <c r="P27" s="65"/>
      <c r="Q27" s="65"/>
      <c r="R27" s="65"/>
      <c r="S27" s="65"/>
      <c r="T27" s="65"/>
      <c r="U27" s="63"/>
      <c r="V27" s="63"/>
      <c r="W27" s="63"/>
      <c r="X27" s="55"/>
      <c r="Y27" s="54"/>
      <c r="Z27" s="275"/>
      <c r="AA27" s="54"/>
      <c r="AB27" s="54"/>
      <c r="AC27" s="54"/>
      <c r="AD27" s="54"/>
      <c r="AE27" s="54"/>
      <c r="AF27" s="54"/>
      <c r="AH27" s="276"/>
      <c r="AI27" s="54"/>
    </row>
    <row r="28" spans="1:35" s="53" customFormat="1" ht="12.75" customHeight="1" x14ac:dyDescent="0.25">
      <c r="A28" s="277" t="s">
        <v>172</v>
      </c>
      <c r="B28" s="212"/>
      <c r="C28" s="130"/>
      <c r="D28" s="130"/>
      <c r="E28" s="212"/>
      <c r="F28" s="212"/>
      <c r="G28" s="277" t="s">
        <v>173</v>
      </c>
      <c r="H28" s="64"/>
      <c r="I28" s="64"/>
      <c r="J28" s="64"/>
      <c r="K28" s="64"/>
      <c r="L28" s="64"/>
      <c r="M28" s="64"/>
      <c r="N28" s="65"/>
      <c r="O28" s="65"/>
      <c r="P28" s="65"/>
      <c r="Q28" s="65"/>
      <c r="R28" s="65"/>
      <c r="S28" s="65"/>
      <c r="T28" s="65"/>
      <c r="U28" s="63"/>
      <c r="V28" s="63"/>
      <c r="W28" s="63"/>
      <c r="X28" s="55"/>
      <c r="Y28" s="54"/>
      <c r="Z28" s="275"/>
      <c r="AA28" s="54"/>
      <c r="AB28" s="54"/>
      <c r="AC28" s="54"/>
      <c r="AD28" s="54"/>
      <c r="AE28" s="54"/>
      <c r="AF28" s="54"/>
      <c r="AH28" s="276"/>
      <c r="AI28" s="54"/>
    </row>
    <row r="29" spans="1:35" s="53" customFormat="1" ht="12.75" customHeight="1" x14ac:dyDescent="0.25">
      <c r="A29" s="277"/>
      <c r="B29" s="212"/>
      <c r="C29" s="130"/>
      <c r="D29" s="130"/>
      <c r="E29" s="212"/>
      <c r="F29" s="212"/>
      <c r="G29" s="277"/>
      <c r="H29" s="57"/>
      <c r="I29" s="57"/>
      <c r="J29" s="57"/>
      <c r="K29" s="57"/>
      <c r="L29" s="57"/>
      <c r="M29" s="57"/>
      <c r="N29" s="65"/>
      <c r="O29" s="65"/>
      <c r="P29" s="65"/>
      <c r="Q29" s="65"/>
      <c r="R29" s="65"/>
      <c r="S29" s="65"/>
      <c r="T29" s="65"/>
      <c r="U29" s="63"/>
      <c r="V29" s="63"/>
      <c r="W29" s="63"/>
      <c r="Y29" s="54"/>
      <c r="Z29" s="275"/>
      <c r="AA29" s="54"/>
      <c r="AB29" s="54"/>
      <c r="AC29" s="54"/>
      <c r="AD29" s="54"/>
      <c r="AE29" s="54"/>
      <c r="AF29" s="54"/>
      <c r="AH29" s="276"/>
      <c r="AI29" s="54"/>
    </row>
    <row r="30" spans="1:35" s="53" customFormat="1" ht="12.75" customHeight="1" x14ac:dyDescent="0.25">
      <c r="A30" s="277"/>
      <c r="B30" s="212"/>
      <c r="C30" s="130"/>
      <c r="D30" s="130"/>
      <c r="E30" s="212"/>
      <c r="F30" s="212"/>
      <c r="G30" s="277"/>
      <c r="H30" s="57"/>
      <c r="I30" s="57"/>
      <c r="J30" s="57"/>
      <c r="K30" s="57"/>
      <c r="L30" s="57"/>
      <c r="M30" s="57"/>
      <c r="N30" s="65"/>
      <c r="O30" s="65"/>
      <c r="P30" s="65"/>
      <c r="Q30" s="65"/>
      <c r="R30" s="65"/>
      <c r="S30" s="65"/>
      <c r="T30" s="65"/>
      <c r="U30" s="63"/>
      <c r="V30" s="63"/>
      <c r="W30" s="63"/>
      <c r="X30" s="55"/>
      <c r="Y30" s="54"/>
      <c r="Z30" s="275"/>
      <c r="AA30" s="54"/>
      <c r="AB30" s="54"/>
      <c r="AC30" s="54"/>
      <c r="AD30" s="54"/>
      <c r="AE30" s="54"/>
      <c r="AF30" s="54"/>
      <c r="AH30" s="276"/>
      <c r="AI30" s="54"/>
    </row>
    <row r="31" spans="1:35" s="53" customFormat="1" ht="12.75" customHeight="1" x14ac:dyDescent="0.25">
      <c r="A31" s="277" t="s">
        <v>174</v>
      </c>
      <c r="B31" s="212"/>
      <c r="C31" s="130"/>
      <c r="D31" s="130"/>
      <c r="E31" s="212"/>
      <c r="F31" s="212"/>
      <c r="G31" s="277" t="s">
        <v>175</v>
      </c>
      <c r="Y31" s="54"/>
      <c r="Z31" s="275"/>
      <c r="AA31" s="54"/>
      <c r="AB31" s="54"/>
      <c r="AC31" s="54"/>
      <c r="AD31" s="54"/>
      <c r="AE31" s="54"/>
      <c r="AF31" s="54"/>
      <c r="AH31" s="276"/>
    </row>
    <row r="32" spans="1:35" s="53" customFormat="1" ht="12.75" customHeight="1" x14ac:dyDescent="0.25">
      <c r="A32" s="56"/>
      <c r="C32" s="54"/>
      <c r="D32" s="54"/>
      <c r="X32" s="55"/>
      <c r="Y32" s="54"/>
      <c r="Z32" s="275"/>
      <c r="AA32" s="54"/>
      <c r="AB32" s="54"/>
      <c r="AC32" s="54"/>
      <c r="AD32" s="54"/>
      <c r="AE32" s="54"/>
      <c r="AF32" s="54"/>
      <c r="AH32" s="276"/>
    </row>
    <row r="33" spans="1:34" s="53" customFormat="1" ht="12.75" customHeight="1" x14ac:dyDescent="0.25">
      <c r="A33" s="56"/>
      <c r="C33" s="54"/>
      <c r="D33" s="54"/>
      <c r="Y33" s="54"/>
      <c r="Z33" s="275"/>
      <c r="AA33" s="54"/>
      <c r="AB33" s="54"/>
      <c r="AC33" s="54"/>
      <c r="AD33" s="54"/>
      <c r="AE33" s="54"/>
      <c r="AF33" s="54"/>
      <c r="AH33" s="276"/>
    </row>
    <row r="34" spans="1:34" s="53" customFormat="1" ht="12.75" customHeight="1" x14ac:dyDescent="0.25">
      <c r="A34" s="56"/>
      <c r="C34" s="54"/>
      <c r="D34" s="54"/>
      <c r="X34" s="55"/>
      <c r="Y34" s="54"/>
      <c r="Z34" s="275"/>
      <c r="AA34" s="54"/>
      <c r="AB34" s="54"/>
      <c r="AC34" s="54"/>
      <c r="AD34" s="54"/>
      <c r="AE34" s="54"/>
      <c r="AF34" s="54"/>
      <c r="AH34" s="276"/>
    </row>
    <row r="35" spans="1:34" s="53" customFormat="1" ht="12.75" customHeight="1" x14ac:dyDescent="0.25">
      <c r="A35" s="56"/>
      <c r="C35" s="54"/>
      <c r="D35" s="54"/>
      <c r="Y35" s="54"/>
      <c r="Z35" s="275"/>
      <c r="AA35" s="54"/>
      <c r="AB35" s="54"/>
      <c r="AC35" s="54"/>
      <c r="AD35" s="54"/>
      <c r="AE35" s="54"/>
      <c r="AF35" s="54"/>
      <c r="AH35" s="276"/>
    </row>
    <row r="36" spans="1:34" s="53" customFormat="1" ht="12.75" customHeight="1" x14ac:dyDescent="0.25">
      <c r="A36" s="56"/>
      <c r="C36" s="54"/>
      <c r="D36" s="54"/>
      <c r="Y36" s="54"/>
      <c r="Z36" s="275"/>
      <c r="AA36" s="54"/>
      <c r="AB36" s="54"/>
      <c r="AC36" s="54"/>
      <c r="AD36" s="54"/>
      <c r="AE36" s="54"/>
      <c r="AF36" s="54"/>
      <c r="AH36" s="276"/>
    </row>
    <row r="37" spans="1:34" s="53" customFormat="1" ht="12.75" customHeight="1" x14ac:dyDescent="0.25">
      <c r="A37" s="56"/>
      <c r="C37" s="54"/>
      <c r="D37" s="54"/>
      <c r="Y37" s="54"/>
      <c r="Z37" s="275"/>
      <c r="AA37" s="54"/>
      <c r="AB37" s="54"/>
      <c r="AC37" s="54"/>
      <c r="AD37" s="54"/>
      <c r="AE37" s="54"/>
      <c r="AF37" s="54"/>
      <c r="AH37" s="276"/>
    </row>
    <row r="38" spans="1:34" s="53" customFormat="1" ht="12.75" customHeight="1" x14ac:dyDescent="0.25">
      <c r="A38" s="56"/>
      <c r="C38" s="54"/>
      <c r="D38" s="54"/>
      <c r="Y38" s="54"/>
      <c r="Z38" s="275"/>
      <c r="AA38" s="54"/>
      <c r="AB38" s="54"/>
      <c r="AC38" s="54"/>
      <c r="AD38" s="54"/>
      <c r="AE38" s="54"/>
      <c r="AF38" s="54"/>
      <c r="AH38" s="276"/>
    </row>
    <row r="39" spans="1:34" s="53" customFormat="1" ht="12.75" customHeight="1" x14ac:dyDescent="0.25">
      <c r="A39" s="56"/>
      <c r="C39" s="54"/>
      <c r="D39" s="54"/>
      <c r="Y39" s="54"/>
      <c r="Z39" s="275"/>
      <c r="AA39" s="54"/>
      <c r="AB39" s="54"/>
      <c r="AC39" s="54"/>
      <c r="AD39" s="54"/>
      <c r="AE39" s="54"/>
      <c r="AF39" s="54"/>
      <c r="AH39" s="276"/>
    </row>
    <row r="40" spans="1:34" s="53" customFormat="1" ht="12.75" customHeight="1" x14ac:dyDescent="0.25">
      <c r="A40" s="56"/>
      <c r="C40" s="54"/>
      <c r="D40" s="54"/>
      <c r="X40" s="55"/>
      <c r="Y40" s="54"/>
      <c r="Z40" s="275"/>
      <c r="AA40" s="54"/>
      <c r="AB40" s="54"/>
      <c r="AC40" s="54"/>
      <c r="AD40" s="54"/>
      <c r="AE40" s="54"/>
      <c r="AF40" s="54"/>
    </row>
    <row r="41" spans="1:34" s="53" customFormat="1" ht="12.75" customHeight="1" x14ac:dyDescent="0.25">
      <c r="A41" s="56"/>
      <c r="C41" s="54"/>
      <c r="D41" s="54"/>
      <c r="Y41" s="54"/>
      <c r="Z41" s="275"/>
      <c r="AA41" s="54"/>
      <c r="AB41" s="54"/>
      <c r="AC41" s="54"/>
      <c r="AD41" s="54"/>
      <c r="AE41" s="54"/>
      <c r="AF41" s="54"/>
      <c r="AH41" s="276"/>
    </row>
    <row r="42" spans="1:34" s="53" customFormat="1" ht="12.75" customHeight="1" x14ac:dyDescent="0.25">
      <c r="A42" s="56"/>
      <c r="C42" s="54"/>
      <c r="D42" s="54"/>
      <c r="X42" s="55"/>
      <c r="Y42" s="54"/>
      <c r="Z42" s="275"/>
      <c r="AA42" s="54"/>
      <c r="AB42" s="54"/>
      <c r="AC42" s="54"/>
      <c r="AD42" s="54"/>
      <c r="AE42" s="54"/>
      <c r="AF42" s="54"/>
      <c r="AH42" s="276"/>
    </row>
    <row r="43" spans="1:34" s="53" customFormat="1" ht="12.75" customHeight="1" x14ac:dyDescent="0.25">
      <c r="A43" s="56"/>
      <c r="C43" s="54"/>
      <c r="D43" s="54"/>
      <c r="Y43" s="54"/>
      <c r="Z43" s="275"/>
      <c r="AA43" s="54"/>
      <c r="AB43" s="54"/>
      <c r="AC43" s="54"/>
      <c r="AD43" s="54"/>
      <c r="AE43" s="54"/>
      <c r="AF43" s="54"/>
      <c r="AH43" s="276"/>
    </row>
    <row r="44" spans="1:34" s="53" customFormat="1" ht="12.75" customHeight="1" x14ac:dyDescent="0.25">
      <c r="A44" s="56"/>
      <c r="C44" s="54"/>
      <c r="D44" s="54"/>
      <c r="X44" s="55"/>
      <c r="Y44" s="54"/>
      <c r="Z44" s="275"/>
      <c r="AA44" s="54"/>
      <c r="AB44" s="54"/>
      <c r="AC44" s="54"/>
      <c r="AD44" s="54"/>
      <c r="AE44" s="54"/>
      <c r="AF44" s="54"/>
      <c r="AH44" s="276"/>
    </row>
    <row r="45" spans="1:34" s="53" customFormat="1" ht="12.75" customHeight="1" x14ac:dyDescent="0.25">
      <c r="A45" s="56"/>
      <c r="C45" s="54"/>
      <c r="D45" s="54"/>
      <c r="Y45" s="54"/>
      <c r="Z45" s="275"/>
      <c r="AA45" s="54"/>
      <c r="AB45" s="54"/>
      <c r="AC45" s="54"/>
      <c r="AD45" s="54"/>
      <c r="AE45" s="54"/>
      <c r="AF45" s="54"/>
      <c r="AH45" s="276"/>
    </row>
    <row r="46" spans="1:34" s="53" customFormat="1" ht="12.75" customHeight="1" x14ac:dyDescent="0.25">
      <c r="A46" s="56"/>
      <c r="C46" s="54"/>
      <c r="D46" s="54"/>
      <c r="X46" s="55"/>
      <c r="Y46" s="54"/>
      <c r="Z46" s="275"/>
      <c r="AA46" s="54"/>
      <c r="AB46" s="54"/>
      <c r="AC46" s="54"/>
      <c r="AD46" s="54"/>
      <c r="AE46" s="54"/>
      <c r="AF46" s="54"/>
      <c r="AH46" s="276"/>
    </row>
    <row r="47" spans="1:34" s="53" customFormat="1" ht="12.75" customHeight="1" x14ac:dyDescent="0.25">
      <c r="A47" s="56"/>
      <c r="C47" s="54"/>
      <c r="D47" s="54"/>
      <c r="Y47" s="54"/>
      <c r="Z47" s="275"/>
      <c r="AA47" s="54"/>
      <c r="AB47" s="54"/>
      <c r="AC47" s="54"/>
      <c r="AD47" s="54"/>
      <c r="AE47" s="54"/>
      <c r="AF47" s="54"/>
      <c r="AH47" s="276"/>
    </row>
    <row r="48" spans="1:34" s="53" customFormat="1" ht="12.75" customHeight="1" x14ac:dyDescent="0.25">
      <c r="A48" s="56"/>
      <c r="C48" s="54"/>
      <c r="D48" s="54"/>
      <c r="X48" s="55"/>
      <c r="Y48" s="54"/>
      <c r="Z48" s="275"/>
      <c r="AA48" s="54"/>
      <c r="AB48" s="54"/>
      <c r="AC48" s="54"/>
      <c r="AD48" s="54"/>
      <c r="AE48" s="54"/>
      <c r="AF48" s="54"/>
      <c r="AH48" s="276"/>
    </row>
    <row r="49" spans="1:34" s="53" customFormat="1" ht="12.75" customHeight="1" x14ac:dyDescent="0.25">
      <c r="A49" s="56"/>
      <c r="C49" s="54"/>
      <c r="D49" s="54"/>
      <c r="Y49" s="54"/>
      <c r="Z49" s="275"/>
      <c r="AA49" s="54"/>
      <c r="AB49" s="54"/>
      <c r="AC49" s="54"/>
      <c r="AD49" s="54"/>
      <c r="AE49" s="54"/>
      <c r="AF49" s="54"/>
      <c r="AH49" s="276"/>
    </row>
    <row r="50" spans="1:34" s="53" customFormat="1" ht="12.75" customHeight="1" x14ac:dyDescent="0.25">
      <c r="A50" s="56"/>
      <c r="C50" s="54"/>
      <c r="D50" s="54"/>
      <c r="X50" s="57"/>
      <c r="Y50" s="54"/>
      <c r="Z50" s="275"/>
      <c r="AA50" s="54"/>
      <c r="AB50" s="54"/>
      <c r="AC50" s="54"/>
      <c r="AD50" s="54"/>
      <c r="AE50" s="54"/>
      <c r="AF50" s="54"/>
      <c r="AH50" s="276"/>
    </row>
    <row r="51" spans="1:34" s="53" customFormat="1" ht="12.75" customHeight="1" x14ac:dyDescent="0.25">
      <c r="A51" s="56"/>
      <c r="C51" s="54"/>
      <c r="D51" s="54"/>
      <c r="X51" s="58"/>
      <c r="Y51" s="54"/>
      <c r="Z51" s="275"/>
      <c r="AA51" s="54"/>
      <c r="AB51" s="54"/>
      <c r="AC51" s="54"/>
      <c r="AD51" s="54"/>
      <c r="AE51" s="54"/>
      <c r="AF51" s="54"/>
      <c r="AH51" s="276"/>
    </row>
    <row r="52" spans="1:34" ht="12.75" customHeight="1" x14ac:dyDescent="0.25">
      <c r="C52" s="270"/>
      <c r="D52" s="270"/>
      <c r="X52" s="27"/>
      <c r="AA52" s="270"/>
      <c r="AB52" s="270"/>
      <c r="AC52" s="270"/>
      <c r="AD52" s="270"/>
      <c r="AE52" s="270"/>
      <c r="AF52" s="270"/>
    </row>
    <row r="53" spans="1:34" ht="12.75" customHeight="1" x14ac:dyDescent="0.25">
      <c r="C53" s="270"/>
      <c r="D53" s="270"/>
      <c r="X53" s="58"/>
      <c r="Y53" s="54"/>
      <c r="Z53" s="275"/>
      <c r="AA53" s="270"/>
      <c r="AB53" s="270"/>
      <c r="AC53" s="270"/>
      <c r="AD53" s="270"/>
      <c r="AE53" s="270"/>
      <c r="AF53" s="270"/>
      <c r="AH53" s="276"/>
    </row>
    <row r="54" spans="1:34" ht="12.75" customHeight="1" x14ac:dyDescent="0.25">
      <c r="C54" s="270"/>
      <c r="D54" s="270"/>
      <c r="AA54" s="270"/>
      <c r="AB54" s="270"/>
      <c r="AC54" s="270"/>
      <c r="AD54" s="270"/>
      <c r="AE54" s="270"/>
      <c r="AF54" s="270"/>
    </row>
    <row r="55" spans="1:34" ht="12.75" customHeight="1" x14ac:dyDescent="0.25">
      <c r="C55" s="270"/>
      <c r="D55" s="270"/>
      <c r="AA55" s="270"/>
      <c r="AB55" s="270"/>
      <c r="AC55" s="270"/>
      <c r="AD55" s="270"/>
      <c r="AE55" s="270"/>
      <c r="AF55" s="270"/>
    </row>
    <row r="56" spans="1:34" ht="12.75" customHeight="1" x14ac:dyDescent="0.25">
      <c r="C56" s="270"/>
      <c r="D56" s="270"/>
      <c r="AA56" s="270"/>
      <c r="AB56" s="270"/>
      <c r="AC56" s="270"/>
      <c r="AD56" s="270"/>
      <c r="AE56" s="270"/>
      <c r="AF56" s="270"/>
    </row>
    <row r="57" spans="1:34" ht="12.75" customHeight="1" x14ac:dyDescent="0.25">
      <c r="C57" s="270"/>
      <c r="D57" s="270"/>
      <c r="AA57" s="270"/>
      <c r="AB57" s="270"/>
      <c r="AC57" s="270"/>
      <c r="AD57" s="270"/>
      <c r="AE57" s="270"/>
      <c r="AF57" s="270"/>
    </row>
    <row r="58" spans="1:34" ht="12.75" customHeight="1" x14ac:dyDescent="0.25">
      <c r="C58" s="270"/>
      <c r="D58" s="270"/>
      <c r="AA58" s="270"/>
      <c r="AB58" s="270"/>
      <c r="AC58" s="270"/>
      <c r="AD58" s="270"/>
      <c r="AE58" s="270"/>
      <c r="AF58" s="270"/>
    </row>
    <row r="59" spans="1:34" ht="12.75" customHeight="1" x14ac:dyDescent="0.25">
      <c r="C59" s="270"/>
      <c r="D59" s="270"/>
      <c r="AA59" s="270"/>
      <c r="AB59" s="270"/>
      <c r="AC59" s="270"/>
      <c r="AD59" s="270"/>
      <c r="AE59" s="270"/>
      <c r="AF59" s="270"/>
    </row>
    <row r="60" spans="1:34" ht="12.75" customHeight="1" x14ac:dyDescent="0.25">
      <c r="C60" s="270"/>
      <c r="D60" s="270"/>
      <c r="AA60" s="270"/>
      <c r="AB60" s="270"/>
      <c r="AC60" s="270"/>
      <c r="AD60" s="270"/>
      <c r="AE60" s="270"/>
      <c r="AF60" s="270"/>
    </row>
    <row r="61" spans="1:34" ht="12.75" customHeight="1" x14ac:dyDescent="0.25">
      <c r="C61" s="270"/>
      <c r="D61" s="270"/>
      <c r="AA61" s="270"/>
      <c r="AB61" s="270"/>
      <c r="AC61" s="270"/>
      <c r="AD61" s="270"/>
      <c r="AE61" s="270"/>
      <c r="AF61" s="270"/>
    </row>
    <row r="62" spans="1:34" ht="12.75" customHeight="1" x14ac:dyDescent="0.25">
      <c r="C62" s="270"/>
      <c r="D62" s="270"/>
      <c r="AA62" s="270"/>
      <c r="AB62" s="270"/>
      <c r="AC62" s="270"/>
      <c r="AD62" s="270"/>
      <c r="AE62" s="270"/>
      <c r="AF62" s="270"/>
    </row>
    <row r="63" spans="1:34" ht="12.75" customHeight="1" x14ac:dyDescent="0.25">
      <c r="C63" s="270"/>
      <c r="D63" s="270"/>
      <c r="AA63" s="270"/>
      <c r="AB63" s="270"/>
      <c r="AC63" s="270"/>
      <c r="AD63" s="270"/>
      <c r="AE63" s="270"/>
      <c r="AF63" s="270"/>
    </row>
    <row r="64" spans="1:34" ht="12.75" customHeight="1" x14ac:dyDescent="0.25">
      <c r="C64" s="270"/>
      <c r="D64" s="270"/>
      <c r="AA64" s="270"/>
      <c r="AB64" s="270"/>
      <c r="AC64" s="270"/>
      <c r="AD64" s="270"/>
      <c r="AE64" s="270"/>
      <c r="AF64" s="270"/>
    </row>
    <row r="65" spans="3:32" ht="12.75" customHeight="1" x14ac:dyDescent="0.25">
      <c r="C65" s="270"/>
      <c r="D65" s="270"/>
      <c r="AA65" s="270"/>
      <c r="AB65" s="270"/>
      <c r="AC65" s="270"/>
      <c r="AD65" s="270"/>
      <c r="AE65" s="270"/>
      <c r="AF65" s="270"/>
    </row>
    <row r="66" spans="3:32" ht="12.75" customHeight="1" x14ac:dyDescent="0.25">
      <c r="C66" s="270"/>
      <c r="D66" s="270"/>
      <c r="AA66" s="270"/>
      <c r="AB66" s="270"/>
      <c r="AC66" s="270"/>
      <c r="AD66" s="270"/>
      <c r="AE66" s="270"/>
      <c r="AF66" s="270"/>
    </row>
    <row r="67" spans="3:32" ht="12.75" customHeight="1" x14ac:dyDescent="0.25">
      <c r="C67" s="270"/>
      <c r="D67" s="270"/>
      <c r="AA67" s="270"/>
      <c r="AB67" s="270"/>
      <c r="AC67" s="270"/>
      <c r="AD67" s="270"/>
      <c r="AE67" s="270"/>
      <c r="AF67" s="270"/>
    </row>
    <row r="68" spans="3:32" x14ac:dyDescent="0.25">
      <c r="C68" s="270"/>
      <c r="D68" s="270"/>
      <c r="AA68" s="270"/>
      <c r="AB68" s="270"/>
      <c r="AC68" s="270"/>
      <c r="AD68" s="270"/>
      <c r="AE68" s="270"/>
      <c r="AF68" s="270"/>
    </row>
    <row r="69" spans="3:32" x14ac:dyDescent="0.25">
      <c r="C69" s="270"/>
      <c r="D69" s="270"/>
      <c r="AA69" s="270"/>
      <c r="AB69" s="270"/>
      <c r="AC69" s="270"/>
      <c r="AD69" s="270"/>
      <c r="AE69" s="270"/>
      <c r="AF69" s="270"/>
    </row>
    <row r="70" spans="3:32" x14ac:dyDescent="0.25">
      <c r="C70" s="270"/>
      <c r="D70" s="270"/>
      <c r="AA70" s="270"/>
      <c r="AB70" s="270"/>
      <c r="AC70" s="270"/>
      <c r="AD70" s="270"/>
      <c r="AE70" s="270"/>
      <c r="AF70" s="270"/>
    </row>
    <row r="71" spans="3:32" x14ac:dyDescent="0.25">
      <c r="C71" s="270"/>
      <c r="D71" s="270"/>
      <c r="AA71" s="270"/>
      <c r="AB71" s="270"/>
      <c r="AC71" s="270"/>
      <c r="AD71" s="270"/>
      <c r="AE71" s="270"/>
      <c r="AF71" s="270"/>
    </row>
    <row r="72" spans="3:32" x14ac:dyDescent="0.25">
      <c r="C72" s="270"/>
      <c r="D72" s="270"/>
      <c r="AA72" s="270"/>
      <c r="AB72" s="270"/>
      <c r="AC72" s="270"/>
      <c r="AD72" s="270"/>
      <c r="AE72" s="270"/>
      <c r="AF72" s="270"/>
    </row>
    <row r="73" spans="3:32" x14ac:dyDescent="0.25">
      <c r="C73" s="270"/>
      <c r="D73" s="270"/>
      <c r="AA73" s="270"/>
      <c r="AB73" s="270"/>
      <c r="AC73" s="270"/>
      <c r="AD73" s="270"/>
      <c r="AE73" s="270"/>
      <c r="AF73" s="270"/>
    </row>
    <row r="74" spans="3:32" x14ac:dyDescent="0.25">
      <c r="C74" s="270"/>
      <c r="D74" s="270"/>
      <c r="AA74" s="270"/>
      <c r="AB74" s="270"/>
      <c r="AC74" s="270"/>
      <c r="AD74" s="270"/>
      <c r="AE74" s="270"/>
      <c r="AF74" s="270"/>
    </row>
    <row r="75" spans="3:32" x14ac:dyDescent="0.25">
      <c r="C75" s="270"/>
      <c r="D75" s="270"/>
      <c r="AA75" s="270"/>
      <c r="AB75" s="270"/>
      <c r="AC75" s="270"/>
      <c r="AD75" s="270"/>
      <c r="AE75" s="270"/>
      <c r="AF75" s="270"/>
    </row>
    <row r="76" spans="3:32" x14ac:dyDescent="0.25">
      <c r="C76" s="270"/>
      <c r="D76" s="270"/>
      <c r="AA76" s="270"/>
      <c r="AB76" s="270"/>
      <c r="AC76" s="270"/>
      <c r="AD76" s="270"/>
      <c r="AE76" s="270"/>
      <c r="AF76" s="270"/>
    </row>
    <row r="77" spans="3:32" x14ac:dyDescent="0.25">
      <c r="C77" s="270"/>
      <c r="D77" s="270"/>
      <c r="AA77" s="270"/>
      <c r="AB77" s="270"/>
      <c r="AC77" s="270"/>
      <c r="AD77" s="270"/>
      <c r="AE77" s="270"/>
      <c r="AF77" s="270"/>
    </row>
    <row r="78" spans="3:32" x14ac:dyDescent="0.25">
      <c r="C78" s="270"/>
      <c r="D78" s="270"/>
      <c r="AA78" s="270"/>
      <c r="AB78" s="270"/>
      <c r="AC78" s="270"/>
      <c r="AD78" s="270"/>
      <c r="AE78" s="270"/>
      <c r="AF78" s="270"/>
    </row>
    <row r="79" spans="3:32" x14ac:dyDescent="0.25">
      <c r="C79" s="270"/>
      <c r="D79" s="270"/>
      <c r="AA79" s="270"/>
      <c r="AB79" s="270"/>
      <c r="AC79" s="270"/>
      <c r="AD79" s="270"/>
      <c r="AE79" s="270"/>
      <c r="AF79" s="270"/>
    </row>
    <row r="80" spans="3:32" x14ac:dyDescent="0.25">
      <c r="C80" s="270"/>
      <c r="D80" s="270"/>
      <c r="AA80" s="270"/>
      <c r="AB80" s="270"/>
      <c r="AC80" s="270"/>
      <c r="AD80" s="270"/>
      <c r="AE80" s="270"/>
      <c r="AF80" s="270"/>
    </row>
    <row r="81" spans="3:32" x14ac:dyDescent="0.25">
      <c r="C81" s="270"/>
      <c r="D81" s="270"/>
      <c r="AA81" s="270"/>
      <c r="AB81" s="270"/>
      <c r="AC81" s="270"/>
      <c r="AD81" s="270"/>
      <c r="AE81" s="270"/>
      <c r="AF81" s="270"/>
    </row>
    <row r="82" spans="3:32" x14ac:dyDescent="0.25">
      <c r="C82" s="270"/>
      <c r="D82" s="270"/>
      <c r="AA82" s="270"/>
      <c r="AB82" s="270"/>
      <c r="AC82" s="270"/>
      <c r="AD82" s="270"/>
      <c r="AE82" s="270"/>
      <c r="AF82" s="270"/>
    </row>
    <row r="83" spans="3:32" x14ac:dyDescent="0.25">
      <c r="C83" s="270"/>
      <c r="D83" s="270"/>
      <c r="AA83" s="270"/>
      <c r="AB83" s="270"/>
      <c r="AC83" s="270"/>
      <c r="AD83" s="270"/>
      <c r="AE83" s="270"/>
      <c r="AF83" s="270"/>
    </row>
    <row r="84" spans="3:32" x14ac:dyDescent="0.25">
      <c r="C84" s="270"/>
      <c r="D84" s="270"/>
      <c r="AA84" s="270"/>
      <c r="AB84" s="270"/>
      <c r="AC84" s="270"/>
      <c r="AD84" s="270"/>
      <c r="AE84" s="270"/>
      <c r="AF84" s="270"/>
    </row>
    <row r="85" spans="3:32" x14ac:dyDescent="0.25">
      <c r="C85" s="270"/>
      <c r="D85" s="270"/>
      <c r="AA85" s="270"/>
      <c r="AB85" s="270"/>
      <c r="AC85" s="270"/>
      <c r="AD85" s="270"/>
      <c r="AE85" s="270"/>
      <c r="AF85" s="270"/>
    </row>
    <row r="86" spans="3:32" x14ac:dyDescent="0.25">
      <c r="C86" s="270"/>
      <c r="D86" s="270"/>
      <c r="AA86" s="270"/>
      <c r="AB86" s="270"/>
      <c r="AC86" s="270"/>
      <c r="AD86" s="270"/>
      <c r="AE86" s="270"/>
      <c r="AF86" s="270"/>
    </row>
  </sheetData>
  <sortState ref="A13:AP24">
    <sortCondition ref="A13:A24"/>
  </sortState>
  <mergeCells count="19">
    <mergeCell ref="T11:T12"/>
    <mergeCell ref="U11:U12"/>
    <mergeCell ref="V11:V12"/>
    <mergeCell ref="A1:W1"/>
    <mergeCell ref="A2:W2"/>
    <mergeCell ref="A3:W3"/>
    <mergeCell ref="F11:F12"/>
    <mergeCell ref="G11:G12"/>
    <mergeCell ref="A4:W4"/>
    <mergeCell ref="A11:A12"/>
    <mergeCell ref="B11:B12"/>
    <mergeCell ref="C11:C12"/>
    <mergeCell ref="D11:D12"/>
    <mergeCell ref="E11:E12"/>
    <mergeCell ref="W11:W12"/>
    <mergeCell ref="A5:W5"/>
    <mergeCell ref="A6:W6"/>
    <mergeCell ref="A7:W7"/>
    <mergeCell ref="N11:S11"/>
  </mergeCells>
  <phoneticPr fontId="1" type="noConversion"/>
  <printOptions horizontalCentered="1"/>
  <pageMargins left="0.25" right="0.25" top="0.38" bottom="0.17" header="0.3" footer="0.17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34</vt:i4>
      </vt:variant>
      <vt:variant>
        <vt:lpstr>Именованные диапазоны</vt:lpstr>
      </vt:variant>
      <vt:variant>
        <vt:i4>28</vt:i4>
      </vt:variant>
    </vt:vector>
  </HeadingPairs>
  <TitlesOfParts>
    <vt:vector size="62" baseType="lpstr">
      <vt:lpstr>1</vt:lpstr>
      <vt:lpstr>УЧАСТНИКИ</vt:lpstr>
      <vt:lpstr>100</vt:lpstr>
      <vt:lpstr>100ф</vt:lpstr>
      <vt:lpstr>200</vt:lpstr>
      <vt:lpstr>200ф</vt:lpstr>
      <vt:lpstr>400</vt:lpstr>
      <vt:lpstr>800</vt:lpstr>
      <vt:lpstr>1500</vt:lpstr>
      <vt:lpstr>5000</vt:lpstr>
      <vt:lpstr>4х100</vt:lpstr>
      <vt:lpstr>4х400</vt:lpstr>
      <vt:lpstr>110</vt:lpstr>
      <vt:lpstr>110ф</vt:lpstr>
      <vt:lpstr>400СБ</vt:lpstr>
      <vt:lpstr>3000СП</vt:lpstr>
      <vt:lpstr>высота</vt:lpstr>
      <vt:lpstr>шест</vt:lpstr>
      <vt:lpstr>длина</vt:lpstr>
      <vt:lpstr>тройной</vt:lpstr>
      <vt:lpstr>диск</vt:lpstr>
      <vt:lpstr>молот</vt:lpstr>
      <vt:lpstr>копье</vt:lpstr>
      <vt:lpstr>ядро</vt:lpstr>
      <vt:lpstr>И100</vt:lpstr>
      <vt:lpstr>И400</vt:lpstr>
      <vt:lpstr>И5000</vt:lpstr>
      <vt:lpstr>И100сб</vt:lpstr>
      <vt:lpstr>И3000сп</vt:lpstr>
      <vt:lpstr>И высота</vt:lpstr>
      <vt:lpstr>И шест</vt:lpstr>
      <vt:lpstr>И длина</vt:lpstr>
      <vt:lpstr>И диск</vt:lpstr>
      <vt:lpstr>И 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'1500'!Область_печати</vt:lpstr>
      <vt:lpstr>высота!Область_печати</vt:lpstr>
      <vt:lpstr>диск!Область_печати</vt:lpstr>
      <vt:lpstr>длина!Область_печати</vt:lpstr>
      <vt:lpstr>'И высота'!Область_печати</vt:lpstr>
      <vt:lpstr>И5000!Область_печати</vt:lpstr>
      <vt:lpstr>копье!Область_печати</vt:lpstr>
      <vt:lpstr>молот!Область_печати</vt:lpstr>
      <vt:lpstr>тройной!Область_печати</vt:lpstr>
      <vt:lpstr>шест!Область_печати</vt:lpstr>
      <vt:lpstr>ядро!Область_печати</vt:lpstr>
    </vt:vector>
  </TitlesOfParts>
  <Company>Lamers CREW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Елена</cp:lastModifiedBy>
  <cp:lastPrinted>2019-09-04T17:40:45Z</cp:lastPrinted>
  <dcterms:created xsi:type="dcterms:W3CDTF">2004-05-24T08:29:48Z</dcterms:created>
  <dcterms:modified xsi:type="dcterms:W3CDTF">2019-09-04T17:41:07Z</dcterms:modified>
</cp:coreProperties>
</file>