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5" yWindow="465" windowWidth="9960" windowHeight="7320" tabRatio="693" activeTab="9"/>
  </bookViews>
  <sheets>
    <sheet name="Расп" sheetId="3" r:id="rId1"/>
    <sheet name="Уч" sheetId="1" r:id="rId2"/>
    <sheet name="Высота" sheetId="88" r:id="rId3"/>
    <sheet name="Шест" sheetId="89" r:id="rId4"/>
    <sheet name="Длина" sheetId="54" r:id="rId5"/>
    <sheet name="Тройной" sheetId="90" r:id="rId6"/>
    <sheet name="Диск" sheetId="93" r:id="rId7"/>
    <sheet name="Молот" sheetId="94" r:id="rId8"/>
    <sheet name="Копье" sheetId="92" r:id="rId9"/>
    <sheet name="Ядро" sheetId="91" r:id="rId10"/>
  </sheets>
  <definedNames>
    <definedName name="_xlnm.Print_Titles" localSheetId="6">Диск!$12:$13</definedName>
    <definedName name="_xlnm.Print_Titles" localSheetId="4">Длина!$12:$13</definedName>
    <definedName name="_xlnm.Print_Titles" localSheetId="8">Копье!$12:$13</definedName>
    <definedName name="_xlnm.Print_Titles" localSheetId="7">Молот!$12:$13</definedName>
    <definedName name="_xlnm.Print_Titles" localSheetId="5">Тройной!$12:$13</definedName>
    <definedName name="_xlnm.Print_Titles" localSheetId="9">Ядро!$12:$13</definedName>
    <definedName name="_xlnm.Print_Area" localSheetId="2">Высота!$B$1:$AN$19</definedName>
    <definedName name="_xlnm.Print_Area" localSheetId="6">Диск!$D$5:$W$18</definedName>
    <definedName name="_xlnm.Print_Area" localSheetId="4">Длина!$D$5:$V$27</definedName>
    <definedName name="_xlnm.Print_Area" localSheetId="8">Копье!$D$5:$W$25</definedName>
    <definedName name="_xlnm.Print_Area" localSheetId="7">Молот!$D$5:$V$21</definedName>
    <definedName name="_xlnm.Print_Area" localSheetId="5">Тройной!$D$5:$V$33</definedName>
    <definedName name="_xlnm.Print_Area" localSheetId="3">Шест!$A$1:$AN$20</definedName>
    <definedName name="_xlnm.Print_Area" localSheetId="9">Ядро!$D$5:$W$25</definedName>
  </definedNames>
  <calcPr calcId="145621"/>
</workbook>
</file>

<file path=xl/calcChain.xml><?xml version="1.0" encoding="utf-8"?>
<calcChain xmlns="http://schemas.openxmlformats.org/spreadsheetml/2006/main">
  <c r="R23" i="90" l="1"/>
  <c r="Q23" i="90"/>
  <c r="P23" i="90"/>
  <c r="N23" i="90"/>
  <c r="M23" i="90"/>
  <c r="L23" i="90"/>
  <c r="R19" i="90"/>
  <c r="Q19" i="90"/>
  <c r="P19" i="90"/>
  <c r="R27" i="90"/>
  <c r="Q27" i="90"/>
  <c r="P27" i="90"/>
  <c r="R17" i="90"/>
  <c r="Q17" i="90"/>
  <c r="P17" i="90"/>
  <c r="R21" i="90"/>
  <c r="Q21" i="90"/>
  <c r="P21" i="90"/>
  <c r="R15" i="90"/>
  <c r="Q15" i="90"/>
  <c r="P15" i="90"/>
  <c r="Q25" i="90"/>
  <c r="R25" i="90"/>
  <c r="P25" i="90"/>
  <c r="AN19" i="88"/>
  <c r="AL19" i="88"/>
  <c r="E19" i="88"/>
  <c r="D19" i="88"/>
  <c r="C19" i="88"/>
  <c r="A19" i="88"/>
  <c r="AH16" i="88"/>
  <c r="R25" i="54" l="1"/>
  <c r="Q25" i="54"/>
  <c r="P25" i="54"/>
  <c r="R23" i="54"/>
  <c r="Q23" i="54"/>
  <c r="P23" i="54"/>
  <c r="R21" i="54"/>
  <c r="Q21" i="54"/>
  <c r="P21" i="54"/>
  <c r="R19" i="54"/>
  <c r="Q19" i="54"/>
  <c r="P19" i="54"/>
  <c r="R17" i="54"/>
  <c r="Q17" i="54"/>
  <c r="P17" i="54"/>
  <c r="Q15" i="54"/>
  <c r="R15" i="54"/>
  <c r="P15" i="54"/>
  <c r="M9" i="91" l="1"/>
  <c r="M10" i="92" l="1"/>
  <c r="M9" i="92"/>
  <c r="S14" i="92"/>
  <c r="D21" i="91"/>
  <c r="K9" i="89"/>
  <c r="E14" i="89"/>
  <c r="E15" i="89"/>
  <c r="E16" i="89"/>
  <c r="E17" i="89"/>
  <c r="E18" i="89"/>
  <c r="E19" i="89"/>
  <c r="E20" i="89"/>
  <c r="E13" i="89"/>
  <c r="U21" i="91" l="1"/>
  <c r="U22" i="92"/>
  <c r="U23" i="92"/>
  <c r="U24" i="92"/>
  <c r="U14" i="92"/>
  <c r="U23" i="90"/>
  <c r="U27" i="54"/>
  <c r="U26" i="54"/>
  <c r="S10" i="94" l="1"/>
  <c r="S9" i="94"/>
  <c r="S8" i="94"/>
  <c r="M9" i="94"/>
  <c r="M8" i="94"/>
  <c r="L7" i="94"/>
  <c r="F8" i="94"/>
  <c r="AD14" i="94"/>
  <c r="V14" i="94"/>
  <c r="S14" i="94"/>
  <c r="U14" i="94" s="1"/>
  <c r="R14" i="94"/>
  <c r="Q14" i="94"/>
  <c r="P14" i="94"/>
  <c r="N14" i="94"/>
  <c r="M14" i="94"/>
  <c r="L14" i="94"/>
  <c r="H14" i="94" s="1"/>
  <c r="J14" i="94"/>
  <c r="I14" i="94"/>
  <c r="G14" i="94"/>
  <c r="F14" i="94"/>
  <c r="C14" i="94"/>
  <c r="AD15" i="94"/>
  <c r="V15" i="94"/>
  <c r="S15" i="94"/>
  <c r="U15" i="94" s="1"/>
  <c r="R15" i="94"/>
  <c r="Q15" i="94"/>
  <c r="P15" i="94"/>
  <c r="N15" i="94"/>
  <c r="M15" i="94"/>
  <c r="L15" i="94"/>
  <c r="H15" i="94" s="1"/>
  <c r="J15" i="94"/>
  <c r="I15" i="94"/>
  <c r="G15" i="94"/>
  <c r="F15" i="94"/>
  <c r="C15" i="94"/>
  <c r="AD19" i="94"/>
  <c r="V19" i="94"/>
  <c r="S19" i="94"/>
  <c r="U19" i="94" s="1"/>
  <c r="R19" i="94"/>
  <c r="Q19" i="94"/>
  <c r="P19" i="94"/>
  <c r="N19" i="94"/>
  <c r="M19" i="94"/>
  <c r="L19" i="94"/>
  <c r="H19" i="94" s="1"/>
  <c r="J19" i="94"/>
  <c r="I19" i="94"/>
  <c r="G19" i="94"/>
  <c r="F19" i="94"/>
  <c r="C19" i="94"/>
  <c r="AD16" i="94"/>
  <c r="V16" i="94"/>
  <c r="S16" i="94"/>
  <c r="U16" i="94" s="1"/>
  <c r="R16" i="94"/>
  <c r="Q16" i="94"/>
  <c r="P16" i="94"/>
  <c r="N16" i="94"/>
  <c r="M16" i="94"/>
  <c r="L16" i="94"/>
  <c r="H16" i="94" s="1"/>
  <c r="J16" i="94"/>
  <c r="I16" i="94"/>
  <c r="G16" i="94"/>
  <c r="F16" i="94"/>
  <c r="C16" i="94"/>
  <c r="AD21" i="94"/>
  <c r="V21" i="94"/>
  <c r="U21" i="94"/>
  <c r="R21" i="94"/>
  <c r="Q21" i="94"/>
  <c r="P21" i="94"/>
  <c r="N21" i="94"/>
  <c r="M21" i="94"/>
  <c r="L21" i="94"/>
  <c r="H21" i="94" s="1"/>
  <c r="J21" i="94"/>
  <c r="I21" i="94"/>
  <c r="G21" i="94"/>
  <c r="F21" i="94"/>
  <c r="C21" i="94"/>
  <c r="AD18" i="94"/>
  <c r="V18" i="94"/>
  <c r="S18" i="94"/>
  <c r="U18" i="94" s="1"/>
  <c r="R18" i="94"/>
  <c r="Q18" i="94"/>
  <c r="P18" i="94"/>
  <c r="N18" i="94"/>
  <c r="M18" i="94"/>
  <c r="L18" i="94"/>
  <c r="H18" i="94" s="1"/>
  <c r="J18" i="94"/>
  <c r="I18" i="94"/>
  <c r="G18" i="94"/>
  <c r="F18" i="94"/>
  <c r="C18" i="94"/>
  <c r="AD17" i="94"/>
  <c r="V17" i="94"/>
  <c r="S17" i="94"/>
  <c r="U17" i="94" s="1"/>
  <c r="R17" i="94"/>
  <c r="Q17" i="94"/>
  <c r="P17" i="94"/>
  <c r="N17" i="94"/>
  <c r="M17" i="94"/>
  <c r="L17" i="94"/>
  <c r="H17" i="94" s="1"/>
  <c r="J17" i="94"/>
  <c r="I17" i="94"/>
  <c r="G17" i="94"/>
  <c r="F17" i="94"/>
  <c r="C17" i="94"/>
  <c r="AD20" i="94"/>
  <c r="V20" i="94"/>
  <c r="T20" i="94"/>
  <c r="E20" i="94" s="1"/>
  <c r="U20" i="94"/>
  <c r="R20" i="94"/>
  <c r="Q20" i="94"/>
  <c r="P20" i="94"/>
  <c r="N20" i="94"/>
  <c r="M20" i="94"/>
  <c r="L20" i="94"/>
  <c r="H20" i="94" s="1"/>
  <c r="J20" i="94"/>
  <c r="I20" i="94"/>
  <c r="G20" i="94"/>
  <c r="F20" i="94"/>
  <c r="C20" i="94"/>
  <c r="Q10" i="94"/>
  <c r="M10" i="94"/>
  <c r="Q9" i="94"/>
  <c r="L9" i="94"/>
  <c r="F9" i="94"/>
  <c r="Q8" i="94"/>
  <c r="L8" i="94"/>
  <c r="F6" i="94"/>
  <c r="F5" i="94"/>
  <c r="F3" i="94"/>
  <c r="F2" i="94"/>
  <c r="F1" i="94"/>
  <c r="M9" i="93"/>
  <c r="S10" i="93"/>
  <c r="S9" i="93"/>
  <c r="S8" i="93"/>
  <c r="M8" i="93"/>
  <c r="L7" i="93"/>
  <c r="F8" i="93"/>
  <c r="AE14" i="93"/>
  <c r="W14" i="93"/>
  <c r="S14" i="93"/>
  <c r="U14" i="93" s="1"/>
  <c r="R14" i="93"/>
  <c r="Q14" i="93"/>
  <c r="P14" i="93"/>
  <c r="N14" i="93"/>
  <c r="M14" i="93"/>
  <c r="L14" i="93"/>
  <c r="H14" i="93" s="1"/>
  <c r="J14" i="93"/>
  <c r="I14" i="93"/>
  <c r="G14" i="93"/>
  <c r="F14" i="93"/>
  <c r="C14" i="93"/>
  <c r="AE17" i="93"/>
  <c r="W17" i="93"/>
  <c r="S17" i="93"/>
  <c r="U17" i="93" s="1"/>
  <c r="R17" i="93"/>
  <c r="Q17" i="93"/>
  <c r="P17" i="93"/>
  <c r="N17" i="93"/>
  <c r="M17" i="93"/>
  <c r="L17" i="93"/>
  <c r="H17" i="93" s="1"/>
  <c r="J17" i="93"/>
  <c r="I17" i="93"/>
  <c r="G17" i="93"/>
  <c r="F17" i="93"/>
  <c r="C17" i="93"/>
  <c r="AE18" i="93"/>
  <c r="W18" i="93"/>
  <c r="S18" i="93"/>
  <c r="U18" i="93" s="1"/>
  <c r="R18" i="93"/>
  <c r="Q18" i="93"/>
  <c r="P18" i="93"/>
  <c r="N18" i="93"/>
  <c r="M18" i="93"/>
  <c r="L18" i="93"/>
  <c r="H18" i="93" s="1"/>
  <c r="J18" i="93"/>
  <c r="I18" i="93"/>
  <c r="G18" i="93"/>
  <c r="F18" i="93"/>
  <c r="C18" i="93"/>
  <c r="AE16" i="93"/>
  <c r="W16" i="93"/>
  <c r="S16" i="93"/>
  <c r="U16" i="93" s="1"/>
  <c r="R16" i="93"/>
  <c r="Q16" i="93"/>
  <c r="P16" i="93"/>
  <c r="N16" i="93"/>
  <c r="M16" i="93"/>
  <c r="L16" i="93"/>
  <c r="H16" i="93" s="1"/>
  <c r="J16" i="93"/>
  <c r="I16" i="93"/>
  <c r="G16" i="93"/>
  <c r="F16" i="93"/>
  <c r="C16" i="93"/>
  <c r="AE15" i="93"/>
  <c r="W15" i="93"/>
  <c r="S15" i="93"/>
  <c r="U15" i="93" s="1"/>
  <c r="R15" i="93"/>
  <c r="Q15" i="93"/>
  <c r="P15" i="93"/>
  <c r="N15" i="93"/>
  <c r="M15" i="93"/>
  <c r="L15" i="93"/>
  <c r="H15" i="93" s="1"/>
  <c r="J15" i="93"/>
  <c r="I15" i="93"/>
  <c r="G15" i="93"/>
  <c r="F15" i="93"/>
  <c r="C15" i="93"/>
  <c r="Q10" i="93"/>
  <c r="M10" i="93"/>
  <c r="Q9" i="93"/>
  <c r="L9" i="93"/>
  <c r="F9" i="93"/>
  <c r="Q8" i="93"/>
  <c r="L8" i="93"/>
  <c r="F6" i="93"/>
  <c r="F5" i="93"/>
  <c r="F3" i="93"/>
  <c r="F2" i="93"/>
  <c r="F1" i="93"/>
  <c r="S10" i="92"/>
  <c r="S9" i="92"/>
  <c r="S8" i="92"/>
  <c r="M8" i="92"/>
  <c r="L7" i="92"/>
  <c r="F8" i="92"/>
  <c r="AE25" i="92"/>
  <c r="W25" i="92"/>
  <c r="S25" i="92"/>
  <c r="U25" i="92" s="1"/>
  <c r="R25" i="92"/>
  <c r="Q25" i="92"/>
  <c r="P25" i="92"/>
  <c r="N25" i="92"/>
  <c r="M25" i="92"/>
  <c r="L25" i="92"/>
  <c r="J25" i="92"/>
  <c r="I25" i="92"/>
  <c r="H25" i="92"/>
  <c r="G25" i="92"/>
  <c r="F25" i="92"/>
  <c r="C25" i="92"/>
  <c r="AE20" i="92"/>
  <c r="W20" i="92"/>
  <c r="S20" i="92"/>
  <c r="U20" i="92" s="1"/>
  <c r="R20" i="92"/>
  <c r="Q20" i="92"/>
  <c r="P20" i="92"/>
  <c r="N20" i="92"/>
  <c r="M20" i="92"/>
  <c r="L20" i="92"/>
  <c r="H20" i="92" s="1"/>
  <c r="J20" i="92"/>
  <c r="I20" i="92"/>
  <c r="G20" i="92"/>
  <c r="F20" i="92"/>
  <c r="C20" i="92"/>
  <c r="AE21" i="92"/>
  <c r="W21" i="92"/>
  <c r="S21" i="92"/>
  <c r="U21" i="92" s="1"/>
  <c r="R21" i="92"/>
  <c r="Q21" i="92"/>
  <c r="P21" i="92"/>
  <c r="N21" i="92"/>
  <c r="M21" i="92"/>
  <c r="L21" i="92"/>
  <c r="H21" i="92" s="1"/>
  <c r="J21" i="92"/>
  <c r="I21" i="92"/>
  <c r="G21" i="92"/>
  <c r="F21" i="92"/>
  <c r="C21" i="92"/>
  <c r="AE14" i="92"/>
  <c r="W14" i="92"/>
  <c r="R14" i="92"/>
  <c r="Q14" i="92"/>
  <c r="P14" i="92"/>
  <c r="N14" i="92"/>
  <c r="M14" i="92"/>
  <c r="L14" i="92"/>
  <c r="H14" i="92" s="1"/>
  <c r="J14" i="92"/>
  <c r="I14" i="92"/>
  <c r="G14" i="92"/>
  <c r="F14" i="92"/>
  <c r="C14" i="92"/>
  <c r="AE24" i="92"/>
  <c r="W24" i="92"/>
  <c r="R24" i="92"/>
  <c r="Q24" i="92"/>
  <c r="P24" i="92"/>
  <c r="N24" i="92"/>
  <c r="M24" i="92"/>
  <c r="L24" i="92"/>
  <c r="H24" i="92" s="1"/>
  <c r="J24" i="92"/>
  <c r="I24" i="92"/>
  <c r="G24" i="92"/>
  <c r="F24" i="92"/>
  <c r="C24" i="92"/>
  <c r="AE23" i="92"/>
  <c r="W23" i="92"/>
  <c r="R23" i="92"/>
  <c r="Q23" i="92"/>
  <c r="P23" i="92"/>
  <c r="N23" i="92"/>
  <c r="M23" i="92"/>
  <c r="L23" i="92"/>
  <c r="H23" i="92" s="1"/>
  <c r="J23" i="92"/>
  <c r="I23" i="92"/>
  <c r="G23" i="92"/>
  <c r="F23" i="92"/>
  <c r="C23" i="92"/>
  <c r="AE22" i="92"/>
  <c r="W22" i="92"/>
  <c r="R22" i="92"/>
  <c r="Q22" i="92"/>
  <c r="P22" i="92"/>
  <c r="N22" i="92"/>
  <c r="M22" i="92"/>
  <c r="L22" i="92"/>
  <c r="H22" i="92" s="1"/>
  <c r="J22" i="92"/>
  <c r="I22" i="92"/>
  <c r="G22" i="92"/>
  <c r="F22" i="92"/>
  <c r="C22" i="92"/>
  <c r="AE16" i="92"/>
  <c r="W16" i="92"/>
  <c r="S16" i="92"/>
  <c r="U16" i="92" s="1"/>
  <c r="R16" i="92"/>
  <c r="Q16" i="92"/>
  <c r="P16" i="92"/>
  <c r="N16" i="92"/>
  <c r="M16" i="92"/>
  <c r="L16" i="92"/>
  <c r="H16" i="92" s="1"/>
  <c r="J16" i="92"/>
  <c r="I16" i="92"/>
  <c r="G16" i="92"/>
  <c r="F16" i="92"/>
  <c r="C16" i="92"/>
  <c r="AE19" i="92"/>
  <c r="W19" i="92"/>
  <c r="S19" i="92"/>
  <c r="U19" i="92" s="1"/>
  <c r="R19" i="92"/>
  <c r="Q19" i="92"/>
  <c r="P19" i="92"/>
  <c r="N19" i="92"/>
  <c r="M19" i="92"/>
  <c r="L19" i="92"/>
  <c r="H19" i="92" s="1"/>
  <c r="J19" i="92"/>
  <c r="I19" i="92"/>
  <c r="G19" i="92"/>
  <c r="F19" i="92"/>
  <c r="C19" i="92"/>
  <c r="AE18" i="92"/>
  <c r="W18" i="92"/>
  <c r="S18" i="92"/>
  <c r="U18" i="92" s="1"/>
  <c r="R18" i="92"/>
  <c r="Q18" i="92"/>
  <c r="P18" i="92"/>
  <c r="N18" i="92"/>
  <c r="M18" i="92"/>
  <c r="L18" i="92"/>
  <c r="H18" i="92" s="1"/>
  <c r="J18" i="92"/>
  <c r="I18" i="92"/>
  <c r="G18" i="92"/>
  <c r="F18" i="92"/>
  <c r="C18" i="92"/>
  <c r="AE17" i="92"/>
  <c r="W17" i="92"/>
  <c r="S17" i="92"/>
  <c r="U17" i="92" s="1"/>
  <c r="R17" i="92"/>
  <c r="Q17" i="92"/>
  <c r="P17" i="92"/>
  <c r="N17" i="92"/>
  <c r="M17" i="92"/>
  <c r="L17" i="92"/>
  <c r="H17" i="92" s="1"/>
  <c r="J17" i="92"/>
  <c r="I17" i="92"/>
  <c r="G17" i="92"/>
  <c r="F17" i="92"/>
  <c r="C17" i="92"/>
  <c r="AE15" i="92"/>
  <c r="W15" i="92"/>
  <c r="S15" i="92"/>
  <c r="U15" i="92" s="1"/>
  <c r="R15" i="92"/>
  <c r="Q15" i="92"/>
  <c r="P15" i="92"/>
  <c r="N15" i="92"/>
  <c r="M15" i="92"/>
  <c r="L15" i="92"/>
  <c r="J15" i="92"/>
  <c r="I15" i="92"/>
  <c r="H15" i="92"/>
  <c r="G15" i="92"/>
  <c r="F15" i="92"/>
  <c r="C15" i="92"/>
  <c r="Q10" i="92"/>
  <c r="Q9" i="92"/>
  <c r="L9" i="92"/>
  <c r="F9" i="92"/>
  <c r="Q8" i="92"/>
  <c r="L8" i="92"/>
  <c r="F6" i="92"/>
  <c r="F5" i="92"/>
  <c r="F3" i="92"/>
  <c r="F2" i="92"/>
  <c r="F1" i="92"/>
  <c r="S10" i="91"/>
  <c r="S9" i="91"/>
  <c r="S8" i="91"/>
  <c r="M8" i="91"/>
  <c r="L7" i="91"/>
  <c r="F8" i="91"/>
  <c r="AE20" i="91"/>
  <c r="W20" i="91"/>
  <c r="S20" i="91"/>
  <c r="R20" i="91"/>
  <c r="Q20" i="91"/>
  <c r="P20" i="91"/>
  <c r="N20" i="91"/>
  <c r="M20" i="91"/>
  <c r="L20" i="91"/>
  <c r="H20" i="91" s="1"/>
  <c r="J20" i="91"/>
  <c r="I20" i="91"/>
  <c r="G20" i="91"/>
  <c r="F20" i="91"/>
  <c r="C20" i="91"/>
  <c r="AE17" i="91"/>
  <c r="W17" i="91"/>
  <c r="S17" i="91"/>
  <c r="R17" i="91"/>
  <c r="Q17" i="91"/>
  <c r="P17" i="91"/>
  <c r="N17" i="91"/>
  <c r="M17" i="91"/>
  <c r="L17" i="91"/>
  <c r="H17" i="91" s="1"/>
  <c r="J17" i="91"/>
  <c r="I17" i="91"/>
  <c r="G17" i="91"/>
  <c r="F17" i="91"/>
  <c r="C17" i="91"/>
  <c r="AE18" i="91"/>
  <c r="W18" i="91"/>
  <c r="S18" i="91"/>
  <c r="R18" i="91"/>
  <c r="Q18" i="91"/>
  <c r="P18" i="91"/>
  <c r="N18" i="91"/>
  <c r="M18" i="91"/>
  <c r="L18" i="91"/>
  <c r="H18" i="91" s="1"/>
  <c r="J18" i="91"/>
  <c r="I18" i="91"/>
  <c r="G18" i="91"/>
  <c r="F18" i="91"/>
  <c r="C18" i="91"/>
  <c r="AE21" i="91"/>
  <c r="W21" i="91"/>
  <c r="R21" i="91"/>
  <c r="Q21" i="91"/>
  <c r="P21" i="91"/>
  <c r="N21" i="91"/>
  <c r="M21" i="91"/>
  <c r="L21" i="91"/>
  <c r="H21" i="91" s="1"/>
  <c r="J21" i="91"/>
  <c r="I21" i="91"/>
  <c r="G21" i="91"/>
  <c r="F21" i="91"/>
  <c r="C21" i="91"/>
  <c r="AE19" i="91"/>
  <c r="W19" i="91"/>
  <c r="S19" i="91"/>
  <c r="R19" i="91"/>
  <c r="Q19" i="91"/>
  <c r="P19" i="91"/>
  <c r="N19" i="91"/>
  <c r="M19" i="91"/>
  <c r="L19" i="91"/>
  <c r="H19" i="91" s="1"/>
  <c r="J19" i="91"/>
  <c r="I19" i="91"/>
  <c r="G19" i="91"/>
  <c r="F19" i="91"/>
  <c r="C19" i="91"/>
  <c r="AE16" i="91"/>
  <c r="W16" i="91"/>
  <c r="S16" i="91"/>
  <c r="R16" i="91"/>
  <c r="Q16" i="91"/>
  <c r="P16" i="91"/>
  <c r="N16" i="91"/>
  <c r="M16" i="91"/>
  <c r="L16" i="91"/>
  <c r="H16" i="91" s="1"/>
  <c r="J16" i="91"/>
  <c r="I16" i="91"/>
  <c r="G16" i="91"/>
  <c r="F16" i="91"/>
  <c r="C16" i="91"/>
  <c r="AE14" i="91"/>
  <c r="W14" i="91"/>
  <c r="S14" i="91"/>
  <c r="R14" i="91"/>
  <c r="Q14" i="91"/>
  <c r="P14" i="91"/>
  <c r="N14" i="91"/>
  <c r="M14" i="91"/>
  <c r="L14" i="91"/>
  <c r="H14" i="91" s="1"/>
  <c r="J14" i="91"/>
  <c r="I14" i="91"/>
  <c r="G14" i="91"/>
  <c r="F14" i="91"/>
  <c r="C14" i="91"/>
  <c r="AE15" i="91"/>
  <c r="W15" i="91"/>
  <c r="S15" i="91"/>
  <c r="R15" i="91"/>
  <c r="Q15" i="91"/>
  <c r="P15" i="91"/>
  <c r="N15" i="91"/>
  <c r="M15" i="91"/>
  <c r="L15" i="91"/>
  <c r="H15" i="91" s="1"/>
  <c r="J15" i="91"/>
  <c r="I15" i="91"/>
  <c r="G15" i="91"/>
  <c r="F15" i="91"/>
  <c r="C15" i="91"/>
  <c r="Q10" i="91"/>
  <c r="M10" i="91"/>
  <c r="Q9" i="91"/>
  <c r="L9" i="91"/>
  <c r="F9" i="91"/>
  <c r="Q8" i="91"/>
  <c r="L8" i="91"/>
  <c r="F6" i="91"/>
  <c r="F5" i="91"/>
  <c r="F3" i="91"/>
  <c r="F2" i="91"/>
  <c r="F1" i="91"/>
  <c r="S10" i="90"/>
  <c r="S9" i="90"/>
  <c r="S8" i="90"/>
  <c r="M9" i="90"/>
  <c r="M8" i="90"/>
  <c r="L7" i="90"/>
  <c r="F8" i="90"/>
  <c r="H23" i="90"/>
  <c r="AD22" i="90"/>
  <c r="V22" i="90"/>
  <c r="S22" i="90"/>
  <c r="U22" i="90" s="1"/>
  <c r="R22" i="90"/>
  <c r="Q22" i="90"/>
  <c r="P22" i="90"/>
  <c r="N22" i="90"/>
  <c r="M22" i="90"/>
  <c r="L22" i="90"/>
  <c r="H22" i="90" s="1"/>
  <c r="J22" i="90"/>
  <c r="I22" i="90"/>
  <c r="G22" i="90"/>
  <c r="F22" i="90"/>
  <c r="C22" i="90"/>
  <c r="C23" i="90" s="1"/>
  <c r="N19" i="90"/>
  <c r="M19" i="90"/>
  <c r="L19" i="90"/>
  <c r="H19" i="90" s="1"/>
  <c r="AD18" i="90"/>
  <c r="V18" i="90"/>
  <c r="S18" i="90"/>
  <c r="U18" i="90" s="1"/>
  <c r="R18" i="90"/>
  <c r="Q18" i="90"/>
  <c r="P18" i="90"/>
  <c r="N18" i="90"/>
  <c r="M18" i="90"/>
  <c r="L18" i="90"/>
  <c r="H18" i="90" s="1"/>
  <c r="J18" i="90"/>
  <c r="I18" i="90"/>
  <c r="G18" i="90"/>
  <c r="F18" i="90"/>
  <c r="C18" i="90"/>
  <c r="C19" i="90" s="1"/>
  <c r="N27" i="90"/>
  <c r="M27" i="90"/>
  <c r="L27" i="90"/>
  <c r="H27" i="90" s="1"/>
  <c r="AD26" i="90"/>
  <c r="V26" i="90"/>
  <c r="S26" i="90"/>
  <c r="U26" i="90" s="1"/>
  <c r="R26" i="90"/>
  <c r="Q26" i="90"/>
  <c r="P26" i="90"/>
  <c r="N26" i="90"/>
  <c r="M26" i="90"/>
  <c r="L26" i="90"/>
  <c r="H26" i="90" s="1"/>
  <c r="J26" i="90"/>
  <c r="I26" i="90"/>
  <c r="G26" i="90"/>
  <c r="F26" i="90"/>
  <c r="C26" i="90"/>
  <c r="C27" i="90" s="1"/>
  <c r="N17" i="90"/>
  <c r="M17" i="90"/>
  <c r="L17" i="90"/>
  <c r="H17" i="90" s="1"/>
  <c r="AD16" i="90"/>
  <c r="V16" i="90"/>
  <c r="S16" i="90"/>
  <c r="U16" i="90" s="1"/>
  <c r="R16" i="90"/>
  <c r="Q16" i="90"/>
  <c r="P16" i="90"/>
  <c r="N16" i="90"/>
  <c r="M16" i="90"/>
  <c r="L16" i="90"/>
  <c r="H16" i="90" s="1"/>
  <c r="J16" i="90"/>
  <c r="I16" i="90"/>
  <c r="G16" i="90"/>
  <c r="F16" i="90"/>
  <c r="C16" i="90"/>
  <c r="C17" i="90" s="1"/>
  <c r="N21" i="90"/>
  <c r="M21" i="90"/>
  <c r="L21" i="90"/>
  <c r="H21" i="90" s="1"/>
  <c r="AD20" i="90"/>
  <c r="V20" i="90"/>
  <c r="S20" i="90"/>
  <c r="U20" i="90" s="1"/>
  <c r="R20" i="90"/>
  <c r="Q20" i="90"/>
  <c r="P20" i="90"/>
  <c r="N20" i="90"/>
  <c r="M20" i="90"/>
  <c r="L20" i="90"/>
  <c r="H20" i="90" s="1"/>
  <c r="J20" i="90"/>
  <c r="I20" i="90"/>
  <c r="G20" i="90"/>
  <c r="F20" i="90"/>
  <c r="C20" i="90"/>
  <c r="C21" i="90" s="1"/>
  <c r="N15" i="90"/>
  <c r="M15" i="90"/>
  <c r="L15" i="90"/>
  <c r="H15" i="90" s="1"/>
  <c r="AD14" i="90"/>
  <c r="V14" i="90"/>
  <c r="S14" i="90"/>
  <c r="U14" i="90" s="1"/>
  <c r="Q14" i="90"/>
  <c r="P14" i="90"/>
  <c r="N14" i="90"/>
  <c r="M14" i="90"/>
  <c r="L14" i="90"/>
  <c r="H14" i="90" s="1"/>
  <c r="J14" i="90"/>
  <c r="I14" i="90"/>
  <c r="G14" i="90"/>
  <c r="F14" i="90"/>
  <c r="C14" i="90"/>
  <c r="C15" i="90" s="1"/>
  <c r="R31" i="90"/>
  <c r="Q31" i="90"/>
  <c r="P31" i="90"/>
  <c r="N31" i="90"/>
  <c r="M31" i="90"/>
  <c r="L31" i="90"/>
  <c r="H31" i="90" s="1"/>
  <c r="AD30" i="90"/>
  <c r="V30" i="90"/>
  <c r="S30" i="90"/>
  <c r="R30" i="90"/>
  <c r="Q30" i="90"/>
  <c r="P30" i="90"/>
  <c r="N30" i="90"/>
  <c r="M30" i="90"/>
  <c r="L30" i="90"/>
  <c r="H30" i="90" s="1"/>
  <c r="J30" i="90"/>
  <c r="I30" i="90"/>
  <c r="G30" i="90"/>
  <c r="F30" i="90"/>
  <c r="C30" i="90"/>
  <c r="C31" i="90" s="1"/>
  <c r="R29" i="90"/>
  <c r="Q29" i="90"/>
  <c r="P29" i="90"/>
  <c r="N29" i="90"/>
  <c r="M29" i="90"/>
  <c r="L29" i="90"/>
  <c r="H29" i="90" s="1"/>
  <c r="AD28" i="90"/>
  <c r="V28" i="90"/>
  <c r="S28" i="90"/>
  <c r="R28" i="90"/>
  <c r="Q28" i="90"/>
  <c r="P28" i="90"/>
  <c r="N28" i="90"/>
  <c r="M28" i="90"/>
  <c r="L28" i="90"/>
  <c r="H28" i="90" s="1"/>
  <c r="J28" i="90"/>
  <c r="I28" i="90"/>
  <c r="G28" i="90"/>
  <c r="F28" i="90"/>
  <c r="C28" i="90"/>
  <c r="C29" i="90" s="1"/>
  <c r="N25" i="90"/>
  <c r="M25" i="90"/>
  <c r="L25" i="90"/>
  <c r="H25" i="90" s="1"/>
  <c r="AD24" i="90"/>
  <c r="V24" i="90"/>
  <c r="S24" i="90"/>
  <c r="U24" i="90" s="1"/>
  <c r="R24" i="90"/>
  <c r="Q24" i="90"/>
  <c r="P24" i="90"/>
  <c r="N24" i="90"/>
  <c r="M24" i="90"/>
  <c r="L24" i="90"/>
  <c r="H24" i="90" s="1"/>
  <c r="J24" i="90"/>
  <c r="I24" i="90"/>
  <c r="G24" i="90"/>
  <c r="F24" i="90"/>
  <c r="C24" i="90"/>
  <c r="C25" i="90" s="1"/>
  <c r="R33" i="90"/>
  <c r="Q33" i="90"/>
  <c r="P33" i="90"/>
  <c r="N33" i="90"/>
  <c r="M33" i="90"/>
  <c r="L33" i="90"/>
  <c r="H33" i="90" s="1"/>
  <c r="AD32" i="90"/>
  <c r="V32" i="90"/>
  <c r="R32" i="90"/>
  <c r="Q32" i="90"/>
  <c r="P32" i="90"/>
  <c r="N32" i="90"/>
  <c r="M32" i="90"/>
  <c r="L32" i="90"/>
  <c r="H32" i="90" s="1"/>
  <c r="J32" i="90"/>
  <c r="I32" i="90"/>
  <c r="G32" i="90"/>
  <c r="F32" i="90"/>
  <c r="C32" i="90"/>
  <c r="C33" i="90" s="1"/>
  <c r="Q10" i="90"/>
  <c r="M10" i="90"/>
  <c r="Q9" i="90"/>
  <c r="L9" i="90"/>
  <c r="F9" i="90"/>
  <c r="Q8" i="90"/>
  <c r="L8" i="90"/>
  <c r="F6" i="90"/>
  <c r="F5" i="90"/>
  <c r="F3" i="90"/>
  <c r="F2" i="90"/>
  <c r="F1" i="90"/>
  <c r="W9" i="88"/>
  <c r="W8" i="88"/>
  <c r="W7" i="88"/>
  <c r="K8" i="88"/>
  <c r="C8" i="88"/>
  <c r="G7" i="88"/>
  <c r="AN20" i="89"/>
  <c r="AL20" i="89"/>
  <c r="D20" i="89"/>
  <c r="C20" i="89"/>
  <c r="A20" i="89"/>
  <c r="AN15" i="89"/>
  <c r="AH15" i="89"/>
  <c r="AL15" i="89" s="1"/>
  <c r="D15" i="89"/>
  <c r="C15" i="89"/>
  <c r="A15" i="89"/>
  <c r="AN13" i="89"/>
  <c r="AH13" i="89"/>
  <c r="AL13" i="89" s="1"/>
  <c r="D13" i="89"/>
  <c r="C13" i="89"/>
  <c r="A13" i="89"/>
  <c r="AN19" i="89"/>
  <c r="AL19" i="89"/>
  <c r="D19" i="89"/>
  <c r="C19" i="89"/>
  <c r="A19" i="89"/>
  <c r="AN16" i="89"/>
  <c r="AH16" i="89"/>
  <c r="AL16" i="89" s="1"/>
  <c r="D16" i="89"/>
  <c r="C16" i="89"/>
  <c r="A16" i="89"/>
  <c r="AN17" i="89"/>
  <c r="AH17" i="89"/>
  <c r="AL17" i="89" s="1"/>
  <c r="D17" i="89"/>
  <c r="C17" i="89"/>
  <c r="A17" i="89"/>
  <c r="AN18" i="89"/>
  <c r="AH18" i="89"/>
  <c r="AL18" i="89" s="1"/>
  <c r="D18" i="89"/>
  <c r="C18" i="89"/>
  <c r="A18" i="89"/>
  <c r="AN14" i="89"/>
  <c r="AH14" i="89"/>
  <c r="AL14" i="89" s="1"/>
  <c r="D14" i="89"/>
  <c r="C14" i="89"/>
  <c r="A14" i="89"/>
  <c r="W9" i="89"/>
  <c r="Q9" i="89"/>
  <c r="G9" i="89"/>
  <c r="C9" i="89"/>
  <c r="W8" i="89"/>
  <c r="Q8" i="89"/>
  <c r="K8" i="89"/>
  <c r="G8" i="89"/>
  <c r="C8" i="89"/>
  <c r="W7" i="89"/>
  <c r="Q7" i="89"/>
  <c r="G7" i="89"/>
  <c r="C6" i="89"/>
  <c r="C5" i="89"/>
  <c r="AL17" i="88"/>
  <c r="AL16" i="88"/>
  <c r="AL18" i="88"/>
  <c r="AN18" i="88"/>
  <c r="E18" i="88"/>
  <c r="D18" i="88"/>
  <c r="C18" i="88"/>
  <c r="A18" i="88"/>
  <c r="AN16" i="88"/>
  <c r="E16" i="88"/>
  <c r="D16" i="88"/>
  <c r="C16" i="88"/>
  <c r="A16" i="88"/>
  <c r="AN17" i="88"/>
  <c r="E17" i="88"/>
  <c r="D17" i="88"/>
  <c r="C17" i="88"/>
  <c r="A17" i="88"/>
  <c r="AN14" i="88"/>
  <c r="AH14" i="88"/>
  <c r="AL14" i="88" s="1"/>
  <c r="E14" i="88"/>
  <c r="D14" i="88"/>
  <c r="C14" i="88"/>
  <c r="A14" i="88"/>
  <c r="AN15" i="88"/>
  <c r="AH15" i="88"/>
  <c r="AL15" i="88" s="1"/>
  <c r="E15" i="88"/>
  <c r="D15" i="88"/>
  <c r="C15" i="88"/>
  <c r="A15" i="88"/>
  <c r="Q9" i="88"/>
  <c r="K9" i="88"/>
  <c r="G9" i="88"/>
  <c r="C9" i="88"/>
  <c r="Q8" i="88"/>
  <c r="G8" i="88"/>
  <c r="Q7" i="88"/>
  <c r="C6" i="88"/>
  <c r="C5" i="88"/>
  <c r="V20" i="54"/>
  <c r="V16" i="54"/>
  <c r="V18" i="54"/>
  <c r="V22" i="54"/>
  <c r="V14" i="54"/>
  <c r="V24" i="54"/>
  <c r="F20" i="54"/>
  <c r="G20" i="54"/>
  <c r="I20" i="54"/>
  <c r="J20" i="54"/>
  <c r="F16" i="54"/>
  <c r="G16" i="54"/>
  <c r="I16" i="54"/>
  <c r="J16" i="54"/>
  <c r="F18" i="54"/>
  <c r="G18" i="54"/>
  <c r="I18" i="54"/>
  <c r="J18" i="54"/>
  <c r="F22" i="54"/>
  <c r="G22" i="54"/>
  <c r="I22" i="54"/>
  <c r="J22" i="54"/>
  <c r="F14" i="54"/>
  <c r="G14" i="54"/>
  <c r="I14" i="54"/>
  <c r="J14" i="54"/>
  <c r="F24" i="54"/>
  <c r="G24" i="54"/>
  <c r="I24" i="54"/>
  <c r="J24" i="54"/>
  <c r="V26" i="54"/>
  <c r="J26" i="54"/>
  <c r="I26" i="54"/>
  <c r="G26" i="54"/>
  <c r="F26" i="54"/>
  <c r="T15" i="93" l="1"/>
  <c r="E15" i="93" s="1"/>
  <c r="T16" i="93"/>
  <c r="E16" i="93" s="1"/>
  <c r="T18" i="93"/>
  <c r="E18" i="93" s="1"/>
  <c r="T17" i="93"/>
  <c r="E17" i="93" s="1"/>
  <c r="T14" i="93"/>
  <c r="E14" i="93" s="1"/>
  <c r="T15" i="92"/>
  <c r="E15" i="92" s="1"/>
  <c r="T17" i="92"/>
  <c r="E17" i="92" s="1"/>
  <c r="T18" i="92"/>
  <c r="E18" i="92" s="1"/>
  <c r="T19" i="92"/>
  <c r="E19" i="92" s="1"/>
  <c r="T16" i="92"/>
  <c r="E16" i="92" s="1"/>
  <c r="T22" i="92"/>
  <c r="E22" i="92" s="1"/>
  <c r="T23" i="92"/>
  <c r="E23" i="92" s="1"/>
  <c r="T24" i="92"/>
  <c r="E24" i="92" s="1"/>
  <c r="T14" i="92"/>
  <c r="E14" i="92" s="1"/>
  <c r="T21" i="92"/>
  <c r="E21" i="92" s="1"/>
  <c r="T20" i="92"/>
  <c r="E20" i="92" s="1"/>
  <c r="U15" i="91"/>
  <c r="T15" i="91"/>
  <c r="U14" i="91"/>
  <c r="T14" i="91"/>
  <c r="U16" i="91"/>
  <c r="T16" i="91"/>
  <c r="U19" i="91"/>
  <c r="T19" i="91"/>
  <c r="U18" i="91"/>
  <c r="T18" i="91"/>
  <c r="D18" i="91" s="1"/>
  <c r="U17" i="91"/>
  <c r="T17" i="91"/>
  <c r="D17" i="91" s="1"/>
  <c r="U20" i="91"/>
  <c r="T20" i="91"/>
  <c r="D20" i="91" s="1"/>
  <c r="T17" i="94"/>
  <c r="E17" i="94" s="1"/>
  <c r="T18" i="94"/>
  <c r="E18" i="94" s="1"/>
  <c r="T21" i="94"/>
  <c r="E21" i="94" s="1"/>
  <c r="T16" i="94"/>
  <c r="E16" i="94" s="1"/>
  <c r="T19" i="94"/>
  <c r="E19" i="94" s="1"/>
  <c r="T15" i="94"/>
  <c r="E15" i="94" s="1"/>
  <c r="T14" i="94"/>
  <c r="E14" i="94" s="1"/>
  <c r="A20" i="94"/>
  <c r="A15" i="93"/>
  <c r="T25" i="92"/>
  <c r="E25" i="92" s="1"/>
  <c r="E21" i="91"/>
  <c r="T24" i="90"/>
  <c r="E24" i="90" s="1"/>
  <c r="T14" i="90"/>
  <c r="E14" i="90" s="1"/>
  <c r="T32" i="90"/>
  <c r="T28" i="90"/>
  <c r="E28" i="90" s="1"/>
  <c r="T30" i="90"/>
  <c r="E30" i="90" s="1"/>
  <c r="T20" i="90"/>
  <c r="E20" i="90" s="1"/>
  <c r="T16" i="90"/>
  <c r="E16" i="90" s="1"/>
  <c r="T26" i="90"/>
  <c r="E26" i="90" s="1"/>
  <c r="T18" i="90"/>
  <c r="E18" i="90" s="1"/>
  <c r="T22" i="90"/>
  <c r="E22" i="90" s="1"/>
  <c r="A15" i="92" l="1"/>
  <c r="E20" i="91"/>
  <c r="E18" i="91"/>
  <c r="E19" i="91"/>
  <c r="E17" i="91"/>
  <c r="E16" i="91"/>
  <c r="E14" i="91"/>
  <c r="D14" i="91"/>
  <c r="E15" i="91"/>
  <c r="A15" i="91"/>
  <c r="E32" i="90"/>
  <c r="S10" i="54" l="1"/>
  <c r="S9" i="54"/>
  <c r="S8" i="54"/>
  <c r="Q10" i="54" l="1"/>
  <c r="Q9" i="54"/>
  <c r="Q8" i="54"/>
  <c r="L7" i="54"/>
  <c r="L20" i="54"/>
  <c r="H20" i="54" s="1"/>
  <c r="M20" i="54"/>
  <c r="N20" i="54"/>
  <c r="P20" i="54"/>
  <c r="Q20" i="54"/>
  <c r="R20" i="54"/>
  <c r="S20" i="54"/>
  <c r="U20" i="54" s="1"/>
  <c r="L17" i="54"/>
  <c r="H17" i="54" s="1"/>
  <c r="M17" i="54"/>
  <c r="N17" i="54"/>
  <c r="L16" i="54"/>
  <c r="H16" i="54" s="1"/>
  <c r="M16" i="54"/>
  <c r="N16" i="54"/>
  <c r="P16" i="54"/>
  <c r="Q16" i="54"/>
  <c r="R16" i="54"/>
  <c r="S16" i="54"/>
  <c r="U16" i="54" s="1"/>
  <c r="L19" i="54"/>
  <c r="H19" i="54" s="1"/>
  <c r="M19" i="54"/>
  <c r="N19" i="54"/>
  <c r="L18" i="54"/>
  <c r="H18" i="54" s="1"/>
  <c r="M18" i="54"/>
  <c r="N18" i="54"/>
  <c r="P18" i="54"/>
  <c r="Q18" i="54"/>
  <c r="R18" i="54"/>
  <c r="S18" i="54"/>
  <c r="U18" i="54" s="1"/>
  <c r="L21" i="54"/>
  <c r="H21" i="54" s="1"/>
  <c r="M21" i="54"/>
  <c r="N21" i="54"/>
  <c r="L22" i="54"/>
  <c r="H22" i="54" s="1"/>
  <c r="M22" i="54"/>
  <c r="N22" i="54"/>
  <c r="P22" i="54"/>
  <c r="Q22" i="54"/>
  <c r="R22" i="54"/>
  <c r="S22" i="54"/>
  <c r="U22" i="54" s="1"/>
  <c r="L23" i="54"/>
  <c r="H23" i="54" s="1"/>
  <c r="M23" i="54"/>
  <c r="N23" i="54"/>
  <c r="L14" i="54"/>
  <c r="H14" i="54" s="1"/>
  <c r="M14" i="54"/>
  <c r="N14" i="54"/>
  <c r="P14" i="54"/>
  <c r="Q14" i="54"/>
  <c r="R14" i="54"/>
  <c r="S14" i="54"/>
  <c r="U14" i="54" s="1"/>
  <c r="L25" i="54"/>
  <c r="H25" i="54" s="1"/>
  <c r="M25" i="54"/>
  <c r="N25" i="54"/>
  <c r="L24" i="54"/>
  <c r="H24" i="54" s="1"/>
  <c r="M24" i="54"/>
  <c r="N24" i="54"/>
  <c r="P24" i="54"/>
  <c r="Q24" i="54"/>
  <c r="R24" i="54"/>
  <c r="S24" i="54"/>
  <c r="U24" i="54" s="1"/>
  <c r="L27" i="54"/>
  <c r="H27" i="54" s="1"/>
  <c r="M27" i="54"/>
  <c r="N27" i="54"/>
  <c r="P27" i="54"/>
  <c r="Q27" i="54"/>
  <c r="R27" i="54"/>
  <c r="C20" i="54"/>
  <c r="C16" i="54"/>
  <c r="C18" i="54"/>
  <c r="C22" i="54"/>
  <c r="C23" i="54" s="1"/>
  <c r="C14" i="54"/>
  <c r="C24" i="54"/>
  <c r="M9" i="54"/>
  <c r="M10" i="54"/>
  <c r="AD20" i="54"/>
  <c r="AD16" i="54"/>
  <c r="AD18" i="54"/>
  <c r="AD22" i="54"/>
  <c r="AD14" i="54"/>
  <c r="AD24" i="54"/>
  <c r="AD26" i="54"/>
  <c r="M26" i="54"/>
  <c r="N26" i="54"/>
  <c r="P26" i="54"/>
  <c r="Q26" i="54"/>
  <c r="R26" i="54"/>
  <c r="M15" i="54"/>
  <c r="N15" i="54"/>
  <c r="L15" i="54"/>
  <c r="H15" i="54" s="1"/>
  <c r="F8" i="54"/>
  <c r="C17" i="54" l="1"/>
  <c r="C19" i="54"/>
  <c r="C25" i="54"/>
  <c r="C21" i="54"/>
  <c r="T14" i="54"/>
  <c r="E14" i="54" s="1"/>
  <c r="T18" i="54"/>
  <c r="T24" i="54"/>
  <c r="E24" i="54" s="1"/>
  <c r="T22" i="54"/>
  <c r="E22" i="54" s="1"/>
  <c r="T16" i="54"/>
  <c r="T26" i="54"/>
  <c r="E26" i="54" s="1"/>
  <c r="T20" i="54"/>
  <c r="E20" i="54" s="1"/>
  <c r="E18" i="54"/>
  <c r="E16" i="54" l="1"/>
  <c r="A26" i="54"/>
  <c r="A15" i="54"/>
  <c r="M8" i="54" l="1"/>
  <c r="C26" i="54"/>
  <c r="F9" i="54"/>
  <c r="F1" i="54"/>
  <c r="F2" i="54"/>
  <c r="F3" i="54"/>
  <c r="F5" i="54"/>
  <c r="F6" i="54"/>
  <c r="L8" i="54"/>
  <c r="L9" i="54"/>
  <c r="L26" i="54"/>
  <c r="H26" i="54" s="1"/>
  <c r="C15" i="54" l="1"/>
  <c r="C27" i="54"/>
</calcChain>
</file>

<file path=xl/sharedStrings.xml><?xml version="1.0" encoding="utf-8"?>
<sst xmlns="http://schemas.openxmlformats.org/spreadsheetml/2006/main" count="1888" uniqueCount="622">
  <si>
    <t xml:space="preserve">Дата </t>
  </si>
  <si>
    <t>Разряд</t>
  </si>
  <si>
    <t>ФО</t>
  </si>
  <si>
    <t>Тренеры</t>
  </si>
  <si>
    <t>Ведомство</t>
  </si>
  <si>
    <t xml:space="preserve">Фамилия, имя участника                         </t>
  </si>
  <si>
    <t>Дата рожд.</t>
  </si>
  <si>
    <t>№ участ</t>
  </si>
  <si>
    <t>Лично</t>
  </si>
  <si>
    <t>Команда</t>
  </si>
  <si>
    <t>Организация</t>
  </si>
  <si>
    <t>ВСЕРОССИЙСКАЯ ФЕДЕРАЦИЯ ЛЕГКОЙ АТЛЕТИКИ</t>
  </si>
  <si>
    <t>РМ</t>
  </si>
  <si>
    <t>РЕ</t>
  </si>
  <si>
    <t>РР</t>
  </si>
  <si>
    <t>Фамилия, имя</t>
  </si>
  <si>
    <t>№</t>
  </si>
  <si>
    <t>Скрыть</t>
  </si>
  <si>
    <t>при</t>
  </si>
  <si>
    <t>печати</t>
  </si>
  <si>
    <t>Рез</t>
  </si>
  <si>
    <t>Очки</t>
  </si>
  <si>
    <t>р1</t>
  </si>
  <si>
    <t>р2</t>
  </si>
  <si>
    <t>р3</t>
  </si>
  <si>
    <t>в1</t>
  </si>
  <si>
    <t>в2</t>
  </si>
  <si>
    <t>в3</t>
  </si>
  <si>
    <t>Мес</t>
  </si>
  <si>
    <t>МИНСПОРТТУРИЗМА РОССИЙСКОЙ ФЕДЕРАЦИИ</t>
  </si>
  <si>
    <t>ФГУ "ЦСП СБОРНЫХ КОМАНД РОССИИ"</t>
  </si>
  <si>
    <t>Место</t>
  </si>
  <si>
    <t>Начало</t>
  </si>
  <si>
    <t>Окончание</t>
  </si>
  <si>
    <t>Жер</t>
  </si>
  <si>
    <t>Секретарь</t>
  </si>
  <si>
    <t>3ю</t>
  </si>
  <si>
    <t>2ю</t>
  </si>
  <si>
    <t>1ю</t>
  </si>
  <si>
    <t>Москва</t>
  </si>
  <si>
    <t>СДЮСШОР МГФСО</t>
  </si>
  <si>
    <t>Калужская</t>
  </si>
  <si>
    <t>СДЮСШОР-44</t>
  </si>
  <si>
    <t>Ревун Е.Н.,Ревун В.Д.</t>
  </si>
  <si>
    <t>СДЮСШОР 24</t>
  </si>
  <si>
    <t>Раз-д</t>
  </si>
  <si>
    <t>Рез-т</t>
  </si>
  <si>
    <t>Тренер</t>
  </si>
  <si>
    <t>Квалификация</t>
  </si>
  <si>
    <t>З. раз-д</t>
  </si>
  <si>
    <t>ПРЫЖОК В ДЛИНУ</t>
  </si>
  <si>
    <t>ТОЛКАНИЕ ЯДРА</t>
  </si>
  <si>
    <t>Ст. судья</t>
  </si>
  <si>
    <t>мсмк</t>
  </si>
  <si>
    <t>мс</t>
  </si>
  <si>
    <t>кмс</t>
  </si>
  <si>
    <t>ТРОЙНОЙ ПРЫЖОК</t>
  </si>
  <si>
    <t>ПРЫЖОК В ВЫСОТУ</t>
  </si>
  <si>
    <t>ПРЫЖОК С ШЕСТОМ</t>
  </si>
  <si>
    <t>Квалиф.</t>
  </si>
  <si>
    <t>РМ23</t>
  </si>
  <si>
    <t>РЕ23</t>
  </si>
  <si>
    <t>РР23</t>
  </si>
  <si>
    <t>МЕТАНИЕ ДИСКА</t>
  </si>
  <si>
    <t>МЕТАНИЕ МОЛОТА</t>
  </si>
  <si>
    <t>МЕТАНИЕ КОПЬЯ</t>
  </si>
  <si>
    <t>БЕГ 100м</t>
  </si>
  <si>
    <t>БЕГ 200м</t>
  </si>
  <si>
    <t>БЕГ 400м</t>
  </si>
  <si>
    <t>БЕГ 800м</t>
  </si>
  <si>
    <t>6а</t>
  </si>
  <si>
    <t>6б</t>
  </si>
  <si>
    <t>БЕГ 1500м</t>
  </si>
  <si>
    <t>БЕГ 3000м</t>
  </si>
  <si>
    <t>БЕГ 5000м</t>
  </si>
  <si>
    <t>БЕГ 3000м с/п</t>
  </si>
  <si>
    <t>БЕГ 400м с/б</t>
  </si>
  <si>
    <t>А</t>
  </si>
  <si>
    <t>Б</t>
  </si>
  <si>
    <t>БЕГ 100м с/б</t>
  </si>
  <si>
    <t>1.54,81</t>
  </si>
  <si>
    <t>1.53,28</t>
  </si>
  <si>
    <t>3.50,46</t>
  </si>
  <si>
    <t>3.52,47</t>
  </si>
  <si>
    <t>8.06,11</t>
  </si>
  <si>
    <t>8.21,42</t>
  </si>
  <si>
    <t>8.22,62</t>
  </si>
  <si>
    <t>14.11,15</t>
  </si>
  <si>
    <t>14.23,75</t>
  </si>
  <si>
    <t>8.58,81</t>
  </si>
  <si>
    <t>Д.Р.</t>
  </si>
  <si>
    <t>Аникиенко Елизавета</t>
  </si>
  <si>
    <t>Васяткины В.П., А.В.</t>
  </si>
  <si>
    <t>400с/б</t>
  </si>
  <si>
    <t>Балакшина Анна</t>
  </si>
  <si>
    <t>СДЮСШОР ЮМ</t>
  </si>
  <si>
    <t>Плескач-Стыркина С.П., Косенкова Ю.В.</t>
  </si>
  <si>
    <t>2,00.0</t>
  </si>
  <si>
    <t>Плескач-Стыркина С.П. Косенкова Ю.В</t>
  </si>
  <si>
    <t>Балтук Юлия</t>
  </si>
  <si>
    <t>Салов А.А.</t>
  </si>
  <si>
    <t>Батищева Екатерина</t>
  </si>
  <si>
    <t>ЦСП по л/а, МГФСО</t>
  </si>
  <si>
    <t>Ивановы М.В. В.А.</t>
  </si>
  <si>
    <t>ядро</t>
  </si>
  <si>
    <t>15.21</t>
  </si>
  <si>
    <t>Батраева Юлия</t>
  </si>
  <si>
    <t>ДЮСШ-95</t>
  </si>
  <si>
    <t>Полторак М.Л, Торгов Е.Н</t>
  </si>
  <si>
    <t>2.12,0</t>
  </si>
  <si>
    <t>Беломестных Юлия</t>
  </si>
  <si>
    <t>Бессольцева Анастасия</t>
  </si>
  <si>
    <t>Ивановы М.В. В.А., Осипанова Н.Е.</t>
  </si>
  <si>
    <t>16.00</t>
  </si>
  <si>
    <t>Бессуднова Юлия</t>
  </si>
  <si>
    <t xml:space="preserve">Москва </t>
  </si>
  <si>
    <t>Ревун Д.Д.</t>
  </si>
  <si>
    <t>длина</t>
  </si>
  <si>
    <t>Брилина Алина</t>
  </si>
  <si>
    <t>МГФСО</t>
  </si>
  <si>
    <t>Пестрецова С.Н.-Запольский Д.В.</t>
  </si>
  <si>
    <t>копье</t>
  </si>
  <si>
    <t>Булгакова Анна</t>
  </si>
  <si>
    <t>ЦСП по л/а, РА</t>
  </si>
  <si>
    <t xml:space="preserve">Макарова Л.П., Воронкин Ю.В. </t>
  </si>
  <si>
    <t>молот</t>
  </si>
  <si>
    <t xml:space="preserve">73.55  </t>
  </si>
  <si>
    <t xml:space="preserve">Былинина Карелия </t>
  </si>
  <si>
    <t>1</t>
  </si>
  <si>
    <t>ЦФКиС ВАО</t>
  </si>
  <si>
    <t>Иванько А.М.</t>
  </si>
  <si>
    <t>Бычкова Юлия</t>
  </si>
  <si>
    <t>СДЮШОР ЦСКА</t>
  </si>
  <si>
    <t>Оськин С.Ю.</t>
  </si>
  <si>
    <t>Валюкевич Виктория</t>
  </si>
  <si>
    <t>Кузин В.В., Тер-Аванесов Е.М.</t>
  </si>
  <si>
    <t>14.64</t>
  </si>
  <si>
    <t>Васильева Юлия</t>
  </si>
  <si>
    <t>Пермский-Башкортастан</t>
  </si>
  <si>
    <t>Попов С.А., Яковлева Е.</t>
  </si>
  <si>
    <t>4.10,0</t>
  </si>
  <si>
    <t>в/к</t>
  </si>
  <si>
    <t>8.50,00</t>
  </si>
  <si>
    <t>Викторова Мария</t>
  </si>
  <si>
    <t>СДЮШОР ЦСКА -24</t>
  </si>
  <si>
    <t>Лобакин В.В.</t>
  </si>
  <si>
    <t>40.02</t>
  </si>
  <si>
    <t>Власова Алиса</t>
  </si>
  <si>
    <t>ЦСП по л/а</t>
  </si>
  <si>
    <t>Тер-Аванесов Е.А., Метельский В.М., Козловская М.А.</t>
  </si>
  <si>
    <t>13.87</t>
  </si>
  <si>
    <t>Вороненкова Екатерина</t>
  </si>
  <si>
    <t>ГБУ ЦСП ЛУЧ-СДЮШОР ЦСКА</t>
  </si>
  <si>
    <t>Михеева ВВ</t>
  </si>
  <si>
    <t>23,40</t>
  </si>
  <si>
    <t>11,40</t>
  </si>
  <si>
    <t>Вячкилева Кристина</t>
  </si>
  <si>
    <t>Галицкая Алина</t>
  </si>
  <si>
    <t>Трефилов В.А.</t>
  </si>
  <si>
    <t>Гацалова Алина</t>
  </si>
  <si>
    <t>Михеева В.В.,Коростылев А.В.</t>
  </si>
  <si>
    <t>100с/б</t>
  </si>
  <si>
    <t>Гацалова Элина</t>
  </si>
  <si>
    <t>Глазкова Алена</t>
  </si>
  <si>
    <t>Плескач-Стыркина С.П., Зорин Д.Л.</t>
  </si>
  <si>
    <t>Голубчикова Юлия</t>
  </si>
  <si>
    <t>змс</t>
  </si>
  <si>
    <t>Диаздинов О.В.</t>
  </si>
  <si>
    <t>шест</t>
  </si>
  <si>
    <t>Горелова Дарья</t>
  </si>
  <si>
    <t>СДЮСШОР 31</t>
  </si>
  <si>
    <t>Гореловы Н.Б.,В.Н.</t>
  </si>
  <si>
    <t>56,50</t>
  </si>
  <si>
    <t>2.07,50</t>
  </si>
  <si>
    <t>Горчакова Наталья</t>
  </si>
  <si>
    <t>РОО КСК ЛУЧ</t>
  </si>
  <si>
    <t>Куканов ЮС, Штырц В.В.</t>
  </si>
  <si>
    <t>4.17,0</t>
  </si>
  <si>
    <t>9.20,89</t>
  </si>
  <si>
    <t xml:space="preserve">Гревцева Юлия </t>
  </si>
  <si>
    <t>Лиман В.П.</t>
  </si>
  <si>
    <t>1.01,00</t>
  </si>
  <si>
    <t>2.23,0</t>
  </si>
  <si>
    <t>Гуляева Александра</t>
  </si>
  <si>
    <t>Полторак М.Л, Торгов Е.Н, Попова Н.Л</t>
  </si>
  <si>
    <t>4.18,90</t>
  </si>
  <si>
    <t>Давыдова Ирина</t>
  </si>
  <si>
    <t>Чемерисов Н.Ф.Сычев А.С.</t>
  </si>
  <si>
    <t>Демкина Яна</t>
  </si>
  <si>
    <t>Михеева В.В., Смирнова Т.В.</t>
  </si>
  <si>
    <t>Денисенко Алла</t>
  </si>
  <si>
    <t>Васильев С.В.</t>
  </si>
  <si>
    <t>58.74</t>
  </si>
  <si>
    <t>Дундукова Нина</t>
  </si>
  <si>
    <t>51.40</t>
  </si>
  <si>
    <t>Евсюкова Ирина</t>
  </si>
  <si>
    <t>Голубенко Ю.И.Никитин А.Н.</t>
  </si>
  <si>
    <t>56.50</t>
  </si>
  <si>
    <t>2.08,0</t>
  </si>
  <si>
    <t>3а</t>
  </si>
  <si>
    <t>Егошенко Юлия</t>
  </si>
  <si>
    <t>Филатовы М.И., Е.А.,Денисов Т.А.</t>
  </si>
  <si>
    <t>Еремкина Наталья</t>
  </si>
  <si>
    <t>Иванов В.И.</t>
  </si>
  <si>
    <t>Жукова Ирина</t>
  </si>
  <si>
    <t>Филатова М.И</t>
  </si>
  <si>
    <t>26,00</t>
  </si>
  <si>
    <t>Жуковская Оксана</t>
  </si>
  <si>
    <t>Плеханов В.В.</t>
  </si>
  <si>
    <t>Журавлева Полина</t>
  </si>
  <si>
    <t>Кравцова К.О. Бурлаков О.П</t>
  </si>
  <si>
    <t>Ермолова Яна</t>
  </si>
  <si>
    <t>0.0.92</t>
  </si>
  <si>
    <t>Антовченко И.Е.</t>
  </si>
  <si>
    <t>Захаруткина Мария</t>
  </si>
  <si>
    <t>Кучеряну М.И.Лавриненко Н.Ф.Кирьянов Н.Н.</t>
  </si>
  <si>
    <t>Захарченко Татьяна</t>
  </si>
  <si>
    <t>Бондаренко Е.Г.</t>
  </si>
  <si>
    <t>3.80</t>
  </si>
  <si>
    <t>Зубарева Юлия</t>
  </si>
  <si>
    <t>Богатырева Т.М.</t>
  </si>
  <si>
    <t>1.00,70</t>
  </si>
  <si>
    <t>Зятькова Анна</t>
  </si>
  <si>
    <t>Полищук Г.Н.,Д.В</t>
  </si>
  <si>
    <t>2.17,00</t>
  </si>
  <si>
    <t>Кабакова Светлана</t>
  </si>
  <si>
    <t>Ульянов Д.И.</t>
  </si>
  <si>
    <t>Казьмина Анна</t>
  </si>
  <si>
    <t>Терехова Н.В. Лисин А.А.</t>
  </si>
  <si>
    <t>Капачинская Анастасия</t>
  </si>
  <si>
    <t>ЦСП по л/а,ЦСКА</t>
  </si>
  <si>
    <t>Верещагина З.Г.</t>
  </si>
  <si>
    <t>22.55</t>
  </si>
  <si>
    <t>50.16</t>
  </si>
  <si>
    <t>Карапетян Кристина</t>
  </si>
  <si>
    <t>Бурт А.С.</t>
  </si>
  <si>
    <t>высота</t>
  </si>
  <si>
    <t>Карасева Светлана</t>
  </si>
  <si>
    <t>Киреева Анна</t>
  </si>
  <si>
    <t>46.81</t>
  </si>
  <si>
    <t>Кириллова Людмила</t>
  </si>
  <si>
    <t>Федорива ЛВ, Вдовин МВ</t>
  </si>
  <si>
    <t>54,20</t>
  </si>
  <si>
    <t>1.00,0</t>
  </si>
  <si>
    <t>Киселева Елизавета</t>
  </si>
  <si>
    <t>Мосины И.В., И.Н.</t>
  </si>
  <si>
    <t>Клещевникова Яна</t>
  </si>
  <si>
    <t>Васильев С.В., Пастухова Т.Е.</t>
  </si>
  <si>
    <t>58.72</t>
  </si>
  <si>
    <t>Кожедуб Ксения</t>
  </si>
  <si>
    <t>Плескач-Стыркина С.П., Пикулев О.Ю.</t>
  </si>
  <si>
    <t>2:06.10</t>
  </si>
  <si>
    <t>4:16.69</t>
  </si>
  <si>
    <t>ня</t>
  </si>
  <si>
    <t>Козменко Виктория</t>
  </si>
  <si>
    <t xml:space="preserve">Епишин С.Д., Подкопаева Е.И., Голубенко Ю.И. </t>
  </si>
  <si>
    <t>54.50</t>
  </si>
  <si>
    <t>2:06.81</t>
  </si>
  <si>
    <t>Кондратьева Оксана</t>
  </si>
  <si>
    <t>Кондратьева Л.А.</t>
  </si>
  <si>
    <t>Коржова Ксения</t>
  </si>
  <si>
    <t>Яковлев Н.Ф.Плеханов В.В.</t>
  </si>
  <si>
    <t>Кот Юлия</t>
  </si>
  <si>
    <t>МГУ</t>
  </si>
  <si>
    <t>Паращук В.Н.</t>
  </si>
  <si>
    <t>Краснова  Ангелина</t>
  </si>
  <si>
    <t>Шульгин В.И.Диденко Ю.В.Порохин С.</t>
  </si>
  <si>
    <t>Кузнецова Анна</t>
  </si>
  <si>
    <t>ДЮСШ № 82</t>
  </si>
  <si>
    <t>Казабекова Н.Ю.-Кузнецов В.Г.</t>
  </si>
  <si>
    <t>4..40,90</t>
  </si>
  <si>
    <t>10.09,85</t>
  </si>
  <si>
    <t>Кузнецова Валерия</t>
  </si>
  <si>
    <t>Вдовин М.В., Михайлова Т.Н.</t>
  </si>
  <si>
    <t xml:space="preserve">Курхина Анастасия </t>
  </si>
  <si>
    <t>2,16.8</t>
  </si>
  <si>
    <t>3б</t>
  </si>
  <si>
    <t>1.00,39</t>
  </si>
  <si>
    <t>Кучерова Дарья</t>
  </si>
  <si>
    <t>ДЮСШ № 112</t>
  </si>
  <si>
    <t>Улитина Н.В</t>
  </si>
  <si>
    <t>58.55</t>
  </si>
  <si>
    <t>26.60</t>
  </si>
  <si>
    <t>Ложкина Светлана</t>
  </si>
  <si>
    <t>1,03,0</t>
  </si>
  <si>
    <t>Лопатина Александра</t>
  </si>
  <si>
    <t>Терехова Н.В.Коростелёв А.В.Варфаломеева Н.А.</t>
  </si>
  <si>
    <t>Луговских Наталья</t>
  </si>
  <si>
    <t>Лузина Александра</t>
  </si>
  <si>
    <t>Терехова Н.В.Коростелёв А.В.</t>
  </si>
  <si>
    <t>54.80</t>
  </si>
  <si>
    <t>58.80</t>
  </si>
  <si>
    <t xml:space="preserve">Львова Ольга    </t>
  </si>
  <si>
    <t>Свердловская</t>
  </si>
  <si>
    <t>ЮНОСТЬ-ЛУЧ, ЦСП</t>
  </si>
  <si>
    <t>Телятников М. М., Львовы Н.Н. И Г.Г.</t>
  </si>
  <si>
    <t>53.74</t>
  </si>
  <si>
    <t>800</t>
  </si>
  <si>
    <t>2.02.15</t>
  </si>
  <si>
    <t>Макарова Полина</t>
  </si>
  <si>
    <t>Владимирская</t>
  </si>
  <si>
    <t>СДЮСШОР-4</t>
  </si>
  <si>
    <t>Бурлаков ОП, Терещенко АВ</t>
  </si>
  <si>
    <t>1.00,5</t>
  </si>
  <si>
    <t>Максимова Марина</t>
  </si>
  <si>
    <t xml:space="preserve">Михеев М.Г. Прохоров А.А. </t>
  </si>
  <si>
    <t>Максимчук Виолетта</t>
  </si>
  <si>
    <t>Москаленко В.Ю.</t>
  </si>
  <si>
    <t>тройной</t>
  </si>
  <si>
    <t>13.94</t>
  </si>
  <si>
    <t>Мальцева Юлия</t>
  </si>
  <si>
    <t>Левин С.И.</t>
  </si>
  <si>
    <t>диск</t>
  </si>
  <si>
    <t>Мельчакова Юлия</t>
  </si>
  <si>
    <t>Пермский</t>
  </si>
  <si>
    <t>Попов С.А., Вешкуров Л.А.</t>
  </si>
  <si>
    <t>2.02,50</t>
  </si>
  <si>
    <t>Михайлова Мальвина</t>
  </si>
  <si>
    <t>Русских К.Г, Чамеев Н.С</t>
  </si>
  <si>
    <t>ДЮСШ-96</t>
  </si>
  <si>
    <t>4.19,0</t>
  </si>
  <si>
    <t>Мнацаканова Татьяна</t>
  </si>
  <si>
    <t>Морунова Людмила</t>
  </si>
  <si>
    <t>16.32</t>
  </si>
  <si>
    <t>Муллина Ольга</t>
  </si>
  <si>
    <t>Кучеряну М.И.Лавриненко Н.Ф.</t>
  </si>
  <si>
    <t>Мурашова Елена</t>
  </si>
  <si>
    <t>Вологодская</t>
  </si>
  <si>
    <t>Бусырев А.В.</t>
  </si>
  <si>
    <t>2:05.05</t>
  </si>
  <si>
    <t>Назарова Наталья</t>
  </si>
  <si>
    <t>ГБУ ЦСП ЛУЧ</t>
  </si>
  <si>
    <t>Федорива ЛВ</t>
  </si>
  <si>
    <t>52,5</t>
  </si>
  <si>
    <t>Кондакова Юлия</t>
  </si>
  <si>
    <t>Климов А.Г.</t>
  </si>
  <si>
    <t>12.82</t>
  </si>
  <si>
    <t>Немыкина Анастасия</t>
  </si>
  <si>
    <t>Голубенко Ю.И.Головко З.Б.</t>
  </si>
  <si>
    <t>Нидбайкина Дарья</t>
  </si>
  <si>
    <t>Тер-Аванесов Е.А., Сехина Т.Г., Ширяев С.П.</t>
  </si>
  <si>
    <t>6.00</t>
  </si>
  <si>
    <t>13,01</t>
  </si>
  <si>
    <t>Николаева Ирина</t>
  </si>
  <si>
    <t>Филатовы М.И., Е.А.</t>
  </si>
  <si>
    <t>1.05,0</t>
  </si>
  <si>
    <t>Нурутдинова Гузель</t>
  </si>
  <si>
    <t>3000с/п</t>
  </si>
  <si>
    <t>12.02,00</t>
  </si>
  <si>
    <t>Огрицко Мария</t>
  </si>
  <si>
    <t>45.07</t>
  </si>
  <si>
    <t>16.50</t>
  </si>
  <si>
    <t>Окунева Дарья</t>
  </si>
  <si>
    <t>Терехова Н.В. Черняева А.А.</t>
  </si>
  <si>
    <t>Олейник Анна</t>
  </si>
  <si>
    <t>14,11</t>
  </si>
  <si>
    <t>Орехова Дарья</t>
  </si>
  <si>
    <t xml:space="preserve">Орехова Дарья </t>
  </si>
  <si>
    <t>2.04,60</t>
  </si>
  <si>
    <t>Орлова Елена</t>
  </si>
  <si>
    <t>Московская</t>
  </si>
  <si>
    <t>Божко В.А.</t>
  </si>
  <si>
    <t>4.13.0</t>
  </si>
  <si>
    <t>Останина Мария</t>
  </si>
  <si>
    <t>СДЮСШОР-24</t>
  </si>
  <si>
    <t>ФроловаТ.С.,Симонов Р.Р</t>
  </si>
  <si>
    <t>4.38,0</t>
  </si>
  <si>
    <t>Фролова Т.С.,Симонов Р.Р.</t>
  </si>
  <si>
    <t>10.52,0</t>
  </si>
  <si>
    <t>Отт Анастасия</t>
  </si>
  <si>
    <t>ЦСП"Луч"</t>
  </si>
  <si>
    <t>Телятников М.М., Табабилов Р.Б.</t>
  </si>
  <si>
    <t>52.50</t>
  </si>
  <si>
    <t>54.74</t>
  </si>
  <si>
    <t>Плахина Ольга</t>
  </si>
  <si>
    <t>москва</t>
  </si>
  <si>
    <t>Голубенко Ю.</t>
  </si>
  <si>
    <t>Подрядчик Юля</t>
  </si>
  <si>
    <t>Кузнецов В.Я.</t>
  </si>
  <si>
    <t>43.60</t>
  </si>
  <si>
    <t>Позина Ирина</t>
  </si>
  <si>
    <t>12,61</t>
  </si>
  <si>
    <t xml:space="preserve">Поистогова Екатерина  </t>
  </si>
  <si>
    <t>Р. Мордовия-Свердловская</t>
  </si>
  <si>
    <t>Телятников М.М.,Галашоа Н.В., Храмов М.Л.</t>
  </si>
  <si>
    <t>1.58.15</t>
  </si>
  <si>
    <t>53.19</t>
  </si>
  <si>
    <t>Полковникова Олеся</t>
  </si>
  <si>
    <t>4.18,0</t>
  </si>
  <si>
    <t>9.18,0</t>
  </si>
  <si>
    <t>Полякова Наталья</t>
  </si>
  <si>
    <t>Рябинкин С.А.</t>
  </si>
  <si>
    <t>Попова Екатерина</t>
  </si>
  <si>
    <t>1.01,60</t>
  </si>
  <si>
    <t>Поспелова Марина</t>
  </si>
  <si>
    <t>ЦСП "Луч"</t>
  </si>
  <si>
    <t>Телятников М.М.,Круговой К.Н.</t>
  </si>
  <si>
    <t>2.02,00</t>
  </si>
  <si>
    <t>Пятых Анна</t>
  </si>
  <si>
    <t>Тер-Аванесов Е.М., Креер В.А.</t>
  </si>
  <si>
    <t>14.24</t>
  </si>
  <si>
    <t xml:space="preserve">Резепова Юлия </t>
  </si>
  <si>
    <t>Рерих Мария</t>
  </si>
  <si>
    <t>Фетисов А.И.</t>
  </si>
  <si>
    <t>Ржевская Анастасия</t>
  </si>
  <si>
    <t>Рогозина Светлана</t>
  </si>
  <si>
    <t>ЦСП по л/а, ЮМ</t>
  </si>
  <si>
    <t>Епишин С.Д., Ф.С., Подкопаева Е.И.</t>
  </si>
  <si>
    <t>55.00</t>
  </si>
  <si>
    <t xml:space="preserve">Русских Анна </t>
  </si>
  <si>
    <t>Подъяловская И.Б.</t>
  </si>
  <si>
    <t>2,07,0</t>
  </si>
  <si>
    <t>4,17,0</t>
  </si>
  <si>
    <t>Рыбко Екатерина</t>
  </si>
  <si>
    <t>Рыжкова София</t>
  </si>
  <si>
    <t>Дашкин И.Г. Лемеш С.И.</t>
  </si>
  <si>
    <t>Рык Анастасия</t>
  </si>
  <si>
    <t>Тер-Аванесов Е.А.</t>
  </si>
  <si>
    <t>12.38</t>
  </si>
  <si>
    <t>Рябова Полина</t>
  </si>
  <si>
    <t>Фоменков Ю.Н.</t>
  </si>
  <si>
    <t>Савлинис Елизавета</t>
  </si>
  <si>
    <t>Маслаков В.М.,Решетникова Т.В.,
Баканова Л.Г.</t>
  </si>
  <si>
    <t>11.30</t>
  </si>
  <si>
    <t>22.62</t>
  </si>
  <si>
    <t>Садова Виктория</t>
  </si>
  <si>
    <t>Садов МВ</t>
  </si>
  <si>
    <t>60,0</t>
  </si>
  <si>
    <t>Сайкина Светлана</t>
  </si>
  <si>
    <t>58,0</t>
  </si>
  <si>
    <t>Самигуллина Эльмира</t>
  </si>
  <si>
    <t>Плескач-Стыркина С.П., Кириллова М.А.</t>
  </si>
  <si>
    <t>2:06.00</t>
  </si>
  <si>
    <t>Самсонова Валентина</t>
  </si>
  <si>
    <t>Сарвилова Ирина</t>
  </si>
  <si>
    <t>Левин С.И.Сарвилова В.В.</t>
  </si>
  <si>
    <t>Напольских Анастасия</t>
  </si>
  <si>
    <t>Тульская</t>
  </si>
  <si>
    <t>Ковтун Н.Н.</t>
  </si>
  <si>
    <t>13.74</t>
  </si>
  <si>
    <t>Сидорина Ольга</t>
  </si>
  <si>
    <t>Березуцкая Н.Н.,Березуцкий В.В.</t>
  </si>
  <si>
    <t>Сидорова Анжелика</t>
  </si>
  <si>
    <t xml:space="preserve">Абрамова С.А. </t>
  </si>
  <si>
    <t>Скворчевская Наталья</t>
  </si>
  <si>
    <t>Богатырева Т.М.Фоляк Е.В.</t>
  </si>
  <si>
    <t>2.05,0</t>
  </si>
  <si>
    <t>Слободкина Екатерина</t>
  </si>
  <si>
    <t>Соболева Елена</t>
  </si>
  <si>
    <t>ЦСП по л/а-
ЦСКА</t>
  </si>
  <si>
    <t>Телятников М.М.</t>
  </si>
  <si>
    <t>1.56.49</t>
  </si>
  <si>
    <t>4.04.11</t>
  </si>
  <si>
    <t>Соколова Наталья</t>
  </si>
  <si>
    <t>СДЮСШОР 31, УОР</t>
  </si>
  <si>
    <t>Гертлейн А.И., Соколова И.О.</t>
  </si>
  <si>
    <t>Сполуденная Екатерина</t>
  </si>
  <si>
    <t xml:space="preserve"> 18.10.94</t>
  </si>
  <si>
    <t>Филатовы М.И., Е.А., Севостьянова</t>
  </si>
  <si>
    <t>Стельмашенко Евгения</t>
  </si>
  <si>
    <t>Орлов В. И.</t>
  </si>
  <si>
    <t>27,96</t>
  </si>
  <si>
    <t>13,63</t>
  </si>
  <si>
    <t>Степанова Марина</t>
  </si>
  <si>
    <t>Филатовы М.И. Е.А.,Беликов ЮБ</t>
  </si>
  <si>
    <t>Стецюк Татьяна</t>
  </si>
  <si>
    <t>Хайкин В.Е.</t>
  </si>
  <si>
    <t>Строкова Екатерина</t>
  </si>
  <si>
    <t>Хоровцев В.Т., Садов М.В.</t>
  </si>
  <si>
    <t>63.52</t>
  </si>
  <si>
    <t xml:space="preserve">Сунцова Мария </t>
  </si>
  <si>
    <t>Павлов В.И., Павлова Н.В.</t>
  </si>
  <si>
    <t>Сычева Анастасия</t>
  </si>
  <si>
    <t>юность</t>
  </si>
  <si>
    <t>Зайцевы А.В. и З.Х.</t>
  </si>
  <si>
    <t>2.07,15</t>
  </si>
  <si>
    <t>Тарасова Александра</t>
  </si>
  <si>
    <t>ФедориваЛВ, Борисенко ЕБ</t>
  </si>
  <si>
    <t>56,5</t>
  </si>
  <si>
    <t>25,2</t>
  </si>
  <si>
    <t>Тарасова Ирина</t>
  </si>
  <si>
    <t>ЦСП по л/а - ЦСКА</t>
  </si>
  <si>
    <t>Сафонов В.Г., Горнушкин И.Б.</t>
  </si>
  <si>
    <t>18.24</t>
  </si>
  <si>
    <t>Терехина Ольга</t>
  </si>
  <si>
    <t>Чемерисов Н.Ф.Гордеев Ю.</t>
  </si>
  <si>
    <t>Терехова Юлия</t>
  </si>
  <si>
    <t>Трефилов ВА, Судомоина ТГ</t>
  </si>
  <si>
    <t>52,49</t>
  </si>
  <si>
    <t>Тхакур Санта</t>
  </si>
  <si>
    <t>Голубенко Ю.И.</t>
  </si>
  <si>
    <t>10.40,0</t>
  </si>
  <si>
    <t>Федотова Катерина</t>
  </si>
  <si>
    <t>Воронин В.Н.</t>
  </si>
  <si>
    <t>Федяева Анастасия</t>
  </si>
  <si>
    <t>ЦСП по л/а, Д</t>
  </si>
  <si>
    <t>Маслаков В.М., Бухашеев А.Г., Трефилов В.А.</t>
  </si>
  <si>
    <t>54.00</t>
  </si>
  <si>
    <t>Попова Анна</t>
  </si>
  <si>
    <t>0.0.96</t>
  </si>
  <si>
    <t>Васяткин В.П.</t>
  </si>
  <si>
    <t>Филимонова Екатерина</t>
  </si>
  <si>
    <t>Фролова Карина</t>
  </si>
  <si>
    <t xml:space="preserve">Халютина Екатерина </t>
  </si>
  <si>
    <t>Харитонова Аксана</t>
  </si>
  <si>
    <t>51.70</t>
  </si>
  <si>
    <t>Царанок Олеся</t>
  </si>
  <si>
    <t>Черкасова Светлана</t>
  </si>
  <si>
    <t>СК Спутник</t>
  </si>
  <si>
    <t>Казарин В.С.</t>
  </si>
  <si>
    <t>52.76</t>
  </si>
  <si>
    <t>1.56.93</t>
  </si>
  <si>
    <t>Чигиринцева Ольга</t>
  </si>
  <si>
    <t>Диаздинов О.В.Афанасьев И.М.</t>
  </si>
  <si>
    <t>Чинчикеева Альбина</t>
  </si>
  <si>
    <t>Епишины С.Д., Ф.С., 
Семенов Г.С., Жданов В.Б., Подкопаева Е.И.</t>
  </si>
  <si>
    <t>4:17.91</t>
  </si>
  <si>
    <t>Чурикова Маргарита</t>
  </si>
  <si>
    <t>Швыдкина Татьяна</t>
  </si>
  <si>
    <t>Шевякова Маргарита</t>
  </si>
  <si>
    <t>Пестрецова С.Н.Запольский Д.П.Котов С.В.</t>
  </si>
  <si>
    <t>Шивалова Юлия</t>
  </si>
  <si>
    <t>Подъяловская И.Б. Чубенко П.В.</t>
  </si>
  <si>
    <t>2,14,0</t>
  </si>
  <si>
    <t>Шкодрина Екатерина</t>
  </si>
  <si>
    <t>Парсек</t>
  </si>
  <si>
    <t>Фролова Т.С.,Пономарев В.И.</t>
  </si>
  <si>
    <t>4.16,0</t>
  </si>
  <si>
    <t xml:space="preserve">Шлепова Екатерина </t>
  </si>
  <si>
    <t>Павлова Н.В., Павлов В.И.</t>
  </si>
  <si>
    <t>Ярушкина Виктория</t>
  </si>
  <si>
    <t>ЦСП по л/а -
СДЮСШОР 44, РА</t>
  </si>
  <si>
    <t>Вдовин М.В., Полоницкий А.Г., 
Калашникова О.Ю.</t>
  </si>
  <si>
    <t>11.28</t>
  </si>
  <si>
    <t>Ясинская Яна</t>
  </si>
  <si>
    <t>Сафрыжева Анастасия</t>
  </si>
  <si>
    <t>Филатова Татьяна</t>
  </si>
  <si>
    <t>Полоницкий А.А., Вдовин М.В., Дашкин  И.Г.</t>
  </si>
  <si>
    <t>13.59</t>
  </si>
  <si>
    <t>Хитрова Ксения</t>
  </si>
  <si>
    <t>Юрченко Полина</t>
  </si>
  <si>
    <t>СДЮСШОР ЦСКА, РА</t>
  </si>
  <si>
    <t>Шемигон О.С., С.С.</t>
  </si>
  <si>
    <t>Плавунова Маргарита</t>
  </si>
  <si>
    <t>Тамбовская</t>
  </si>
  <si>
    <t>Мельникова Е.В.</t>
  </si>
  <si>
    <t>Медведева Мария</t>
  </si>
  <si>
    <t>Солтан М.В.</t>
  </si>
  <si>
    <t>ж</t>
  </si>
  <si>
    <t>Русакова Наталья</t>
  </si>
  <si>
    <t>11.15</t>
  </si>
  <si>
    <t>22.42</t>
  </si>
  <si>
    <t>Старыгина Екатерина</t>
  </si>
  <si>
    <t>Московская-Ростовская</t>
  </si>
  <si>
    <t>ЦОП</t>
  </si>
  <si>
    <t>Блинова Раиса</t>
  </si>
  <si>
    <t>Громова Оксана</t>
  </si>
  <si>
    <t>Москва-Московская</t>
  </si>
  <si>
    <t>Запольская Елизавета</t>
  </si>
  <si>
    <t>Давыдова Валерия</t>
  </si>
  <si>
    <t>Шомова Татьяна</t>
  </si>
  <si>
    <t>СДЮСШОР № 24</t>
  </si>
  <si>
    <t>Cтикачёва Анастасия</t>
  </si>
  <si>
    <t>Ярославская</t>
  </si>
  <si>
    <t>СДЮСШОР№2</t>
  </si>
  <si>
    <t>Ерохина Александра</t>
  </si>
  <si>
    <t>56.39</t>
  </si>
  <si>
    <t>2.10.25</t>
  </si>
  <si>
    <t>Михеева Олеся</t>
  </si>
  <si>
    <t>Курская</t>
  </si>
  <si>
    <t>ЦСП ШВСМ</t>
  </si>
  <si>
    <t>Соколова Елена</t>
  </si>
  <si>
    <t>4:20.85</t>
  </si>
  <si>
    <t>Решетникова Т.В., Гусева А.М.</t>
  </si>
  <si>
    <t>Макаров А.Ф. Громова О.А.</t>
  </si>
  <si>
    <t>Пестрецова С.Н.Никитина Э.М.</t>
  </si>
  <si>
    <t>Макаров А.Ф.</t>
  </si>
  <si>
    <t>ПестрецоваС.Н. Запольский Д.В.</t>
  </si>
  <si>
    <t>Вдовин М.В., Полоницкий А.Е.</t>
  </si>
  <si>
    <t>Терехова Н.В. Коростелёв Черняева А.А.</t>
  </si>
  <si>
    <t>Пивентьев С.А.</t>
  </si>
  <si>
    <t>Епишин С.Д., Подкопаева Е.И.</t>
  </si>
  <si>
    <t>Шаев В.О., Желяева А.Н.</t>
  </si>
  <si>
    <t>Чемпионат г. Москвы по легкой атлетике</t>
  </si>
  <si>
    <t>Женщины</t>
  </si>
  <si>
    <t>3-4 июля 2013 года, ОАО «Олимпийский комплекс «Лужники», ЮСЯ</t>
  </si>
  <si>
    <t>Регион</t>
  </si>
  <si>
    <t xml:space="preserve"> СДЮСШОР  им. бр.Знаменских</t>
  </si>
  <si>
    <t>18.55</t>
  </si>
  <si>
    <t>17.15</t>
  </si>
  <si>
    <t>17.30</t>
  </si>
  <si>
    <t>18.40</t>
  </si>
  <si>
    <t>19.30</t>
  </si>
  <si>
    <t>16.30</t>
  </si>
  <si>
    <t>17.00</t>
  </si>
  <si>
    <t>б/р</t>
  </si>
  <si>
    <t>Савинова Мария</t>
  </si>
  <si>
    <t>Свердловская-Московская-Челябинская</t>
  </si>
  <si>
    <t>Казарин В.С. Фарносов
В.А. Фарносова Л.И.</t>
  </si>
  <si>
    <t>1:58.00</t>
  </si>
  <si>
    <t>вк</t>
  </si>
  <si>
    <t>15.00</t>
  </si>
  <si>
    <t xml:space="preserve"> </t>
  </si>
  <si>
    <t>о</t>
  </si>
  <si>
    <t>х</t>
  </si>
  <si>
    <t>-</t>
  </si>
  <si>
    <t>ИТОГОВЫЙ ПРОТОКОЛ</t>
  </si>
  <si>
    <t>17.35</t>
  </si>
  <si>
    <t>17.32</t>
  </si>
  <si>
    <t>17.50</t>
  </si>
  <si>
    <t>17.45</t>
  </si>
  <si>
    <t>бм</t>
  </si>
  <si>
    <t>Саломатина Ольга</t>
  </si>
  <si>
    <t>Тер-Аванесов Е.М., Трегубовы</t>
  </si>
  <si>
    <t>Тройной</t>
  </si>
  <si>
    <t>15.35</t>
  </si>
  <si>
    <t>справка</t>
  </si>
  <si>
    <t>18.00</t>
  </si>
  <si>
    <t>Главный судья</t>
  </si>
  <si>
    <t>Главный Секретарь</t>
  </si>
  <si>
    <t>Мосин И.В. ВК</t>
  </si>
  <si>
    <t>Давыдов Д.С. ВК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</si>
</sst>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h:mm;@"/>
    <numFmt numFmtId="165" formatCode="0.0"/>
    <numFmt numFmtId="166" formatCode="dd/mm/yy;@"/>
  </numFmts>
  <fonts count="33">
    <font>
      <sz val="10"/>
      <name val="Arial Unicode MS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Unicode MS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 Cyr"/>
      <charset val="204"/>
    </font>
    <font>
      <sz val="10"/>
      <name val="Arial Unicode MS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1"/>
      <name val="Arial"/>
      <family val="2"/>
      <charset val="204"/>
    </font>
    <font>
      <b/>
      <i/>
      <sz val="11"/>
      <name val="Arial"/>
      <family val="2"/>
      <charset val="204"/>
    </font>
    <font>
      <i/>
      <sz val="11"/>
      <color indexed="8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Arial"/>
      <family val="2"/>
      <charset val="204"/>
    </font>
    <font>
      <b/>
      <i/>
      <sz val="11"/>
      <color indexed="8"/>
      <name val="Arial"/>
      <family val="2"/>
      <charset val="204"/>
    </font>
    <font>
      <i/>
      <sz val="10"/>
      <name val="Arial"/>
      <family val="2"/>
      <charset val="204"/>
    </font>
    <font>
      <i/>
      <sz val="10"/>
      <color indexed="8"/>
      <name val="Arial"/>
      <family val="2"/>
      <charset val="204"/>
    </font>
    <font>
      <sz val="12"/>
      <color theme="0"/>
      <name val="Times New Roman"/>
      <family val="1"/>
      <charset val="204"/>
    </font>
    <font>
      <b/>
      <sz val="18"/>
      <name val="TimesNewRomanPSMT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0" fontId="7" fillId="0" borderId="0"/>
    <xf numFmtId="0" fontId="8" fillId="0" borderId="0"/>
    <xf numFmtId="0" fontId="9" fillId="0" borderId="0"/>
    <xf numFmtId="0" fontId="4" fillId="0" borderId="0"/>
    <xf numFmtId="0" fontId="31" fillId="0" borderId="0"/>
    <xf numFmtId="0" fontId="9" fillId="0" borderId="0"/>
    <xf numFmtId="0" fontId="32" fillId="0" borderId="0"/>
    <xf numFmtId="0" fontId="9" fillId="0" borderId="0"/>
    <xf numFmtId="0" fontId="32" fillId="0" borderId="0"/>
    <xf numFmtId="0" fontId="8" fillId="0" borderId="0"/>
    <xf numFmtId="0" fontId="8" fillId="0" borderId="0"/>
    <xf numFmtId="0" fontId="8" fillId="0" borderId="0"/>
  </cellStyleXfs>
  <cellXfs count="220">
    <xf numFmtId="0" fontId="0" fillId="0" borderId="0" xfId="0"/>
    <xf numFmtId="0" fontId="2" fillId="0" borderId="1" xfId="0" applyFont="1" applyBorder="1" applyAlignment="1">
      <alignment vertical="top"/>
    </xf>
    <xf numFmtId="0" fontId="4" fillId="0" borderId="0" xfId="0" applyFont="1"/>
    <xf numFmtId="0" fontId="0" fillId="0" borderId="0" xfId="0" applyAlignment="1">
      <alignment horizontal="left"/>
    </xf>
    <xf numFmtId="0" fontId="6" fillId="0" borderId="0" xfId="0" applyFont="1" applyAlignment="1">
      <alignment horizontal="left" wrapText="1"/>
    </xf>
    <xf numFmtId="0" fontId="4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horizontal="left"/>
    </xf>
    <xf numFmtId="0" fontId="7" fillId="0" borderId="0" xfId="0" applyFont="1"/>
    <xf numFmtId="164" fontId="2" fillId="0" borderId="0" xfId="0" applyNumberFormat="1" applyFont="1" applyBorder="1" applyAlignment="1">
      <alignment horizontal="center" vertical="top"/>
    </xf>
    <xf numFmtId="0" fontId="4" fillId="0" borderId="0" xfId="0" applyFont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1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shrinkToFi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vertical="center"/>
    </xf>
    <xf numFmtId="1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3" fillId="0" borderId="0" xfId="0" applyFont="1" applyAlignment="1">
      <alignment horizontal="left" vertical="center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164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" fontId="2" fillId="0" borderId="0" xfId="0" applyNumberFormat="1" applyFont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Border="1" applyAlignment="1">
      <alignment vertical="center"/>
    </xf>
    <xf numFmtId="1" fontId="14" fillId="0" borderId="0" xfId="0" applyNumberFormat="1" applyFon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right" vertical="center"/>
    </xf>
    <xf numFmtId="14" fontId="2" fillId="0" borderId="1" xfId="0" applyNumberFormat="1" applyFont="1" applyBorder="1" applyAlignment="1">
      <alignment horizontal="center" vertical="top"/>
    </xf>
    <xf numFmtId="1" fontId="14" fillId="0" borderId="0" xfId="0" applyNumberFormat="1" applyFont="1" applyAlignment="1">
      <alignment horizontal="center" vertical="center"/>
    </xf>
    <xf numFmtId="49" fontId="0" fillId="0" borderId="0" xfId="0" applyNumberFormat="1"/>
    <xf numFmtId="1" fontId="16" fillId="0" borderId="0" xfId="0" applyNumberFormat="1" applyFont="1" applyAlignment="1">
      <alignment vertical="center"/>
    </xf>
    <xf numFmtId="1" fontId="16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 applyAlignment="1">
      <alignment vertical="center"/>
    </xf>
    <xf numFmtId="164" fontId="14" fillId="0" borderId="0" xfId="0" applyNumberFormat="1" applyFont="1" applyAlignment="1">
      <alignment horizontal="left" vertical="center"/>
    </xf>
    <xf numFmtId="0" fontId="7" fillId="0" borderId="0" xfId="0" applyFont="1" applyFill="1" applyBorder="1"/>
    <xf numFmtId="2" fontId="14" fillId="0" borderId="0" xfId="0" applyNumberFormat="1" applyFont="1" applyAlignment="1">
      <alignment horizontal="left" vertical="center"/>
    </xf>
    <xf numFmtId="2" fontId="1" fillId="0" borderId="0" xfId="0" applyNumberFormat="1" applyFont="1" applyAlignment="1">
      <alignment vertical="center"/>
    </xf>
    <xf numFmtId="2" fontId="2" fillId="0" borderId="0" xfId="0" applyNumberFormat="1" applyFont="1" applyAlignment="1">
      <alignment horizontal="center" vertical="center"/>
    </xf>
    <xf numFmtId="14" fontId="2" fillId="0" borderId="0" xfId="0" applyNumberFormat="1" applyFont="1" applyBorder="1" applyAlignment="1">
      <alignment horizontal="center" vertical="top"/>
    </xf>
    <xf numFmtId="49" fontId="16" fillId="0" borderId="0" xfId="0" applyNumberFormat="1" applyFont="1"/>
    <xf numFmtId="0" fontId="16" fillId="0" borderId="0" xfId="0" applyFont="1"/>
    <xf numFmtId="2" fontId="16" fillId="0" borderId="0" xfId="0" applyNumberFormat="1" applyFont="1" applyAlignment="1">
      <alignment horizontal="center"/>
    </xf>
    <xf numFmtId="2" fontId="16" fillId="0" borderId="0" xfId="0" applyNumberFormat="1" applyFont="1" applyFill="1" applyBorder="1" applyAlignment="1">
      <alignment horizontal="center"/>
    </xf>
    <xf numFmtId="164" fontId="18" fillId="0" borderId="0" xfId="0" applyNumberFormat="1" applyFont="1" applyAlignment="1">
      <alignment horizontal="left" vertical="center"/>
    </xf>
    <xf numFmtId="1" fontId="1" fillId="0" borderId="0" xfId="0" applyNumberFormat="1" applyFont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6" fillId="0" borderId="0" xfId="0" applyFont="1" applyFill="1" applyBorder="1"/>
    <xf numFmtId="0" fontId="15" fillId="0" borderId="0" xfId="0" applyFont="1" applyAlignment="1">
      <alignment vertical="center"/>
    </xf>
    <xf numFmtId="0" fontId="23" fillId="0" borderId="0" xfId="0" applyFont="1" applyFill="1" applyBorder="1"/>
    <xf numFmtId="0" fontId="24" fillId="0" borderId="0" xfId="0" applyFont="1" applyFill="1" applyBorder="1"/>
    <xf numFmtId="0" fontId="23" fillId="0" borderId="0" xfId="0" applyFont="1" applyFill="1"/>
    <xf numFmtId="0" fontId="25" fillId="0" borderId="0" xfId="0" applyFont="1" applyAlignment="1">
      <alignment horizontal="left" vertical="center"/>
    </xf>
    <xf numFmtId="1" fontId="1" fillId="0" borderId="1" xfId="0" applyNumberFormat="1" applyFont="1" applyFill="1" applyBorder="1" applyAlignment="1">
      <alignment horizontal="left" vertical="center"/>
    </xf>
    <xf numFmtId="1" fontId="1" fillId="0" borderId="0" xfId="0" applyNumberFormat="1" applyFont="1" applyAlignment="1">
      <alignment horizontal="left" vertical="center"/>
    </xf>
    <xf numFmtId="166" fontId="28" fillId="0" borderId="0" xfId="0" applyNumberFormat="1" applyFont="1" applyFill="1" applyBorder="1" applyAlignment="1">
      <alignment horizontal="center" wrapText="1"/>
    </xf>
    <xf numFmtId="14" fontId="28" fillId="0" borderId="0" xfId="0" applyNumberFormat="1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 shrinkToFit="1"/>
    </xf>
    <xf numFmtId="1" fontId="21" fillId="0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shrinkToFit="1"/>
    </xf>
    <xf numFmtId="0" fontId="19" fillId="0" borderId="0" xfId="0" applyFont="1" applyFill="1" applyBorder="1" applyAlignment="1">
      <alignment horizontal="center"/>
    </xf>
    <xf numFmtId="0" fontId="20" fillId="0" borderId="0" xfId="0" applyFont="1" applyFill="1" applyBorder="1"/>
    <xf numFmtId="166" fontId="19" fillId="0" borderId="0" xfId="0" applyNumberFormat="1" applyFont="1" applyFill="1" applyBorder="1" applyAlignment="1">
      <alignment horizontal="center"/>
    </xf>
    <xf numFmtId="49" fontId="19" fillId="0" borderId="0" xfId="0" applyNumberFormat="1" applyFont="1" applyFill="1" applyBorder="1" applyAlignment="1">
      <alignment horizontal="center"/>
    </xf>
    <xf numFmtId="14" fontId="20" fillId="0" borderId="0" xfId="0" applyNumberFormat="1" applyFont="1" applyFill="1" applyBorder="1" applyAlignment="1">
      <alignment horizontal="center"/>
    </xf>
    <xf numFmtId="0" fontId="19" fillId="0" borderId="0" xfId="0" applyFont="1" applyFill="1" applyBorder="1"/>
    <xf numFmtId="0" fontId="22" fillId="0" borderId="0" xfId="0" applyNumberFormat="1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19" fillId="0" borderId="0" xfId="1" applyFont="1" applyFill="1" applyBorder="1" applyAlignment="1">
      <alignment horizontal="center" vertical="center" shrinkToFit="1"/>
    </xf>
    <xf numFmtId="0" fontId="20" fillId="0" borderId="0" xfId="0" applyFont="1" applyFill="1" applyBorder="1" applyAlignment="1">
      <alignment shrinkToFit="1"/>
    </xf>
    <xf numFmtId="0" fontId="10" fillId="0" borderId="0" xfId="0" applyFont="1" applyFill="1" applyBorder="1" applyAlignment="1">
      <alignment shrinkToFit="1"/>
    </xf>
    <xf numFmtId="166" fontId="10" fillId="0" borderId="0" xfId="0" applyNumberFormat="1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center"/>
    </xf>
    <xf numFmtId="14" fontId="12" fillId="0" borderId="0" xfId="0" applyNumberFormat="1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left" shrinkToFit="1"/>
    </xf>
    <xf numFmtId="2" fontId="22" fillId="0" borderId="0" xfId="0" applyNumberFormat="1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14" fontId="19" fillId="0" borderId="0" xfId="0" applyNumberFormat="1" applyFont="1" applyFill="1" applyBorder="1" applyAlignment="1">
      <alignment horizontal="left" shrinkToFit="1"/>
    </xf>
    <xf numFmtId="0" fontId="19" fillId="0" borderId="0" xfId="0" applyFont="1" applyFill="1" applyBorder="1" applyAlignment="1">
      <alignment horizontal="left" shrinkToFit="1"/>
    </xf>
    <xf numFmtId="0" fontId="19" fillId="0" borderId="0" xfId="0" applyFont="1" applyFill="1" applyBorder="1" applyAlignment="1">
      <alignment shrinkToFit="1"/>
    </xf>
    <xf numFmtId="2" fontId="19" fillId="0" borderId="0" xfId="0" applyNumberFormat="1" applyFont="1" applyFill="1" applyBorder="1" applyAlignment="1">
      <alignment horizontal="center"/>
    </xf>
    <xf numFmtId="0" fontId="19" fillId="0" borderId="0" xfId="4" applyFont="1" applyFill="1" applyBorder="1" applyAlignment="1">
      <alignment horizontal="center" shrinkToFit="1"/>
    </xf>
    <xf numFmtId="49" fontId="19" fillId="0" borderId="0" xfId="4" applyNumberFormat="1" applyFont="1" applyFill="1" applyBorder="1" applyAlignment="1">
      <alignment horizontal="left" shrinkToFit="1"/>
    </xf>
    <xf numFmtId="0" fontId="28" fillId="0" borderId="0" xfId="0" applyFont="1" applyFill="1" applyBorder="1" applyAlignment="1">
      <alignment horizontal="left" shrinkToFit="1"/>
    </xf>
    <xf numFmtId="2" fontId="28" fillId="0" borderId="0" xfId="0" applyNumberFormat="1" applyFont="1" applyFill="1" applyBorder="1" applyAlignment="1">
      <alignment horizontal="center" wrapText="1"/>
    </xf>
    <xf numFmtId="1" fontId="19" fillId="0" borderId="0" xfId="0" applyNumberFormat="1" applyFont="1" applyFill="1" applyBorder="1" applyAlignment="1">
      <alignment horizontal="center"/>
    </xf>
    <xf numFmtId="1" fontId="19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2" fontId="14" fillId="0" borderId="0" xfId="0" applyNumberFormat="1" applyFont="1" applyBorder="1" applyAlignment="1">
      <alignment horizontal="center" vertical="center"/>
    </xf>
    <xf numFmtId="0" fontId="30" fillId="0" borderId="0" xfId="0" applyFont="1"/>
    <xf numFmtId="14" fontId="0" fillId="0" borderId="0" xfId="0" applyNumberFormat="1"/>
    <xf numFmtId="164" fontId="17" fillId="0" borderId="0" xfId="0" applyNumberFormat="1" applyFont="1" applyAlignment="1">
      <alignment horizontal="right" vertical="center"/>
    </xf>
    <xf numFmtId="2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2" fontId="17" fillId="0" borderId="0" xfId="0" applyNumberFormat="1" applyFont="1" applyAlignment="1">
      <alignment horizontal="left" vertical="center"/>
    </xf>
    <xf numFmtId="164" fontId="17" fillId="0" borderId="0" xfId="0" applyNumberFormat="1" applyFont="1" applyAlignment="1">
      <alignment horizontal="left" vertical="center"/>
    </xf>
    <xf numFmtId="0" fontId="19" fillId="0" borderId="0" xfId="5" applyFont="1" applyFill="1" applyBorder="1" applyAlignment="1">
      <alignment horizontal="center" shrinkToFit="1"/>
    </xf>
    <xf numFmtId="1" fontId="21" fillId="0" borderId="0" xfId="5" applyNumberFormat="1" applyFont="1" applyFill="1" applyBorder="1" applyAlignment="1">
      <alignment horizontal="center"/>
    </xf>
    <xf numFmtId="49" fontId="10" fillId="0" borderId="0" xfId="5" applyNumberFormat="1" applyFont="1" applyBorder="1" applyAlignment="1">
      <alignment horizontal="left" shrinkToFit="1"/>
    </xf>
    <xf numFmtId="0" fontId="19" fillId="0" borderId="0" xfId="5" applyFont="1" applyFill="1" applyBorder="1" applyAlignment="1">
      <alignment horizontal="center"/>
    </xf>
    <xf numFmtId="0" fontId="20" fillId="0" borderId="0" xfId="5" applyFont="1" applyFill="1" applyBorder="1"/>
    <xf numFmtId="166" fontId="19" fillId="0" borderId="0" xfId="5" applyNumberFormat="1" applyFont="1" applyFill="1" applyBorder="1" applyAlignment="1">
      <alignment horizontal="center"/>
    </xf>
    <xf numFmtId="49" fontId="19" fillId="0" borderId="0" xfId="5" applyNumberFormat="1" applyFont="1" applyFill="1" applyBorder="1" applyAlignment="1">
      <alignment horizontal="center"/>
    </xf>
    <xf numFmtId="14" fontId="20" fillId="0" borderId="0" xfId="5" applyNumberFormat="1" applyFont="1" applyFill="1" applyBorder="1" applyAlignment="1">
      <alignment horizontal="center" shrinkToFit="1"/>
    </xf>
    <xf numFmtId="0" fontId="25" fillId="0" borderId="0" xfId="0" applyFont="1" applyFill="1" applyAlignment="1">
      <alignment horizontal="left" vertical="center"/>
    </xf>
    <xf numFmtId="49" fontId="10" fillId="0" borderId="0" xfId="5" applyNumberFormat="1" applyFont="1" applyFill="1" applyBorder="1" applyAlignment="1">
      <alignment horizontal="left" shrinkToFit="1"/>
    </xf>
    <xf numFmtId="0" fontId="22" fillId="0" borderId="0" xfId="5" applyNumberFormat="1" applyFont="1" applyFill="1" applyBorder="1" applyAlignment="1">
      <alignment horizontal="center"/>
    </xf>
    <xf numFmtId="0" fontId="26" fillId="0" borderId="0" xfId="5" applyFont="1" applyFill="1" applyBorder="1" applyAlignment="1">
      <alignment horizontal="center"/>
    </xf>
    <xf numFmtId="0" fontId="19" fillId="0" borderId="1" xfId="5" applyFont="1" applyFill="1" applyBorder="1" applyAlignment="1">
      <alignment horizontal="center"/>
    </xf>
    <xf numFmtId="1" fontId="19" fillId="3" borderId="1" xfId="0" applyNumberFormat="1" applyFont="1" applyFill="1" applyBorder="1" applyAlignment="1">
      <alignment horizontal="center"/>
    </xf>
    <xf numFmtId="0" fontId="20" fillId="3" borderId="0" xfId="0" applyFont="1" applyFill="1" applyBorder="1"/>
    <xf numFmtId="166" fontId="19" fillId="3" borderId="0" xfId="0" applyNumberFormat="1" applyFont="1" applyFill="1" applyBorder="1" applyAlignment="1">
      <alignment horizontal="center"/>
    </xf>
    <xf numFmtId="49" fontId="19" fillId="3" borderId="0" xfId="0" applyNumberFormat="1" applyFont="1" applyFill="1" applyBorder="1" applyAlignment="1">
      <alignment horizontal="center"/>
    </xf>
    <xf numFmtId="14" fontId="20" fillId="3" borderId="0" xfId="0" applyNumberFormat="1" applyFont="1" applyFill="1" applyBorder="1" applyAlignment="1">
      <alignment horizontal="center"/>
    </xf>
    <xf numFmtId="0" fontId="19" fillId="3" borderId="0" xfId="0" applyFont="1" applyFill="1" applyBorder="1" applyAlignment="1">
      <alignment horizontal="center"/>
    </xf>
    <xf numFmtId="1" fontId="21" fillId="3" borderId="0" xfId="0" applyNumberFormat="1" applyFont="1" applyFill="1" applyBorder="1" applyAlignment="1">
      <alignment horizontal="center"/>
    </xf>
    <xf numFmtId="0" fontId="25" fillId="3" borderId="0" xfId="0" applyFont="1" applyFill="1" applyAlignment="1">
      <alignment horizontal="left" vertical="center"/>
    </xf>
    <xf numFmtId="0" fontId="19" fillId="3" borderId="0" xfId="0" applyFont="1" applyFill="1" applyBorder="1"/>
    <xf numFmtId="0" fontId="19" fillId="3" borderId="0" xfId="0" applyFont="1" applyFill="1" applyBorder="1" applyAlignment="1">
      <alignment horizontal="center" shrinkToFit="1"/>
    </xf>
    <xf numFmtId="0" fontId="22" fillId="3" borderId="0" xfId="0" applyNumberFormat="1" applyFont="1" applyFill="1" applyBorder="1" applyAlignment="1">
      <alignment horizontal="center"/>
    </xf>
    <xf numFmtId="0" fontId="26" fillId="3" borderId="0" xfId="0" applyFont="1" applyFill="1" applyBorder="1" applyAlignment="1">
      <alignment horizontal="center"/>
    </xf>
    <xf numFmtId="0" fontId="23" fillId="3" borderId="0" xfId="0" applyFont="1" applyFill="1"/>
    <xf numFmtId="0" fontId="19" fillId="3" borderId="0" xfId="1" applyFont="1" applyFill="1" applyBorder="1" applyAlignment="1">
      <alignment horizontal="center" vertical="center" shrinkToFit="1"/>
    </xf>
    <xf numFmtId="0" fontId="20" fillId="3" borderId="0" xfId="0" applyFont="1" applyFill="1" applyBorder="1" applyAlignment="1">
      <alignment horizontal="center" wrapText="1" shrinkToFit="1"/>
    </xf>
    <xf numFmtId="49" fontId="19" fillId="3" borderId="0" xfId="0" applyNumberFormat="1" applyFont="1" applyFill="1" applyBorder="1" applyAlignment="1">
      <alignment horizontal="left" shrinkToFit="1"/>
    </xf>
    <xf numFmtId="0" fontId="4" fillId="3" borderId="0" xfId="0" applyFont="1" applyFill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1" fontId="19" fillId="4" borderId="1" xfId="0" applyNumberFormat="1" applyFont="1" applyFill="1" applyBorder="1" applyAlignment="1">
      <alignment horizontal="center"/>
    </xf>
    <xf numFmtId="0" fontId="20" fillId="4" borderId="0" xfId="0" applyFont="1" applyFill="1" applyBorder="1"/>
    <xf numFmtId="166" fontId="19" fillId="4" borderId="0" xfId="0" applyNumberFormat="1" applyFont="1" applyFill="1" applyBorder="1" applyAlignment="1">
      <alignment horizontal="center"/>
    </xf>
    <xf numFmtId="49" fontId="19" fillId="4" borderId="0" xfId="0" applyNumberFormat="1" applyFont="1" applyFill="1" applyBorder="1" applyAlignment="1">
      <alignment horizontal="center"/>
    </xf>
    <xf numFmtId="14" fontId="20" fillId="4" borderId="0" xfId="0" applyNumberFormat="1" applyFont="1" applyFill="1" applyBorder="1" applyAlignment="1">
      <alignment horizontal="center"/>
    </xf>
    <xf numFmtId="0" fontId="19" fillId="4" borderId="0" xfId="1" applyFont="1" applyFill="1" applyBorder="1" applyAlignment="1">
      <alignment horizontal="center" vertical="center" shrinkToFit="1"/>
    </xf>
    <xf numFmtId="1" fontId="21" fillId="4" borderId="0" xfId="0" applyNumberFormat="1" applyFont="1" applyFill="1" applyBorder="1" applyAlignment="1">
      <alignment horizontal="center"/>
    </xf>
    <xf numFmtId="0" fontId="25" fillId="4" borderId="0" xfId="0" applyFont="1" applyFill="1" applyAlignment="1">
      <alignment horizontal="left" vertical="center"/>
    </xf>
    <xf numFmtId="0" fontId="19" fillId="4" borderId="0" xfId="0" applyFont="1" applyFill="1" applyBorder="1"/>
    <xf numFmtId="0" fontId="19" fillId="4" borderId="0" xfId="0" applyFont="1" applyFill="1" applyBorder="1" applyAlignment="1">
      <alignment horizontal="center" shrinkToFit="1"/>
    </xf>
    <xf numFmtId="0" fontId="22" fillId="4" borderId="0" xfId="0" applyNumberFormat="1" applyFont="1" applyFill="1" applyBorder="1" applyAlignment="1">
      <alignment horizontal="center"/>
    </xf>
    <xf numFmtId="0" fontId="26" fillId="4" borderId="0" xfId="0" applyFont="1" applyFill="1" applyBorder="1" applyAlignment="1">
      <alignment horizontal="center"/>
    </xf>
    <xf numFmtId="0" fontId="23" fillId="4" borderId="0" xfId="0" applyFont="1" applyFill="1"/>
    <xf numFmtId="166" fontId="16" fillId="0" borderId="0" xfId="0" applyNumberFormat="1" applyFont="1" applyBorder="1" applyAlignment="1">
      <alignment horizontal="center" vertical="center" shrinkToFit="1"/>
    </xf>
    <xf numFmtId="14" fontId="16" fillId="0" borderId="0" xfId="0" applyNumberFormat="1" applyFont="1" applyBorder="1" applyAlignment="1">
      <alignment horizontal="center" vertical="center" shrinkToFit="1"/>
    </xf>
    <xf numFmtId="49" fontId="16" fillId="0" borderId="0" xfId="0" applyNumberFormat="1" applyFont="1" applyBorder="1" applyAlignment="1">
      <alignment horizontal="center" vertical="center"/>
    </xf>
    <xf numFmtId="1" fontId="16" fillId="0" borderId="0" xfId="0" applyNumberFormat="1" applyFont="1" applyBorder="1" applyAlignment="1">
      <alignment horizontal="center"/>
    </xf>
    <xf numFmtId="1" fontId="17" fillId="0" borderId="0" xfId="0" applyNumberFormat="1" applyFont="1" applyBorder="1" applyAlignment="1">
      <alignment horizontal="center" vertical="center"/>
    </xf>
    <xf numFmtId="14" fontId="16" fillId="0" borderId="0" xfId="0" applyNumberFormat="1" applyFont="1" applyBorder="1" applyAlignment="1">
      <alignment vertical="center" shrinkToFit="1"/>
    </xf>
    <xf numFmtId="1" fontId="16" fillId="2" borderId="0" xfId="0" applyNumberFormat="1" applyFont="1" applyFill="1" applyBorder="1" applyAlignment="1">
      <alignment horizontal="right" vertical="center"/>
    </xf>
    <xf numFmtId="1" fontId="29" fillId="0" borderId="0" xfId="0" applyNumberFormat="1" applyFont="1" applyBorder="1" applyAlignment="1">
      <alignment horizontal="center"/>
    </xf>
    <xf numFmtId="0" fontId="16" fillId="0" borderId="3" xfId="0" applyFont="1" applyBorder="1" applyAlignment="1">
      <alignment horizontal="center" shrinkToFit="1"/>
    </xf>
    <xf numFmtId="0" fontId="16" fillId="0" borderId="3" xfId="0" applyFont="1" applyBorder="1" applyAlignment="1">
      <alignment vertical="center"/>
    </xf>
    <xf numFmtId="166" fontId="16" fillId="0" borderId="3" xfId="0" applyNumberFormat="1" applyFont="1" applyBorder="1" applyAlignment="1">
      <alignment vertical="center" shrinkToFit="1"/>
    </xf>
    <xf numFmtId="166" fontId="16" fillId="0" borderId="3" xfId="0" applyNumberFormat="1" applyFont="1" applyBorder="1" applyAlignment="1">
      <alignment horizontal="center" vertical="center" shrinkToFit="1"/>
    </xf>
    <xf numFmtId="165" fontId="29" fillId="0" borderId="3" xfId="0" applyNumberFormat="1" applyFont="1" applyBorder="1" applyAlignment="1">
      <alignment horizontal="center"/>
    </xf>
    <xf numFmtId="2" fontId="17" fillId="0" borderId="3" xfId="0" applyNumberFormat="1" applyFont="1" applyBorder="1" applyAlignment="1">
      <alignment horizontal="center"/>
    </xf>
    <xf numFmtId="1" fontId="17" fillId="0" borderId="3" xfId="0" applyNumberFormat="1" applyFont="1" applyBorder="1" applyAlignment="1">
      <alignment horizontal="center"/>
    </xf>
    <xf numFmtId="2" fontId="16" fillId="0" borderId="3" xfId="0" applyNumberFormat="1" applyFont="1" applyBorder="1" applyAlignment="1">
      <alignment horizontal="center"/>
    </xf>
    <xf numFmtId="0" fontId="16" fillId="0" borderId="0" xfId="0" applyFont="1" applyBorder="1" applyAlignment="1">
      <alignment horizontal="center" shrinkToFit="1"/>
    </xf>
    <xf numFmtId="1" fontId="16" fillId="0" borderId="0" xfId="0" applyNumberFormat="1" applyFont="1" applyBorder="1" applyAlignment="1">
      <alignment horizontal="center" shrinkToFit="1"/>
    </xf>
    <xf numFmtId="166" fontId="16" fillId="0" borderId="0" xfId="0" applyNumberFormat="1" applyFont="1" applyBorder="1" applyAlignment="1">
      <alignment vertical="center" shrinkToFit="1"/>
    </xf>
    <xf numFmtId="2" fontId="16" fillId="0" borderId="0" xfId="0" applyNumberFormat="1" applyFont="1" applyBorder="1" applyAlignment="1">
      <alignment horizontal="center"/>
    </xf>
    <xf numFmtId="2" fontId="14" fillId="0" borderId="0" xfId="0" applyNumberFormat="1" applyFont="1" applyBorder="1" applyAlignment="1">
      <alignment horizontal="center"/>
    </xf>
    <xf numFmtId="1" fontId="14" fillId="0" borderId="0" xfId="0" applyNumberFormat="1" applyFont="1" applyBorder="1" applyAlignment="1">
      <alignment horizontal="center"/>
    </xf>
    <xf numFmtId="165" fontId="16" fillId="0" borderId="0" xfId="0" applyNumberFormat="1" applyFont="1" applyBorder="1" applyAlignment="1">
      <alignment horizontal="center"/>
    </xf>
    <xf numFmtId="2" fontId="29" fillId="0" borderId="0" xfId="0" applyNumberFormat="1" applyFont="1" applyBorder="1" applyAlignment="1">
      <alignment horizontal="center"/>
    </xf>
    <xf numFmtId="1" fontId="17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" fontId="29" fillId="0" borderId="0" xfId="0" applyNumberFormat="1" applyFont="1" applyBorder="1" applyAlignment="1">
      <alignment horizontal="center" shrinkToFit="1"/>
    </xf>
    <xf numFmtId="0" fontId="23" fillId="0" borderId="0" xfId="0" applyFont="1"/>
    <xf numFmtId="14" fontId="23" fillId="0" borderId="0" xfId="0" applyNumberFormat="1" applyFont="1"/>
    <xf numFmtId="0" fontId="19" fillId="5" borderId="0" xfId="0" applyFont="1" applyFill="1" applyBorder="1" applyAlignment="1">
      <alignment horizontal="center"/>
    </xf>
    <xf numFmtId="0" fontId="1" fillId="2" borderId="4" xfId="0" applyFont="1" applyFill="1" applyBorder="1" applyAlignment="1">
      <alignment vertical="center"/>
    </xf>
    <xf numFmtId="49" fontId="16" fillId="0" borderId="0" xfId="0" applyNumberFormat="1" applyFont="1" applyBorder="1" applyAlignment="1">
      <alignment horizontal="left" vertical="center"/>
    </xf>
    <xf numFmtId="165" fontId="29" fillId="0" borderId="0" xfId="0" applyNumberFormat="1" applyFont="1" applyBorder="1" applyAlignment="1">
      <alignment horizontal="center"/>
    </xf>
    <xf numFmtId="0" fontId="29" fillId="0" borderId="0" xfId="0" applyFont="1" applyBorder="1" applyAlignment="1">
      <alignment vertical="center"/>
    </xf>
    <xf numFmtId="166" fontId="29" fillId="0" borderId="0" xfId="0" applyNumberFormat="1" applyFont="1" applyBorder="1" applyAlignment="1">
      <alignment vertical="center" shrinkToFit="1"/>
    </xf>
    <xf numFmtId="166" fontId="29" fillId="0" borderId="0" xfId="0" applyNumberFormat="1" applyFont="1" applyBorder="1" applyAlignment="1">
      <alignment horizontal="center" vertical="center" shrinkToFit="1"/>
    </xf>
    <xf numFmtId="0" fontId="29" fillId="0" borderId="0" xfId="0" applyFont="1" applyBorder="1" applyAlignment="1">
      <alignment horizontal="center" shrinkToFit="1"/>
    </xf>
    <xf numFmtId="2" fontId="17" fillId="0" borderId="0" xfId="0" applyNumberFormat="1" applyFont="1" applyBorder="1" applyAlignment="1">
      <alignment horizontal="center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 shrinkToFit="1"/>
    </xf>
    <xf numFmtId="2" fontId="15" fillId="0" borderId="0" xfId="0" applyNumberFormat="1" applyFont="1" applyAlignment="1">
      <alignment horizontal="left" vertical="center"/>
    </xf>
    <xf numFmtId="2" fontId="2" fillId="0" borderId="0" xfId="0" applyNumberFormat="1" applyFont="1" applyAlignment="1">
      <alignment horizontal="left" vertical="center"/>
    </xf>
    <xf numFmtId="14" fontId="1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14" fillId="0" borderId="0" xfId="0" applyNumberFormat="1" applyFont="1" applyAlignment="1">
      <alignment horizontal="center" vertical="center" shrinkToFit="1"/>
    </xf>
    <xf numFmtId="14" fontId="2" fillId="0" borderId="0" xfId="0" applyNumberFormat="1" applyFont="1" applyAlignment="1">
      <alignment horizontal="center"/>
    </xf>
  </cellXfs>
  <cellStyles count="13">
    <cellStyle name="Обычный" xfId="0" builtinId="0"/>
    <cellStyle name="Обычный 10" xfId="6"/>
    <cellStyle name="Обычный 11" xfId="7"/>
    <cellStyle name="Обычный 2" xfId="1"/>
    <cellStyle name="Обычный 2 2" xfId="8"/>
    <cellStyle name="Обычный 2_СД-44" xfId="4"/>
    <cellStyle name="Обычный 3" xfId="9"/>
    <cellStyle name="Обычный 3 4" xfId="10"/>
    <cellStyle name="Обычный 4" xfId="2"/>
    <cellStyle name="Обычный 4 2" xfId="3"/>
    <cellStyle name="Обычный 5" xfId="11"/>
    <cellStyle name="Обычный 6" xfId="12"/>
    <cellStyle name="Обычный 7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 enableFormatConditionsCalculation="0">
    <tabColor indexed="13"/>
  </sheetPr>
  <dimension ref="A1:N33"/>
  <sheetViews>
    <sheetView zoomScale="160" zoomScaleNormal="160" workbookViewId="0">
      <selection activeCell="D6" sqref="D6"/>
    </sheetView>
  </sheetViews>
  <sheetFormatPr defaultRowHeight="15"/>
  <cols>
    <col min="1" max="1" width="10.5703125" bestFit="1" customWidth="1"/>
    <col min="2" max="2" width="21.42578125" customWidth="1"/>
    <col min="3" max="3" width="6.7109375" customWidth="1"/>
    <col min="6" max="8" width="6.7109375" customWidth="1"/>
  </cols>
  <sheetData>
    <row r="1" spans="1:11">
      <c r="B1" s="55">
        <v>41429</v>
      </c>
      <c r="C1" s="1" t="s">
        <v>32</v>
      </c>
      <c r="D1" s="10" t="s">
        <v>33</v>
      </c>
      <c r="E1" s="12" t="s">
        <v>59</v>
      </c>
      <c r="F1" s="12" t="s">
        <v>60</v>
      </c>
      <c r="G1" s="12" t="s">
        <v>61</v>
      </c>
      <c r="H1" s="63" t="s">
        <v>62</v>
      </c>
      <c r="I1" s="12" t="s">
        <v>12</v>
      </c>
      <c r="J1" s="12" t="s">
        <v>13</v>
      </c>
      <c r="K1" s="63" t="s">
        <v>14</v>
      </c>
    </row>
    <row r="2" spans="1:11" ht="16.5">
      <c r="A2" s="55">
        <v>41459</v>
      </c>
      <c r="B2" s="1" t="s">
        <v>57</v>
      </c>
      <c r="C2" s="8" t="s">
        <v>593</v>
      </c>
      <c r="D2" s="8"/>
      <c r="E2" s="68"/>
      <c r="F2" s="77">
        <v>2.09</v>
      </c>
      <c r="G2" s="77">
        <v>2.09</v>
      </c>
      <c r="H2" s="69">
        <v>2.06</v>
      </c>
      <c r="I2" s="77">
        <v>2.09</v>
      </c>
      <c r="J2" s="77">
        <v>2.09</v>
      </c>
      <c r="K2" s="69">
        <v>2.06</v>
      </c>
    </row>
    <row r="3" spans="1:11" ht="16.5">
      <c r="A3" s="55">
        <v>41458</v>
      </c>
      <c r="B3" s="1" t="s">
        <v>58</v>
      </c>
      <c r="C3" s="8" t="s">
        <v>593</v>
      </c>
      <c r="D3" s="13" t="s">
        <v>607</v>
      </c>
      <c r="E3" s="68"/>
      <c r="F3" s="77">
        <v>5.0599999999999996</v>
      </c>
      <c r="G3" s="77">
        <v>5.0599999999999996</v>
      </c>
      <c r="H3" s="77">
        <v>5.0599999999999996</v>
      </c>
      <c r="I3" s="77">
        <v>5.0599999999999996</v>
      </c>
      <c r="J3" s="77">
        <v>5.0599999999999996</v>
      </c>
      <c r="K3" s="77">
        <v>5.0599999999999996</v>
      </c>
    </row>
    <row r="4" spans="1:11" ht="16.5">
      <c r="A4" s="55">
        <v>41458</v>
      </c>
      <c r="B4" s="1" t="s">
        <v>50</v>
      </c>
      <c r="C4" s="8" t="s">
        <v>594</v>
      </c>
      <c r="D4" s="12" t="s">
        <v>608</v>
      </c>
      <c r="E4" s="70">
        <v>5.4</v>
      </c>
      <c r="F4" s="71">
        <v>7.52</v>
      </c>
      <c r="G4" s="71">
        <v>7.52</v>
      </c>
      <c r="H4" s="71">
        <v>7.52</v>
      </c>
      <c r="I4" s="71">
        <v>7.52</v>
      </c>
      <c r="J4" s="71">
        <v>7.52</v>
      </c>
      <c r="K4" s="71">
        <v>7.52</v>
      </c>
    </row>
    <row r="5" spans="1:11" ht="16.5">
      <c r="A5" s="67">
        <v>41459</v>
      </c>
      <c r="B5" s="1" t="s">
        <v>56</v>
      </c>
      <c r="C5" s="8" t="s">
        <v>594</v>
      </c>
      <c r="D5" s="12" t="s">
        <v>617</v>
      </c>
      <c r="E5" s="68"/>
      <c r="F5" s="71">
        <v>15.5</v>
      </c>
      <c r="G5" s="71">
        <v>15.5</v>
      </c>
      <c r="H5" s="71">
        <v>15.36</v>
      </c>
      <c r="I5" s="71">
        <v>15.5</v>
      </c>
      <c r="J5" s="71">
        <v>15.5</v>
      </c>
      <c r="K5" s="71">
        <v>15.36</v>
      </c>
    </row>
    <row r="6" spans="1:11" ht="16.5">
      <c r="A6" s="121">
        <v>41458</v>
      </c>
      <c r="B6" s="1" t="s">
        <v>51</v>
      </c>
      <c r="C6" s="8" t="s">
        <v>594</v>
      </c>
      <c r="D6" s="12" t="s">
        <v>610</v>
      </c>
      <c r="E6" s="68"/>
      <c r="F6" s="71">
        <v>22.63</v>
      </c>
      <c r="G6" s="71">
        <v>22.63</v>
      </c>
      <c r="H6" s="71">
        <v>22.63</v>
      </c>
      <c r="I6" s="71">
        <v>22.63</v>
      </c>
      <c r="J6" s="71">
        <v>22.63</v>
      </c>
      <c r="K6" s="71">
        <v>22.63</v>
      </c>
    </row>
    <row r="7" spans="1:11" ht="16.5">
      <c r="A7" s="121">
        <v>41459</v>
      </c>
      <c r="B7" s="1" t="s">
        <v>63</v>
      </c>
      <c r="C7" s="8" t="s">
        <v>594</v>
      </c>
      <c r="D7" s="63" t="s">
        <v>607</v>
      </c>
      <c r="E7" s="68"/>
      <c r="F7" s="71">
        <v>76.8</v>
      </c>
      <c r="G7" s="71">
        <v>76.8</v>
      </c>
      <c r="H7" s="71">
        <v>73.28</v>
      </c>
      <c r="I7" s="71">
        <v>76.8</v>
      </c>
      <c r="J7" s="71">
        <v>76.8</v>
      </c>
      <c r="K7" s="71">
        <v>73.28</v>
      </c>
    </row>
    <row r="8" spans="1:11" ht="16.5">
      <c r="A8" s="121">
        <v>41459</v>
      </c>
      <c r="B8" s="1" t="s">
        <v>64</v>
      </c>
      <c r="C8" s="8" t="s">
        <v>601</v>
      </c>
      <c r="D8" t="s">
        <v>615</v>
      </c>
      <c r="E8" s="68"/>
      <c r="F8" s="71">
        <v>78.3</v>
      </c>
      <c r="G8" s="71">
        <v>78.3</v>
      </c>
      <c r="H8" s="71">
        <v>77.8</v>
      </c>
      <c r="I8" s="71">
        <v>78.3</v>
      </c>
      <c r="J8" s="71">
        <v>78.3</v>
      </c>
      <c r="K8" s="71">
        <v>77.8</v>
      </c>
    </row>
    <row r="9" spans="1:11" ht="16.5">
      <c r="A9" s="121">
        <v>41458</v>
      </c>
      <c r="B9" s="1" t="s">
        <v>65</v>
      </c>
      <c r="C9" s="8" t="s">
        <v>594</v>
      </c>
      <c r="D9" s="12" t="s">
        <v>609</v>
      </c>
      <c r="E9" s="68"/>
      <c r="F9" s="71">
        <v>72.28</v>
      </c>
      <c r="G9" s="71">
        <v>72.28</v>
      </c>
      <c r="H9" s="71">
        <v>70.78</v>
      </c>
      <c r="I9" s="71">
        <v>72.28</v>
      </c>
      <c r="J9" s="71">
        <v>72.28</v>
      </c>
      <c r="K9" s="71">
        <v>70.78</v>
      </c>
    </row>
    <row r="10" spans="1:11" ht="16.5">
      <c r="A10" s="121">
        <v>41458</v>
      </c>
      <c r="B10" s="1" t="s">
        <v>66</v>
      </c>
      <c r="C10" s="8" t="s">
        <v>588</v>
      </c>
      <c r="D10" s="9"/>
      <c r="E10" s="57"/>
      <c r="F10" s="71">
        <v>10.49</v>
      </c>
      <c r="G10" s="71">
        <v>10.73</v>
      </c>
      <c r="H10" s="71">
        <v>10.77</v>
      </c>
      <c r="I10" s="71">
        <v>10.49</v>
      </c>
      <c r="J10" s="71">
        <v>10.73</v>
      </c>
      <c r="K10" s="71">
        <v>10.77</v>
      </c>
    </row>
    <row r="11" spans="1:11" ht="16.5">
      <c r="A11" s="121">
        <v>41459</v>
      </c>
      <c r="B11" s="1" t="s">
        <v>67</v>
      </c>
      <c r="C11" s="8"/>
      <c r="D11" s="9"/>
      <c r="E11" s="57"/>
      <c r="F11">
        <v>21.34</v>
      </c>
      <c r="G11">
        <v>21.71</v>
      </c>
      <c r="H11" s="70">
        <v>21.81</v>
      </c>
      <c r="I11">
        <v>21.34</v>
      </c>
      <c r="J11">
        <v>21.71</v>
      </c>
      <c r="K11" s="70">
        <v>21.81</v>
      </c>
    </row>
    <row r="12" spans="1:11">
      <c r="A12" s="121">
        <v>41458</v>
      </c>
      <c r="B12" s="1" t="s">
        <v>68</v>
      </c>
      <c r="C12" s="8" t="s">
        <v>592</v>
      </c>
      <c r="D12" s="9"/>
      <c r="E12" s="57"/>
      <c r="F12">
        <v>47.6</v>
      </c>
      <c r="G12">
        <v>47.6</v>
      </c>
      <c r="H12">
        <v>49.11</v>
      </c>
      <c r="I12">
        <v>47.6</v>
      </c>
      <c r="J12">
        <v>47.6</v>
      </c>
      <c r="K12">
        <v>49.11</v>
      </c>
    </row>
    <row r="13" spans="1:11">
      <c r="A13" s="121">
        <v>41459</v>
      </c>
      <c r="B13" s="1" t="s">
        <v>69</v>
      </c>
      <c r="C13" s="13"/>
      <c r="D13" s="9"/>
      <c r="E13" s="57"/>
      <c r="F13" s="12" t="s">
        <v>81</v>
      </c>
      <c r="G13" s="12" t="s">
        <v>81</v>
      </c>
      <c r="H13" s="12" t="s">
        <v>80</v>
      </c>
      <c r="I13" s="12" t="s">
        <v>81</v>
      </c>
      <c r="J13" s="12" t="s">
        <v>81</v>
      </c>
      <c r="K13" s="12" t="s">
        <v>80</v>
      </c>
    </row>
    <row r="14" spans="1:11">
      <c r="A14" s="121">
        <v>41458</v>
      </c>
      <c r="B14" s="1" t="s">
        <v>72</v>
      </c>
      <c r="C14" s="13" t="s">
        <v>590</v>
      </c>
      <c r="D14" s="9"/>
      <c r="E14" s="57"/>
      <c r="F14" s="12" t="s">
        <v>82</v>
      </c>
      <c r="G14" s="12" t="s">
        <v>83</v>
      </c>
      <c r="H14" s="12" t="s">
        <v>83</v>
      </c>
      <c r="I14" s="12" t="s">
        <v>82</v>
      </c>
      <c r="J14" s="12" t="s">
        <v>83</v>
      </c>
      <c r="K14" s="12" t="s">
        <v>83</v>
      </c>
    </row>
    <row r="15" spans="1:11">
      <c r="A15" s="121">
        <v>41459</v>
      </c>
      <c r="B15" s="1" t="s">
        <v>73</v>
      </c>
      <c r="C15" s="13"/>
      <c r="D15" s="9"/>
      <c r="E15" s="57"/>
      <c r="F15" s="12" t="s">
        <v>84</v>
      </c>
      <c r="G15" s="12" t="s">
        <v>85</v>
      </c>
      <c r="H15" s="12" t="s">
        <v>86</v>
      </c>
      <c r="I15" s="12" t="s">
        <v>84</v>
      </c>
      <c r="J15" s="12" t="s">
        <v>85</v>
      </c>
      <c r="K15" s="12" t="s">
        <v>86</v>
      </c>
    </row>
    <row r="16" spans="1:11">
      <c r="B16" s="1" t="s">
        <v>74</v>
      </c>
      <c r="C16" s="13"/>
      <c r="D16" s="9"/>
      <c r="E16" s="57"/>
      <c r="F16" s="12" t="s">
        <v>87</v>
      </c>
      <c r="G16" s="12" t="s">
        <v>88</v>
      </c>
      <c r="H16" s="12" t="s">
        <v>88</v>
      </c>
      <c r="I16" s="12" t="s">
        <v>87</v>
      </c>
      <c r="J16" s="12" t="s">
        <v>88</v>
      </c>
      <c r="K16" s="12" t="s">
        <v>88</v>
      </c>
    </row>
    <row r="17" spans="1:14">
      <c r="A17" s="121">
        <v>41458</v>
      </c>
      <c r="B17" s="1" t="s">
        <v>79</v>
      </c>
      <c r="C17" s="13" t="s">
        <v>589</v>
      </c>
      <c r="D17" s="9"/>
      <c r="E17" s="57"/>
      <c r="F17">
        <v>12.21</v>
      </c>
      <c r="G17">
        <v>12.21</v>
      </c>
      <c r="H17">
        <v>12.26</v>
      </c>
      <c r="I17">
        <v>12.21</v>
      </c>
      <c r="J17">
        <v>12.21</v>
      </c>
      <c r="K17">
        <v>12.26</v>
      </c>
    </row>
    <row r="18" spans="1:14">
      <c r="A18" s="121">
        <v>41459</v>
      </c>
      <c r="B18" s="1" t="s">
        <v>76</v>
      </c>
      <c r="C18" s="13"/>
      <c r="D18" s="9"/>
      <c r="E18" s="57"/>
      <c r="F18">
        <v>52.34</v>
      </c>
      <c r="G18">
        <v>52.34</v>
      </c>
      <c r="H18">
        <v>52.34</v>
      </c>
      <c r="I18">
        <v>52.34</v>
      </c>
      <c r="J18">
        <v>52.34</v>
      </c>
      <c r="K18">
        <v>52.34</v>
      </c>
    </row>
    <row r="19" spans="1:14">
      <c r="A19" s="121">
        <v>41458</v>
      </c>
      <c r="B19" s="1" t="s">
        <v>75</v>
      </c>
      <c r="C19" s="13" t="s">
        <v>591</v>
      </c>
      <c r="D19" s="9"/>
      <c r="E19" s="57"/>
      <c r="F19" s="12" t="s">
        <v>89</v>
      </c>
      <c r="G19" s="12" t="s">
        <v>89</v>
      </c>
      <c r="H19" s="12" t="s">
        <v>89</v>
      </c>
      <c r="I19" s="12" t="s">
        <v>89</v>
      </c>
      <c r="J19" s="12" t="s">
        <v>89</v>
      </c>
      <c r="K19" s="12" t="s">
        <v>89</v>
      </c>
    </row>
    <row r="20" spans="1:14">
      <c r="D20" s="9"/>
      <c r="E20" s="57"/>
    </row>
    <row r="21" spans="1:14">
      <c r="D21" s="9"/>
      <c r="E21" s="57"/>
    </row>
    <row r="22" spans="1:14">
      <c r="B22" s="6"/>
      <c r="C22" s="7"/>
    </row>
    <row r="23" spans="1:14">
      <c r="B23" s="6"/>
      <c r="C23" s="7"/>
    </row>
    <row r="24" spans="1:14">
      <c r="B24" s="6"/>
      <c r="C24" s="7"/>
    </row>
    <row r="25" spans="1:14">
      <c r="B25" s="11" t="s">
        <v>29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>
      <c r="B26" s="11" t="s">
        <v>30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>
      <c r="B27" s="11" t="s">
        <v>11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ht="15" customHeight="1">
      <c r="B28" s="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1:14" ht="22.5">
      <c r="B29" s="120" t="s">
        <v>583</v>
      </c>
    </row>
    <row r="30" spans="1:14" ht="22.5">
      <c r="B30" s="120" t="s">
        <v>585</v>
      </c>
    </row>
    <row r="31" spans="1:14">
      <c r="B31" s="2"/>
    </row>
    <row r="32" spans="1:14">
      <c r="B32" s="2" t="s">
        <v>584</v>
      </c>
      <c r="D32" s="12"/>
    </row>
    <row r="33" spans="2:2">
      <c r="B33" s="2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5"/>
  <sheetViews>
    <sheetView tabSelected="1" view="pageBreakPreview" topLeftCell="D5" zoomScaleSheetLayoutView="100" workbookViewId="0">
      <selection activeCell="G23" sqref="G23"/>
    </sheetView>
  </sheetViews>
  <sheetFormatPr defaultRowHeight="12.75" outlineLevelCol="2"/>
  <cols>
    <col min="1" max="2" width="9.140625" style="19" hidden="1" customWidth="1" outlineLevel="1"/>
    <col min="3" max="3" width="16.28515625" style="19" hidden="1" customWidth="1" outlineLevel="2"/>
    <col min="4" max="4" width="5.140625" style="19" customWidth="1" collapsed="1"/>
    <col min="5" max="5" width="5.7109375" style="19" hidden="1" customWidth="1"/>
    <col min="6" max="6" width="23.140625" style="19" customWidth="1"/>
    <col min="7" max="7" width="7.85546875" style="21" customWidth="1"/>
    <col min="8" max="8" width="6.5703125" style="21" hidden="1" customWidth="1"/>
    <col min="9" max="9" width="11.140625" style="19" customWidth="1"/>
    <col min="10" max="10" width="19.28515625" style="19" customWidth="1"/>
    <col min="11" max="11" width="6" style="21" customWidth="1"/>
    <col min="12" max="14" width="8" style="21" customWidth="1"/>
    <col min="15" max="15" width="4.7109375" style="21" hidden="1" customWidth="1" outlineLevel="1"/>
    <col min="16" max="16" width="8" style="19" customWidth="1" collapsed="1"/>
    <col min="17" max="19" width="8" style="19" customWidth="1"/>
    <col min="20" max="20" width="7" style="19" hidden="1" customWidth="1" outlineLevel="1"/>
    <col min="21" max="21" width="6.140625" style="22" customWidth="1" collapsed="1"/>
    <col min="22" max="22" width="6.140625" style="22" hidden="1" customWidth="1"/>
    <col min="23" max="23" width="23.85546875" style="22" customWidth="1"/>
    <col min="24" max="24" width="5.7109375" style="22" customWidth="1"/>
    <col min="25" max="25" width="4.7109375" style="46" customWidth="1" outlineLevel="1"/>
    <col min="26" max="26" width="4.7109375" style="45" customWidth="1" outlineLevel="1"/>
    <col min="27" max="27" width="4.7109375" style="46" customWidth="1" outlineLevel="1"/>
    <col min="28" max="28" width="4.28515625" style="45" customWidth="1" outlineLevel="1"/>
    <col min="29" max="29" width="4.7109375" style="21" customWidth="1" outlineLevel="1"/>
    <col min="30" max="30" width="8.140625" style="45" bestFit="1" customWidth="1" outlineLevel="1"/>
    <col min="31" max="31" width="8" style="37" customWidth="1" outlineLevel="1"/>
    <col min="32" max="16384" width="9.140625" style="19"/>
  </cols>
  <sheetData>
    <row r="1" spans="1:34" hidden="1">
      <c r="F1" s="20" t="str">
        <f>Расп!B25</f>
        <v>МИНСПОРТТУРИЗМА РОССИЙСКОЙ ФЕДЕРАЦИИ</v>
      </c>
      <c r="K1" s="20"/>
      <c r="L1" s="19"/>
      <c r="M1" s="19"/>
      <c r="Y1" s="23"/>
      <c r="Z1" s="24"/>
      <c r="AA1" s="23"/>
      <c r="AB1" s="24"/>
      <c r="AC1" s="25"/>
      <c r="AD1" s="24"/>
      <c r="AE1" s="26"/>
    </row>
    <row r="2" spans="1:34" hidden="1">
      <c r="F2" s="20" t="str">
        <f>Расп!B26</f>
        <v>ФГУ "ЦСП СБОРНЫХ КОМАНД РОССИИ"</v>
      </c>
      <c r="K2" s="20"/>
      <c r="L2" s="19"/>
      <c r="M2" s="19"/>
      <c r="Y2" s="23"/>
      <c r="Z2" s="24"/>
      <c r="AA2" s="23"/>
      <c r="AB2" s="24"/>
      <c r="AC2" s="25"/>
      <c r="AD2" s="24"/>
      <c r="AE2" s="26"/>
    </row>
    <row r="3" spans="1:34" hidden="1">
      <c r="F3" s="20" t="str">
        <f>Расп!B27</f>
        <v>ВСЕРОССИЙСКАЯ ФЕДЕРАЦИЯ ЛЕГКОЙ АТЛЕТИКИ</v>
      </c>
      <c r="K3" s="20"/>
      <c r="L3" s="19"/>
      <c r="M3" s="19"/>
      <c r="Y3" s="23"/>
      <c r="Z3" s="24"/>
      <c r="AA3" s="23"/>
      <c r="AB3" s="24"/>
      <c r="AC3" s="25"/>
      <c r="AD3" s="24"/>
      <c r="AE3" s="26"/>
    </row>
    <row r="4" spans="1:34" hidden="1">
      <c r="D4" s="27"/>
      <c r="E4" s="27"/>
      <c r="F4" s="20"/>
      <c r="K4" s="20"/>
      <c r="L4" s="19"/>
      <c r="M4" s="19"/>
      <c r="Y4" s="23"/>
      <c r="Z4" s="24"/>
      <c r="AA4" s="23"/>
      <c r="AB4" s="24"/>
      <c r="AC4" s="25"/>
      <c r="AD4" s="24"/>
      <c r="AE4" s="26"/>
    </row>
    <row r="5" spans="1:34" ht="15.75">
      <c r="F5" s="34" t="str">
        <f>Расп!B29</f>
        <v>Чемпионат г. Москвы по легкой атлетике</v>
      </c>
      <c r="G5" s="49"/>
      <c r="H5" s="49"/>
      <c r="I5" s="35"/>
      <c r="J5" s="35"/>
      <c r="K5" s="34"/>
      <c r="L5" s="19"/>
      <c r="M5" s="19"/>
      <c r="Y5" s="23"/>
      <c r="Z5" s="24"/>
      <c r="AA5" s="23"/>
      <c r="AB5" s="24"/>
      <c r="AC5" s="25"/>
      <c r="AD5" s="24"/>
      <c r="AE5" s="26"/>
      <c r="AF5" s="19" t="s">
        <v>595</v>
      </c>
      <c r="AG5" s="19">
        <v>0</v>
      </c>
    </row>
    <row r="6" spans="1:34" ht="15.75">
      <c r="F6" s="34" t="str">
        <f>Расп!B30</f>
        <v>3-4 июля 2013 года, ОАО «Олимпийский комплекс «Лужники», ЮСЯ</v>
      </c>
      <c r="G6" s="49"/>
      <c r="H6" s="49"/>
      <c r="I6" s="35"/>
      <c r="J6" s="35"/>
      <c r="K6" s="34"/>
      <c r="L6" s="19"/>
      <c r="M6" s="19"/>
      <c r="Y6" s="23"/>
      <c r="Z6" s="24"/>
      <c r="AA6" s="23"/>
      <c r="AB6" s="24"/>
      <c r="AC6" s="25"/>
      <c r="AD6" s="24"/>
      <c r="AE6" s="26"/>
      <c r="AF6" s="47" t="s">
        <v>36</v>
      </c>
      <c r="AG6" s="65"/>
    </row>
    <row r="7" spans="1:34" ht="15.75">
      <c r="F7" s="28"/>
      <c r="K7" s="28"/>
      <c r="L7" s="219">
        <f>Расп!A6</f>
        <v>41458</v>
      </c>
      <c r="M7" s="219"/>
      <c r="Y7" s="23"/>
      <c r="Z7" s="24"/>
      <c r="AA7" s="23"/>
      <c r="AB7" s="24"/>
      <c r="AC7" s="25"/>
      <c r="AD7" s="24"/>
      <c r="AE7" s="26"/>
      <c r="AF7" s="47" t="s">
        <v>37</v>
      </c>
      <c r="AG7" s="65"/>
    </row>
    <row r="8" spans="1:34" ht="15.75">
      <c r="F8" s="34" t="str">
        <f>Расп!B6</f>
        <v>ТОЛКАНИЕ ЯДРА</v>
      </c>
      <c r="K8" s="34"/>
      <c r="L8" s="30" t="str">
        <f>Расп!C1</f>
        <v>Начало</v>
      </c>
      <c r="M8" s="31" t="str">
        <f>Расп!C6</f>
        <v>17.00</v>
      </c>
      <c r="P8" s="124" t="s">
        <v>60</v>
      </c>
      <c r="Q8" s="125">
        <f>Расп!F4</f>
        <v>7.52</v>
      </c>
      <c r="R8" s="33" t="s">
        <v>12</v>
      </c>
      <c r="S8" s="64">
        <f>Расп!I6</f>
        <v>22.63</v>
      </c>
      <c r="Y8" s="23"/>
      <c r="Z8" s="24"/>
      <c r="AA8" s="23"/>
      <c r="AB8" s="24"/>
      <c r="AC8" s="25"/>
      <c r="AD8" s="24"/>
      <c r="AE8" s="26"/>
      <c r="AF8" s="47" t="s">
        <v>38</v>
      </c>
      <c r="AG8" s="65"/>
    </row>
    <row r="9" spans="1:34" ht="15.75" customHeight="1">
      <c r="F9" s="34" t="str">
        <f>Расп!B32</f>
        <v>Женщины</v>
      </c>
      <c r="K9" s="28"/>
      <c r="L9" s="30" t="str">
        <f>Расп!D1</f>
        <v>Окончание</v>
      </c>
      <c r="M9" s="31" t="str">
        <f>Расп!D6</f>
        <v>17.45</v>
      </c>
      <c r="N9" s="29"/>
      <c r="P9" s="126" t="s">
        <v>61</v>
      </c>
      <c r="Q9" s="125">
        <f>Расп!G4</f>
        <v>7.52</v>
      </c>
      <c r="R9" s="62" t="s">
        <v>13</v>
      </c>
      <c r="S9" s="64">
        <f>Расп!J6</f>
        <v>22.63</v>
      </c>
      <c r="T9" s="28"/>
      <c r="Y9" s="23"/>
      <c r="Z9" s="24"/>
      <c r="AA9" s="23"/>
      <c r="AB9" s="24"/>
      <c r="AC9" s="25"/>
      <c r="AD9" s="24"/>
      <c r="AE9" s="32" t="s">
        <v>17</v>
      </c>
      <c r="AF9" s="47">
        <v>3</v>
      </c>
      <c r="AG9" s="65">
        <v>8.5</v>
      </c>
    </row>
    <row r="10" spans="1:34" ht="15.75">
      <c r="F10" s="33" t="s">
        <v>606</v>
      </c>
      <c r="K10" s="33"/>
      <c r="L10" s="122" t="s">
        <v>48</v>
      </c>
      <c r="M10" s="123">
        <f>Расп!E4</f>
        <v>5.4</v>
      </c>
      <c r="P10" s="124" t="s">
        <v>62</v>
      </c>
      <c r="Q10" s="125">
        <f>Расп!H4</f>
        <v>7.52</v>
      </c>
      <c r="R10" s="33" t="s">
        <v>14</v>
      </c>
      <c r="S10" s="64">
        <f>Расп!K6</f>
        <v>22.63</v>
      </c>
      <c r="T10" s="35"/>
      <c r="Y10" s="23"/>
      <c r="Z10" s="24"/>
      <c r="AA10" s="23"/>
      <c r="AB10" s="24"/>
      <c r="AC10" s="25"/>
      <c r="AD10" s="24"/>
      <c r="AE10" s="32" t="s">
        <v>18</v>
      </c>
      <c r="AF10" s="47">
        <v>2</v>
      </c>
      <c r="AG10" s="65">
        <v>10</v>
      </c>
    </row>
    <row r="11" spans="1:34" ht="15.75">
      <c r="F11" s="33"/>
      <c r="K11" s="33"/>
      <c r="L11" s="34"/>
      <c r="M11" s="19"/>
      <c r="S11" s="35"/>
      <c r="T11" s="35"/>
      <c r="Y11" s="23"/>
      <c r="Z11" s="24"/>
      <c r="AA11" s="23"/>
      <c r="AB11" s="24"/>
      <c r="AC11" s="25"/>
      <c r="AD11" s="24"/>
      <c r="AE11" s="32" t="s">
        <v>19</v>
      </c>
      <c r="AF11" s="47">
        <v>1</v>
      </c>
      <c r="AG11" s="65">
        <v>12</v>
      </c>
    </row>
    <row r="12" spans="1:34" s="41" customFormat="1" ht="15.75">
      <c r="C12" s="157" t="s">
        <v>28</v>
      </c>
      <c r="D12" s="196" t="s">
        <v>31</v>
      </c>
      <c r="E12" s="196" t="s">
        <v>31</v>
      </c>
      <c r="F12" s="196" t="s">
        <v>15</v>
      </c>
      <c r="G12" s="196" t="s">
        <v>0</v>
      </c>
      <c r="H12" s="196" t="s">
        <v>49</v>
      </c>
      <c r="I12" s="196" t="s">
        <v>586</v>
      </c>
      <c r="J12" s="196" t="s">
        <v>9</v>
      </c>
      <c r="K12" s="196" t="s">
        <v>16</v>
      </c>
      <c r="L12" s="196">
        <v>1</v>
      </c>
      <c r="M12" s="196">
        <v>2</v>
      </c>
      <c r="N12" s="196">
        <v>3</v>
      </c>
      <c r="O12" s="196"/>
      <c r="P12" s="196">
        <v>4</v>
      </c>
      <c r="Q12" s="196">
        <v>5</v>
      </c>
      <c r="R12" s="196">
        <v>6</v>
      </c>
      <c r="S12" s="196" t="s">
        <v>46</v>
      </c>
      <c r="T12" s="196" t="s">
        <v>31</v>
      </c>
      <c r="U12" s="38" t="s">
        <v>45</v>
      </c>
      <c r="V12" s="38" t="s">
        <v>21</v>
      </c>
      <c r="W12" s="38" t="s">
        <v>47</v>
      </c>
      <c r="X12" s="38"/>
      <c r="Y12" s="39" t="s">
        <v>22</v>
      </c>
      <c r="Z12" s="40" t="s">
        <v>25</v>
      </c>
      <c r="AA12" s="39" t="s">
        <v>23</v>
      </c>
      <c r="AB12" s="40" t="s">
        <v>26</v>
      </c>
      <c r="AC12" s="32" t="s">
        <v>24</v>
      </c>
      <c r="AD12" s="40" t="s">
        <v>27</v>
      </c>
      <c r="AE12" s="32" t="s">
        <v>20</v>
      </c>
      <c r="AF12" s="47" t="s">
        <v>55</v>
      </c>
      <c r="AG12" s="65">
        <v>14</v>
      </c>
    </row>
    <row r="13" spans="1:34" s="41" customFormat="1" ht="15.75"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38"/>
      <c r="V13" s="38"/>
      <c r="W13" s="38"/>
      <c r="X13" s="38"/>
      <c r="Y13" s="39"/>
      <c r="Z13" s="40"/>
      <c r="AA13" s="39"/>
      <c r="AB13" s="40"/>
      <c r="AC13" s="32"/>
      <c r="AD13" s="40"/>
      <c r="AE13" s="32"/>
      <c r="AF13" s="47" t="s">
        <v>54</v>
      </c>
      <c r="AG13" s="66">
        <v>15.8</v>
      </c>
    </row>
    <row r="14" spans="1:34" s="49" customFormat="1" ht="15.75">
      <c r="A14" s="56">
        <v>2</v>
      </c>
      <c r="B14" s="56">
        <v>1</v>
      </c>
      <c r="C14" s="50">
        <f t="shared" ref="C14:C21" ca="1" si="0">RAND()</f>
        <v>0.7221153315133817</v>
      </c>
      <c r="D14" s="188">
        <f>T14</f>
        <v>1</v>
      </c>
      <c r="E14" s="188">
        <f t="shared" ref="E14:E21" si="1">T14</f>
        <v>1</v>
      </c>
      <c r="F14" s="50" t="str">
        <f>VLOOKUP(K14,Уч!$A$2:$K$385,2,FALSE)</f>
        <v>Морунова Людмила</v>
      </c>
      <c r="G14" s="189">
        <f>VLOOKUP(K14,Уч!$A$2:$K$385,3,FALSE)</f>
        <v>31074</v>
      </c>
      <c r="H14" s="189" t="e">
        <f>VLOOKUP(L14,Уч!$A$2:$K$385,3,FALSE)</f>
        <v>#N/A</v>
      </c>
      <c r="I14" s="171" t="str">
        <f>VLOOKUP(K14,Уч!$A$2:$K$385,5,FALSE)</f>
        <v>Москва</v>
      </c>
      <c r="J14" s="171" t="str">
        <f>VLOOKUP(K14,Уч!$A$2:$K$385,6,FALSE)</f>
        <v>ЦСП по л/а</v>
      </c>
      <c r="K14" s="115">
        <v>109</v>
      </c>
      <c r="L14" s="190">
        <f t="shared" ref="L14:N21" si="2">IF(Y14=0,"X",Y14/100)</f>
        <v>15.99</v>
      </c>
      <c r="M14" s="190">
        <f t="shared" si="2"/>
        <v>15.57</v>
      </c>
      <c r="N14" s="190">
        <f t="shared" si="2"/>
        <v>15.78</v>
      </c>
      <c r="O14" s="190"/>
      <c r="P14" s="190">
        <f t="shared" ref="P14:R21" si="3">IF(AB14=0,"X",AB14/100)</f>
        <v>15.21</v>
      </c>
      <c r="Q14" s="190">
        <f t="shared" si="3"/>
        <v>15.55</v>
      </c>
      <c r="R14" s="190">
        <f t="shared" si="3"/>
        <v>16.21</v>
      </c>
      <c r="S14" s="191">
        <f t="shared" ref="S14:S20" si="4">MAX(Y14,Z14,AB14,AA14,AC14,AD14)/100</f>
        <v>16.21</v>
      </c>
      <c r="T14" s="192">
        <f>RANK(S14,S13:S129)</f>
        <v>1</v>
      </c>
      <c r="U14" s="190" t="str">
        <f t="shared" ref="U14:U21" si="5">LOOKUP(S14,$AG$5:$AG$14,$AF$5:$AF$14)</f>
        <v>мс</v>
      </c>
      <c r="V14" s="192"/>
      <c r="W14" s="189" t="str">
        <f>VLOOKUP(K14,Уч!$A$2:$K$385,11,FALSE)</f>
        <v>Васильев С.В.</v>
      </c>
      <c r="X14" s="51"/>
      <c r="Y14" s="52">
        <v>1599</v>
      </c>
      <c r="Z14" s="53">
        <v>1557</v>
      </c>
      <c r="AA14" s="52">
        <v>1578</v>
      </c>
      <c r="AB14" s="53">
        <v>1521</v>
      </c>
      <c r="AC14" s="52">
        <v>1555</v>
      </c>
      <c r="AD14" s="53">
        <v>1621</v>
      </c>
      <c r="AE14" s="54">
        <f t="shared" ref="AE14:AE21" si="6">MAX(Y14,Z14,AB14,AA14,AC14,AD14)</f>
        <v>1621</v>
      </c>
      <c r="AF14" s="47"/>
      <c r="AG14" s="47"/>
      <c r="AH14" s="47"/>
    </row>
    <row r="15" spans="1:34" s="48" customFormat="1" ht="14.45" customHeight="1">
      <c r="A15" s="56">
        <f>T15</f>
        <v>1</v>
      </c>
      <c r="B15" s="56">
        <v>1</v>
      </c>
      <c r="C15" s="50">
        <f t="shared" ca="1" si="0"/>
        <v>0.24287128951383208</v>
      </c>
      <c r="D15" s="188">
        <v>2</v>
      </c>
      <c r="E15" s="188">
        <f t="shared" si="1"/>
        <v>1</v>
      </c>
      <c r="F15" s="50" t="str">
        <f>VLOOKUP(K15,Уч!$A$2:$K$385,2,FALSE)</f>
        <v>Сидорина Ольга</v>
      </c>
      <c r="G15" s="189">
        <f>VLOOKUP(K15,Уч!$A$2:$K$385,3,FALSE)</f>
        <v>33839</v>
      </c>
      <c r="H15" s="189" t="e">
        <f>VLOOKUP(L15,Уч!$A$2:$K$385,3,FALSE)</f>
        <v>#N/A</v>
      </c>
      <c r="I15" s="171" t="str">
        <f>VLOOKUP(K15,Уч!$A$2:$K$385,5,FALSE)</f>
        <v>Москва</v>
      </c>
      <c r="J15" s="171" t="str">
        <f>VLOOKUP(K15,Уч!$A$2:$K$385,6,FALSE)</f>
        <v>СДЮСШОР ЮМ</v>
      </c>
      <c r="K15" s="115">
        <v>113</v>
      </c>
      <c r="L15" s="190">
        <f t="shared" si="2"/>
        <v>15.04</v>
      </c>
      <c r="M15" s="190">
        <f t="shared" si="2"/>
        <v>15.34</v>
      </c>
      <c r="N15" s="190">
        <f t="shared" si="2"/>
        <v>15.4</v>
      </c>
      <c r="O15" s="190"/>
      <c r="P15" s="190">
        <f t="shared" si="3"/>
        <v>15.34</v>
      </c>
      <c r="Q15" s="190">
        <f t="shared" si="3"/>
        <v>15.59</v>
      </c>
      <c r="R15" s="190">
        <f t="shared" si="3"/>
        <v>15.64</v>
      </c>
      <c r="S15" s="191">
        <f t="shared" si="4"/>
        <v>15.64</v>
      </c>
      <c r="T15" s="192">
        <f>RANK(S15,S15:S129)</f>
        <v>1</v>
      </c>
      <c r="U15" s="190" t="str">
        <f t="shared" si="5"/>
        <v>кмс</v>
      </c>
      <c r="V15" s="192"/>
      <c r="W15" s="189" t="str">
        <f>VLOOKUP(K15,Уч!$A$2:$K$385,11,FALSE)</f>
        <v>Березуцкая Н.Н.,Березуцкий В.В.</v>
      </c>
      <c r="X15" s="51"/>
      <c r="Y15" s="52">
        <v>1504</v>
      </c>
      <c r="Z15" s="53">
        <v>1534</v>
      </c>
      <c r="AA15" s="52">
        <v>1540</v>
      </c>
      <c r="AB15" s="53">
        <v>1534</v>
      </c>
      <c r="AC15" s="52">
        <v>1559</v>
      </c>
      <c r="AD15" s="53">
        <v>1564</v>
      </c>
      <c r="AE15" s="54">
        <f t="shared" si="6"/>
        <v>1564</v>
      </c>
      <c r="AF15" s="47" t="s">
        <v>53</v>
      </c>
      <c r="AG15" s="66">
        <v>18.600000000000001</v>
      </c>
    </row>
    <row r="16" spans="1:34" s="48" customFormat="1" ht="14.45" customHeight="1">
      <c r="A16" s="56">
        <v>3</v>
      </c>
      <c r="B16" s="56">
        <v>1</v>
      </c>
      <c r="C16" s="50">
        <f t="shared" ca="1" si="0"/>
        <v>0.15120588887537867</v>
      </c>
      <c r="D16" s="188">
        <v>3</v>
      </c>
      <c r="E16" s="188">
        <f t="shared" si="1"/>
        <v>3</v>
      </c>
      <c r="F16" s="50" t="str">
        <f>VLOOKUP(K16,Уч!$A$2:$K$385,2,FALSE)</f>
        <v>Бессольцева Анастасия</v>
      </c>
      <c r="G16" s="189">
        <f>VLOOKUP(K16,Уч!$A$2:$K$385,3,FALSE)</f>
        <v>33103</v>
      </c>
      <c r="H16" s="189" t="e">
        <f>VLOOKUP(L16,Уч!$A$2:$K$385,3,FALSE)</f>
        <v>#N/A</v>
      </c>
      <c r="I16" s="171" t="str">
        <f>VLOOKUP(K16,Уч!$A$2:$K$385,5,FALSE)</f>
        <v>Москва</v>
      </c>
      <c r="J16" s="171" t="str">
        <f>VLOOKUP(K16,Уч!$A$2:$K$385,6,FALSE)</f>
        <v>ЦСП по л/а, МГФСО</v>
      </c>
      <c r="K16" s="115">
        <v>108</v>
      </c>
      <c r="L16" s="190" t="str">
        <f t="shared" si="2"/>
        <v>X</v>
      </c>
      <c r="M16" s="190">
        <f t="shared" si="2"/>
        <v>15.33</v>
      </c>
      <c r="N16" s="190">
        <f t="shared" si="2"/>
        <v>14.81</v>
      </c>
      <c r="O16" s="190"/>
      <c r="P16" s="190">
        <f t="shared" si="3"/>
        <v>13.01</v>
      </c>
      <c r="Q16" s="190">
        <f t="shared" si="3"/>
        <v>13.99</v>
      </c>
      <c r="R16" s="190" t="str">
        <f t="shared" si="3"/>
        <v>X</v>
      </c>
      <c r="S16" s="191">
        <f t="shared" si="4"/>
        <v>15.33</v>
      </c>
      <c r="T16" s="192">
        <f>RANK(S16,S14:S132)</f>
        <v>3</v>
      </c>
      <c r="U16" s="190" t="str">
        <f t="shared" si="5"/>
        <v>кмс</v>
      </c>
      <c r="V16" s="192"/>
      <c r="W16" s="189" t="str">
        <f>VLOOKUP(K16,Уч!$A$2:$K$385,11,FALSE)</f>
        <v>Ивановы М.В. В.А., Осипанова Н.Е.</v>
      </c>
      <c r="X16" s="51"/>
      <c r="Y16" s="52"/>
      <c r="Z16" s="53">
        <v>1533</v>
      </c>
      <c r="AA16" s="52">
        <v>1481</v>
      </c>
      <c r="AB16" s="53">
        <v>1301</v>
      </c>
      <c r="AC16" s="52">
        <v>1399</v>
      </c>
      <c r="AD16" s="53"/>
      <c r="AE16" s="54">
        <f t="shared" si="6"/>
        <v>1533</v>
      </c>
    </row>
    <row r="17" spans="1:34" s="48" customFormat="1" ht="14.45" customHeight="1">
      <c r="A17" s="56">
        <v>7</v>
      </c>
      <c r="B17" s="56">
        <v>1</v>
      </c>
      <c r="C17" s="50">
        <f t="shared" ca="1" si="0"/>
        <v>0.6957828676021337</v>
      </c>
      <c r="D17" s="188">
        <f>T17</f>
        <v>4</v>
      </c>
      <c r="E17" s="188">
        <f t="shared" si="1"/>
        <v>4</v>
      </c>
      <c r="F17" s="50" t="str">
        <f>VLOOKUP(K17,Уч!$A$2:$K$385,2,FALSE)</f>
        <v>Олейник Анна</v>
      </c>
      <c r="G17" s="189">
        <f>VLOOKUP(K17,Уч!$A$2:$K$385,3,FALSE)</f>
        <v>33576</v>
      </c>
      <c r="H17" s="189" t="e">
        <f>VLOOKUP(L17,Уч!$A$2:$K$385,3,FALSE)</f>
        <v>#N/A</v>
      </c>
      <c r="I17" s="171" t="str">
        <f>VLOOKUP(K17,Уч!$A$2:$K$385,5,FALSE)</f>
        <v>Москва</v>
      </c>
      <c r="J17" s="171" t="str">
        <f>VLOOKUP(K17,Уч!$A$2:$K$385,6,FALSE)</f>
        <v>СДЮСШОР-44</v>
      </c>
      <c r="K17" s="115">
        <v>111</v>
      </c>
      <c r="L17" s="190">
        <f t="shared" si="2"/>
        <v>13.4</v>
      </c>
      <c r="M17" s="190">
        <f t="shared" si="2"/>
        <v>13.52</v>
      </c>
      <c r="N17" s="190">
        <f t="shared" si="2"/>
        <v>13.46</v>
      </c>
      <c r="O17" s="190"/>
      <c r="P17" s="190">
        <f t="shared" si="3"/>
        <v>13.63</v>
      </c>
      <c r="Q17" s="190">
        <f t="shared" si="3"/>
        <v>13.39</v>
      </c>
      <c r="R17" s="190">
        <f t="shared" si="3"/>
        <v>13.6</v>
      </c>
      <c r="S17" s="191">
        <f t="shared" si="4"/>
        <v>13.63</v>
      </c>
      <c r="T17" s="192">
        <f>RANK(S17,S11:S137)</f>
        <v>4</v>
      </c>
      <c r="U17" s="174">
        <f t="shared" si="5"/>
        <v>1</v>
      </c>
      <c r="V17" s="192"/>
      <c r="W17" s="189" t="str">
        <f>VLOOKUP(K17,Уч!$A$2:$K$385,11,FALSE)</f>
        <v>Ревун Е.Н.,Ревун В.Д.</v>
      </c>
      <c r="X17" s="51"/>
      <c r="Y17" s="52">
        <v>1340</v>
      </c>
      <c r="Z17" s="53">
        <v>1352</v>
      </c>
      <c r="AA17" s="52">
        <v>1346</v>
      </c>
      <c r="AB17" s="53">
        <v>1363</v>
      </c>
      <c r="AC17" s="52">
        <v>1339</v>
      </c>
      <c r="AD17" s="53">
        <v>1360</v>
      </c>
      <c r="AE17" s="54">
        <f t="shared" si="6"/>
        <v>1363</v>
      </c>
    </row>
    <row r="18" spans="1:34" s="48" customFormat="1" ht="14.45" customHeight="1">
      <c r="A18" s="56">
        <v>5.5</v>
      </c>
      <c r="B18" s="56">
        <v>1</v>
      </c>
      <c r="C18" s="50">
        <f t="shared" ca="1" si="0"/>
        <v>0.54972282724584964</v>
      </c>
      <c r="D18" s="188">
        <f>T18</f>
        <v>5</v>
      </c>
      <c r="E18" s="188">
        <f t="shared" si="1"/>
        <v>5</v>
      </c>
      <c r="F18" s="50" t="str">
        <f>VLOOKUP(K18,Уч!$A$2:$K$385,2,FALSE)</f>
        <v>Огрицко Мария</v>
      </c>
      <c r="G18" s="189">
        <f>VLOOKUP(K18,Уч!$A$2:$K$385,3,FALSE)</f>
        <v>34394</v>
      </c>
      <c r="H18" s="189" t="e">
        <f>VLOOKUP(L18,Уч!$A$2:$K$385,3,FALSE)</f>
        <v>#N/A</v>
      </c>
      <c r="I18" s="171" t="str">
        <f>VLOOKUP(K18,Уч!$A$2:$K$385,5,FALSE)</f>
        <v>Москва</v>
      </c>
      <c r="J18" s="171" t="str">
        <f>VLOOKUP(K18,Уч!$A$2:$K$385,6,FALSE)</f>
        <v>ЦСП по л/а</v>
      </c>
      <c r="K18" s="115">
        <v>110</v>
      </c>
      <c r="L18" s="190">
        <f t="shared" si="2"/>
        <v>12.57</v>
      </c>
      <c r="M18" s="190">
        <f t="shared" si="2"/>
        <v>13.07</v>
      </c>
      <c r="N18" s="190">
        <f t="shared" si="2"/>
        <v>12.5</v>
      </c>
      <c r="O18" s="190"/>
      <c r="P18" s="190">
        <f t="shared" si="3"/>
        <v>13.16</v>
      </c>
      <c r="Q18" s="190">
        <f t="shared" si="3"/>
        <v>12.43</v>
      </c>
      <c r="R18" s="190" t="str">
        <f t="shared" si="3"/>
        <v>X</v>
      </c>
      <c r="S18" s="191">
        <f t="shared" si="4"/>
        <v>13.16</v>
      </c>
      <c r="T18" s="192">
        <f>RANK(S18,S13:S137)</f>
        <v>5</v>
      </c>
      <c r="U18" s="174">
        <f t="shared" si="5"/>
        <v>1</v>
      </c>
      <c r="V18" s="192"/>
      <c r="W18" s="189" t="str">
        <f>VLOOKUP(K18,Уч!$A$2:$K$385,11,FALSE)</f>
        <v>Васильев С.В.</v>
      </c>
      <c r="X18" s="51"/>
      <c r="Y18" s="52">
        <v>1257</v>
      </c>
      <c r="Z18" s="53">
        <v>1307</v>
      </c>
      <c r="AA18" s="52">
        <v>1250</v>
      </c>
      <c r="AB18" s="53">
        <v>1316</v>
      </c>
      <c r="AC18" s="52">
        <v>1243</v>
      </c>
      <c r="AD18" s="53"/>
      <c r="AE18" s="54">
        <f t="shared" si="6"/>
        <v>1316</v>
      </c>
    </row>
    <row r="19" spans="1:34" s="48" customFormat="1" ht="14.45" customHeight="1">
      <c r="A19" s="56">
        <v>4</v>
      </c>
      <c r="B19" s="56">
        <v>2</v>
      </c>
      <c r="C19" s="50">
        <f t="shared" ca="1" si="0"/>
        <v>0.3731251132844533</v>
      </c>
      <c r="D19" s="188">
        <v>6</v>
      </c>
      <c r="E19" s="188">
        <f t="shared" si="1"/>
        <v>4</v>
      </c>
      <c r="F19" s="50" t="str">
        <f>VLOOKUP(K19,Уч!$A$2:$K$385,2,FALSE)</f>
        <v>Батищева Екатерина</v>
      </c>
      <c r="G19" s="189">
        <f>VLOOKUP(K19,Уч!$A$2:$K$385,3,FALSE)</f>
        <v>34280</v>
      </c>
      <c r="H19" s="189" t="e">
        <f>VLOOKUP(L19,Уч!$A$2:$K$385,3,FALSE)</f>
        <v>#N/A</v>
      </c>
      <c r="I19" s="171" t="str">
        <f>VLOOKUP(K19,Уч!$A$2:$K$385,5,FALSE)</f>
        <v>Москва</v>
      </c>
      <c r="J19" s="171" t="str">
        <f>VLOOKUP(K19,Уч!$A$2:$K$385,6,FALSE)</f>
        <v>ЦСП по л/а, МГФСО</v>
      </c>
      <c r="K19" s="115">
        <v>107</v>
      </c>
      <c r="L19" s="190">
        <f t="shared" si="2"/>
        <v>12.28</v>
      </c>
      <c r="M19" s="190" t="str">
        <f t="shared" si="2"/>
        <v>X</v>
      </c>
      <c r="N19" s="190">
        <f t="shared" si="2"/>
        <v>13.11</v>
      </c>
      <c r="O19" s="190"/>
      <c r="P19" s="190" t="str">
        <f t="shared" si="3"/>
        <v>X</v>
      </c>
      <c r="Q19" s="190" t="str">
        <f t="shared" si="3"/>
        <v>X</v>
      </c>
      <c r="R19" s="190" t="str">
        <f t="shared" si="3"/>
        <v>X</v>
      </c>
      <c r="S19" s="191">
        <f t="shared" si="4"/>
        <v>13.11</v>
      </c>
      <c r="T19" s="192">
        <f>RANK(S19,S16:S136)</f>
        <v>4</v>
      </c>
      <c r="U19" s="174">
        <f t="shared" si="5"/>
        <v>1</v>
      </c>
      <c r="V19" s="192"/>
      <c r="W19" s="189" t="str">
        <f>VLOOKUP(K19,Уч!$A$2:$K$385,11,FALSE)</f>
        <v>Ивановы М.В. В.А.</v>
      </c>
      <c r="X19" s="51"/>
      <c r="Y19" s="52">
        <v>1228</v>
      </c>
      <c r="Z19" s="53"/>
      <c r="AA19" s="52">
        <v>1311</v>
      </c>
      <c r="AB19" s="53"/>
      <c r="AC19" s="52"/>
      <c r="AD19" s="53"/>
      <c r="AE19" s="54">
        <f t="shared" si="6"/>
        <v>1311</v>
      </c>
    </row>
    <row r="20" spans="1:34" s="48" customFormat="1" ht="14.45" customHeight="1">
      <c r="A20" s="56">
        <v>8</v>
      </c>
      <c r="B20" s="56">
        <v>1</v>
      </c>
      <c r="C20" s="50">
        <f t="shared" ca="1" si="0"/>
        <v>0.64034073071338571</v>
      </c>
      <c r="D20" s="188">
        <f>T20</f>
        <v>7</v>
      </c>
      <c r="E20" s="188">
        <f t="shared" si="1"/>
        <v>7</v>
      </c>
      <c r="F20" s="50" t="str">
        <f>VLOOKUP(K20,Уч!$A$2:$K$385,2,FALSE)</f>
        <v>Позина Ирина</v>
      </c>
      <c r="G20" s="189">
        <f>VLOOKUP(K20,Уч!$A$2:$K$385,3,FALSE)</f>
        <v>33960</v>
      </c>
      <c r="H20" s="189" t="e">
        <f>VLOOKUP(L20,Уч!$A$2:$K$385,3,FALSE)</f>
        <v>#N/A</v>
      </c>
      <c r="I20" s="171" t="str">
        <f>VLOOKUP(K20,Уч!$A$2:$K$385,5,FALSE)</f>
        <v>Москва</v>
      </c>
      <c r="J20" s="171" t="str">
        <f>VLOOKUP(K20,Уч!$A$2:$K$385,6,FALSE)</f>
        <v>СДЮСШОР-44</v>
      </c>
      <c r="K20" s="115">
        <v>112</v>
      </c>
      <c r="L20" s="190" t="str">
        <f t="shared" si="2"/>
        <v>X</v>
      </c>
      <c r="M20" s="190">
        <f t="shared" si="2"/>
        <v>11.73</v>
      </c>
      <c r="N20" s="190">
        <f t="shared" si="2"/>
        <v>11.76</v>
      </c>
      <c r="O20" s="190"/>
      <c r="P20" s="190">
        <f t="shared" si="3"/>
        <v>12.15</v>
      </c>
      <c r="Q20" s="190">
        <f t="shared" si="3"/>
        <v>11.89</v>
      </c>
      <c r="R20" s="190" t="str">
        <f t="shared" si="3"/>
        <v>X</v>
      </c>
      <c r="S20" s="191">
        <f t="shared" si="4"/>
        <v>12.15</v>
      </c>
      <c r="T20" s="192">
        <f>RANK(S20,S13:S141)</f>
        <v>7</v>
      </c>
      <c r="U20" s="174">
        <f t="shared" si="5"/>
        <v>1</v>
      </c>
      <c r="V20" s="192"/>
      <c r="W20" s="189" t="str">
        <f>VLOOKUP(K20,Уч!$A$2:$K$385,11,FALSE)</f>
        <v>Ревун Е.Н.,Ревун В.Д.</v>
      </c>
      <c r="X20" s="51"/>
      <c r="Y20" s="52"/>
      <c r="Z20" s="53">
        <v>1173</v>
      </c>
      <c r="AA20" s="52">
        <v>1176</v>
      </c>
      <c r="AB20" s="53">
        <v>1215</v>
      </c>
      <c r="AC20" s="52">
        <v>1189</v>
      </c>
      <c r="AD20" s="53"/>
      <c r="AE20" s="54">
        <f t="shared" si="6"/>
        <v>1215</v>
      </c>
      <c r="AF20" s="19"/>
      <c r="AG20" s="19"/>
      <c r="AH20" s="19"/>
    </row>
    <row r="21" spans="1:34" ht="15.75">
      <c r="A21" s="56">
        <v>5</v>
      </c>
      <c r="B21" s="56">
        <v>1</v>
      </c>
      <c r="C21" s="50">
        <f t="shared" ca="1" si="0"/>
        <v>0.13750300078716748</v>
      </c>
      <c r="D21" s="198">
        <f>T21</f>
        <v>0</v>
      </c>
      <c r="E21" s="188">
        <f t="shared" si="1"/>
        <v>0</v>
      </c>
      <c r="F21" s="50" t="str">
        <f>VLOOKUP(K21,Уч!$A$2:$K$385,2,FALSE)</f>
        <v>Тарасова Ирина</v>
      </c>
      <c r="G21" s="189">
        <f>VLOOKUP(K21,Уч!$A$2:$K$385,3,FALSE)</f>
        <v>31882</v>
      </c>
      <c r="H21" s="189" t="e">
        <f>VLOOKUP(L21,Уч!$A$2:$K$385,3,FALSE)</f>
        <v>#N/A</v>
      </c>
      <c r="I21" s="171" t="str">
        <f>VLOOKUP(K21,Уч!$A$2:$K$385,5,FALSE)</f>
        <v>Москва</v>
      </c>
      <c r="J21" s="171" t="str">
        <f>VLOOKUP(K21,Уч!$A$2:$K$385,6,FALSE)</f>
        <v>ЦСП по л/а - ЦСКА</v>
      </c>
      <c r="K21" s="115">
        <v>114</v>
      </c>
      <c r="L21" s="194" t="str">
        <f t="shared" si="2"/>
        <v>X</v>
      </c>
      <c r="M21" s="194" t="str">
        <f t="shared" si="2"/>
        <v>X</v>
      </c>
      <c r="N21" s="194" t="str">
        <f t="shared" si="2"/>
        <v>X</v>
      </c>
      <c r="O21" s="194"/>
      <c r="P21" s="194" t="str">
        <f t="shared" si="3"/>
        <v>X</v>
      </c>
      <c r="Q21" s="194" t="str">
        <f t="shared" si="3"/>
        <v>X</v>
      </c>
      <c r="R21" s="194" t="str">
        <f t="shared" si="3"/>
        <v>X</v>
      </c>
      <c r="S21" s="191" t="s">
        <v>253</v>
      </c>
      <c r="T21" s="192"/>
      <c r="U21" s="194" t="e">
        <f t="shared" si="5"/>
        <v>#N/A</v>
      </c>
      <c r="V21" s="192"/>
      <c r="W21" s="189" t="str">
        <f>VLOOKUP(K21,Уч!$A$2:$K$385,11,FALSE)</f>
        <v>Сафонов В.Г., Горнушкин И.Б.</v>
      </c>
      <c r="X21" s="51"/>
      <c r="Y21" s="52"/>
      <c r="Z21" s="53"/>
      <c r="AA21" s="52"/>
      <c r="AB21" s="53"/>
      <c r="AC21" s="52"/>
      <c r="AD21" s="53"/>
      <c r="AE21" s="54">
        <f t="shared" si="6"/>
        <v>0</v>
      </c>
      <c r="AF21" s="48"/>
      <c r="AG21" s="48"/>
      <c r="AH21" s="48"/>
    </row>
    <row r="22" spans="1:34" s="48" customFormat="1" ht="15.75">
      <c r="E22" s="48" t="s">
        <v>52</v>
      </c>
      <c r="F22" s="47"/>
      <c r="G22" s="47"/>
      <c r="I22" s="47"/>
      <c r="J22" s="47"/>
      <c r="K22" s="47"/>
      <c r="L22" s="47"/>
      <c r="M22" s="47"/>
      <c r="N22" s="47"/>
      <c r="T22" s="58"/>
      <c r="U22" s="58"/>
      <c r="V22" s="58"/>
      <c r="W22" s="58"/>
      <c r="X22" s="59"/>
      <c r="Y22" s="60"/>
      <c r="Z22" s="59"/>
      <c r="AA22" s="59"/>
      <c r="AB22" s="47"/>
      <c r="AC22" s="60"/>
      <c r="AD22" s="61"/>
    </row>
    <row r="23" spans="1:34" s="48" customFormat="1" ht="15.75">
      <c r="F23" s="210" t="s">
        <v>618</v>
      </c>
      <c r="G23" s="47"/>
      <c r="I23" s="47"/>
      <c r="J23" s="47" t="s">
        <v>620</v>
      </c>
      <c r="K23" s="47"/>
      <c r="L23" s="47"/>
      <c r="M23" s="47"/>
      <c r="N23" s="47"/>
      <c r="T23" s="58"/>
      <c r="U23" s="58"/>
      <c r="V23" s="58"/>
      <c r="W23" s="58"/>
      <c r="X23" s="59"/>
      <c r="Y23" s="60"/>
      <c r="Z23" s="59"/>
      <c r="AA23" s="59"/>
      <c r="AB23" s="47"/>
      <c r="AC23" s="60"/>
      <c r="AD23" s="61"/>
    </row>
    <row r="24" spans="1:34" s="48" customFormat="1" ht="15.75">
      <c r="E24" s="48" t="s">
        <v>35</v>
      </c>
      <c r="F24" s="47"/>
      <c r="G24" s="47"/>
      <c r="I24" s="47"/>
      <c r="J24" s="47"/>
      <c r="K24" s="47"/>
      <c r="L24" s="47"/>
      <c r="M24" s="47"/>
      <c r="N24" s="47"/>
      <c r="T24" s="58"/>
      <c r="U24" s="58"/>
      <c r="V24" s="58"/>
      <c r="W24" s="58"/>
      <c r="X24" s="59"/>
      <c r="Y24" s="60"/>
      <c r="Z24" s="59"/>
      <c r="AA24" s="59"/>
      <c r="AB24" s="47"/>
      <c r="AC24" s="60"/>
      <c r="AD24" s="61"/>
    </row>
    <row r="25" spans="1:34" ht="15.75">
      <c r="F25" s="210" t="s">
        <v>619</v>
      </c>
      <c r="J25" s="47" t="s">
        <v>621</v>
      </c>
    </row>
  </sheetData>
  <sortState ref="A14:AH20">
    <sortCondition descending="1" ref="S14:S20"/>
  </sortState>
  <mergeCells count="1">
    <mergeCell ref="L7:M7"/>
  </mergeCells>
  <pageMargins left="0.39370078740157483" right="0.39370078740157483" top="0.59055118110236227" bottom="0.59055118110236227" header="0.39370078740157483" footer="0.39370078740157483"/>
  <pageSetup paperSize="9" scale="85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34"/>
  </sheetPr>
  <dimension ref="A1:P288"/>
  <sheetViews>
    <sheetView topLeftCell="A220" workbookViewId="0">
      <selection activeCell="O240" sqref="O240"/>
    </sheetView>
  </sheetViews>
  <sheetFormatPr defaultColWidth="34.140625" defaultRowHeight="12.75"/>
  <cols>
    <col min="1" max="1" width="5.28515625" style="84" bestFit="1" customWidth="1"/>
    <col min="2" max="2" width="22.42578125" style="14" bestFit="1" customWidth="1"/>
    <col min="3" max="3" width="9.85546875" style="14" bestFit="1" customWidth="1"/>
    <col min="4" max="4" width="8.28515625" style="14" bestFit="1" customWidth="1"/>
    <col min="5" max="5" width="24.42578125" style="14" bestFit="1" customWidth="1"/>
    <col min="6" max="6" width="16.42578125" style="14" customWidth="1"/>
    <col min="7" max="7" width="27.140625" style="14" hidden="1" customWidth="1"/>
    <col min="8" max="8" width="11.140625" style="14" hidden="1" customWidth="1"/>
    <col min="9" max="9" width="16.85546875" style="14" hidden="1" customWidth="1"/>
    <col min="10" max="10" width="7.5703125" style="14" hidden="1" customWidth="1"/>
    <col min="11" max="11" width="34" style="14" customWidth="1"/>
    <col min="12" max="12" width="15.42578125" style="5" bestFit="1" customWidth="1"/>
    <col min="13" max="13" width="9.85546875" style="14" bestFit="1" customWidth="1"/>
    <col min="14" max="14" width="4.42578125" style="14" bestFit="1" customWidth="1"/>
    <col min="15" max="16" width="3.28515625" style="14" bestFit="1" customWidth="1"/>
    <col min="17" max="16384" width="34.140625" style="14"/>
  </cols>
  <sheetData>
    <row r="1" spans="1:16" s="16" customFormat="1">
      <c r="A1" s="83" t="s">
        <v>7</v>
      </c>
      <c r="B1" s="15" t="s">
        <v>5</v>
      </c>
      <c r="C1" s="15" t="s">
        <v>6</v>
      </c>
      <c r="D1" s="15" t="s">
        <v>1</v>
      </c>
      <c r="E1" s="15" t="s">
        <v>9</v>
      </c>
      <c r="F1" s="15" t="s">
        <v>2</v>
      </c>
      <c r="G1" s="15"/>
      <c r="H1" s="15" t="s">
        <v>4</v>
      </c>
      <c r="I1" s="15" t="s">
        <v>10</v>
      </c>
      <c r="J1" s="15" t="s">
        <v>8</v>
      </c>
      <c r="K1" s="15" t="s">
        <v>3</v>
      </c>
      <c r="L1" s="15" t="s">
        <v>3</v>
      </c>
    </row>
    <row r="2" spans="1:16" s="82" customFormat="1" ht="15.75">
      <c r="A2" s="116">
        <v>22</v>
      </c>
      <c r="B2" s="91" t="s">
        <v>287</v>
      </c>
      <c r="C2" s="92">
        <v>31927</v>
      </c>
      <c r="D2" s="93" t="s">
        <v>55</v>
      </c>
      <c r="E2" s="94" t="s">
        <v>39</v>
      </c>
      <c r="F2" s="90" t="s">
        <v>263</v>
      </c>
      <c r="G2" s="88">
        <v>22</v>
      </c>
      <c r="K2" s="95" t="s">
        <v>264</v>
      </c>
      <c r="L2" s="89">
        <v>100</v>
      </c>
      <c r="M2" s="96">
        <v>12.51</v>
      </c>
      <c r="N2" s="97"/>
      <c r="O2" s="81">
        <v>1</v>
      </c>
      <c r="P2" s="81">
        <v>2</v>
      </c>
    </row>
    <row r="3" spans="1:16" s="82" customFormat="1" ht="15.75">
      <c r="A3" s="116">
        <v>15</v>
      </c>
      <c r="B3" s="91" t="s">
        <v>110</v>
      </c>
      <c r="C3" s="92">
        <v>35142</v>
      </c>
      <c r="D3" s="93" t="s">
        <v>55</v>
      </c>
      <c r="E3" s="94" t="s">
        <v>39</v>
      </c>
      <c r="F3" s="98" t="s">
        <v>587</v>
      </c>
      <c r="G3" s="88">
        <v>15</v>
      </c>
      <c r="K3" s="99" t="s">
        <v>92</v>
      </c>
      <c r="L3" s="89">
        <v>100</v>
      </c>
      <c r="M3" s="96">
        <v>11.34</v>
      </c>
      <c r="N3" s="97"/>
      <c r="O3" s="81">
        <v>1</v>
      </c>
      <c r="P3" s="81">
        <v>3</v>
      </c>
    </row>
    <row r="4" spans="1:16" s="82" customFormat="1" ht="15.75">
      <c r="A4" s="116">
        <v>31</v>
      </c>
      <c r="B4" s="91" t="s">
        <v>484</v>
      </c>
      <c r="C4" s="92">
        <v>33292</v>
      </c>
      <c r="D4" s="93" t="s">
        <v>54</v>
      </c>
      <c r="E4" s="94" t="s">
        <v>39</v>
      </c>
      <c r="F4" s="90" t="s">
        <v>119</v>
      </c>
      <c r="G4" s="88">
        <v>31</v>
      </c>
      <c r="K4" s="95" t="s">
        <v>485</v>
      </c>
      <c r="L4" s="89">
        <v>100</v>
      </c>
      <c r="M4" s="96">
        <v>11.85</v>
      </c>
      <c r="N4" s="97"/>
      <c r="O4" s="81">
        <v>1</v>
      </c>
      <c r="P4" s="81">
        <v>4</v>
      </c>
    </row>
    <row r="5" spans="1:16" s="82" customFormat="1" ht="15.75">
      <c r="A5" s="116">
        <v>26</v>
      </c>
      <c r="B5" s="91" t="s">
        <v>421</v>
      </c>
      <c r="C5" s="92">
        <v>32003</v>
      </c>
      <c r="D5" s="93" t="s">
        <v>53</v>
      </c>
      <c r="E5" s="94" t="s">
        <v>39</v>
      </c>
      <c r="F5" s="90" t="s">
        <v>148</v>
      </c>
      <c r="G5" s="88">
        <v>26</v>
      </c>
      <c r="K5" s="95" t="s">
        <v>422</v>
      </c>
      <c r="L5" s="89">
        <v>100</v>
      </c>
      <c r="M5" s="96" t="s">
        <v>423</v>
      </c>
      <c r="N5" s="97"/>
      <c r="O5" s="81">
        <v>1</v>
      </c>
      <c r="P5" s="81">
        <v>5</v>
      </c>
    </row>
    <row r="6" spans="1:16" s="82" customFormat="1" ht="15.75">
      <c r="A6" s="116">
        <v>23</v>
      </c>
      <c r="B6" s="91" t="s">
        <v>352</v>
      </c>
      <c r="C6" s="92">
        <v>34949</v>
      </c>
      <c r="D6" s="93" t="s">
        <v>128</v>
      </c>
      <c r="E6" s="94" t="s">
        <v>115</v>
      </c>
      <c r="F6" s="90" t="s">
        <v>44</v>
      </c>
      <c r="G6" s="88">
        <v>23</v>
      </c>
      <c r="K6" s="95" t="s">
        <v>353</v>
      </c>
      <c r="L6" s="89">
        <v>100</v>
      </c>
      <c r="M6" s="96">
        <v>12.5</v>
      </c>
      <c r="N6" s="97"/>
      <c r="O6" s="81">
        <v>1</v>
      </c>
      <c r="P6" s="81">
        <v>6</v>
      </c>
    </row>
    <row r="7" spans="1:16" s="82" customFormat="1" ht="15.75">
      <c r="A7" s="116">
        <v>28</v>
      </c>
      <c r="B7" s="91" t="s">
        <v>447</v>
      </c>
      <c r="C7" s="92">
        <v>34002</v>
      </c>
      <c r="D7" s="93" t="s">
        <v>128</v>
      </c>
      <c r="E7" s="94" t="s">
        <v>39</v>
      </c>
      <c r="F7" s="90" t="s">
        <v>263</v>
      </c>
      <c r="G7" s="88">
        <v>28</v>
      </c>
      <c r="K7" s="95" t="s">
        <v>264</v>
      </c>
      <c r="L7" s="89">
        <v>100</v>
      </c>
      <c r="M7" s="96">
        <v>12.81</v>
      </c>
      <c r="N7" s="97"/>
      <c r="O7" s="81">
        <v>1</v>
      </c>
      <c r="P7" s="81">
        <v>7</v>
      </c>
    </row>
    <row r="8" spans="1:16" s="82" customFormat="1" ht="15.75">
      <c r="A8" s="116"/>
      <c r="B8" s="91"/>
      <c r="C8" s="92"/>
      <c r="D8" s="93"/>
      <c r="E8" s="94"/>
      <c r="F8" s="90"/>
      <c r="G8" s="88"/>
      <c r="K8" s="95"/>
      <c r="L8" s="89"/>
      <c r="M8" s="96"/>
      <c r="N8" s="97"/>
      <c r="O8" s="81"/>
      <c r="P8" s="81"/>
    </row>
    <row r="9" spans="1:16" s="82" customFormat="1" ht="15.75">
      <c r="A9" s="116">
        <v>20</v>
      </c>
      <c r="B9" s="91" t="s">
        <v>237</v>
      </c>
      <c r="C9" s="92">
        <v>34720</v>
      </c>
      <c r="D9" s="93">
        <v>1</v>
      </c>
      <c r="E9" s="94" t="s">
        <v>39</v>
      </c>
      <c r="F9" s="98" t="s">
        <v>587</v>
      </c>
      <c r="G9" s="88">
        <v>20</v>
      </c>
      <c r="K9" s="95" t="s">
        <v>100</v>
      </c>
      <c r="L9" s="89">
        <v>100</v>
      </c>
      <c r="M9" s="96">
        <v>13.08</v>
      </c>
      <c r="N9" s="97"/>
      <c r="O9" s="81">
        <v>2</v>
      </c>
      <c r="P9" s="81">
        <v>2</v>
      </c>
    </row>
    <row r="10" spans="1:16" s="82" customFormat="1" ht="15.75">
      <c r="A10" s="116">
        <v>32</v>
      </c>
      <c r="B10" s="91" t="s">
        <v>501</v>
      </c>
      <c r="C10" s="92">
        <v>33650</v>
      </c>
      <c r="D10" s="93">
        <v>1</v>
      </c>
      <c r="E10" s="94" t="s">
        <v>39</v>
      </c>
      <c r="F10" s="98" t="s">
        <v>587</v>
      </c>
      <c r="G10" s="88">
        <v>32</v>
      </c>
      <c r="K10" s="95" t="s">
        <v>100</v>
      </c>
      <c r="L10" s="89">
        <v>100</v>
      </c>
      <c r="M10" s="96">
        <v>13</v>
      </c>
      <c r="N10" s="97"/>
      <c r="O10" s="81">
        <v>2</v>
      </c>
      <c r="P10" s="81">
        <v>3</v>
      </c>
    </row>
    <row r="11" spans="1:16" s="82" customFormat="1" ht="15.75">
      <c r="A11" s="116">
        <v>18</v>
      </c>
      <c r="B11" s="91" t="s">
        <v>225</v>
      </c>
      <c r="C11" s="92">
        <v>33922</v>
      </c>
      <c r="D11" s="93">
        <v>1</v>
      </c>
      <c r="E11" s="94" t="s">
        <v>39</v>
      </c>
      <c r="F11" s="98" t="s">
        <v>587</v>
      </c>
      <c r="G11" s="88">
        <v>18</v>
      </c>
      <c r="K11" s="95" t="s">
        <v>226</v>
      </c>
      <c r="L11" s="89">
        <v>100</v>
      </c>
      <c r="M11" s="96">
        <v>12.79</v>
      </c>
      <c r="N11" s="97"/>
      <c r="O11" s="81">
        <v>2</v>
      </c>
      <c r="P11" s="81">
        <v>4</v>
      </c>
    </row>
    <row r="12" spans="1:16" s="82" customFormat="1" ht="15.75">
      <c r="A12" s="116">
        <v>21</v>
      </c>
      <c r="B12" s="91" t="s">
        <v>262</v>
      </c>
      <c r="C12" s="92">
        <v>32874</v>
      </c>
      <c r="D12" s="93">
        <v>1</v>
      </c>
      <c r="E12" s="94" t="s">
        <v>39</v>
      </c>
      <c r="F12" s="90" t="s">
        <v>263</v>
      </c>
      <c r="G12" s="88">
        <v>21</v>
      </c>
      <c r="K12" s="95" t="s">
        <v>264</v>
      </c>
      <c r="L12" s="89">
        <v>100</v>
      </c>
      <c r="M12" s="96">
        <v>12.65</v>
      </c>
      <c r="N12" s="97"/>
      <c r="O12" s="81">
        <v>2</v>
      </c>
      <c r="P12" s="81">
        <v>5</v>
      </c>
    </row>
    <row r="13" spans="1:16" s="82" customFormat="1" ht="15.75">
      <c r="A13" s="116">
        <v>33</v>
      </c>
      <c r="B13" s="91" t="s">
        <v>530</v>
      </c>
      <c r="C13" s="92">
        <v>33332</v>
      </c>
      <c r="D13" s="93" t="s">
        <v>54</v>
      </c>
      <c r="E13" s="94" t="s">
        <v>39</v>
      </c>
      <c r="F13" s="90" t="s">
        <v>531</v>
      </c>
      <c r="G13" s="88">
        <v>33</v>
      </c>
      <c r="K13" s="95" t="s">
        <v>532</v>
      </c>
      <c r="L13" s="89">
        <v>100</v>
      </c>
      <c r="M13" s="96" t="s">
        <v>533</v>
      </c>
      <c r="N13" s="97"/>
      <c r="O13" s="81">
        <v>2</v>
      </c>
      <c r="P13" s="81">
        <v>6</v>
      </c>
    </row>
    <row r="14" spans="1:16" s="82" customFormat="1" ht="15.75">
      <c r="A14" s="116">
        <v>30</v>
      </c>
      <c r="B14" s="91" t="s">
        <v>463</v>
      </c>
      <c r="C14" s="92">
        <v>34319</v>
      </c>
      <c r="D14" s="93" t="s">
        <v>55</v>
      </c>
      <c r="E14" s="94" t="s">
        <v>39</v>
      </c>
      <c r="F14" s="90" t="s">
        <v>132</v>
      </c>
      <c r="G14" s="88">
        <v>30</v>
      </c>
      <c r="K14" s="95" t="s">
        <v>464</v>
      </c>
      <c r="L14" s="89">
        <v>100</v>
      </c>
      <c r="M14" s="96">
        <v>12.2</v>
      </c>
      <c r="N14" s="97"/>
      <c r="O14" s="81">
        <v>2</v>
      </c>
      <c r="P14" s="81">
        <v>7</v>
      </c>
    </row>
    <row r="15" spans="1:16" s="82" customFormat="1" ht="15.75">
      <c r="A15" s="116">
        <v>385</v>
      </c>
      <c r="B15" s="91" t="s">
        <v>602</v>
      </c>
      <c r="C15" s="92">
        <v>31250</v>
      </c>
      <c r="D15" s="93" t="s">
        <v>128</v>
      </c>
      <c r="E15" s="94" t="s">
        <v>39</v>
      </c>
      <c r="F15" s="90" t="s">
        <v>129</v>
      </c>
      <c r="G15" s="88">
        <v>385</v>
      </c>
      <c r="H15" s="14"/>
      <c r="I15" s="14"/>
      <c r="J15" s="14"/>
      <c r="K15" s="95" t="s">
        <v>130</v>
      </c>
      <c r="L15" s="89">
        <v>100</v>
      </c>
      <c r="M15" s="96">
        <v>13</v>
      </c>
      <c r="N15" s="97"/>
      <c r="O15" s="81">
        <v>2</v>
      </c>
      <c r="P15" s="81">
        <v>8</v>
      </c>
    </row>
    <row r="16" spans="1:16" s="82" customFormat="1" ht="15.75">
      <c r="A16" s="116"/>
      <c r="B16" s="91"/>
      <c r="C16" s="92"/>
      <c r="D16" s="93"/>
      <c r="E16" s="94"/>
      <c r="F16" s="90"/>
      <c r="G16" s="88"/>
      <c r="H16" s="14"/>
      <c r="I16" s="14"/>
      <c r="J16" s="14"/>
      <c r="K16" s="95"/>
      <c r="L16" s="89"/>
      <c r="M16" s="96"/>
      <c r="N16" s="97"/>
      <c r="O16" s="81"/>
      <c r="P16" s="81"/>
    </row>
    <row r="17" spans="1:16" s="82" customFormat="1" ht="15.75">
      <c r="A17" s="158">
        <v>24</v>
      </c>
      <c r="B17" s="159" t="s">
        <v>401</v>
      </c>
      <c r="C17" s="160">
        <v>35100</v>
      </c>
      <c r="D17" s="161">
        <v>1</v>
      </c>
      <c r="E17" s="162" t="s">
        <v>39</v>
      </c>
      <c r="F17" s="163" t="s">
        <v>587</v>
      </c>
      <c r="G17" s="164">
        <v>24</v>
      </c>
      <c r="H17" s="165"/>
      <c r="I17" s="165"/>
      <c r="J17" s="165"/>
      <c r="K17" s="166" t="s">
        <v>245</v>
      </c>
      <c r="L17" s="167">
        <v>100</v>
      </c>
      <c r="M17" s="168">
        <v>12.6</v>
      </c>
      <c r="N17" s="169"/>
      <c r="O17" s="170"/>
      <c r="P17" s="170"/>
    </row>
    <row r="18" spans="1:16" s="82" customFormat="1" ht="15.75">
      <c r="A18" s="116">
        <v>27</v>
      </c>
      <c r="B18" s="91" t="s">
        <v>433</v>
      </c>
      <c r="C18" s="92">
        <v>32998</v>
      </c>
      <c r="D18" s="93" t="s">
        <v>128</v>
      </c>
      <c r="E18" s="94" t="s">
        <v>39</v>
      </c>
      <c r="F18" s="90" t="s">
        <v>263</v>
      </c>
      <c r="G18" s="88">
        <v>27</v>
      </c>
      <c r="K18" s="95" t="s">
        <v>264</v>
      </c>
      <c r="L18" s="89">
        <v>100</v>
      </c>
      <c r="M18" s="96">
        <v>13.11</v>
      </c>
      <c r="N18" s="97"/>
      <c r="O18" s="81">
        <v>3</v>
      </c>
      <c r="P18" s="81">
        <v>2</v>
      </c>
    </row>
    <row r="19" spans="1:16" s="82" customFormat="1" ht="15.75">
      <c r="A19" s="117">
        <v>16</v>
      </c>
      <c r="B19" s="100" t="s">
        <v>549</v>
      </c>
      <c r="C19" s="101">
        <v>29201</v>
      </c>
      <c r="D19" s="102" t="s">
        <v>166</v>
      </c>
      <c r="E19" s="103" t="s">
        <v>39</v>
      </c>
      <c r="F19" s="18" t="s">
        <v>148</v>
      </c>
      <c r="G19" s="17">
        <v>16</v>
      </c>
      <c r="K19" s="104" t="s">
        <v>573</v>
      </c>
      <c r="L19" s="18">
        <v>100</v>
      </c>
      <c r="M19" s="97" t="s">
        <v>550</v>
      </c>
      <c r="N19" s="97"/>
      <c r="O19" s="81">
        <v>3</v>
      </c>
      <c r="P19" s="81">
        <v>3</v>
      </c>
    </row>
    <row r="20" spans="1:16" s="82" customFormat="1" ht="15.75">
      <c r="A20" s="116">
        <v>17</v>
      </c>
      <c r="B20" s="91" t="s">
        <v>188</v>
      </c>
      <c r="C20" s="92">
        <v>35088</v>
      </c>
      <c r="D20" s="93" t="s">
        <v>55</v>
      </c>
      <c r="E20" s="94" t="s">
        <v>39</v>
      </c>
      <c r="F20" s="90" t="s">
        <v>132</v>
      </c>
      <c r="G20" s="88">
        <v>17</v>
      </c>
      <c r="K20" s="95" t="s">
        <v>189</v>
      </c>
      <c r="L20" s="89">
        <v>100</v>
      </c>
      <c r="M20" s="96">
        <v>12.5</v>
      </c>
      <c r="N20" s="97"/>
      <c r="O20" s="81">
        <v>3</v>
      </c>
      <c r="P20" s="81">
        <v>5</v>
      </c>
    </row>
    <row r="21" spans="1:16" s="82" customFormat="1" ht="15.75">
      <c r="A21" s="116">
        <v>25</v>
      </c>
      <c r="B21" s="91" t="s">
        <v>414</v>
      </c>
      <c r="C21" s="92">
        <v>35324</v>
      </c>
      <c r="D21" s="93" t="s">
        <v>55</v>
      </c>
      <c r="E21" s="94" t="s">
        <v>39</v>
      </c>
      <c r="F21" s="98" t="s">
        <v>587</v>
      </c>
      <c r="G21" s="88">
        <v>25</v>
      </c>
      <c r="K21" s="95" t="s">
        <v>415</v>
      </c>
      <c r="L21" s="89">
        <v>100</v>
      </c>
      <c r="M21" s="96">
        <v>12.42</v>
      </c>
      <c r="N21" s="97"/>
      <c r="O21" s="81">
        <v>3</v>
      </c>
      <c r="P21" s="81">
        <v>6</v>
      </c>
    </row>
    <row r="22" spans="1:16" s="82" customFormat="1" ht="15.75">
      <c r="A22" s="116">
        <v>29</v>
      </c>
      <c r="B22" s="91" t="s">
        <v>459</v>
      </c>
      <c r="C22" s="92">
        <v>33720</v>
      </c>
      <c r="D22" s="93">
        <v>2</v>
      </c>
      <c r="E22" s="94" t="s">
        <v>39</v>
      </c>
      <c r="F22" s="90" t="s">
        <v>42</v>
      </c>
      <c r="G22" s="88">
        <v>29</v>
      </c>
      <c r="K22" s="95" t="s">
        <v>460</v>
      </c>
      <c r="L22" s="89">
        <v>100</v>
      </c>
      <c r="M22" s="96" t="s">
        <v>462</v>
      </c>
      <c r="N22" s="97"/>
      <c r="O22" s="81">
        <v>3</v>
      </c>
      <c r="P22" s="81">
        <v>7</v>
      </c>
    </row>
    <row r="23" spans="1:16" s="82" customFormat="1" ht="15.75">
      <c r="A23" s="116">
        <v>169</v>
      </c>
      <c r="B23" s="91" t="s">
        <v>559</v>
      </c>
      <c r="C23" s="92">
        <v>33997</v>
      </c>
      <c r="D23" s="93" t="s">
        <v>55</v>
      </c>
      <c r="E23" s="94" t="s">
        <v>39</v>
      </c>
      <c r="F23" s="90" t="s">
        <v>132</v>
      </c>
      <c r="G23" s="88">
        <v>169</v>
      </c>
      <c r="H23" s="14"/>
      <c r="I23" s="14"/>
      <c r="J23" s="14"/>
      <c r="K23" s="95" t="s">
        <v>578</v>
      </c>
      <c r="L23" s="89">
        <v>100</v>
      </c>
      <c r="M23" s="96">
        <v>12</v>
      </c>
      <c r="N23" s="97"/>
      <c r="O23" s="81">
        <v>3</v>
      </c>
      <c r="P23" s="81">
        <v>8</v>
      </c>
    </row>
    <row r="24" spans="1:16" s="82" customFormat="1" ht="15.75">
      <c r="A24" s="116"/>
      <c r="B24" s="91"/>
      <c r="C24" s="92"/>
      <c r="D24" s="93"/>
      <c r="E24" s="94"/>
      <c r="F24" s="90"/>
      <c r="G24" s="88"/>
      <c r="H24" s="14"/>
      <c r="I24" s="14"/>
      <c r="J24" s="14"/>
      <c r="K24" s="95"/>
      <c r="L24" s="89"/>
      <c r="M24" s="96"/>
      <c r="N24" s="97"/>
      <c r="O24" s="81"/>
      <c r="P24" s="81"/>
    </row>
    <row r="25" spans="1:16" s="82" customFormat="1" ht="15.75">
      <c r="A25" s="116"/>
      <c r="B25" s="91" t="s">
        <v>151</v>
      </c>
      <c r="C25" s="92">
        <v>32394</v>
      </c>
      <c r="D25" s="93" t="s">
        <v>53</v>
      </c>
      <c r="E25" s="94" t="s">
        <v>39</v>
      </c>
      <c r="F25" s="90" t="s">
        <v>152</v>
      </c>
      <c r="G25" s="88"/>
      <c r="H25" s="14"/>
      <c r="I25" s="14"/>
      <c r="J25" s="14"/>
      <c r="K25" s="95" t="s">
        <v>153</v>
      </c>
      <c r="L25" s="89">
        <v>100</v>
      </c>
      <c r="M25" s="96" t="s">
        <v>155</v>
      </c>
      <c r="N25" s="97"/>
      <c r="O25" s="81"/>
      <c r="P25" s="81"/>
    </row>
    <row r="26" spans="1:16" s="82" customFormat="1" ht="15.75">
      <c r="A26" s="116">
        <v>19</v>
      </c>
      <c r="B26" s="91" t="s">
        <v>227</v>
      </c>
      <c r="C26" s="92">
        <v>34051</v>
      </c>
      <c r="D26" s="93" t="s">
        <v>55</v>
      </c>
      <c r="E26" s="94" t="s">
        <v>115</v>
      </c>
      <c r="F26" s="90" t="s">
        <v>44</v>
      </c>
      <c r="G26" s="88">
        <v>19</v>
      </c>
      <c r="K26" s="95" t="s">
        <v>228</v>
      </c>
      <c r="L26" s="89">
        <v>100</v>
      </c>
      <c r="M26" s="96">
        <v>12.5</v>
      </c>
      <c r="N26" s="97"/>
      <c r="O26" s="81"/>
      <c r="P26" s="81"/>
    </row>
    <row r="27" spans="1:16" s="82" customFormat="1" ht="15.75">
      <c r="A27" s="116"/>
      <c r="B27" s="91"/>
      <c r="C27" s="92"/>
      <c r="D27" s="93"/>
      <c r="E27" s="94"/>
      <c r="F27" s="90"/>
      <c r="G27" s="88"/>
      <c r="K27" s="95"/>
      <c r="L27" s="89"/>
      <c r="M27" s="96"/>
      <c r="N27" s="97"/>
      <c r="O27" s="81"/>
      <c r="P27" s="81"/>
    </row>
    <row r="28" spans="1:16" s="82" customFormat="1" ht="15.75">
      <c r="A28" s="116">
        <v>29</v>
      </c>
      <c r="B28" s="91" t="s">
        <v>459</v>
      </c>
      <c r="C28" s="92">
        <v>33720</v>
      </c>
      <c r="D28" s="93">
        <v>2</v>
      </c>
      <c r="E28" s="94" t="s">
        <v>39</v>
      </c>
      <c r="F28" s="90" t="s">
        <v>42</v>
      </c>
      <c r="G28" s="88">
        <v>29</v>
      </c>
      <c r="K28" s="95" t="s">
        <v>460</v>
      </c>
      <c r="L28" s="89">
        <v>200</v>
      </c>
      <c r="M28" s="96" t="s">
        <v>461</v>
      </c>
      <c r="N28" s="97"/>
      <c r="O28" s="81">
        <v>1</v>
      </c>
      <c r="P28" s="81">
        <v>2</v>
      </c>
    </row>
    <row r="29" spans="1:16" s="82" customFormat="1" ht="15.75">
      <c r="A29" s="116">
        <v>21</v>
      </c>
      <c r="B29" s="91" t="s">
        <v>262</v>
      </c>
      <c r="C29" s="92">
        <v>32874</v>
      </c>
      <c r="D29" s="93">
        <v>1</v>
      </c>
      <c r="E29" s="94" t="s">
        <v>39</v>
      </c>
      <c r="F29" s="90" t="s">
        <v>263</v>
      </c>
      <c r="G29" s="88">
        <v>21</v>
      </c>
      <c r="K29" s="95" t="s">
        <v>264</v>
      </c>
      <c r="L29" s="89">
        <v>200</v>
      </c>
      <c r="M29" s="96">
        <v>26.23</v>
      </c>
      <c r="N29" s="97"/>
      <c r="O29" s="81">
        <v>1</v>
      </c>
      <c r="P29" s="81">
        <v>3</v>
      </c>
    </row>
    <row r="30" spans="1:16" s="82" customFormat="1" ht="15.75">
      <c r="A30" s="116">
        <v>17</v>
      </c>
      <c r="B30" s="91" t="s">
        <v>188</v>
      </c>
      <c r="C30" s="92">
        <v>35088</v>
      </c>
      <c r="D30" s="93" t="s">
        <v>55</v>
      </c>
      <c r="E30" s="94" t="s">
        <v>39</v>
      </c>
      <c r="F30" s="90" t="s">
        <v>132</v>
      </c>
      <c r="G30" s="88">
        <v>17</v>
      </c>
      <c r="K30" s="95" t="s">
        <v>189</v>
      </c>
      <c r="L30" s="89">
        <v>200</v>
      </c>
      <c r="M30" s="96">
        <v>25.9</v>
      </c>
      <c r="N30" s="97"/>
      <c r="O30" s="81">
        <v>1</v>
      </c>
      <c r="P30" s="81">
        <v>4</v>
      </c>
    </row>
    <row r="31" spans="1:16" s="82" customFormat="1" ht="15.75">
      <c r="A31" s="116">
        <v>26</v>
      </c>
      <c r="B31" s="91" t="s">
        <v>421</v>
      </c>
      <c r="C31" s="92">
        <v>32003</v>
      </c>
      <c r="D31" s="93" t="s">
        <v>53</v>
      </c>
      <c r="E31" s="94" t="s">
        <v>39</v>
      </c>
      <c r="F31" s="90" t="s">
        <v>148</v>
      </c>
      <c r="G31" s="88">
        <v>26</v>
      </c>
      <c r="K31" s="95" t="s">
        <v>422</v>
      </c>
      <c r="L31" s="89">
        <v>200</v>
      </c>
      <c r="M31" s="96" t="s">
        <v>424</v>
      </c>
      <c r="N31" s="97"/>
      <c r="O31" s="81">
        <v>1</v>
      </c>
      <c r="P31" s="81">
        <v>5</v>
      </c>
    </row>
    <row r="32" spans="1:16" s="82" customFormat="1" ht="15.75">
      <c r="A32" s="117">
        <v>16</v>
      </c>
      <c r="B32" s="100" t="s">
        <v>549</v>
      </c>
      <c r="C32" s="101">
        <v>29201</v>
      </c>
      <c r="D32" s="102" t="s">
        <v>166</v>
      </c>
      <c r="E32" s="103" t="s">
        <v>39</v>
      </c>
      <c r="F32" s="18" t="s">
        <v>148</v>
      </c>
      <c r="G32" s="17">
        <v>16</v>
      </c>
      <c r="K32" s="104" t="s">
        <v>573</v>
      </c>
      <c r="L32" s="18">
        <v>200</v>
      </c>
      <c r="M32" s="97" t="s">
        <v>551</v>
      </c>
      <c r="N32" s="97"/>
      <c r="O32" s="81">
        <v>1</v>
      </c>
      <c r="P32" s="81">
        <v>6</v>
      </c>
    </row>
    <row r="33" spans="1:16" s="82" customFormat="1" ht="15.75">
      <c r="A33" s="116">
        <v>30</v>
      </c>
      <c r="B33" s="91" t="s">
        <v>463</v>
      </c>
      <c r="C33" s="92">
        <v>34319</v>
      </c>
      <c r="D33" s="93" t="s">
        <v>55</v>
      </c>
      <c r="E33" s="94" t="s">
        <v>39</v>
      </c>
      <c r="F33" s="90" t="s">
        <v>132</v>
      </c>
      <c r="G33" s="88">
        <v>30</v>
      </c>
      <c r="K33" s="95" t="s">
        <v>464</v>
      </c>
      <c r="L33" s="89">
        <v>200</v>
      </c>
      <c r="M33" s="96">
        <v>25</v>
      </c>
      <c r="N33" s="97"/>
      <c r="O33" s="81">
        <v>1</v>
      </c>
      <c r="P33" s="81">
        <v>7</v>
      </c>
    </row>
    <row r="34" spans="1:16" s="82" customFormat="1" ht="15.75">
      <c r="A34" s="116">
        <v>53</v>
      </c>
      <c r="B34" s="91" t="s">
        <v>404</v>
      </c>
      <c r="C34" s="92">
        <v>34038</v>
      </c>
      <c r="D34" s="93" t="s">
        <v>55</v>
      </c>
      <c r="E34" s="94" t="s">
        <v>39</v>
      </c>
      <c r="F34" s="98" t="s">
        <v>587</v>
      </c>
      <c r="G34" s="88">
        <v>53</v>
      </c>
      <c r="K34" s="95" t="s">
        <v>100</v>
      </c>
      <c r="L34" s="89">
        <v>200</v>
      </c>
      <c r="M34" s="96">
        <v>26</v>
      </c>
      <c r="N34" s="97"/>
      <c r="O34" s="81">
        <v>1</v>
      </c>
      <c r="P34" s="81">
        <v>8</v>
      </c>
    </row>
    <row r="35" spans="1:16" s="82" customFormat="1" ht="15.75">
      <c r="A35" s="116">
        <v>55</v>
      </c>
      <c r="B35" s="91" t="s">
        <v>419</v>
      </c>
      <c r="C35" s="92">
        <v>34602</v>
      </c>
      <c r="D35" s="93">
        <v>1</v>
      </c>
      <c r="E35" s="94" t="s">
        <v>39</v>
      </c>
      <c r="F35" s="98" t="s">
        <v>587</v>
      </c>
      <c r="G35" s="88">
        <v>55</v>
      </c>
      <c r="K35" s="95" t="s">
        <v>420</v>
      </c>
      <c r="L35" s="89">
        <v>200</v>
      </c>
      <c r="M35" s="96">
        <v>27.5</v>
      </c>
      <c r="N35" s="97"/>
      <c r="O35" s="81">
        <v>2</v>
      </c>
      <c r="P35" s="81">
        <v>2</v>
      </c>
    </row>
    <row r="36" spans="1:16" s="82" customFormat="1" ht="15.75">
      <c r="A36" s="116">
        <v>28</v>
      </c>
      <c r="B36" s="91" t="s">
        <v>447</v>
      </c>
      <c r="C36" s="92">
        <v>34002</v>
      </c>
      <c r="D36" s="93">
        <v>1</v>
      </c>
      <c r="E36" s="94" t="s">
        <v>39</v>
      </c>
      <c r="F36" s="90" t="s">
        <v>263</v>
      </c>
      <c r="G36" s="88">
        <v>28</v>
      </c>
      <c r="K36" s="95" t="s">
        <v>264</v>
      </c>
      <c r="L36" s="89">
        <v>200</v>
      </c>
      <c r="M36" s="96">
        <v>26.71</v>
      </c>
      <c r="N36" s="97"/>
      <c r="O36" s="81">
        <v>2</v>
      </c>
      <c r="P36" s="81">
        <v>3</v>
      </c>
    </row>
    <row r="37" spans="1:16" s="82" customFormat="1" ht="15.75">
      <c r="A37" s="116">
        <v>57</v>
      </c>
      <c r="B37" s="91" t="s">
        <v>476</v>
      </c>
      <c r="C37" s="92">
        <v>34880</v>
      </c>
      <c r="D37" s="93" t="s">
        <v>55</v>
      </c>
      <c r="E37" s="94" t="s">
        <v>39</v>
      </c>
      <c r="F37" s="90" t="s">
        <v>175</v>
      </c>
      <c r="G37" s="88">
        <v>57</v>
      </c>
      <c r="K37" s="95" t="s">
        <v>477</v>
      </c>
      <c r="L37" s="89">
        <v>200</v>
      </c>
      <c r="M37" s="96" t="s">
        <v>479</v>
      </c>
      <c r="N37" s="97"/>
      <c r="O37" s="81">
        <v>2</v>
      </c>
      <c r="P37" s="81">
        <v>4</v>
      </c>
    </row>
    <row r="38" spans="1:16" s="82" customFormat="1" ht="15.75">
      <c r="A38" s="116">
        <v>154</v>
      </c>
      <c r="B38" s="91" t="s">
        <v>229</v>
      </c>
      <c r="C38" s="92">
        <v>29180</v>
      </c>
      <c r="D38" s="93" t="s">
        <v>166</v>
      </c>
      <c r="E38" s="94" t="s">
        <v>39</v>
      </c>
      <c r="F38" s="90" t="s">
        <v>230</v>
      </c>
      <c r="G38" s="88">
        <v>154</v>
      </c>
      <c r="K38" s="95" t="s">
        <v>231</v>
      </c>
      <c r="L38" s="89">
        <v>200</v>
      </c>
      <c r="M38" s="96" t="s">
        <v>232</v>
      </c>
      <c r="N38" s="97"/>
      <c r="O38" s="81">
        <v>2</v>
      </c>
      <c r="P38" s="81">
        <v>5</v>
      </c>
    </row>
    <row r="39" spans="1:16" s="82" customFormat="1" ht="15.75">
      <c r="A39" s="116">
        <v>31</v>
      </c>
      <c r="B39" s="91" t="s">
        <v>484</v>
      </c>
      <c r="C39" s="92">
        <v>33292</v>
      </c>
      <c r="D39" s="93" t="s">
        <v>54</v>
      </c>
      <c r="E39" s="94" t="s">
        <v>39</v>
      </c>
      <c r="F39" s="90" t="s">
        <v>119</v>
      </c>
      <c r="G39" s="88">
        <v>31</v>
      </c>
      <c r="K39" s="95" t="s">
        <v>485</v>
      </c>
      <c r="L39" s="89">
        <v>200</v>
      </c>
      <c r="M39" s="96">
        <v>24.05</v>
      </c>
      <c r="N39" s="97"/>
      <c r="O39" s="81">
        <v>2</v>
      </c>
      <c r="P39" s="81">
        <v>6</v>
      </c>
    </row>
    <row r="40" spans="1:16" s="82" customFormat="1" ht="15.75">
      <c r="A40" s="116">
        <v>22</v>
      </c>
      <c r="B40" s="91" t="s">
        <v>287</v>
      </c>
      <c r="C40" s="92">
        <v>31927</v>
      </c>
      <c r="D40" s="93" t="s">
        <v>55</v>
      </c>
      <c r="E40" s="94" t="s">
        <v>39</v>
      </c>
      <c r="F40" s="90" t="s">
        <v>263</v>
      </c>
      <c r="G40" s="88">
        <v>22</v>
      </c>
      <c r="K40" s="95" t="s">
        <v>264</v>
      </c>
      <c r="L40" s="89">
        <v>200</v>
      </c>
      <c r="M40" s="96">
        <v>26.21</v>
      </c>
      <c r="N40" s="97"/>
      <c r="O40" s="81">
        <v>2</v>
      </c>
      <c r="P40" s="81">
        <v>7</v>
      </c>
    </row>
    <row r="41" spans="1:16" s="82" customFormat="1" ht="15.75">
      <c r="A41" s="116">
        <v>152</v>
      </c>
      <c r="B41" s="91" t="s">
        <v>204</v>
      </c>
      <c r="C41" s="92">
        <v>34711</v>
      </c>
      <c r="D41" s="93">
        <v>1</v>
      </c>
      <c r="E41" s="94" t="s">
        <v>39</v>
      </c>
      <c r="F41" s="90" t="s">
        <v>107</v>
      </c>
      <c r="G41" s="88">
        <v>152</v>
      </c>
      <c r="K41" s="95" t="s">
        <v>205</v>
      </c>
      <c r="L41" s="89">
        <v>200</v>
      </c>
      <c r="M41" s="96" t="s">
        <v>206</v>
      </c>
      <c r="N41" s="97"/>
      <c r="O41" s="81">
        <v>2</v>
      </c>
      <c r="P41" s="81">
        <v>8</v>
      </c>
    </row>
    <row r="42" spans="1:16" s="82" customFormat="1" ht="15.75">
      <c r="A42" s="116">
        <v>27</v>
      </c>
      <c r="B42" s="91" t="s">
        <v>433</v>
      </c>
      <c r="C42" s="92">
        <v>32998</v>
      </c>
      <c r="D42" s="93" t="s">
        <v>128</v>
      </c>
      <c r="E42" s="94" t="s">
        <v>39</v>
      </c>
      <c r="F42" s="90" t="s">
        <v>263</v>
      </c>
      <c r="G42" s="88">
        <v>27</v>
      </c>
      <c r="K42" s="95" t="s">
        <v>264</v>
      </c>
      <c r="L42" s="89">
        <v>200</v>
      </c>
      <c r="M42" s="96">
        <v>27.11</v>
      </c>
      <c r="N42" s="97"/>
      <c r="O42" s="81">
        <v>3</v>
      </c>
      <c r="P42" s="81">
        <v>2</v>
      </c>
    </row>
    <row r="43" spans="1:16" s="82" customFormat="1" ht="15.75">
      <c r="A43" s="116">
        <v>153</v>
      </c>
      <c r="B43" s="91" t="s">
        <v>209</v>
      </c>
      <c r="C43" s="92">
        <v>35549</v>
      </c>
      <c r="D43" s="93" t="s">
        <v>55</v>
      </c>
      <c r="E43" s="94" t="s">
        <v>39</v>
      </c>
      <c r="F43" s="90" t="s">
        <v>95</v>
      </c>
      <c r="G43" s="88">
        <v>153</v>
      </c>
      <c r="K43" s="95" t="s">
        <v>210</v>
      </c>
      <c r="L43" s="89">
        <v>200</v>
      </c>
      <c r="M43" s="96">
        <v>25</v>
      </c>
      <c r="N43" s="97"/>
      <c r="O43" s="81">
        <v>3</v>
      </c>
      <c r="P43" s="81">
        <v>3</v>
      </c>
    </row>
    <row r="44" spans="1:16" s="82" customFormat="1" ht="15.75">
      <c r="A44" s="116">
        <v>151</v>
      </c>
      <c r="B44" s="91" t="s">
        <v>200</v>
      </c>
      <c r="C44" s="92">
        <v>33739</v>
      </c>
      <c r="D44" s="93" t="s">
        <v>55</v>
      </c>
      <c r="E44" s="94" t="s">
        <v>39</v>
      </c>
      <c r="F44" s="90" t="s">
        <v>132</v>
      </c>
      <c r="G44" s="88">
        <v>151</v>
      </c>
      <c r="K44" s="95" t="s">
        <v>201</v>
      </c>
      <c r="L44" s="89">
        <v>200</v>
      </c>
      <c r="M44" s="96">
        <v>24.2</v>
      </c>
      <c r="N44" s="97"/>
      <c r="O44" s="81">
        <v>3</v>
      </c>
      <c r="P44" s="81">
        <v>4</v>
      </c>
    </row>
    <row r="45" spans="1:16" s="82" customFormat="1" ht="15.75">
      <c r="A45" s="116">
        <v>37</v>
      </c>
      <c r="B45" s="91" t="s">
        <v>157</v>
      </c>
      <c r="C45" s="92">
        <v>34026</v>
      </c>
      <c r="D45" s="93" t="s">
        <v>54</v>
      </c>
      <c r="E45" s="94" t="s">
        <v>39</v>
      </c>
      <c r="F45" s="98" t="s">
        <v>587</v>
      </c>
      <c r="G45" s="88">
        <v>37</v>
      </c>
      <c r="K45" s="95" t="s">
        <v>158</v>
      </c>
      <c r="L45" s="89">
        <v>200</v>
      </c>
      <c r="M45" s="96">
        <v>24.75</v>
      </c>
      <c r="N45" s="97"/>
      <c r="O45" s="81">
        <v>3</v>
      </c>
      <c r="P45" s="81">
        <v>5</v>
      </c>
    </row>
    <row r="46" spans="1:16" s="82" customFormat="1" ht="15.75">
      <c r="A46" s="116">
        <v>18</v>
      </c>
      <c r="B46" s="91" t="s">
        <v>225</v>
      </c>
      <c r="C46" s="92">
        <v>33922</v>
      </c>
      <c r="D46" s="93">
        <v>1</v>
      </c>
      <c r="E46" s="94" t="s">
        <v>39</v>
      </c>
      <c r="F46" s="98" t="s">
        <v>587</v>
      </c>
      <c r="G46" s="88">
        <v>18</v>
      </c>
      <c r="K46" s="95" t="s">
        <v>226</v>
      </c>
      <c r="L46" s="89">
        <v>200</v>
      </c>
      <c r="M46" s="96">
        <v>25.7</v>
      </c>
      <c r="N46" s="97"/>
      <c r="O46" s="81">
        <v>3</v>
      </c>
      <c r="P46" s="81">
        <v>6</v>
      </c>
    </row>
    <row r="47" spans="1:16" s="82" customFormat="1" ht="15.75">
      <c r="A47" s="116">
        <v>385</v>
      </c>
      <c r="B47" s="91" t="s">
        <v>127</v>
      </c>
      <c r="C47" s="92">
        <v>31250</v>
      </c>
      <c r="D47" s="93" t="s">
        <v>128</v>
      </c>
      <c r="E47" s="94" t="s">
        <v>39</v>
      </c>
      <c r="F47" s="90" t="s">
        <v>129</v>
      </c>
      <c r="G47" s="88">
        <v>385</v>
      </c>
      <c r="H47" s="14"/>
      <c r="I47" s="14"/>
      <c r="J47" s="14"/>
      <c r="K47" s="95" t="s">
        <v>130</v>
      </c>
      <c r="L47" s="89">
        <v>200</v>
      </c>
      <c r="M47" s="96">
        <v>27</v>
      </c>
      <c r="N47" s="97"/>
      <c r="O47" s="81">
        <v>3</v>
      </c>
      <c r="P47" s="81">
        <v>7</v>
      </c>
    </row>
    <row r="48" spans="1:16" s="82" customFormat="1" ht="15.75">
      <c r="A48" s="116">
        <v>169</v>
      </c>
      <c r="B48" s="91" t="s">
        <v>559</v>
      </c>
      <c r="C48" s="92">
        <v>33997</v>
      </c>
      <c r="D48" s="93" t="s">
        <v>55</v>
      </c>
      <c r="E48" s="94" t="s">
        <v>39</v>
      </c>
      <c r="F48" s="90" t="s">
        <v>132</v>
      </c>
      <c r="G48" s="88">
        <v>169</v>
      </c>
      <c r="H48" s="14"/>
      <c r="I48" s="14"/>
      <c r="J48" s="14"/>
      <c r="K48" s="95" t="s">
        <v>578</v>
      </c>
      <c r="L48" s="89">
        <v>200</v>
      </c>
      <c r="M48" s="96">
        <v>25</v>
      </c>
      <c r="N48" s="97"/>
      <c r="O48" s="81">
        <v>3</v>
      </c>
      <c r="P48" s="81">
        <v>8</v>
      </c>
    </row>
    <row r="49" spans="1:16" s="82" customFormat="1" ht="15.75">
      <c r="A49" s="116">
        <v>20</v>
      </c>
      <c r="B49" s="91" t="s">
        <v>237</v>
      </c>
      <c r="C49" s="92">
        <v>34720</v>
      </c>
      <c r="D49" s="93">
        <v>1</v>
      </c>
      <c r="E49" s="94" t="s">
        <v>39</v>
      </c>
      <c r="F49" s="98" t="s">
        <v>587</v>
      </c>
      <c r="G49" s="88">
        <v>20</v>
      </c>
      <c r="K49" s="95" t="s">
        <v>100</v>
      </c>
      <c r="L49" s="89">
        <v>200</v>
      </c>
      <c r="M49" s="96">
        <v>26.68</v>
      </c>
      <c r="N49" s="97"/>
      <c r="O49" s="81">
        <v>4</v>
      </c>
      <c r="P49" s="81">
        <v>2</v>
      </c>
    </row>
    <row r="50" spans="1:16" s="82" customFormat="1" ht="15.75">
      <c r="A50" s="116">
        <v>44</v>
      </c>
      <c r="B50" s="91" t="s">
        <v>278</v>
      </c>
      <c r="C50" s="92">
        <v>35109</v>
      </c>
      <c r="D50" s="93">
        <v>1</v>
      </c>
      <c r="E50" s="94" t="s">
        <v>39</v>
      </c>
      <c r="F50" s="90" t="s">
        <v>279</v>
      </c>
      <c r="G50" s="88">
        <v>44</v>
      </c>
      <c r="K50" s="95" t="s">
        <v>280</v>
      </c>
      <c r="L50" s="89">
        <v>200</v>
      </c>
      <c r="M50" s="96" t="s">
        <v>282</v>
      </c>
      <c r="N50" s="97"/>
      <c r="O50" s="81">
        <v>4</v>
      </c>
      <c r="P50" s="81">
        <v>3</v>
      </c>
    </row>
    <row r="51" spans="1:16" s="82" customFormat="1" ht="15.75">
      <c r="A51" s="116">
        <v>15</v>
      </c>
      <c r="B51" s="91" t="s">
        <v>110</v>
      </c>
      <c r="C51" s="92">
        <v>35143</v>
      </c>
      <c r="D51" s="93" t="s">
        <v>55</v>
      </c>
      <c r="E51" s="94" t="s">
        <v>39</v>
      </c>
      <c r="F51" s="98" t="s">
        <v>587</v>
      </c>
      <c r="G51" s="88">
        <v>15</v>
      </c>
      <c r="K51" s="99" t="s">
        <v>92</v>
      </c>
      <c r="L51" s="89">
        <v>200</v>
      </c>
      <c r="M51" s="96">
        <v>25.8</v>
      </c>
      <c r="N51" s="97"/>
      <c r="O51" s="81">
        <v>4</v>
      </c>
      <c r="P51" s="81">
        <v>4</v>
      </c>
    </row>
    <row r="52" spans="1:16" s="82" customFormat="1" ht="15.75">
      <c r="A52" s="116">
        <v>23</v>
      </c>
      <c r="B52" s="91" t="s">
        <v>352</v>
      </c>
      <c r="C52" s="92">
        <v>34949</v>
      </c>
      <c r="D52" s="93" t="s">
        <v>128</v>
      </c>
      <c r="E52" s="94" t="s">
        <v>115</v>
      </c>
      <c r="F52" s="90" t="s">
        <v>44</v>
      </c>
      <c r="G52" s="88">
        <v>23</v>
      </c>
      <c r="K52" s="95" t="s">
        <v>353</v>
      </c>
      <c r="L52" s="89">
        <v>200</v>
      </c>
      <c r="M52" s="96">
        <v>25.5</v>
      </c>
      <c r="N52" s="97"/>
      <c r="O52" s="81">
        <v>4</v>
      </c>
      <c r="P52" s="81">
        <v>5</v>
      </c>
    </row>
    <row r="53" spans="1:16" s="82" customFormat="1" ht="15.75">
      <c r="A53" s="116">
        <v>35</v>
      </c>
      <c r="B53" s="91" t="s">
        <v>99</v>
      </c>
      <c r="C53" s="92">
        <v>33990</v>
      </c>
      <c r="D53" s="106">
        <v>1</v>
      </c>
      <c r="E53" s="94" t="s">
        <v>39</v>
      </c>
      <c r="F53" s="98" t="s">
        <v>587</v>
      </c>
      <c r="G53" s="88">
        <v>35</v>
      </c>
      <c r="K53" s="91" t="s">
        <v>100</v>
      </c>
      <c r="L53" s="89">
        <v>200</v>
      </c>
      <c r="M53" s="105">
        <v>26.5</v>
      </c>
      <c r="N53" s="97"/>
      <c r="O53" s="81">
        <v>4</v>
      </c>
      <c r="P53" s="81">
        <v>6</v>
      </c>
    </row>
    <row r="54" spans="1:16" s="82" customFormat="1" ht="15.75">
      <c r="A54" s="116">
        <v>32</v>
      </c>
      <c r="B54" s="91" t="s">
        <v>501</v>
      </c>
      <c r="C54" s="92">
        <v>33650</v>
      </c>
      <c r="D54" s="93">
        <v>1</v>
      </c>
      <c r="E54" s="94" t="s">
        <v>39</v>
      </c>
      <c r="F54" s="98" t="s">
        <v>587</v>
      </c>
      <c r="G54" s="88">
        <v>32</v>
      </c>
      <c r="K54" s="95" t="s">
        <v>100</v>
      </c>
      <c r="L54" s="89">
        <v>200</v>
      </c>
      <c r="M54" s="96">
        <v>27</v>
      </c>
      <c r="N54" s="97"/>
      <c r="O54" s="81">
        <v>4</v>
      </c>
      <c r="P54" s="81">
        <v>7</v>
      </c>
    </row>
    <row r="55" spans="1:16" s="82" customFormat="1" ht="15.75">
      <c r="A55" s="116"/>
      <c r="B55" s="91" t="s">
        <v>151</v>
      </c>
      <c r="C55" s="92">
        <v>32394</v>
      </c>
      <c r="D55" s="93" t="s">
        <v>53</v>
      </c>
      <c r="E55" s="94" t="s">
        <v>39</v>
      </c>
      <c r="F55" s="90" t="s">
        <v>152</v>
      </c>
      <c r="G55" s="88"/>
      <c r="K55" s="95" t="s">
        <v>153</v>
      </c>
      <c r="L55" s="89">
        <v>200</v>
      </c>
      <c r="M55" s="96" t="s">
        <v>154</v>
      </c>
      <c r="N55" s="97"/>
      <c r="O55" s="81"/>
      <c r="P55" s="81"/>
    </row>
    <row r="56" spans="1:16" s="82" customFormat="1" ht="15.75">
      <c r="A56" s="116"/>
      <c r="B56" s="91"/>
      <c r="C56" s="92"/>
      <c r="D56" s="93"/>
      <c r="E56" s="94"/>
      <c r="F56" s="90"/>
      <c r="G56" s="88"/>
      <c r="K56" s="95"/>
      <c r="L56" s="89"/>
      <c r="M56" s="96"/>
      <c r="N56" s="97"/>
      <c r="O56" s="81"/>
      <c r="P56" s="81"/>
    </row>
    <row r="57" spans="1:16" s="82" customFormat="1" ht="15.75">
      <c r="A57" s="116">
        <v>39</v>
      </c>
      <c r="B57" s="91" t="s">
        <v>179</v>
      </c>
      <c r="C57" s="92">
        <v>34250</v>
      </c>
      <c r="D57" s="93">
        <v>1</v>
      </c>
      <c r="E57" s="94" t="s">
        <v>39</v>
      </c>
      <c r="F57" s="98" t="s">
        <v>587</v>
      </c>
      <c r="G57" s="88">
        <v>39</v>
      </c>
      <c r="K57" s="95" t="s">
        <v>180</v>
      </c>
      <c r="L57" s="89">
        <v>400</v>
      </c>
      <c r="M57" s="96" t="s">
        <v>181</v>
      </c>
      <c r="N57" s="97"/>
      <c r="O57" s="81">
        <v>1</v>
      </c>
      <c r="P57" s="81">
        <v>1</v>
      </c>
    </row>
    <row r="58" spans="1:16" s="82" customFormat="1" ht="15.75">
      <c r="A58" s="116">
        <v>56</v>
      </c>
      <c r="B58" s="91" t="s">
        <v>456</v>
      </c>
      <c r="C58" s="92" t="s">
        <v>457</v>
      </c>
      <c r="D58" s="93" t="s">
        <v>55</v>
      </c>
      <c r="E58" s="94" t="s">
        <v>39</v>
      </c>
      <c r="F58" s="90" t="s">
        <v>132</v>
      </c>
      <c r="G58" s="88">
        <v>56</v>
      </c>
      <c r="K58" s="95" t="s">
        <v>458</v>
      </c>
      <c r="L58" s="89">
        <v>400</v>
      </c>
      <c r="M58" s="96">
        <v>57.01</v>
      </c>
      <c r="N58" s="97"/>
      <c r="O58" s="81">
        <v>1</v>
      </c>
      <c r="P58" s="81">
        <v>2</v>
      </c>
    </row>
    <row r="59" spans="1:16" s="82" customFormat="1" ht="15.75">
      <c r="A59" s="116">
        <v>45</v>
      </c>
      <c r="B59" s="91" t="s">
        <v>285</v>
      </c>
      <c r="C59" s="92">
        <v>33323</v>
      </c>
      <c r="D59" s="93" t="s">
        <v>54</v>
      </c>
      <c r="E59" s="94" t="s">
        <v>115</v>
      </c>
      <c r="F59" s="90" t="s">
        <v>44</v>
      </c>
      <c r="G59" s="88">
        <v>45</v>
      </c>
      <c r="K59" s="95" t="s">
        <v>286</v>
      </c>
      <c r="L59" s="89">
        <v>400</v>
      </c>
      <c r="M59" s="96">
        <v>53.7</v>
      </c>
      <c r="N59" s="97"/>
      <c r="O59" s="81">
        <v>1</v>
      </c>
      <c r="P59" s="81">
        <v>4</v>
      </c>
    </row>
    <row r="60" spans="1:16" s="82" customFormat="1" ht="15.75">
      <c r="A60" s="116">
        <v>49</v>
      </c>
      <c r="B60" s="91" t="s">
        <v>330</v>
      </c>
      <c r="C60" s="92">
        <v>29001</v>
      </c>
      <c r="D60" s="93" t="s">
        <v>53</v>
      </c>
      <c r="E60" s="94" t="s">
        <v>39</v>
      </c>
      <c r="F60" s="90" t="s">
        <v>331</v>
      </c>
      <c r="G60" s="88">
        <v>49</v>
      </c>
      <c r="K60" s="95" t="s">
        <v>332</v>
      </c>
      <c r="L60" s="89">
        <v>400</v>
      </c>
      <c r="M60" s="96" t="s">
        <v>333</v>
      </c>
      <c r="N60" s="97"/>
      <c r="O60" s="81">
        <v>1</v>
      </c>
      <c r="P60" s="81">
        <v>5</v>
      </c>
    </row>
    <row r="61" spans="1:16" s="82" customFormat="1" ht="15.75">
      <c r="A61" s="116">
        <v>40</v>
      </c>
      <c r="B61" s="91" t="s">
        <v>186</v>
      </c>
      <c r="C61" s="92">
        <v>32290</v>
      </c>
      <c r="D61" s="93" t="s">
        <v>54</v>
      </c>
      <c r="E61" s="94" t="s">
        <v>39</v>
      </c>
      <c r="F61" s="90" t="s">
        <v>119</v>
      </c>
      <c r="G61" s="88">
        <v>40</v>
      </c>
      <c r="K61" s="95" t="s">
        <v>187</v>
      </c>
      <c r="L61" s="89">
        <v>400</v>
      </c>
      <c r="M61" s="96">
        <v>51.1</v>
      </c>
      <c r="N61" s="97"/>
      <c r="O61" s="81">
        <v>1</v>
      </c>
      <c r="P61" s="81">
        <v>6</v>
      </c>
    </row>
    <row r="62" spans="1:16" s="82" customFormat="1" ht="15.75">
      <c r="A62" s="116">
        <v>58</v>
      </c>
      <c r="B62" s="91" t="s">
        <v>486</v>
      </c>
      <c r="C62" s="92">
        <v>32924</v>
      </c>
      <c r="D62" s="93" t="s">
        <v>53</v>
      </c>
      <c r="E62" s="94" t="s">
        <v>39</v>
      </c>
      <c r="F62" s="90" t="s">
        <v>331</v>
      </c>
      <c r="G62" s="88">
        <v>58</v>
      </c>
      <c r="K62" s="95" t="s">
        <v>487</v>
      </c>
      <c r="L62" s="89">
        <v>400</v>
      </c>
      <c r="M62" s="96" t="s">
        <v>488</v>
      </c>
      <c r="N62" s="97"/>
      <c r="O62" s="81">
        <v>1</v>
      </c>
      <c r="P62" s="81">
        <v>7</v>
      </c>
    </row>
    <row r="63" spans="1:16" s="82" customFormat="1" ht="15.75">
      <c r="A63" s="116">
        <v>37</v>
      </c>
      <c r="B63" s="91" t="s">
        <v>157</v>
      </c>
      <c r="C63" s="92">
        <v>34026</v>
      </c>
      <c r="D63" s="93" t="s">
        <v>54</v>
      </c>
      <c r="E63" s="94" t="s">
        <v>39</v>
      </c>
      <c r="F63" s="98" t="s">
        <v>587</v>
      </c>
      <c r="G63" s="88">
        <v>37</v>
      </c>
      <c r="K63" s="95" t="s">
        <v>158</v>
      </c>
      <c r="L63" s="89">
        <v>400</v>
      </c>
      <c r="M63" s="96">
        <v>53.5</v>
      </c>
      <c r="N63" s="97"/>
      <c r="O63" s="81">
        <v>1</v>
      </c>
      <c r="P63" s="81">
        <v>8</v>
      </c>
    </row>
    <row r="64" spans="1:16" s="82" customFormat="1" ht="15.75">
      <c r="A64" s="116"/>
      <c r="B64" s="91"/>
      <c r="C64" s="92"/>
      <c r="D64" s="93"/>
      <c r="E64" s="94"/>
      <c r="F64" s="98"/>
      <c r="G64" s="88"/>
      <c r="K64" s="95"/>
      <c r="L64" s="89"/>
      <c r="M64" s="96"/>
      <c r="N64" s="97"/>
      <c r="O64" s="81"/>
      <c r="P64" s="81"/>
    </row>
    <row r="65" spans="1:16" s="82" customFormat="1" ht="15.75">
      <c r="A65" s="116">
        <v>55</v>
      </c>
      <c r="B65" s="91" t="s">
        <v>419</v>
      </c>
      <c r="C65" s="92">
        <v>34602</v>
      </c>
      <c r="D65" s="93">
        <v>1</v>
      </c>
      <c r="E65" s="94" t="s">
        <v>39</v>
      </c>
      <c r="F65" s="98" t="s">
        <v>587</v>
      </c>
      <c r="G65" s="88">
        <v>55</v>
      </c>
      <c r="K65" s="95" t="s">
        <v>420</v>
      </c>
      <c r="L65" s="89">
        <v>400</v>
      </c>
      <c r="M65" s="96">
        <v>59</v>
      </c>
      <c r="N65" s="97"/>
      <c r="O65" s="81">
        <v>2</v>
      </c>
      <c r="P65" s="81">
        <v>1</v>
      </c>
    </row>
    <row r="66" spans="1:16" s="82" customFormat="1" ht="15.75">
      <c r="A66" s="116">
        <v>44</v>
      </c>
      <c r="B66" s="91" t="s">
        <v>278</v>
      </c>
      <c r="C66" s="92">
        <v>35109</v>
      </c>
      <c r="D66" s="93">
        <v>1</v>
      </c>
      <c r="E66" s="94" t="s">
        <v>39</v>
      </c>
      <c r="F66" s="90" t="s">
        <v>279</v>
      </c>
      <c r="G66" s="88">
        <v>44</v>
      </c>
      <c r="K66" s="95" t="s">
        <v>280</v>
      </c>
      <c r="L66" s="89">
        <v>400</v>
      </c>
      <c r="M66" s="96" t="s">
        <v>281</v>
      </c>
      <c r="N66" s="97"/>
      <c r="O66" s="81">
        <v>2</v>
      </c>
      <c r="P66" s="81">
        <v>2</v>
      </c>
    </row>
    <row r="67" spans="1:16" s="82" customFormat="1" ht="15.75">
      <c r="A67" s="116">
        <v>53</v>
      </c>
      <c r="B67" s="91" t="s">
        <v>404</v>
      </c>
      <c r="C67" s="92">
        <v>34038</v>
      </c>
      <c r="D67" s="93" t="s">
        <v>55</v>
      </c>
      <c r="E67" s="94" t="s">
        <v>39</v>
      </c>
      <c r="F67" s="98" t="s">
        <v>587</v>
      </c>
      <c r="G67" s="88">
        <v>53</v>
      </c>
      <c r="K67" s="95" t="s">
        <v>100</v>
      </c>
      <c r="L67" s="89">
        <v>400</v>
      </c>
      <c r="M67" s="96">
        <v>57</v>
      </c>
      <c r="N67" s="97"/>
      <c r="O67" s="81">
        <v>2</v>
      </c>
      <c r="P67" s="81">
        <v>3</v>
      </c>
    </row>
    <row r="68" spans="1:16" s="82" customFormat="1" ht="15.75">
      <c r="A68" s="116">
        <v>34</v>
      </c>
      <c r="B68" s="91" t="s">
        <v>91</v>
      </c>
      <c r="C68" s="92">
        <v>34454</v>
      </c>
      <c r="D68" s="93" t="s">
        <v>54</v>
      </c>
      <c r="E68" s="94" t="s">
        <v>39</v>
      </c>
      <c r="F68" s="98" t="s">
        <v>587</v>
      </c>
      <c r="G68" s="88">
        <v>34</v>
      </c>
      <c r="K68" s="99" t="s">
        <v>92</v>
      </c>
      <c r="L68" s="89">
        <v>400</v>
      </c>
      <c r="M68" s="96">
        <v>55</v>
      </c>
      <c r="N68" s="97"/>
      <c r="O68" s="81">
        <v>2</v>
      </c>
      <c r="P68" s="81">
        <v>4</v>
      </c>
    </row>
    <row r="69" spans="1:16" s="82" customFormat="1" ht="15.75">
      <c r="A69" s="116">
        <v>50</v>
      </c>
      <c r="B69" s="91" t="s">
        <v>356</v>
      </c>
      <c r="C69" s="92">
        <v>33946</v>
      </c>
      <c r="D69" s="93" t="s">
        <v>54</v>
      </c>
      <c r="E69" s="94" t="s">
        <v>39</v>
      </c>
      <c r="F69" s="98" t="s">
        <v>587</v>
      </c>
      <c r="G69" s="88">
        <v>50</v>
      </c>
      <c r="K69" s="95" t="s">
        <v>180</v>
      </c>
      <c r="L69" s="89">
        <v>400</v>
      </c>
      <c r="M69" s="96">
        <v>54.79</v>
      </c>
      <c r="N69" s="97"/>
      <c r="O69" s="81">
        <v>2</v>
      </c>
      <c r="P69" s="81">
        <v>5</v>
      </c>
    </row>
    <row r="70" spans="1:16" s="82" customFormat="1" ht="15.75">
      <c r="A70" s="116">
        <v>52</v>
      </c>
      <c r="B70" s="91" t="s">
        <v>374</v>
      </c>
      <c r="C70" s="92">
        <v>35103</v>
      </c>
      <c r="D70" s="93"/>
      <c r="E70" s="94" t="s">
        <v>375</v>
      </c>
      <c r="F70" s="90" t="s">
        <v>119</v>
      </c>
      <c r="G70" s="88">
        <v>52</v>
      </c>
      <c r="K70" s="95" t="s">
        <v>376</v>
      </c>
      <c r="L70" s="89">
        <v>400</v>
      </c>
      <c r="M70" s="96">
        <v>56</v>
      </c>
      <c r="N70" s="97"/>
      <c r="O70" s="81">
        <v>2</v>
      </c>
      <c r="P70" s="81">
        <v>6</v>
      </c>
    </row>
    <row r="71" spans="1:16" s="82" customFormat="1" ht="15.75">
      <c r="A71" s="116">
        <v>36</v>
      </c>
      <c r="B71" s="91" t="s">
        <v>131</v>
      </c>
      <c r="C71" s="92">
        <v>31635</v>
      </c>
      <c r="D71" s="93" t="s">
        <v>54</v>
      </c>
      <c r="E71" s="94" t="s">
        <v>39</v>
      </c>
      <c r="F71" s="90" t="s">
        <v>132</v>
      </c>
      <c r="G71" s="88">
        <v>36</v>
      </c>
      <c r="K71" s="95" t="s">
        <v>133</v>
      </c>
      <c r="L71" s="89">
        <v>400</v>
      </c>
      <c r="M71" s="96">
        <v>56</v>
      </c>
      <c r="N71" s="97"/>
      <c r="O71" s="81">
        <v>2</v>
      </c>
      <c r="P71" s="81">
        <v>7</v>
      </c>
    </row>
    <row r="72" spans="1:16" s="82" customFormat="1" ht="15.75">
      <c r="A72" s="116">
        <v>60</v>
      </c>
      <c r="B72" s="91" t="s">
        <v>521</v>
      </c>
      <c r="C72" s="92">
        <v>33981</v>
      </c>
      <c r="D72" s="93" t="s">
        <v>55</v>
      </c>
      <c r="E72" s="94" t="s">
        <v>39</v>
      </c>
      <c r="F72" s="98" t="s">
        <v>587</v>
      </c>
      <c r="G72" s="88">
        <v>60</v>
      </c>
      <c r="K72" s="95" t="s">
        <v>522</v>
      </c>
      <c r="L72" s="89">
        <v>400</v>
      </c>
      <c r="M72" s="96">
        <v>57.5</v>
      </c>
      <c r="N72" s="97"/>
      <c r="O72" s="81">
        <v>2</v>
      </c>
      <c r="P72" s="81">
        <v>8</v>
      </c>
    </row>
    <row r="73" spans="1:16" s="82" customFormat="1" ht="15.75">
      <c r="A73" s="116"/>
      <c r="B73" s="91"/>
      <c r="C73" s="92"/>
      <c r="D73" s="93"/>
      <c r="E73" s="94"/>
      <c r="F73" s="98"/>
      <c r="G73" s="88"/>
      <c r="K73" s="95"/>
      <c r="L73" s="89"/>
      <c r="M73" s="96"/>
      <c r="N73" s="97"/>
      <c r="O73" s="81"/>
      <c r="P73" s="81"/>
    </row>
    <row r="74" spans="1:16" s="82" customFormat="1" ht="15.75">
      <c r="A74" s="116">
        <v>35</v>
      </c>
      <c r="B74" s="91" t="s">
        <v>99</v>
      </c>
      <c r="C74" s="92">
        <v>33990</v>
      </c>
      <c r="D74" s="106">
        <v>1</v>
      </c>
      <c r="E74" s="94" t="s">
        <v>39</v>
      </c>
      <c r="F74" s="98" t="s">
        <v>587</v>
      </c>
      <c r="G74" s="88">
        <v>35</v>
      </c>
      <c r="K74" s="91" t="s">
        <v>100</v>
      </c>
      <c r="L74" s="89">
        <v>400</v>
      </c>
      <c r="M74" s="96">
        <v>58.15</v>
      </c>
      <c r="N74" s="97"/>
      <c r="O74" s="81">
        <v>3</v>
      </c>
      <c r="P74" s="81">
        <v>1</v>
      </c>
    </row>
    <row r="75" spans="1:16" s="82" customFormat="1" ht="15.75">
      <c r="A75" s="116">
        <v>41</v>
      </c>
      <c r="B75" s="91" t="s">
        <v>195</v>
      </c>
      <c r="C75" s="92">
        <v>32323</v>
      </c>
      <c r="D75" s="93" t="s">
        <v>55</v>
      </c>
      <c r="E75" s="94" t="s">
        <v>39</v>
      </c>
      <c r="F75" s="90" t="s">
        <v>119</v>
      </c>
      <c r="G75" s="88">
        <v>41</v>
      </c>
      <c r="K75" s="95" t="s">
        <v>196</v>
      </c>
      <c r="L75" s="89">
        <v>400</v>
      </c>
      <c r="M75" s="96" t="s">
        <v>197</v>
      </c>
      <c r="N75" s="97"/>
      <c r="O75" s="81">
        <v>3</v>
      </c>
      <c r="P75" s="81">
        <v>2</v>
      </c>
    </row>
    <row r="76" spans="1:16" s="82" customFormat="1" ht="15.75">
      <c r="A76" s="116">
        <v>57</v>
      </c>
      <c r="B76" s="91" t="s">
        <v>476</v>
      </c>
      <c r="C76" s="92">
        <v>34880</v>
      </c>
      <c r="D76" s="93" t="s">
        <v>55</v>
      </c>
      <c r="E76" s="94" t="s">
        <v>39</v>
      </c>
      <c r="F76" s="90" t="s">
        <v>175</v>
      </c>
      <c r="G76" s="88">
        <v>57</v>
      </c>
      <c r="K76" s="95" t="s">
        <v>477</v>
      </c>
      <c r="L76" s="89">
        <v>400</v>
      </c>
      <c r="M76" s="96" t="s">
        <v>478</v>
      </c>
      <c r="N76" s="97"/>
      <c r="O76" s="81">
        <v>3</v>
      </c>
      <c r="P76" s="81">
        <v>3</v>
      </c>
    </row>
    <row r="77" spans="1:16" s="82" customFormat="1" ht="15.75">
      <c r="A77" s="116">
        <v>46</v>
      </c>
      <c r="B77" s="91" t="s">
        <v>288</v>
      </c>
      <c r="C77" s="92">
        <v>34051</v>
      </c>
      <c r="D77" s="93" t="s">
        <v>54</v>
      </c>
      <c r="E77" s="94" t="s">
        <v>115</v>
      </c>
      <c r="F77" s="90" t="s">
        <v>44</v>
      </c>
      <c r="G77" s="88">
        <v>46</v>
      </c>
      <c r="K77" s="95" t="s">
        <v>289</v>
      </c>
      <c r="L77" s="89">
        <v>400</v>
      </c>
      <c r="M77" s="96" t="s">
        <v>290</v>
      </c>
      <c r="N77" s="97"/>
      <c r="O77" s="81">
        <v>3</v>
      </c>
      <c r="P77" s="81">
        <v>4</v>
      </c>
    </row>
    <row r="78" spans="1:16" s="82" customFormat="1" ht="15.75">
      <c r="A78" s="116">
        <v>42</v>
      </c>
      <c r="B78" s="91" t="s">
        <v>240</v>
      </c>
      <c r="C78" s="92">
        <v>31998</v>
      </c>
      <c r="D78" s="93" t="s">
        <v>54</v>
      </c>
      <c r="E78" s="94" t="s">
        <v>39</v>
      </c>
      <c r="F78" s="90" t="s">
        <v>175</v>
      </c>
      <c r="G78" s="88">
        <v>42</v>
      </c>
      <c r="K78" s="95" t="s">
        <v>241</v>
      </c>
      <c r="L78" s="89">
        <v>400</v>
      </c>
      <c r="M78" s="96" t="s">
        <v>242</v>
      </c>
      <c r="N78" s="97"/>
      <c r="O78" s="81">
        <v>3</v>
      </c>
      <c r="P78" s="81">
        <v>5</v>
      </c>
    </row>
    <row r="79" spans="1:16" s="82" customFormat="1" ht="15.75">
      <c r="A79" s="116">
        <v>59</v>
      </c>
      <c r="B79" s="91" t="s">
        <v>494</v>
      </c>
      <c r="C79" s="92">
        <v>32496</v>
      </c>
      <c r="D79" s="93" t="s">
        <v>54</v>
      </c>
      <c r="E79" s="94" t="s">
        <v>39</v>
      </c>
      <c r="F79" s="90" t="s">
        <v>495</v>
      </c>
      <c r="G79" s="88">
        <v>59</v>
      </c>
      <c r="K79" s="95" t="s">
        <v>496</v>
      </c>
      <c r="L79" s="89">
        <v>400</v>
      </c>
      <c r="M79" s="96" t="s">
        <v>497</v>
      </c>
      <c r="N79" s="97"/>
      <c r="O79" s="81">
        <v>3</v>
      </c>
      <c r="P79" s="81">
        <v>6</v>
      </c>
    </row>
    <row r="80" spans="1:16" s="82" customFormat="1" ht="15.75">
      <c r="A80" s="116">
        <v>43</v>
      </c>
      <c r="B80" s="91" t="s">
        <v>254</v>
      </c>
      <c r="C80" s="92">
        <v>34738</v>
      </c>
      <c r="D80" s="93" t="s">
        <v>55</v>
      </c>
      <c r="E80" s="94" t="s">
        <v>39</v>
      </c>
      <c r="F80" s="90" t="s">
        <v>40</v>
      </c>
      <c r="G80" s="88">
        <v>43</v>
      </c>
      <c r="K80" s="95" t="s">
        <v>255</v>
      </c>
      <c r="L80" s="89">
        <v>400</v>
      </c>
      <c r="M80" s="96" t="s">
        <v>256</v>
      </c>
      <c r="N80" s="97"/>
      <c r="O80" s="81">
        <v>3</v>
      </c>
      <c r="P80" s="81">
        <v>7</v>
      </c>
    </row>
    <row r="81" spans="1:16" s="82" customFormat="1" ht="15.75">
      <c r="A81" s="116">
        <v>38</v>
      </c>
      <c r="B81" s="91" t="s">
        <v>169</v>
      </c>
      <c r="C81" s="92">
        <v>34769</v>
      </c>
      <c r="D81" s="93" t="s">
        <v>55</v>
      </c>
      <c r="E81" s="94" t="s">
        <v>39</v>
      </c>
      <c r="F81" s="90" t="s">
        <v>170</v>
      </c>
      <c r="G81" s="88">
        <v>38</v>
      </c>
      <c r="K81" s="95" t="s">
        <v>171</v>
      </c>
      <c r="L81" s="89">
        <v>400</v>
      </c>
      <c r="M81" s="96" t="s">
        <v>172</v>
      </c>
      <c r="N81" s="97"/>
      <c r="O81" s="81">
        <v>3</v>
      </c>
      <c r="P81" s="81">
        <v>8</v>
      </c>
    </row>
    <row r="82" spans="1:16" s="82" customFormat="1" ht="15.75">
      <c r="A82" s="116"/>
      <c r="B82" s="91"/>
      <c r="C82" s="92"/>
      <c r="D82" s="93"/>
      <c r="E82" s="94"/>
      <c r="F82" s="90"/>
      <c r="G82" s="88"/>
      <c r="K82" s="95"/>
      <c r="L82" s="89"/>
      <c r="M82" s="96"/>
      <c r="N82" s="97"/>
      <c r="O82" s="81"/>
      <c r="P82" s="81"/>
    </row>
    <row r="83" spans="1:16" s="82" customFormat="1" ht="15.75">
      <c r="A83" s="116">
        <v>48</v>
      </c>
      <c r="B83" s="91" t="s">
        <v>313</v>
      </c>
      <c r="C83" s="92">
        <v>32914</v>
      </c>
      <c r="D83" s="93" t="s">
        <v>54</v>
      </c>
      <c r="E83" s="94" t="s">
        <v>314</v>
      </c>
      <c r="F83" s="90"/>
      <c r="G83" s="88">
        <v>48</v>
      </c>
      <c r="K83" s="95" t="s">
        <v>315</v>
      </c>
      <c r="L83" s="89">
        <v>400</v>
      </c>
      <c r="M83" s="96">
        <v>54.05</v>
      </c>
      <c r="N83" s="97" t="s">
        <v>141</v>
      </c>
      <c r="O83" s="81">
        <v>4</v>
      </c>
      <c r="P83" s="81">
        <v>3</v>
      </c>
    </row>
    <row r="84" spans="1:16" s="82" customFormat="1" ht="15.75">
      <c r="A84" s="116">
        <v>115</v>
      </c>
      <c r="B84" s="91" t="s">
        <v>507</v>
      </c>
      <c r="C84" s="92">
        <v>28630</v>
      </c>
      <c r="D84" s="93" t="s">
        <v>53</v>
      </c>
      <c r="E84" s="94" t="s">
        <v>293</v>
      </c>
      <c r="F84" s="90" t="s">
        <v>508</v>
      </c>
      <c r="G84" s="88">
        <v>115</v>
      </c>
      <c r="K84" s="95" t="s">
        <v>509</v>
      </c>
      <c r="L84" s="89">
        <v>400</v>
      </c>
      <c r="M84" s="96" t="s">
        <v>510</v>
      </c>
      <c r="N84" s="97" t="s">
        <v>141</v>
      </c>
      <c r="O84" s="81">
        <v>4</v>
      </c>
      <c r="P84" s="81">
        <v>4</v>
      </c>
    </row>
    <row r="85" spans="1:16" s="82" customFormat="1" ht="15.75">
      <c r="A85" s="116">
        <v>51</v>
      </c>
      <c r="B85" s="91" t="s">
        <v>369</v>
      </c>
      <c r="C85" s="92">
        <v>32393</v>
      </c>
      <c r="D85" s="93" t="s">
        <v>53</v>
      </c>
      <c r="E85" s="94" t="s">
        <v>293</v>
      </c>
      <c r="F85" s="90" t="s">
        <v>370</v>
      </c>
      <c r="G85" s="88">
        <v>51</v>
      </c>
      <c r="K85" s="95" t="s">
        <v>371</v>
      </c>
      <c r="L85" s="89">
        <v>400</v>
      </c>
      <c r="M85" s="96" t="s">
        <v>372</v>
      </c>
      <c r="N85" s="97" t="s">
        <v>141</v>
      </c>
      <c r="O85" s="81">
        <v>4</v>
      </c>
      <c r="P85" s="81">
        <v>5</v>
      </c>
    </row>
    <row r="86" spans="1:16" s="82" customFormat="1" ht="15.75">
      <c r="A86" s="116">
        <v>47</v>
      </c>
      <c r="B86" s="91" t="s">
        <v>292</v>
      </c>
      <c r="C86" s="92">
        <v>32772</v>
      </c>
      <c r="D86" s="93" t="s">
        <v>54</v>
      </c>
      <c r="E86" s="94" t="s">
        <v>293</v>
      </c>
      <c r="F86" s="90" t="s">
        <v>294</v>
      </c>
      <c r="G86" s="88">
        <v>47</v>
      </c>
      <c r="K86" s="95" t="s">
        <v>295</v>
      </c>
      <c r="L86" s="89">
        <v>400</v>
      </c>
      <c r="M86" s="96" t="s">
        <v>296</v>
      </c>
      <c r="N86" s="97" t="s">
        <v>141</v>
      </c>
      <c r="O86" s="81">
        <v>4</v>
      </c>
      <c r="P86" s="81">
        <v>6</v>
      </c>
    </row>
    <row r="87" spans="1:16" s="82" customFormat="1" ht="15.75">
      <c r="A87" s="116">
        <v>82</v>
      </c>
      <c r="B87" s="91" t="s">
        <v>272</v>
      </c>
      <c r="C87" s="92">
        <v>33039</v>
      </c>
      <c r="D87" s="93" t="s">
        <v>54</v>
      </c>
      <c r="E87" s="94" t="s">
        <v>39</v>
      </c>
      <c r="F87" s="90" t="s">
        <v>132</v>
      </c>
      <c r="G87" s="88">
        <v>82</v>
      </c>
      <c r="K87" s="95" t="s">
        <v>273</v>
      </c>
      <c r="L87" s="89">
        <v>400</v>
      </c>
      <c r="M87" s="96">
        <v>54</v>
      </c>
      <c r="N87" s="97"/>
      <c r="O87" s="81">
        <v>4</v>
      </c>
      <c r="P87" s="81">
        <v>7</v>
      </c>
    </row>
    <row r="88" spans="1:16" s="82" customFormat="1" ht="15.75">
      <c r="A88" s="116">
        <v>120</v>
      </c>
      <c r="B88" s="91" t="s">
        <v>274</v>
      </c>
      <c r="C88" s="92">
        <v>34354</v>
      </c>
      <c r="D88" s="93" t="s">
        <v>128</v>
      </c>
      <c r="E88" s="94" t="s">
        <v>39</v>
      </c>
      <c r="F88" s="90" t="s">
        <v>129</v>
      </c>
      <c r="G88" s="88">
        <v>120</v>
      </c>
      <c r="K88" s="95" t="s">
        <v>130</v>
      </c>
      <c r="L88" s="89">
        <v>400</v>
      </c>
      <c r="M88" s="96" t="s">
        <v>277</v>
      </c>
      <c r="N88" s="97"/>
      <c r="O88" s="81">
        <v>4</v>
      </c>
      <c r="P88" s="81">
        <v>8</v>
      </c>
    </row>
    <row r="89" spans="1:16" s="82" customFormat="1" ht="15.75">
      <c r="A89" s="116"/>
      <c r="B89" s="91"/>
      <c r="C89" s="92"/>
      <c r="D89" s="93"/>
      <c r="E89" s="94"/>
      <c r="F89" s="90"/>
      <c r="G89" s="88"/>
      <c r="K89" s="95"/>
      <c r="L89" s="89"/>
      <c r="M89" s="96"/>
      <c r="N89" s="97"/>
      <c r="O89" s="81"/>
      <c r="P89" s="81"/>
    </row>
    <row r="90" spans="1:16" s="82" customFormat="1" ht="15.75">
      <c r="A90" s="116"/>
      <c r="B90" s="91" t="s">
        <v>337</v>
      </c>
      <c r="C90" s="92">
        <v>34102</v>
      </c>
      <c r="D90" s="93" t="s">
        <v>54</v>
      </c>
      <c r="E90" s="94" t="s">
        <v>39</v>
      </c>
      <c r="F90" s="90" t="s">
        <v>119</v>
      </c>
      <c r="G90" s="88"/>
      <c r="H90" s="14"/>
      <c r="I90" s="14"/>
      <c r="J90" s="14"/>
      <c r="K90" s="95" t="s">
        <v>338</v>
      </c>
      <c r="L90" s="89">
        <v>400</v>
      </c>
      <c r="M90" s="96">
        <v>55.8</v>
      </c>
      <c r="N90" s="97"/>
      <c r="O90" s="81"/>
      <c r="P90" s="81"/>
    </row>
    <row r="91" spans="1:16" s="82" customFormat="1" ht="15.75">
      <c r="A91" s="116"/>
      <c r="B91" s="91" t="s">
        <v>565</v>
      </c>
      <c r="C91" s="92">
        <v>32145</v>
      </c>
      <c r="D91" s="93" t="s">
        <v>55</v>
      </c>
      <c r="E91" s="94" t="s">
        <v>39</v>
      </c>
      <c r="F91" s="90" t="s">
        <v>395</v>
      </c>
      <c r="G91" s="88"/>
      <c r="H91" s="14"/>
      <c r="I91" s="14"/>
      <c r="J91" s="14"/>
      <c r="K91" s="95" t="s">
        <v>581</v>
      </c>
      <c r="L91" s="89">
        <v>400</v>
      </c>
      <c r="M91" s="96" t="s">
        <v>566</v>
      </c>
      <c r="N91" s="97"/>
      <c r="O91" s="81"/>
      <c r="P91" s="81"/>
    </row>
    <row r="92" spans="1:16" s="82" customFormat="1" ht="15.75">
      <c r="A92" s="116">
        <v>61</v>
      </c>
      <c r="B92" s="91" t="s">
        <v>405</v>
      </c>
      <c r="C92" s="92">
        <v>33964</v>
      </c>
      <c r="D92" s="93" t="s">
        <v>54</v>
      </c>
      <c r="E92" s="94" t="s">
        <v>39</v>
      </c>
      <c r="F92" s="90" t="s">
        <v>406</v>
      </c>
      <c r="G92" s="88">
        <v>61</v>
      </c>
      <c r="K92" s="95" t="s">
        <v>407</v>
      </c>
      <c r="L92" s="89">
        <v>400</v>
      </c>
      <c r="M92" s="96" t="s">
        <v>408</v>
      </c>
      <c r="N92" s="97"/>
      <c r="O92" s="81"/>
      <c r="P92" s="81"/>
    </row>
    <row r="93" spans="1:16" s="82" customFormat="1" ht="15.75">
      <c r="A93" s="116">
        <v>154</v>
      </c>
      <c r="B93" s="91" t="s">
        <v>229</v>
      </c>
      <c r="C93" s="92">
        <v>29180</v>
      </c>
      <c r="D93" s="93" t="s">
        <v>166</v>
      </c>
      <c r="E93" s="94" t="s">
        <v>39</v>
      </c>
      <c r="F93" s="90" t="s">
        <v>230</v>
      </c>
      <c r="G93" s="88">
        <v>154</v>
      </c>
      <c r="K93" s="95" t="s">
        <v>231</v>
      </c>
      <c r="L93" s="89">
        <v>400</v>
      </c>
      <c r="M93" s="96" t="s">
        <v>233</v>
      </c>
      <c r="N93" s="97"/>
      <c r="O93" s="81"/>
      <c r="P93" s="81"/>
    </row>
    <row r="94" spans="1:16" s="82" customFormat="1" ht="15.75">
      <c r="A94" s="116"/>
      <c r="B94" s="91" t="s">
        <v>382</v>
      </c>
      <c r="C94" s="92">
        <v>33298</v>
      </c>
      <c r="D94" s="93" t="s">
        <v>53</v>
      </c>
      <c r="E94" s="94" t="s">
        <v>383</v>
      </c>
      <c r="F94" s="90" t="s">
        <v>294</v>
      </c>
      <c r="G94" s="88"/>
      <c r="H94" s="14"/>
      <c r="I94" s="14"/>
      <c r="J94" s="14"/>
      <c r="K94" s="95" t="s">
        <v>384</v>
      </c>
      <c r="L94" s="89">
        <v>400</v>
      </c>
      <c r="M94" s="96" t="s">
        <v>386</v>
      </c>
      <c r="N94" s="97" t="s">
        <v>141</v>
      </c>
      <c r="O94" s="81"/>
      <c r="P94" s="81"/>
    </row>
    <row r="95" spans="1:16" s="82" customFormat="1" ht="15.75">
      <c r="A95" s="116"/>
      <c r="B95" s="91"/>
      <c r="C95" s="92"/>
      <c r="D95" s="93"/>
      <c r="E95" s="94"/>
      <c r="F95" s="90"/>
      <c r="G95" s="88"/>
      <c r="H95" s="14"/>
      <c r="I95" s="14"/>
      <c r="J95" s="14"/>
      <c r="K95" s="95"/>
      <c r="L95" s="89"/>
      <c r="M95" s="96"/>
      <c r="N95" s="97"/>
      <c r="O95" s="81"/>
      <c r="P95" s="81"/>
    </row>
    <row r="96" spans="1:16" s="82" customFormat="1" ht="15.75">
      <c r="A96" s="116">
        <v>48</v>
      </c>
      <c r="B96" s="91" t="s">
        <v>313</v>
      </c>
      <c r="C96" s="92">
        <v>32914</v>
      </c>
      <c r="D96" s="93" t="s">
        <v>54</v>
      </c>
      <c r="E96" s="94" t="s">
        <v>314</v>
      </c>
      <c r="F96" s="90"/>
      <c r="G96" s="88">
        <v>48</v>
      </c>
      <c r="K96" s="95" t="s">
        <v>315</v>
      </c>
      <c r="L96" s="89">
        <v>800</v>
      </c>
      <c r="M96" s="96" t="s">
        <v>316</v>
      </c>
      <c r="N96" s="97" t="s">
        <v>141</v>
      </c>
      <c r="O96" s="81">
        <v>1</v>
      </c>
      <c r="P96" s="81">
        <v>3</v>
      </c>
    </row>
    <row r="97" spans="1:16" s="82" customFormat="1" ht="15.75">
      <c r="A97" s="139" t="s">
        <v>548</v>
      </c>
      <c r="B97" s="131" t="s">
        <v>596</v>
      </c>
      <c r="C97" s="132">
        <v>31272</v>
      </c>
      <c r="D97" s="133" t="s">
        <v>166</v>
      </c>
      <c r="E97" s="134" t="s">
        <v>597</v>
      </c>
      <c r="F97" s="130"/>
      <c r="G97" s="128"/>
      <c r="I97" s="127"/>
      <c r="J97" s="135"/>
      <c r="K97" s="136" t="s">
        <v>598</v>
      </c>
      <c r="L97" s="89">
        <v>800</v>
      </c>
      <c r="M97" s="137" t="s">
        <v>599</v>
      </c>
      <c r="N97" s="138" t="s">
        <v>141</v>
      </c>
      <c r="O97" s="81">
        <v>1</v>
      </c>
      <c r="P97" s="81">
        <v>4</v>
      </c>
    </row>
    <row r="98" spans="1:16" s="82" customFormat="1" ht="15.75">
      <c r="A98" s="116">
        <v>115</v>
      </c>
      <c r="B98" s="91" t="s">
        <v>507</v>
      </c>
      <c r="C98" s="92">
        <v>28630</v>
      </c>
      <c r="D98" s="93" t="s">
        <v>53</v>
      </c>
      <c r="E98" s="94" t="s">
        <v>293</v>
      </c>
      <c r="F98" s="90" t="s">
        <v>508</v>
      </c>
      <c r="G98" s="88">
        <v>115</v>
      </c>
      <c r="K98" s="95" t="s">
        <v>509</v>
      </c>
      <c r="L98" s="89">
        <v>800</v>
      </c>
      <c r="M98" s="96" t="s">
        <v>511</v>
      </c>
      <c r="N98" s="97" t="s">
        <v>141</v>
      </c>
      <c r="O98" s="81">
        <v>1</v>
      </c>
      <c r="P98" s="81">
        <v>5</v>
      </c>
    </row>
    <row r="99" spans="1:16" s="82" customFormat="1" ht="15.75">
      <c r="A99" s="116">
        <v>47</v>
      </c>
      <c r="B99" s="91" t="s">
        <v>292</v>
      </c>
      <c r="C99" s="92">
        <v>32772</v>
      </c>
      <c r="D99" s="93" t="s">
        <v>54</v>
      </c>
      <c r="E99" s="94" t="s">
        <v>293</v>
      </c>
      <c r="F99" s="90" t="s">
        <v>294</v>
      </c>
      <c r="G99" s="88">
        <v>47</v>
      </c>
      <c r="K99" s="95" t="s">
        <v>295</v>
      </c>
      <c r="L99" s="89" t="s">
        <v>297</v>
      </c>
      <c r="M99" s="96" t="s">
        <v>298</v>
      </c>
      <c r="N99" s="97" t="s">
        <v>141</v>
      </c>
      <c r="O99" s="81">
        <v>1</v>
      </c>
      <c r="P99" s="81">
        <v>6</v>
      </c>
    </row>
    <row r="100" spans="1:16" s="82" customFormat="1" ht="15.75">
      <c r="A100" s="116">
        <v>161</v>
      </c>
      <c r="B100" s="91" t="s">
        <v>326</v>
      </c>
      <c r="C100" s="92">
        <v>32055</v>
      </c>
      <c r="D100" s="93" t="s">
        <v>54</v>
      </c>
      <c r="E100" s="94" t="s">
        <v>327</v>
      </c>
      <c r="F100" s="90"/>
      <c r="G100" s="88">
        <v>161</v>
      </c>
      <c r="K100" s="95" t="s">
        <v>328</v>
      </c>
      <c r="L100" s="89">
        <v>800</v>
      </c>
      <c r="M100" s="96" t="s">
        <v>329</v>
      </c>
      <c r="N100" s="97" t="s">
        <v>141</v>
      </c>
      <c r="O100" s="81">
        <v>1</v>
      </c>
      <c r="P100" s="81">
        <v>7</v>
      </c>
    </row>
    <row r="101" spans="1:16" s="82" customFormat="1" ht="15.75">
      <c r="A101" s="116">
        <v>164</v>
      </c>
      <c r="B101" s="91" t="s">
        <v>472</v>
      </c>
      <c r="C101" s="92">
        <v>33600</v>
      </c>
      <c r="D101" s="93" t="s">
        <v>55</v>
      </c>
      <c r="E101" s="94" t="s">
        <v>41</v>
      </c>
      <c r="F101" s="90" t="s">
        <v>473</v>
      </c>
      <c r="G101" s="88">
        <v>164</v>
      </c>
      <c r="H101" s="14"/>
      <c r="I101" s="14"/>
      <c r="J101" s="14"/>
      <c r="K101" s="95" t="s">
        <v>474</v>
      </c>
      <c r="L101" s="89">
        <v>800</v>
      </c>
      <c r="M101" s="96" t="s">
        <v>475</v>
      </c>
      <c r="N101" s="97" t="s">
        <v>141</v>
      </c>
      <c r="O101" s="81">
        <v>1</v>
      </c>
      <c r="P101" s="81">
        <v>8</v>
      </c>
    </row>
    <row r="102" spans="1:16" s="82" customFormat="1" ht="15.75">
      <c r="A102" s="116">
        <v>60</v>
      </c>
      <c r="B102" s="91" t="s">
        <v>521</v>
      </c>
      <c r="C102" s="92">
        <v>33981</v>
      </c>
      <c r="D102" s="93" t="s">
        <v>55</v>
      </c>
      <c r="E102" s="94" t="s">
        <v>39</v>
      </c>
      <c r="F102" s="98" t="s">
        <v>587</v>
      </c>
      <c r="G102" s="88">
        <v>60</v>
      </c>
      <c r="K102" s="95" t="s">
        <v>522</v>
      </c>
      <c r="L102" s="89">
        <v>800</v>
      </c>
      <c r="M102" s="96" t="s">
        <v>523</v>
      </c>
      <c r="N102" s="97"/>
      <c r="O102" s="81">
        <v>2</v>
      </c>
      <c r="P102" s="81">
        <v>1</v>
      </c>
    </row>
    <row r="103" spans="1:16" s="82" customFormat="1" ht="15.75">
      <c r="A103" s="116">
        <v>86</v>
      </c>
      <c r="B103" s="91" t="s">
        <v>409</v>
      </c>
      <c r="C103" s="92">
        <v>33365</v>
      </c>
      <c r="D103" s="93" t="s">
        <v>55</v>
      </c>
      <c r="E103" s="94" t="s">
        <v>39</v>
      </c>
      <c r="F103" s="98" t="s">
        <v>587</v>
      </c>
      <c r="G103" s="88">
        <v>86</v>
      </c>
      <c r="K103" s="95" t="s">
        <v>410</v>
      </c>
      <c r="L103" s="89">
        <v>800</v>
      </c>
      <c r="M103" s="96" t="s">
        <v>411</v>
      </c>
      <c r="N103" s="97"/>
      <c r="O103" s="81">
        <v>2</v>
      </c>
      <c r="P103" s="81">
        <v>2</v>
      </c>
    </row>
    <row r="104" spans="1:16" s="82" customFormat="1" ht="15.75">
      <c r="A104" s="116">
        <v>38</v>
      </c>
      <c r="B104" s="91" t="s">
        <v>169</v>
      </c>
      <c r="C104" s="92">
        <v>34770</v>
      </c>
      <c r="D104" s="93" t="s">
        <v>55</v>
      </c>
      <c r="E104" s="94" t="s">
        <v>39</v>
      </c>
      <c r="F104" s="90" t="s">
        <v>170</v>
      </c>
      <c r="G104" s="88">
        <v>38</v>
      </c>
      <c r="K104" s="95" t="s">
        <v>171</v>
      </c>
      <c r="L104" s="89">
        <v>800</v>
      </c>
      <c r="M104" s="96" t="s">
        <v>173</v>
      </c>
      <c r="N104" s="97"/>
      <c r="O104" s="81">
        <v>2</v>
      </c>
      <c r="P104" s="81">
        <v>4</v>
      </c>
    </row>
    <row r="105" spans="1:16" s="82" customFormat="1" ht="15.75">
      <c r="A105" s="116">
        <v>83</v>
      </c>
      <c r="B105" s="91" t="s">
        <v>317</v>
      </c>
      <c r="C105" s="92">
        <v>33031</v>
      </c>
      <c r="D105" s="93" t="s">
        <v>55</v>
      </c>
      <c r="E105" s="94" t="s">
        <v>39</v>
      </c>
      <c r="F105" s="90" t="s">
        <v>107</v>
      </c>
      <c r="G105" s="88">
        <v>83</v>
      </c>
      <c r="K105" s="95" t="s">
        <v>318</v>
      </c>
      <c r="L105" s="89">
        <v>800</v>
      </c>
      <c r="M105" s="96" t="s">
        <v>198</v>
      </c>
      <c r="N105" s="97"/>
      <c r="O105" s="81">
        <v>2</v>
      </c>
      <c r="P105" s="81">
        <v>5</v>
      </c>
    </row>
    <row r="106" spans="1:16" s="82" customFormat="1" ht="15.75">
      <c r="A106" s="116">
        <v>158</v>
      </c>
      <c r="B106" s="91" t="s">
        <v>222</v>
      </c>
      <c r="C106" s="92">
        <v>34676</v>
      </c>
      <c r="D106" s="93" t="s">
        <v>128</v>
      </c>
      <c r="E106" s="94" t="s">
        <v>39</v>
      </c>
      <c r="F106" s="90" t="s">
        <v>170</v>
      </c>
      <c r="G106" s="88">
        <v>158</v>
      </c>
      <c r="K106" s="95" t="s">
        <v>223</v>
      </c>
      <c r="L106" s="89">
        <v>800</v>
      </c>
      <c r="M106" s="96" t="s">
        <v>224</v>
      </c>
      <c r="N106" s="97"/>
      <c r="O106" s="81">
        <v>2</v>
      </c>
      <c r="P106" s="81">
        <v>7</v>
      </c>
    </row>
    <row r="107" spans="1:16" s="82" customFormat="1" ht="15.75">
      <c r="A107" s="116">
        <v>39</v>
      </c>
      <c r="B107" s="91" t="s">
        <v>179</v>
      </c>
      <c r="C107" s="92">
        <v>34250</v>
      </c>
      <c r="D107" s="93">
        <v>1</v>
      </c>
      <c r="E107" s="94" t="s">
        <v>39</v>
      </c>
      <c r="F107" s="98" t="s">
        <v>587</v>
      </c>
      <c r="G107" s="88">
        <v>39</v>
      </c>
      <c r="K107" s="95" t="s">
        <v>180</v>
      </c>
      <c r="L107" s="89">
        <v>800</v>
      </c>
      <c r="M107" s="96" t="s">
        <v>182</v>
      </c>
      <c r="N107" s="97"/>
      <c r="O107" s="81">
        <v>2</v>
      </c>
      <c r="P107" s="81">
        <v>8</v>
      </c>
    </row>
    <row r="108" spans="1:16" s="82" customFormat="1" ht="15.75">
      <c r="A108" s="116">
        <v>41</v>
      </c>
      <c r="B108" s="91" t="s">
        <v>195</v>
      </c>
      <c r="C108" s="92">
        <v>32323</v>
      </c>
      <c r="D108" s="93" t="s">
        <v>55</v>
      </c>
      <c r="E108" s="94" t="s">
        <v>39</v>
      </c>
      <c r="F108" s="90" t="s">
        <v>119</v>
      </c>
      <c r="G108" s="88">
        <v>41</v>
      </c>
      <c r="K108" s="95" t="s">
        <v>196</v>
      </c>
      <c r="L108" s="89">
        <v>800</v>
      </c>
      <c r="M108" s="96" t="s">
        <v>198</v>
      </c>
      <c r="N108" s="97"/>
      <c r="O108" s="81">
        <v>2</v>
      </c>
      <c r="P108" s="81" t="s">
        <v>199</v>
      </c>
    </row>
    <row r="109" spans="1:16" s="82" customFormat="1" ht="15.75">
      <c r="A109" s="116">
        <v>90</v>
      </c>
      <c r="B109" s="91" t="s">
        <v>524</v>
      </c>
      <c r="C109" s="92">
        <v>30816</v>
      </c>
      <c r="D109" s="93" t="s">
        <v>54</v>
      </c>
      <c r="E109" s="94" t="s">
        <v>39</v>
      </c>
      <c r="F109" s="90" t="s">
        <v>525</v>
      </c>
      <c r="G109" s="88">
        <v>90</v>
      </c>
      <c r="K109" s="95" t="s">
        <v>526</v>
      </c>
      <c r="L109" s="89">
        <v>800</v>
      </c>
      <c r="M109" s="96" t="s">
        <v>198</v>
      </c>
      <c r="N109" s="97"/>
      <c r="O109" s="81">
        <v>2</v>
      </c>
      <c r="P109" s="81" t="s">
        <v>276</v>
      </c>
    </row>
    <row r="110" spans="1:16" s="82" customFormat="1" ht="15.75">
      <c r="A110" s="116">
        <v>156</v>
      </c>
      <c r="B110" s="91" t="s">
        <v>106</v>
      </c>
      <c r="C110" s="92">
        <v>34491</v>
      </c>
      <c r="D110" s="93" t="s">
        <v>55</v>
      </c>
      <c r="E110" s="94" t="s">
        <v>39</v>
      </c>
      <c r="F110" s="111" t="s">
        <v>107</v>
      </c>
      <c r="G110" s="88">
        <v>156</v>
      </c>
      <c r="K110" s="112" t="s">
        <v>108</v>
      </c>
      <c r="L110" s="89">
        <v>800</v>
      </c>
      <c r="M110" s="96" t="s">
        <v>109</v>
      </c>
      <c r="N110" s="97"/>
      <c r="O110" s="81">
        <v>2</v>
      </c>
      <c r="P110" s="81" t="s">
        <v>70</v>
      </c>
    </row>
    <row r="111" spans="1:16" s="82" customFormat="1" ht="15.75">
      <c r="A111" s="116">
        <v>159</v>
      </c>
      <c r="B111" s="91" t="s">
        <v>244</v>
      </c>
      <c r="C111" s="92">
        <v>33768</v>
      </c>
      <c r="D111" s="93">
        <v>1</v>
      </c>
      <c r="E111" s="94" t="s">
        <v>39</v>
      </c>
      <c r="F111" s="98" t="s">
        <v>587</v>
      </c>
      <c r="G111" s="88">
        <v>159</v>
      </c>
      <c r="K111" s="95" t="s">
        <v>245</v>
      </c>
      <c r="L111" s="89">
        <v>800</v>
      </c>
      <c r="M111" s="96">
        <v>2.2799999999999998</v>
      </c>
      <c r="N111" s="97"/>
      <c r="O111" s="81">
        <v>2</v>
      </c>
      <c r="P111" s="81" t="s">
        <v>71</v>
      </c>
    </row>
    <row r="112" spans="1:16" s="82" customFormat="1" ht="15.75">
      <c r="A112" s="116">
        <v>43</v>
      </c>
      <c r="B112" s="91" t="s">
        <v>254</v>
      </c>
      <c r="C112" s="92">
        <v>34738</v>
      </c>
      <c r="D112" s="93" t="s">
        <v>55</v>
      </c>
      <c r="E112" s="94" t="s">
        <v>39</v>
      </c>
      <c r="F112" s="90" t="s">
        <v>40</v>
      </c>
      <c r="G112" s="88">
        <v>43</v>
      </c>
      <c r="K112" s="95" t="s">
        <v>255</v>
      </c>
      <c r="L112" s="89">
        <v>800</v>
      </c>
      <c r="M112" s="96" t="s">
        <v>257</v>
      </c>
      <c r="N112" s="97"/>
      <c r="O112" s="81">
        <v>3</v>
      </c>
      <c r="P112" s="81">
        <v>1</v>
      </c>
    </row>
    <row r="113" spans="1:16" s="82" customFormat="1" ht="15.75">
      <c r="A113" s="116">
        <v>163</v>
      </c>
      <c r="B113" s="91" t="s">
        <v>430</v>
      </c>
      <c r="C113" s="92">
        <v>33898</v>
      </c>
      <c r="D113" s="93" t="s">
        <v>55</v>
      </c>
      <c r="E113" s="94" t="s">
        <v>39</v>
      </c>
      <c r="F113" s="90" t="s">
        <v>148</v>
      </c>
      <c r="G113" s="88">
        <v>163</v>
      </c>
      <c r="H113" s="14"/>
      <c r="I113" s="14"/>
      <c r="J113" s="14"/>
      <c r="K113" s="95" t="s">
        <v>431</v>
      </c>
      <c r="L113" s="89">
        <v>800</v>
      </c>
      <c r="M113" s="96" t="s">
        <v>432</v>
      </c>
      <c r="N113" s="97"/>
      <c r="O113" s="81">
        <v>3</v>
      </c>
      <c r="P113" s="81">
        <v>2</v>
      </c>
    </row>
    <row r="114" spans="1:16" s="82" customFormat="1" ht="15.75">
      <c r="A114" s="116">
        <v>88</v>
      </c>
      <c r="B114" s="91" t="s">
        <v>448</v>
      </c>
      <c r="C114" s="92">
        <v>30227</v>
      </c>
      <c r="D114" s="93" t="s">
        <v>166</v>
      </c>
      <c r="E114" s="94" t="s">
        <v>39</v>
      </c>
      <c r="F114" s="90" t="s">
        <v>449</v>
      </c>
      <c r="G114" s="88">
        <v>88</v>
      </c>
      <c r="K114" s="95" t="s">
        <v>450</v>
      </c>
      <c r="L114" s="89">
        <v>800</v>
      </c>
      <c r="M114" s="96" t="s">
        <v>451</v>
      </c>
      <c r="N114" s="97"/>
      <c r="O114" s="81">
        <v>3</v>
      </c>
      <c r="P114" s="81">
        <v>4</v>
      </c>
    </row>
    <row r="115" spans="1:16" s="82" customFormat="1" ht="15.75">
      <c r="A115" s="116">
        <v>162</v>
      </c>
      <c r="B115" s="91" t="s">
        <v>394</v>
      </c>
      <c r="C115" s="92">
        <v>33077</v>
      </c>
      <c r="D115" s="93" t="s">
        <v>53</v>
      </c>
      <c r="E115" s="94" t="s">
        <v>39</v>
      </c>
      <c r="F115" s="90" t="s">
        <v>395</v>
      </c>
      <c r="G115" s="88">
        <v>162</v>
      </c>
      <c r="H115" s="14"/>
      <c r="I115" s="14"/>
      <c r="J115" s="14"/>
      <c r="K115" s="95" t="s">
        <v>396</v>
      </c>
      <c r="L115" s="89" t="s">
        <v>297</v>
      </c>
      <c r="M115" s="96" t="s">
        <v>397</v>
      </c>
      <c r="N115" s="97"/>
      <c r="O115" s="81">
        <v>3</v>
      </c>
      <c r="P115" s="81">
        <v>5</v>
      </c>
    </row>
    <row r="116" spans="1:16" s="82" customFormat="1" ht="15.75">
      <c r="A116" s="116">
        <v>77</v>
      </c>
      <c r="B116" s="107" t="s">
        <v>94</v>
      </c>
      <c r="C116" s="92">
        <v>31373</v>
      </c>
      <c r="D116" s="93" t="s">
        <v>53</v>
      </c>
      <c r="E116" s="94" t="s">
        <v>39</v>
      </c>
      <c r="F116" s="108" t="s">
        <v>95</v>
      </c>
      <c r="G116" s="88">
        <v>77</v>
      </c>
      <c r="K116" s="109" t="s">
        <v>96</v>
      </c>
      <c r="L116" s="89">
        <v>800</v>
      </c>
      <c r="M116" s="110" t="s">
        <v>97</v>
      </c>
      <c r="N116" s="97"/>
      <c r="O116" s="79">
        <v>3</v>
      </c>
      <c r="P116" s="80">
        <v>7</v>
      </c>
    </row>
    <row r="117" spans="1:16" s="82" customFormat="1" ht="15.75">
      <c r="A117" s="116">
        <v>50</v>
      </c>
      <c r="B117" s="91" t="s">
        <v>357</v>
      </c>
      <c r="C117" s="92">
        <v>33946</v>
      </c>
      <c r="D117" s="93" t="s">
        <v>54</v>
      </c>
      <c r="E117" s="94" t="s">
        <v>39</v>
      </c>
      <c r="F117" s="98" t="s">
        <v>587</v>
      </c>
      <c r="G117" s="88">
        <v>50</v>
      </c>
      <c r="K117" s="95" t="s">
        <v>180</v>
      </c>
      <c r="L117" s="89">
        <v>800</v>
      </c>
      <c r="M117" s="96" t="s">
        <v>358</v>
      </c>
      <c r="N117" s="97"/>
      <c r="O117" s="81">
        <v>3</v>
      </c>
      <c r="P117" s="81">
        <v>8</v>
      </c>
    </row>
    <row r="118" spans="1:16" s="82" customFormat="1" ht="15.75">
      <c r="A118" s="116">
        <v>160</v>
      </c>
      <c r="B118" s="91" t="s">
        <v>249</v>
      </c>
      <c r="C118" s="92">
        <v>33827</v>
      </c>
      <c r="D118" s="93" t="s">
        <v>55</v>
      </c>
      <c r="E118" s="94" t="s">
        <v>39</v>
      </c>
      <c r="F118" s="90" t="s">
        <v>148</v>
      </c>
      <c r="G118" s="88">
        <v>160</v>
      </c>
      <c r="K118" s="95" t="s">
        <v>250</v>
      </c>
      <c r="L118" s="89">
        <v>800</v>
      </c>
      <c r="M118" s="96" t="s">
        <v>251</v>
      </c>
      <c r="N118" s="97"/>
      <c r="O118" s="81">
        <v>3</v>
      </c>
      <c r="P118" s="81" t="s">
        <v>199</v>
      </c>
    </row>
    <row r="119" spans="1:16" s="82" customFormat="1" ht="15.75">
      <c r="A119" s="116">
        <v>120</v>
      </c>
      <c r="B119" s="91" t="s">
        <v>274</v>
      </c>
      <c r="C119" s="92">
        <v>34354</v>
      </c>
      <c r="D119" s="93" t="s">
        <v>128</v>
      </c>
      <c r="E119" s="94" t="s">
        <v>39</v>
      </c>
      <c r="F119" s="90" t="s">
        <v>129</v>
      </c>
      <c r="G119" s="88">
        <v>120</v>
      </c>
      <c r="K119" s="95" t="s">
        <v>130</v>
      </c>
      <c r="L119" s="89">
        <v>800</v>
      </c>
      <c r="M119" s="96" t="s">
        <v>275</v>
      </c>
      <c r="N119" s="97"/>
      <c r="O119" s="81">
        <v>3</v>
      </c>
      <c r="P119" s="81" t="s">
        <v>276</v>
      </c>
    </row>
    <row r="120" spans="1:16" s="82" customFormat="1" ht="15.75">
      <c r="A120" s="116">
        <v>87</v>
      </c>
      <c r="B120" s="91" t="s">
        <v>444</v>
      </c>
      <c r="C120" s="92">
        <v>31599</v>
      </c>
      <c r="D120" s="93" t="s">
        <v>54</v>
      </c>
      <c r="E120" s="94" t="s">
        <v>39</v>
      </c>
      <c r="F120" s="90" t="s">
        <v>119</v>
      </c>
      <c r="G120" s="88">
        <v>87</v>
      </c>
      <c r="K120" s="95" t="s">
        <v>445</v>
      </c>
      <c r="L120" s="89">
        <v>800</v>
      </c>
      <c r="M120" s="96" t="s">
        <v>446</v>
      </c>
      <c r="N120" s="97"/>
      <c r="O120" s="81">
        <v>3</v>
      </c>
      <c r="P120" s="81" t="s">
        <v>70</v>
      </c>
    </row>
    <row r="121" spans="1:16" s="82" customFormat="1" ht="15.75">
      <c r="A121" s="116">
        <v>157</v>
      </c>
      <c r="B121" s="91" t="s">
        <v>163</v>
      </c>
      <c r="C121" s="92">
        <v>32269</v>
      </c>
      <c r="D121" s="93" t="s">
        <v>53</v>
      </c>
      <c r="E121" s="94" t="s">
        <v>39</v>
      </c>
      <c r="F121" s="90" t="s">
        <v>95</v>
      </c>
      <c r="G121" s="88">
        <v>157</v>
      </c>
      <c r="K121" s="95" t="s">
        <v>164</v>
      </c>
      <c r="L121" s="89">
        <v>800</v>
      </c>
      <c r="M121" s="96"/>
      <c r="N121" s="97"/>
      <c r="O121" s="81">
        <v>3</v>
      </c>
      <c r="P121" s="81" t="s">
        <v>71</v>
      </c>
    </row>
    <row r="122" spans="1:16" s="82" customFormat="1" ht="15.75">
      <c r="A122" s="116"/>
      <c r="B122" s="91" t="s">
        <v>565</v>
      </c>
      <c r="C122" s="92">
        <v>32145</v>
      </c>
      <c r="D122" s="93" t="s">
        <v>55</v>
      </c>
      <c r="E122" s="94" t="s">
        <v>39</v>
      </c>
      <c r="F122" s="90" t="s">
        <v>395</v>
      </c>
      <c r="G122" s="88"/>
      <c r="H122" s="14"/>
      <c r="I122" s="14"/>
      <c r="J122" s="14"/>
      <c r="K122" s="95" t="s">
        <v>581</v>
      </c>
      <c r="L122" s="89">
        <v>800</v>
      </c>
      <c r="M122" s="96" t="s">
        <v>567</v>
      </c>
      <c r="N122" s="97"/>
      <c r="O122" s="81"/>
      <c r="P122" s="81"/>
    </row>
    <row r="123" spans="1:16" s="82" customFormat="1" ht="15.75">
      <c r="A123" s="115"/>
      <c r="B123" s="91" t="s">
        <v>382</v>
      </c>
      <c r="C123" s="92">
        <v>33298</v>
      </c>
      <c r="D123" s="93" t="s">
        <v>53</v>
      </c>
      <c r="E123" s="94" t="s">
        <v>383</v>
      </c>
      <c r="F123" s="90" t="s">
        <v>294</v>
      </c>
      <c r="G123" s="88"/>
      <c r="H123" s="14"/>
      <c r="I123" s="14"/>
      <c r="J123" s="14"/>
      <c r="K123" s="95" t="s">
        <v>384</v>
      </c>
      <c r="L123" s="89" t="s">
        <v>297</v>
      </c>
      <c r="M123" s="96" t="s">
        <v>385</v>
      </c>
      <c r="N123" s="97" t="s">
        <v>141</v>
      </c>
      <c r="O123" s="81"/>
      <c r="P123" s="81"/>
    </row>
    <row r="124" spans="1:16" s="82" customFormat="1" ht="15.75">
      <c r="A124" s="116">
        <v>173</v>
      </c>
      <c r="B124" s="113" t="s">
        <v>568</v>
      </c>
      <c r="C124" s="85">
        <v>29790</v>
      </c>
      <c r="D124" s="85" t="s">
        <v>53</v>
      </c>
      <c r="E124" s="86" t="s">
        <v>569</v>
      </c>
      <c r="F124" s="87" t="s">
        <v>570</v>
      </c>
      <c r="G124" s="88"/>
      <c r="H124" s="14"/>
      <c r="I124" s="14"/>
      <c r="J124" s="14"/>
      <c r="K124" s="113" t="s">
        <v>582</v>
      </c>
      <c r="L124" s="89">
        <v>800</v>
      </c>
      <c r="M124" s="114"/>
      <c r="N124" s="97" t="s">
        <v>141</v>
      </c>
      <c r="O124" s="81">
        <v>1</v>
      </c>
      <c r="P124" s="81">
        <v>4</v>
      </c>
    </row>
    <row r="125" spans="1:16" s="82" customFormat="1" ht="15.75">
      <c r="A125" s="115">
        <v>172</v>
      </c>
      <c r="B125" s="113" t="s">
        <v>498</v>
      </c>
      <c r="C125" s="85"/>
      <c r="D125" s="85" t="s">
        <v>54</v>
      </c>
      <c r="E125" s="86" t="s">
        <v>39</v>
      </c>
      <c r="F125" s="98" t="s">
        <v>587</v>
      </c>
      <c r="G125" s="88"/>
      <c r="H125" s="14"/>
      <c r="I125" s="14"/>
      <c r="J125" s="14"/>
      <c r="K125" s="113" t="s">
        <v>180</v>
      </c>
      <c r="L125" s="89">
        <v>800</v>
      </c>
      <c r="M125" s="114"/>
      <c r="N125" s="97"/>
      <c r="O125" s="81"/>
      <c r="P125" s="81"/>
    </row>
    <row r="126" spans="1:16" s="82" customFormat="1" ht="15.75">
      <c r="A126" s="130"/>
      <c r="B126" s="131"/>
      <c r="C126" s="132"/>
      <c r="D126" s="133"/>
      <c r="E126" s="134"/>
      <c r="F126" s="130"/>
      <c r="G126" s="128"/>
      <c r="H126" s="129"/>
      <c r="I126" s="127"/>
      <c r="J126" s="137"/>
      <c r="K126" s="135"/>
      <c r="L126" s="89"/>
      <c r="M126" s="96"/>
      <c r="N126" s="138"/>
      <c r="O126" s="81"/>
      <c r="P126" s="81"/>
    </row>
    <row r="127" spans="1:16" s="82" customFormat="1" ht="15.75">
      <c r="A127" s="116">
        <v>86</v>
      </c>
      <c r="B127" s="91" t="s">
        <v>409</v>
      </c>
      <c r="C127" s="92">
        <v>33365</v>
      </c>
      <c r="D127" s="93" t="s">
        <v>55</v>
      </c>
      <c r="E127" s="94" t="s">
        <v>39</v>
      </c>
      <c r="F127" s="98" t="s">
        <v>587</v>
      </c>
      <c r="G127" s="88">
        <v>86</v>
      </c>
      <c r="K127" s="95" t="s">
        <v>410</v>
      </c>
      <c r="L127" s="89">
        <v>1500</v>
      </c>
      <c r="M127" s="96" t="s">
        <v>412</v>
      </c>
      <c r="N127" s="97"/>
      <c r="O127" s="81">
        <v>1</v>
      </c>
      <c r="P127" s="81">
        <v>1</v>
      </c>
    </row>
    <row r="128" spans="1:16" s="82" customFormat="1" ht="15.75">
      <c r="A128" s="116">
        <v>80</v>
      </c>
      <c r="B128" s="91" t="s">
        <v>183</v>
      </c>
      <c r="C128" s="92">
        <v>34451</v>
      </c>
      <c r="D128" s="93" t="s">
        <v>55</v>
      </c>
      <c r="E128" s="94" t="s">
        <v>39</v>
      </c>
      <c r="F128" s="90" t="s">
        <v>107</v>
      </c>
      <c r="G128" s="88">
        <v>80</v>
      </c>
      <c r="K128" s="95" t="s">
        <v>184</v>
      </c>
      <c r="L128" s="89">
        <v>1500</v>
      </c>
      <c r="M128" s="96" t="s">
        <v>185</v>
      </c>
      <c r="N128" s="97"/>
      <c r="O128" s="81">
        <v>1</v>
      </c>
      <c r="P128" s="81">
        <v>2</v>
      </c>
    </row>
    <row r="129" spans="1:16" s="82" customFormat="1" ht="15.75">
      <c r="A129" s="116">
        <v>78</v>
      </c>
      <c r="B129" s="91" t="s">
        <v>137</v>
      </c>
      <c r="C129" s="92">
        <v>31859</v>
      </c>
      <c r="D129" s="93" t="s">
        <v>53</v>
      </c>
      <c r="E129" s="94" t="s">
        <v>138</v>
      </c>
      <c r="F129" s="90"/>
      <c r="G129" s="88">
        <v>78</v>
      </c>
      <c r="K129" s="95" t="s">
        <v>139</v>
      </c>
      <c r="L129" s="89">
        <v>1500</v>
      </c>
      <c r="M129" s="96" t="s">
        <v>140</v>
      </c>
      <c r="N129" s="97" t="s">
        <v>141</v>
      </c>
      <c r="O129" s="81">
        <v>1</v>
      </c>
      <c r="P129" s="81">
        <v>3</v>
      </c>
    </row>
    <row r="130" spans="1:16" s="82" customFormat="1" ht="15.75">
      <c r="A130" s="116">
        <v>83</v>
      </c>
      <c r="B130" s="91" t="s">
        <v>317</v>
      </c>
      <c r="C130" s="92">
        <v>33031</v>
      </c>
      <c r="D130" s="93" t="s">
        <v>55</v>
      </c>
      <c r="E130" s="94" t="s">
        <v>39</v>
      </c>
      <c r="F130" s="90" t="s">
        <v>319</v>
      </c>
      <c r="G130" s="88">
        <v>83</v>
      </c>
      <c r="K130" s="95" t="s">
        <v>318</v>
      </c>
      <c r="L130" s="89">
        <v>1500</v>
      </c>
      <c r="M130" s="96" t="s">
        <v>320</v>
      </c>
      <c r="N130" s="97"/>
      <c r="O130" s="81">
        <v>1</v>
      </c>
      <c r="P130" s="81">
        <v>4</v>
      </c>
    </row>
    <row r="131" spans="1:16" s="82" customFormat="1" ht="15.75">
      <c r="A131" s="116">
        <v>82</v>
      </c>
      <c r="B131" s="91" t="s">
        <v>272</v>
      </c>
      <c r="C131" s="92">
        <v>33039</v>
      </c>
      <c r="D131" s="93" t="s">
        <v>54</v>
      </c>
      <c r="E131" s="94" t="s">
        <v>39</v>
      </c>
      <c r="F131" s="90" t="s">
        <v>132</v>
      </c>
      <c r="G131" s="88">
        <v>82</v>
      </c>
      <c r="K131" s="95" t="s">
        <v>273</v>
      </c>
      <c r="L131" s="89">
        <v>1500</v>
      </c>
      <c r="M131" s="96" t="s">
        <v>140</v>
      </c>
      <c r="N131" s="97"/>
      <c r="O131" s="81">
        <v>1</v>
      </c>
      <c r="P131" s="81">
        <v>5</v>
      </c>
    </row>
    <row r="132" spans="1:16" s="82" customFormat="1" ht="15.75">
      <c r="A132" s="116">
        <v>79</v>
      </c>
      <c r="B132" s="91" t="s">
        <v>174</v>
      </c>
      <c r="C132" s="92">
        <v>30423</v>
      </c>
      <c r="D132" s="93" t="s">
        <v>53</v>
      </c>
      <c r="E132" s="94" t="s">
        <v>39</v>
      </c>
      <c r="F132" s="90" t="s">
        <v>175</v>
      </c>
      <c r="G132" s="88">
        <v>79</v>
      </c>
      <c r="K132" s="95" t="s">
        <v>176</v>
      </c>
      <c r="L132" s="89">
        <v>1500</v>
      </c>
      <c r="M132" s="96" t="s">
        <v>177</v>
      </c>
      <c r="N132" s="97"/>
      <c r="O132" s="81">
        <v>1</v>
      </c>
      <c r="P132" s="81">
        <v>6</v>
      </c>
    </row>
    <row r="133" spans="1:16" s="82" customFormat="1" ht="15.75">
      <c r="A133" s="116">
        <v>85</v>
      </c>
      <c r="B133" s="91" t="s">
        <v>387</v>
      </c>
      <c r="C133" s="92">
        <v>33771</v>
      </c>
      <c r="D133" s="93" t="s">
        <v>54</v>
      </c>
      <c r="E133" s="94" t="s">
        <v>39</v>
      </c>
      <c r="F133" s="90" t="s">
        <v>107</v>
      </c>
      <c r="G133" s="88">
        <v>85</v>
      </c>
      <c r="K133" s="95" t="s">
        <v>318</v>
      </c>
      <c r="L133" s="89">
        <v>1500</v>
      </c>
      <c r="M133" s="96" t="s">
        <v>388</v>
      </c>
      <c r="N133" s="97"/>
      <c r="O133" s="81">
        <v>1</v>
      </c>
      <c r="P133" s="81">
        <v>7</v>
      </c>
    </row>
    <row r="134" spans="1:16" s="82" customFormat="1" ht="15.75">
      <c r="A134" s="116">
        <v>84</v>
      </c>
      <c r="B134" s="91" t="s">
        <v>363</v>
      </c>
      <c r="C134" s="92">
        <v>34421</v>
      </c>
      <c r="D134" s="93" t="s">
        <v>55</v>
      </c>
      <c r="E134" s="94" t="s">
        <v>39</v>
      </c>
      <c r="F134" s="90" t="s">
        <v>364</v>
      </c>
      <c r="G134" s="88">
        <v>84</v>
      </c>
      <c r="K134" s="95" t="s">
        <v>365</v>
      </c>
      <c r="L134" s="89">
        <v>1500</v>
      </c>
      <c r="M134" s="96" t="s">
        <v>366</v>
      </c>
      <c r="N134" s="97"/>
      <c r="O134" s="81">
        <v>1</v>
      </c>
      <c r="P134" s="81">
        <v>8</v>
      </c>
    </row>
    <row r="135" spans="1:16" s="82" customFormat="1" ht="15.75">
      <c r="A135" s="116">
        <v>77</v>
      </c>
      <c r="B135" s="108" t="s">
        <v>94</v>
      </c>
      <c r="C135" s="92">
        <v>31373</v>
      </c>
      <c r="D135" s="93" t="s">
        <v>53</v>
      </c>
      <c r="E135" s="94" t="s">
        <v>39</v>
      </c>
      <c r="F135" s="108" t="s">
        <v>95</v>
      </c>
      <c r="G135" s="88">
        <v>77</v>
      </c>
      <c r="K135" s="109" t="s">
        <v>98</v>
      </c>
      <c r="L135" s="89">
        <v>1500</v>
      </c>
      <c r="M135" s="110">
        <v>4.08</v>
      </c>
      <c r="N135" s="97"/>
      <c r="O135" s="81">
        <v>1</v>
      </c>
      <c r="P135" s="77">
        <v>9</v>
      </c>
    </row>
    <row r="136" spans="1:16" s="82" customFormat="1" ht="15.75">
      <c r="A136" s="116">
        <v>90</v>
      </c>
      <c r="B136" s="91" t="s">
        <v>524</v>
      </c>
      <c r="C136" s="92">
        <v>30816</v>
      </c>
      <c r="D136" s="93" t="s">
        <v>54</v>
      </c>
      <c r="E136" s="94" t="s">
        <v>39</v>
      </c>
      <c r="F136" s="90" t="s">
        <v>525</v>
      </c>
      <c r="G136" s="88">
        <v>90</v>
      </c>
      <c r="K136" s="95" t="s">
        <v>526</v>
      </c>
      <c r="L136" s="89">
        <v>1500</v>
      </c>
      <c r="M136" s="96" t="s">
        <v>527</v>
      </c>
      <c r="N136" s="97"/>
      <c r="O136" s="81">
        <v>1</v>
      </c>
      <c r="P136" s="81">
        <v>10</v>
      </c>
    </row>
    <row r="137" spans="1:16" s="82" customFormat="1" ht="15.75">
      <c r="A137" s="116">
        <v>87</v>
      </c>
      <c r="B137" s="91" t="s">
        <v>444</v>
      </c>
      <c r="C137" s="92">
        <v>31599</v>
      </c>
      <c r="D137" s="93" t="s">
        <v>54</v>
      </c>
      <c r="E137" s="94" t="s">
        <v>39</v>
      </c>
      <c r="F137" s="90" t="s">
        <v>119</v>
      </c>
      <c r="G137" s="88">
        <v>87</v>
      </c>
      <c r="K137" s="95" t="s">
        <v>445</v>
      </c>
      <c r="L137" s="89">
        <v>1500</v>
      </c>
      <c r="M137" s="96" t="s">
        <v>388</v>
      </c>
      <c r="N137" s="97"/>
      <c r="O137" s="81">
        <v>1</v>
      </c>
      <c r="P137" s="81">
        <v>11</v>
      </c>
    </row>
    <row r="138" spans="1:16" s="82" customFormat="1" ht="15.75">
      <c r="A138" s="116">
        <v>89</v>
      </c>
      <c r="B138" s="91" t="s">
        <v>514</v>
      </c>
      <c r="C138" s="92">
        <v>33652</v>
      </c>
      <c r="D138" s="93" t="s">
        <v>54</v>
      </c>
      <c r="E138" s="94" t="s">
        <v>39</v>
      </c>
      <c r="F138" s="90" t="s">
        <v>148</v>
      </c>
      <c r="G138" s="88">
        <v>89</v>
      </c>
      <c r="K138" s="95" t="s">
        <v>515</v>
      </c>
      <c r="L138" s="89">
        <v>1500</v>
      </c>
      <c r="M138" s="96" t="s">
        <v>516</v>
      </c>
      <c r="N138" s="97"/>
      <c r="O138" s="81">
        <v>1</v>
      </c>
      <c r="P138" s="81">
        <v>12</v>
      </c>
    </row>
    <row r="139" spans="1:16" s="82" customFormat="1" ht="15.75">
      <c r="A139" s="116">
        <v>81</v>
      </c>
      <c r="B139" s="91" t="s">
        <v>267</v>
      </c>
      <c r="C139" s="92">
        <v>35733</v>
      </c>
      <c r="D139" s="93" t="s">
        <v>128</v>
      </c>
      <c r="E139" s="94" t="s">
        <v>39</v>
      </c>
      <c r="F139" s="90" t="s">
        <v>268</v>
      </c>
      <c r="G139" s="88">
        <v>81</v>
      </c>
      <c r="K139" s="95" t="s">
        <v>269</v>
      </c>
      <c r="L139" s="89">
        <v>1500</v>
      </c>
      <c r="M139" s="96" t="s">
        <v>270</v>
      </c>
      <c r="N139" s="97"/>
      <c r="O139" s="81">
        <v>1</v>
      </c>
      <c r="P139" s="81">
        <v>13</v>
      </c>
    </row>
    <row r="140" spans="1:16" s="82" customFormat="1" ht="15.75">
      <c r="A140" s="116">
        <v>866</v>
      </c>
      <c r="B140" s="91" t="s">
        <v>359</v>
      </c>
      <c r="C140" s="92">
        <v>29371</v>
      </c>
      <c r="D140" s="93" t="s">
        <v>53</v>
      </c>
      <c r="E140" s="94" t="s">
        <v>360</v>
      </c>
      <c r="F140" s="90" t="s">
        <v>148</v>
      </c>
      <c r="G140" s="88">
        <v>866</v>
      </c>
      <c r="H140" s="14"/>
      <c r="I140" s="14"/>
      <c r="J140" s="14"/>
      <c r="K140" s="95" t="s">
        <v>361</v>
      </c>
      <c r="L140" s="89">
        <v>1500</v>
      </c>
      <c r="M140" s="96" t="s">
        <v>362</v>
      </c>
      <c r="N140" s="97" t="s">
        <v>141</v>
      </c>
      <c r="O140" s="81">
        <v>1</v>
      </c>
      <c r="P140" s="81">
        <v>14</v>
      </c>
    </row>
    <row r="141" spans="1:16" s="82" customFormat="1" ht="15.75">
      <c r="A141" s="116">
        <v>160</v>
      </c>
      <c r="B141" s="91" t="s">
        <v>249</v>
      </c>
      <c r="C141" s="92">
        <v>33827</v>
      </c>
      <c r="D141" s="93" t="s">
        <v>55</v>
      </c>
      <c r="E141" s="94" t="s">
        <v>39</v>
      </c>
      <c r="F141" s="90" t="s">
        <v>148</v>
      </c>
      <c r="G141" s="88">
        <v>160</v>
      </c>
      <c r="K141" s="95" t="s">
        <v>250</v>
      </c>
      <c r="L141" s="89">
        <v>1500</v>
      </c>
      <c r="M141" s="96" t="s">
        <v>252</v>
      </c>
      <c r="N141" s="97"/>
      <c r="O141" s="81"/>
      <c r="P141" s="81"/>
    </row>
    <row r="142" spans="1:16" s="82" customFormat="1" ht="15.75">
      <c r="A142" s="116"/>
      <c r="B142" s="100" t="s">
        <v>571</v>
      </c>
      <c r="C142" s="101">
        <v>29216</v>
      </c>
      <c r="D142" s="102" t="s">
        <v>53</v>
      </c>
      <c r="E142" s="103" t="s">
        <v>39</v>
      </c>
      <c r="F142" s="18" t="s">
        <v>148</v>
      </c>
      <c r="G142" s="88"/>
      <c r="H142" s="14"/>
      <c r="I142" s="14"/>
      <c r="J142" s="14"/>
      <c r="K142" s="104" t="s">
        <v>361</v>
      </c>
      <c r="L142" s="18">
        <v>1500</v>
      </c>
      <c r="M142" s="97" t="s">
        <v>572</v>
      </c>
      <c r="N142" s="97"/>
      <c r="O142" s="81"/>
      <c r="P142" s="81"/>
    </row>
    <row r="143" spans="1:16" s="82" customFormat="1" ht="15.75">
      <c r="A143" s="116">
        <v>88</v>
      </c>
      <c r="B143" s="91" t="s">
        <v>448</v>
      </c>
      <c r="C143" s="92">
        <v>30227</v>
      </c>
      <c r="D143" s="93" t="s">
        <v>166</v>
      </c>
      <c r="E143" s="94" t="s">
        <v>39</v>
      </c>
      <c r="F143" s="90" t="s">
        <v>449</v>
      </c>
      <c r="G143" s="88">
        <v>88</v>
      </c>
      <c r="K143" s="95" t="s">
        <v>450</v>
      </c>
      <c r="L143" s="89">
        <v>1500</v>
      </c>
      <c r="M143" s="96" t="s">
        <v>452</v>
      </c>
      <c r="N143" s="97"/>
      <c r="O143" s="81"/>
      <c r="P143" s="81"/>
    </row>
    <row r="144" spans="1:16" s="82" customFormat="1" ht="15.75">
      <c r="A144" s="116">
        <v>173</v>
      </c>
      <c r="B144" s="113" t="s">
        <v>568</v>
      </c>
      <c r="C144" s="85">
        <v>29790</v>
      </c>
      <c r="D144" s="85" t="s">
        <v>53</v>
      </c>
      <c r="E144" s="86" t="s">
        <v>569</v>
      </c>
      <c r="F144" s="87" t="s">
        <v>570</v>
      </c>
      <c r="G144" s="88"/>
      <c r="H144" s="14"/>
      <c r="I144" s="14"/>
      <c r="J144" s="14"/>
      <c r="K144" s="113" t="s">
        <v>582</v>
      </c>
      <c r="L144" s="89">
        <v>1500</v>
      </c>
      <c r="M144" s="114"/>
      <c r="N144" s="97" t="s">
        <v>141</v>
      </c>
      <c r="O144" s="81"/>
      <c r="P144" s="81"/>
    </row>
    <row r="145" spans="1:16" s="82" customFormat="1" ht="15.75">
      <c r="A145" s="116"/>
      <c r="B145" s="113"/>
      <c r="C145" s="85"/>
      <c r="D145" s="85"/>
      <c r="E145" s="86"/>
      <c r="F145" s="87"/>
      <c r="G145" s="88"/>
      <c r="H145" s="14"/>
      <c r="I145" s="14"/>
      <c r="J145" s="14"/>
      <c r="K145" s="113"/>
      <c r="L145" s="89"/>
      <c r="M145" s="114"/>
      <c r="N145" s="97"/>
      <c r="O145" s="81"/>
      <c r="P145" s="81"/>
    </row>
    <row r="146" spans="1:16" s="82" customFormat="1" ht="15.75">
      <c r="A146" s="116">
        <v>85</v>
      </c>
      <c r="B146" s="91" t="s">
        <v>387</v>
      </c>
      <c r="C146" s="92">
        <v>33771</v>
      </c>
      <c r="D146" s="93" t="s">
        <v>54</v>
      </c>
      <c r="E146" s="94" t="s">
        <v>39</v>
      </c>
      <c r="F146" s="90" t="s">
        <v>107</v>
      </c>
      <c r="G146" s="88">
        <v>85</v>
      </c>
      <c r="K146" s="95" t="s">
        <v>318</v>
      </c>
      <c r="L146" s="89">
        <v>3000</v>
      </c>
      <c r="M146" s="96" t="s">
        <v>389</v>
      </c>
      <c r="N146" s="97"/>
      <c r="O146" s="81">
        <v>1</v>
      </c>
      <c r="P146" s="81"/>
    </row>
    <row r="147" spans="1:16" s="82" customFormat="1" ht="15.75">
      <c r="A147" s="116">
        <v>78</v>
      </c>
      <c r="B147" s="91" t="s">
        <v>137</v>
      </c>
      <c r="C147" s="92">
        <v>31859</v>
      </c>
      <c r="D147" s="93" t="s">
        <v>53</v>
      </c>
      <c r="E147" s="94" t="s">
        <v>138</v>
      </c>
      <c r="F147" s="90"/>
      <c r="G147" s="88">
        <v>78</v>
      </c>
      <c r="K147" s="95" t="s">
        <v>139</v>
      </c>
      <c r="L147" s="89">
        <v>3000</v>
      </c>
      <c r="M147" s="96" t="s">
        <v>142</v>
      </c>
      <c r="N147" s="97" t="s">
        <v>141</v>
      </c>
      <c r="O147" s="81">
        <v>2</v>
      </c>
      <c r="P147" s="81"/>
    </row>
    <row r="148" spans="1:16" s="82" customFormat="1" ht="15.75">
      <c r="A148" s="116">
        <v>79</v>
      </c>
      <c r="B148" s="91" t="s">
        <v>174</v>
      </c>
      <c r="C148" s="92">
        <v>30423</v>
      </c>
      <c r="D148" s="93" t="s">
        <v>53</v>
      </c>
      <c r="E148" s="94" t="s">
        <v>39</v>
      </c>
      <c r="F148" s="90" t="s">
        <v>175</v>
      </c>
      <c r="G148" s="88">
        <v>79</v>
      </c>
      <c r="K148" s="95" t="s">
        <v>176</v>
      </c>
      <c r="L148" s="89">
        <v>3000</v>
      </c>
      <c r="M148" s="96" t="s">
        <v>178</v>
      </c>
      <c r="N148" s="97"/>
      <c r="O148" s="81">
        <v>3</v>
      </c>
      <c r="P148" s="81"/>
    </row>
    <row r="149" spans="1:16" s="82" customFormat="1" ht="15.75">
      <c r="A149" s="116">
        <v>81</v>
      </c>
      <c r="B149" s="91" t="s">
        <v>267</v>
      </c>
      <c r="C149" s="92">
        <v>35733</v>
      </c>
      <c r="D149" s="93" t="s">
        <v>128</v>
      </c>
      <c r="E149" s="94" t="s">
        <v>39</v>
      </c>
      <c r="F149" s="90" t="s">
        <v>268</v>
      </c>
      <c r="G149" s="88">
        <v>81</v>
      </c>
      <c r="K149" s="95" t="s">
        <v>269</v>
      </c>
      <c r="L149" s="89">
        <v>3000</v>
      </c>
      <c r="M149" s="96" t="s">
        <v>271</v>
      </c>
      <c r="N149" s="97"/>
      <c r="O149" s="81">
        <v>4</v>
      </c>
      <c r="P149" s="81"/>
    </row>
    <row r="150" spans="1:16" s="82" customFormat="1" ht="15.75">
      <c r="A150" s="116"/>
      <c r="B150" s="91"/>
      <c r="C150" s="92"/>
      <c r="D150" s="93"/>
      <c r="E150" s="94"/>
      <c r="F150" s="90"/>
      <c r="G150" s="88"/>
      <c r="K150" s="95"/>
      <c r="L150" s="89"/>
      <c r="M150" s="96"/>
      <c r="N150" s="97"/>
      <c r="O150" s="81"/>
      <c r="P150" s="81"/>
    </row>
    <row r="151" spans="1:16" s="82" customFormat="1" ht="15.75">
      <c r="A151" s="116">
        <v>65</v>
      </c>
      <c r="B151" s="91" t="s">
        <v>209</v>
      </c>
      <c r="C151" s="92">
        <v>35549</v>
      </c>
      <c r="D151" s="93" t="s">
        <v>55</v>
      </c>
      <c r="E151" s="94" t="s">
        <v>39</v>
      </c>
      <c r="F151" s="90" t="s">
        <v>95</v>
      </c>
      <c r="G151" s="88">
        <v>65</v>
      </c>
      <c r="K151" s="95" t="s">
        <v>210</v>
      </c>
      <c r="L151" s="89" t="s">
        <v>161</v>
      </c>
      <c r="M151" s="96">
        <v>14.1</v>
      </c>
      <c r="N151" s="97"/>
      <c r="O151" s="81">
        <v>1</v>
      </c>
      <c r="P151" s="81">
        <v>2</v>
      </c>
    </row>
    <row r="152" spans="1:16" s="82" customFormat="1" ht="15.75">
      <c r="A152" s="116">
        <v>54</v>
      </c>
      <c r="B152" s="91" t="s">
        <v>436</v>
      </c>
      <c r="C152" s="92">
        <v>33588</v>
      </c>
      <c r="D152" s="93" t="s">
        <v>54</v>
      </c>
      <c r="E152" s="94" t="s">
        <v>437</v>
      </c>
      <c r="F152" s="90"/>
      <c r="G152" s="88">
        <v>54</v>
      </c>
      <c r="K152" s="95" t="s">
        <v>438</v>
      </c>
      <c r="L152" s="89" t="s">
        <v>161</v>
      </c>
      <c r="M152" s="96" t="s">
        <v>439</v>
      </c>
      <c r="N152" s="97" t="s">
        <v>141</v>
      </c>
      <c r="O152" s="81">
        <v>1</v>
      </c>
      <c r="P152" s="81">
        <v>3</v>
      </c>
    </row>
    <row r="153" spans="1:16" s="82" customFormat="1" ht="15.75">
      <c r="A153" s="116">
        <v>68</v>
      </c>
      <c r="B153" s="91" t="s">
        <v>536</v>
      </c>
      <c r="C153" s="92">
        <v>31799</v>
      </c>
      <c r="D153" s="93" t="s">
        <v>54</v>
      </c>
      <c r="E153" s="94" t="s">
        <v>39</v>
      </c>
      <c r="F153" s="90" t="s">
        <v>481</v>
      </c>
      <c r="G153" s="88">
        <v>68</v>
      </c>
      <c r="K153" s="95" t="s">
        <v>537</v>
      </c>
      <c r="L153" s="89" t="s">
        <v>161</v>
      </c>
      <c r="M153" s="96" t="s">
        <v>538</v>
      </c>
      <c r="N153" s="97"/>
      <c r="O153" s="81">
        <v>1</v>
      </c>
      <c r="P153" s="81">
        <v>4</v>
      </c>
    </row>
    <row r="154" spans="1:16" s="82" customFormat="1" ht="15.75">
      <c r="A154" s="116">
        <v>67</v>
      </c>
      <c r="B154" s="91" t="s">
        <v>334</v>
      </c>
      <c r="C154" s="92">
        <v>29924</v>
      </c>
      <c r="D154" s="93" t="s">
        <v>53</v>
      </c>
      <c r="E154" s="94" t="s">
        <v>39</v>
      </c>
      <c r="F154" s="90" t="s">
        <v>148</v>
      </c>
      <c r="G154" s="88">
        <v>67</v>
      </c>
      <c r="K154" s="95" t="s">
        <v>335</v>
      </c>
      <c r="L154" s="89" t="s">
        <v>161</v>
      </c>
      <c r="M154" s="96" t="s">
        <v>336</v>
      </c>
      <c r="N154" s="97"/>
      <c r="O154" s="81">
        <v>1</v>
      </c>
      <c r="P154" s="81">
        <v>5</v>
      </c>
    </row>
    <row r="155" spans="1:16" s="82" customFormat="1" ht="15.75">
      <c r="A155" s="116">
        <v>62</v>
      </c>
      <c r="B155" s="91" t="s">
        <v>159</v>
      </c>
      <c r="C155" s="92">
        <v>34790</v>
      </c>
      <c r="D155" s="93" t="s">
        <v>55</v>
      </c>
      <c r="E155" s="94" t="s">
        <v>39</v>
      </c>
      <c r="F155" s="90" t="s">
        <v>144</v>
      </c>
      <c r="G155" s="88">
        <v>62</v>
      </c>
      <c r="K155" s="95" t="s">
        <v>160</v>
      </c>
      <c r="L155" s="89" t="s">
        <v>161</v>
      </c>
      <c r="M155" s="96">
        <v>14.45</v>
      </c>
      <c r="N155" s="97"/>
      <c r="O155" s="81">
        <v>1</v>
      </c>
      <c r="P155" s="81">
        <v>6</v>
      </c>
    </row>
    <row r="156" spans="1:16" s="82" customFormat="1" ht="15.75">
      <c r="A156" s="116">
        <v>63</v>
      </c>
      <c r="B156" s="91" t="s">
        <v>162</v>
      </c>
      <c r="C156" s="92">
        <v>34790</v>
      </c>
      <c r="D156" s="93" t="s">
        <v>55</v>
      </c>
      <c r="E156" s="94" t="s">
        <v>39</v>
      </c>
      <c r="F156" s="90" t="s">
        <v>144</v>
      </c>
      <c r="G156" s="88">
        <v>63</v>
      </c>
      <c r="K156" s="95" t="s">
        <v>160</v>
      </c>
      <c r="L156" s="89" t="s">
        <v>161</v>
      </c>
      <c r="M156" s="96">
        <v>14.53</v>
      </c>
      <c r="N156" s="97"/>
      <c r="O156" s="81">
        <v>1</v>
      </c>
      <c r="P156" s="81">
        <v>7</v>
      </c>
    </row>
    <row r="157" spans="1:16" s="82" customFormat="1" ht="15.75">
      <c r="A157" s="116"/>
      <c r="B157" s="91"/>
      <c r="C157" s="92"/>
      <c r="D157" s="93"/>
      <c r="E157" s="94"/>
      <c r="F157" s="90"/>
      <c r="G157" s="88"/>
      <c r="K157" s="95"/>
      <c r="L157" s="89"/>
      <c r="M157" s="96"/>
      <c r="N157" s="97"/>
      <c r="O157" s="81"/>
      <c r="P157" s="81"/>
    </row>
    <row r="158" spans="1:16" s="82" customFormat="1" ht="15.75">
      <c r="A158" s="116">
        <v>10</v>
      </c>
      <c r="B158" s="91" t="s">
        <v>543</v>
      </c>
      <c r="C158" s="92">
        <v>34364</v>
      </c>
      <c r="D158" s="93" t="s">
        <v>55</v>
      </c>
      <c r="E158" s="94" t="s">
        <v>544</v>
      </c>
      <c r="F158" s="90"/>
      <c r="G158" s="88">
        <v>10</v>
      </c>
      <c r="K158" s="95" t="s">
        <v>545</v>
      </c>
      <c r="L158" s="89" t="s">
        <v>161</v>
      </c>
      <c r="M158" s="96"/>
      <c r="N158" s="97" t="s">
        <v>141</v>
      </c>
      <c r="O158" s="81">
        <v>2</v>
      </c>
      <c r="P158" s="81">
        <v>2</v>
      </c>
    </row>
    <row r="159" spans="1:16" s="82" customFormat="1" ht="15.75">
      <c r="A159" s="116">
        <v>66</v>
      </c>
      <c r="B159" s="91" t="s">
        <v>498</v>
      </c>
      <c r="C159" s="92" t="s">
        <v>499</v>
      </c>
      <c r="D159" s="93" t="s">
        <v>55</v>
      </c>
      <c r="E159" s="94" t="s">
        <v>39</v>
      </c>
      <c r="F159" s="98" t="s">
        <v>587</v>
      </c>
      <c r="G159" s="88">
        <v>66</v>
      </c>
      <c r="K159" s="95" t="s">
        <v>500</v>
      </c>
      <c r="L159" s="89" t="s">
        <v>161</v>
      </c>
      <c r="M159" s="96"/>
      <c r="N159" s="97"/>
      <c r="O159" s="81">
        <v>2</v>
      </c>
      <c r="P159" s="81">
        <v>3</v>
      </c>
    </row>
    <row r="160" spans="1:16" s="82" customFormat="1" ht="15.75">
      <c r="A160" s="116">
        <v>69</v>
      </c>
      <c r="B160" s="91" t="s">
        <v>539</v>
      </c>
      <c r="C160" s="92" t="s">
        <v>212</v>
      </c>
      <c r="D160" s="93" t="s">
        <v>55</v>
      </c>
      <c r="E160" s="94" t="s">
        <v>39</v>
      </c>
      <c r="F160" s="98" t="s">
        <v>587</v>
      </c>
      <c r="G160" s="88">
        <v>69</v>
      </c>
      <c r="K160" s="95" t="s">
        <v>500</v>
      </c>
      <c r="L160" s="89" t="s">
        <v>161</v>
      </c>
      <c r="M160" s="96"/>
      <c r="N160" s="97"/>
      <c r="O160" s="81">
        <v>2</v>
      </c>
      <c r="P160" s="81">
        <v>4</v>
      </c>
    </row>
    <row r="161" spans="1:16" s="82" customFormat="1" ht="15.75">
      <c r="A161" s="116">
        <v>64</v>
      </c>
      <c r="B161" s="91" t="s">
        <v>211</v>
      </c>
      <c r="C161" s="92" t="s">
        <v>212</v>
      </c>
      <c r="D161" s="93" t="s">
        <v>55</v>
      </c>
      <c r="E161" s="94" t="s">
        <v>39</v>
      </c>
      <c r="F161" s="98" t="s">
        <v>587</v>
      </c>
      <c r="G161" s="88">
        <v>64</v>
      </c>
      <c r="K161" s="95" t="s">
        <v>213</v>
      </c>
      <c r="L161" s="89" t="s">
        <v>161</v>
      </c>
      <c r="M161" s="96"/>
      <c r="N161" s="97"/>
      <c r="O161" s="81">
        <v>2</v>
      </c>
      <c r="P161" s="81">
        <v>5</v>
      </c>
    </row>
    <row r="162" spans="1:16" s="82" customFormat="1" ht="15.75">
      <c r="A162" s="116">
        <v>171</v>
      </c>
      <c r="B162" s="91" t="s">
        <v>562</v>
      </c>
      <c r="C162" s="92">
        <v>32245</v>
      </c>
      <c r="D162" s="93" t="s">
        <v>54</v>
      </c>
      <c r="E162" s="94" t="s">
        <v>563</v>
      </c>
      <c r="F162" s="98" t="s">
        <v>564</v>
      </c>
      <c r="G162" s="88">
        <v>171</v>
      </c>
      <c r="H162" s="14"/>
      <c r="I162" s="14"/>
      <c r="J162" s="14"/>
      <c r="K162" s="81" t="s">
        <v>580</v>
      </c>
      <c r="L162" s="89" t="s">
        <v>161</v>
      </c>
      <c r="M162" s="81" t="s">
        <v>150</v>
      </c>
      <c r="N162" s="97" t="s">
        <v>141</v>
      </c>
      <c r="O162" s="81">
        <v>2</v>
      </c>
      <c r="P162" s="81">
        <v>6</v>
      </c>
    </row>
    <row r="163" spans="1:16" s="82" customFormat="1" ht="15.75">
      <c r="A163" s="116">
        <v>170</v>
      </c>
      <c r="B163" s="113" t="s">
        <v>560</v>
      </c>
      <c r="C163" s="85">
        <v>33429</v>
      </c>
      <c r="D163" s="85" t="s">
        <v>55</v>
      </c>
      <c r="E163" s="86" t="s">
        <v>39</v>
      </c>
      <c r="F163" s="87" t="s">
        <v>561</v>
      </c>
      <c r="G163" s="88">
        <v>170</v>
      </c>
      <c r="H163" s="14"/>
      <c r="I163" s="14"/>
      <c r="J163" s="14"/>
      <c r="K163" s="113" t="s">
        <v>579</v>
      </c>
      <c r="L163" s="89" t="s">
        <v>161</v>
      </c>
      <c r="M163" s="114">
        <v>14.2</v>
      </c>
      <c r="N163" s="97"/>
      <c r="O163" s="81">
        <v>2</v>
      </c>
      <c r="P163" s="81">
        <v>7</v>
      </c>
    </row>
    <row r="164" spans="1:16" s="82" customFormat="1" ht="15.75">
      <c r="A164" s="116"/>
      <c r="B164" s="91" t="s">
        <v>535</v>
      </c>
      <c r="C164" s="92">
        <v>35093</v>
      </c>
      <c r="D164" s="93" t="s">
        <v>55</v>
      </c>
      <c r="E164" s="94" t="s">
        <v>300</v>
      </c>
      <c r="F164" s="90"/>
      <c r="G164" s="88"/>
      <c r="H164" s="14"/>
      <c r="I164" s="14"/>
      <c r="J164" s="14"/>
      <c r="K164" s="95" t="s">
        <v>210</v>
      </c>
      <c r="L164" s="89" t="s">
        <v>161</v>
      </c>
      <c r="M164" s="96">
        <v>11.2</v>
      </c>
      <c r="N164" s="97" t="s">
        <v>141</v>
      </c>
      <c r="O164" s="81"/>
      <c r="P164" s="81"/>
    </row>
    <row r="165" spans="1:16" s="82" customFormat="1" ht="15.75">
      <c r="A165" s="116"/>
      <c r="B165" s="91"/>
      <c r="C165" s="92"/>
      <c r="D165" s="93"/>
      <c r="E165" s="94"/>
      <c r="F165" s="90"/>
      <c r="G165" s="88"/>
      <c r="H165" s="14"/>
      <c r="I165" s="14"/>
      <c r="J165" s="14"/>
      <c r="K165" s="95"/>
      <c r="L165" s="89"/>
      <c r="M165" s="96"/>
      <c r="N165" s="97"/>
      <c r="O165" s="81"/>
      <c r="P165" s="81"/>
    </row>
    <row r="166" spans="1:16" s="82" customFormat="1" ht="15.75">
      <c r="A166" s="116">
        <v>75</v>
      </c>
      <c r="B166" s="91" t="s">
        <v>346</v>
      </c>
      <c r="C166" s="92">
        <v>34664</v>
      </c>
      <c r="D166" s="93" t="s">
        <v>128</v>
      </c>
      <c r="E166" s="94" t="s">
        <v>39</v>
      </c>
      <c r="F166" s="90" t="s">
        <v>170</v>
      </c>
      <c r="G166" s="88">
        <v>75</v>
      </c>
      <c r="K166" s="95" t="s">
        <v>223</v>
      </c>
      <c r="L166" s="89" t="s">
        <v>347</v>
      </c>
      <c r="M166" s="96" t="s">
        <v>348</v>
      </c>
      <c r="N166" s="97"/>
      <c r="O166" s="81">
        <v>1</v>
      </c>
      <c r="P166" s="81"/>
    </row>
    <row r="167" spans="1:16" s="82" customFormat="1" ht="15.75">
      <c r="A167" s="116">
        <v>84</v>
      </c>
      <c r="B167" s="91" t="s">
        <v>363</v>
      </c>
      <c r="C167" s="92">
        <v>34421</v>
      </c>
      <c r="D167" s="93" t="s">
        <v>55</v>
      </c>
      <c r="E167" s="94" t="s">
        <v>39</v>
      </c>
      <c r="F167" s="90" t="s">
        <v>364</v>
      </c>
      <c r="G167" s="88">
        <v>84</v>
      </c>
      <c r="K167" s="95" t="s">
        <v>367</v>
      </c>
      <c r="L167" s="89" t="s">
        <v>347</v>
      </c>
      <c r="M167" s="96" t="s">
        <v>368</v>
      </c>
      <c r="N167" s="97"/>
      <c r="O167" s="81">
        <v>2</v>
      </c>
      <c r="P167" s="81"/>
    </row>
    <row r="168" spans="1:16" s="82" customFormat="1" ht="15.75">
      <c r="A168" s="116"/>
      <c r="B168" s="91" t="s">
        <v>489</v>
      </c>
      <c r="C168" s="92">
        <v>34082</v>
      </c>
      <c r="D168" s="93" t="s">
        <v>55</v>
      </c>
      <c r="E168" s="94" t="s">
        <v>39</v>
      </c>
      <c r="F168" s="90" t="s">
        <v>119</v>
      </c>
      <c r="G168" s="88"/>
      <c r="H168" s="14"/>
      <c r="I168" s="14"/>
      <c r="J168" s="14"/>
      <c r="K168" s="95" t="s">
        <v>490</v>
      </c>
      <c r="L168" s="89" t="s">
        <v>347</v>
      </c>
      <c r="M168" s="96" t="s">
        <v>491</v>
      </c>
      <c r="N168" s="97"/>
      <c r="O168" s="81" t="s">
        <v>253</v>
      </c>
      <c r="P168" s="81"/>
    </row>
    <row r="169" spans="1:16" s="82" customFormat="1" ht="15.75">
      <c r="A169" s="116"/>
      <c r="B169" s="91"/>
      <c r="C169" s="92"/>
      <c r="D169" s="93"/>
      <c r="E169" s="94"/>
      <c r="F169" s="90"/>
      <c r="G169" s="88"/>
      <c r="H169" s="14"/>
      <c r="I169" s="14"/>
      <c r="J169" s="14"/>
      <c r="K169" s="95"/>
      <c r="L169" s="89"/>
      <c r="M169" s="96"/>
      <c r="N169" s="97"/>
      <c r="O169" s="81"/>
      <c r="P169" s="81"/>
    </row>
    <row r="170" spans="1:16" s="82" customFormat="1" ht="15.75">
      <c r="A170" s="116">
        <v>36</v>
      </c>
      <c r="B170" s="91" t="s">
        <v>131</v>
      </c>
      <c r="C170" s="92">
        <v>31635</v>
      </c>
      <c r="D170" s="93" t="s">
        <v>54</v>
      </c>
      <c r="E170" s="94" t="s">
        <v>39</v>
      </c>
      <c r="F170" s="90" t="s">
        <v>132</v>
      </c>
      <c r="G170" s="88">
        <v>36</v>
      </c>
      <c r="K170" s="95" t="s">
        <v>133</v>
      </c>
      <c r="L170" s="89" t="s">
        <v>93</v>
      </c>
      <c r="M170" s="96">
        <v>59.8</v>
      </c>
      <c r="N170" s="97"/>
      <c r="O170" s="81">
        <v>1</v>
      </c>
      <c r="P170" s="81">
        <v>2</v>
      </c>
    </row>
    <row r="171" spans="1:16" s="82" customFormat="1" ht="15.75">
      <c r="A171" s="116">
        <v>74</v>
      </c>
      <c r="B171" s="91" t="s">
        <v>506</v>
      </c>
      <c r="C171" s="92">
        <v>32692</v>
      </c>
      <c r="D171" s="93" t="s">
        <v>54</v>
      </c>
      <c r="E171" s="94" t="s">
        <v>39</v>
      </c>
      <c r="F171" s="90" t="s">
        <v>119</v>
      </c>
      <c r="G171" s="88">
        <v>74</v>
      </c>
      <c r="K171" s="95" t="s">
        <v>490</v>
      </c>
      <c r="L171" s="89" t="s">
        <v>93</v>
      </c>
      <c r="M171" s="96">
        <v>56.75</v>
      </c>
      <c r="N171" s="97"/>
      <c r="O171" s="81">
        <v>1</v>
      </c>
      <c r="P171" s="81">
        <v>3</v>
      </c>
    </row>
    <row r="172" spans="1:16" s="82" customFormat="1" ht="15.75">
      <c r="A172" s="116">
        <v>40</v>
      </c>
      <c r="B172" s="91" t="s">
        <v>186</v>
      </c>
      <c r="C172" s="92">
        <v>32290</v>
      </c>
      <c r="D172" s="93" t="s">
        <v>54</v>
      </c>
      <c r="E172" s="94" t="s">
        <v>39</v>
      </c>
      <c r="F172" s="90" t="s">
        <v>119</v>
      </c>
      <c r="G172" s="88">
        <v>40</v>
      </c>
      <c r="K172" s="95" t="s">
        <v>187</v>
      </c>
      <c r="L172" s="89" t="s">
        <v>93</v>
      </c>
      <c r="M172" s="96">
        <v>55.5</v>
      </c>
      <c r="N172" s="97"/>
      <c r="O172" s="81">
        <v>1</v>
      </c>
      <c r="P172" s="81">
        <v>4</v>
      </c>
    </row>
    <row r="173" spans="1:16" s="82" customFormat="1" ht="15.75">
      <c r="A173" s="116">
        <v>51</v>
      </c>
      <c r="B173" s="91" t="s">
        <v>369</v>
      </c>
      <c r="C173" s="92">
        <v>32393</v>
      </c>
      <c r="D173" s="93" t="s">
        <v>53</v>
      </c>
      <c r="E173" s="94" t="s">
        <v>293</v>
      </c>
      <c r="F173" s="90" t="s">
        <v>370</v>
      </c>
      <c r="G173" s="88">
        <v>51</v>
      </c>
      <c r="K173" s="95" t="s">
        <v>371</v>
      </c>
      <c r="L173" s="89" t="s">
        <v>93</v>
      </c>
      <c r="M173" s="96" t="s">
        <v>373</v>
      </c>
      <c r="N173" s="97" t="s">
        <v>141</v>
      </c>
      <c r="O173" s="81">
        <v>1</v>
      </c>
      <c r="P173" s="81">
        <v>5</v>
      </c>
    </row>
    <row r="174" spans="1:16" s="82" customFormat="1" ht="15.75">
      <c r="A174" s="116">
        <v>76</v>
      </c>
      <c r="B174" s="91" t="s">
        <v>299</v>
      </c>
      <c r="C174" s="92">
        <v>34331</v>
      </c>
      <c r="D174" s="93" t="s">
        <v>55</v>
      </c>
      <c r="E174" s="94" t="s">
        <v>300</v>
      </c>
      <c r="F174" s="90" t="s">
        <v>301</v>
      </c>
      <c r="G174" s="88">
        <v>76</v>
      </c>
      <c r="K174" s="95" t="s">
        <v>302</v>
      </c>
      <c r="L174" s="89" t="s">
        <v>93</v>
      </c>
      <c r="M174" s="96" t="s">
        <v>303</v>
      </c>
      <c r="N174" s="97" t="s">
        <v>141</v>
      </c>
      <c r="O174" s="81">
        <v>1</v>
      </c>
      <c r="P174" s="81">
        <v>6</v>
      </c>
    </row>
    <row r="175" spans="1:16" s="82" customFormat="1" ht="15.75">
      <c r="A175" s="116">
        <v>11</v>
      </c>
      <c r="B175" s="91" t="s">
        <v>546</v>
      </c>
      <c r="C175" s="92">
        <v>33477</v>
      </c>
      <c r="D175" s="93" t="s">
        <v>55</v>
      </c>
      <c r="E175" s="94" t="s">
        <v>544</v>
      </c>
      <c r="F175" s="90"/>
      <c r="G175" s="88">
        <v>11</v>
      </c>
      <c r="K175" s="95" t="s">
        <v>547</v>
      </c>
      <c r="L175" s="89" t="s">
        <v>93</v>
      </c>
      <c r="M175" s="96"/>
      <c r="N175" s="97" t="s">
        <v>141</v>
      </c>
      <c r="O175" s="81">
        <v>1</v>
      </c>
      <c r="P175" s="81">
        <v>7</v>
      </c>
    </row>
    <row r="176" spans="1:16" s="82" customFormat="1" ht="15.75">
      <c r="A176" s="116">
        <v>52</v>
      </c>
      <c r="B176" s="91" t="s">
        <v>374</v>
      </c>
      <c r="C176" s="92">
        <v>35103</v>
      </c>
      <c r="D176" s="93"/>
      <c r="E176" s="94" t="s">
        <v>375</v>
      </c>
      <c r="F176" s="90" t="s">
        <v>119</v>
      </c>
      <c r="G176" s="88">
        <v>52</v>
      </c>
      <c r="K176" s="95" t="s">
        <v>376</v>
      </c>
      <c r="L176" s="89" t="s">
        <v>93</v>
      </c>
      <c r="M176" s="96">
        <v>41306</v>
      </c>
      <c r="N176" s="97"/>
      <c r="O176" s="81">
        <v>2</v>
      </c>
      <c r="P176" s="81">
        <v>2</v>
      </c>
    </row>
    <row r="177" spans="1:16" s="82" customFormat="1" ht="15.75">
      <c r="A177" s="116">
        <v>46</v>
      </c>
      <c r="B177" s="91" t="s">
        <v>288</v>
      </c>
      <c r="C177" s="92">
        <v>34051</v>
      </c>
      <c r="D177" s="93" t="s">
        <v>54</v>
      </c>
      <c r="E177" s="94" t="s">
        <v>115</v>
      </c>
      <c r="F177" s="90" t="s">
        <v>44</v>
      </c>
      <c r="G177" s="88">
        <v>46</v>
      </c>
      <c r="K177" s="95" t="s">
        <v>289</v>
      </c>
      <c r="L177" s="89" t="s">
        <v>93</v>
      </c>
      <c r="M177" s="96" t="s">
        <v>291</v>
      </c>
      <c r="N177" s="97"/>
      <c r="O177" s="81">
        <v>2</v>
      </c>
      <c r="P177" s="81">
        <v>3</v>
      </c>
    </row>
    <row r="178" spans="1:16" s="82" customFormat="1" ht="15.75">
      <c r="A178" s="116">
        <v>45</v>
      </c>
      <c r="B178" s="91" t="s">
        <v>285</v>
      </c>
      <c r="C178" s="92">
        <v>33323</v>
      </c>
      <c r="D178" s="93" t="s">
        <v>54</v>
      </c>
      <c r="E178" s="94" t="s">
        <v>115</v>
      </c>
      <c r="F178" s="90" t="s">
        <v>44</v>
      </c>
      <c r="G178" s="88">
        <v>45</v>
      </c>
      <c r="K178" s="95" t="s">
        <v>286</v>
      </c>
      <c r="L178" s="89" t="s">
        <v>93</v>
      </c>
      <c r="M178" s="96">
        <v>58</v>
      </c>
      <c r="N178" s="97"/>
      <c r="O178" s="81">
        <v>2</v>
      </c>
      <c r="P178" s="81">
        <v>4</v>
      </c>
    </row>
    <row r="179" spans="1:16" s="82" customFormat="1" ht="15.75">
      <c r="A179" s="116">
        <v>42</v>
      </c>
      <c r="B179" s="91" t="s">
        <v>240</v>
      </c>
      <c r="C179" s="92">
        <v>31998</v>
      </c>
      <c r="D179" s="93" t="s">
        <v>54</v>
      </c>
      <c r="E179" s="94" t="s">
        <v>39</v>
      </c>
      <c r="F179" s="90" t="s">
        <v>175</v>
      </c>
      <c r="G179" s="88">
        <v>42</v>
      </c>
      <c r="K179" s="95" t="s">
        <v>241</v>
      </c>
      <c r="L179" s="89" t="s">
        <v>93</v>
      </c>
      <c r="M179" s="96" t="s">
        <v>243</v>
      </c>
      <c r="N179" s="97"/>
      <c r="O179" s="81">
        <v>2</v>
      </c>
      <c r="P179" s="81">
        <v>5</v>
      </c>
    </row>
    <row r="180" spans="1:16" s="82" customFormat="1" ht="15.75">
      <c r="A180" s="116">
        <v>34</v>
      </c>
      <c r="B180" s="91" t="s">
        <v>91</v>
      </c>
      <c r="C180" s="92">
        <v>34454</v>
      </c>
      <c r="D180" s="93" t="s">
        <v>54</v>
      </c>
      <c r="E180" s="94" t="s">
        <v>39</v>
      </c>
      <c r="F180" s="98" t="s">
        <v>587</v>
      </c>
      <c r="G180" s="88">
        <v>34</v>
      </c>
      <c r="K180" s="99" t="s">
        <v>92</v>
      </c>
      <c r="L180" s="89" t="s">
        <v>93</v>
      </c>
      <c r="M180" s="105">
        <v>59</v>
      </c>
      <c r="N180" s="97"/>
      <c r="O180" s="81">
        <v>2</v>
      </c>
      <c r="P180" s="81">
        <v>6</v>
      </c>
    </row>
    <row r="181" spans="1:16" s="82" customFormat="1" ht="15.75">
      <c r="A181" s="116">
        <v>70</v>
      </c>
      <c r="B181" s="91" t="s">
        <v>156</v>
      </c>
      <c r="C181" s="92">
        <v>34411</v>
      </c>
      <c r="D181" s="93" t="s">
        <v>55</v>
      </c>
      <c r="E181" s="94" t="s">
        <v>39</v>
      </c>
      <c r="F181" s="98" t="s">
        <v>587</v>
      </c>
      <c r="G181" s="88">
        <v>70</v>
      </c>
      <c r="K181" s="95" t="s">
        <v>92</v>
      </c>
      <c r="L181" s="89" t="s">
        <v>93</v>
      </c>
      <c r="M181" s="96">
        <v>1.04</v>
      </c>
      <c r="N181" s="97"/>
      <c r="O181" s="81">
        <v>3</v>
      </c>
      <c r="P181" s="81">
        <v>2</v>
      </c>
    </row>
    <row r="182" spans="1:16" s="82" customFormat="1" ht="15.75">
      <c r="A182" s="116">
        <v>73</v>
      </c>
      <c r="B182" s="91" t="s">
        <v>392</v>
      </c>
      <c r="C182" s="92">
        <v>32539</v>
      </c>
      <c r="D182" s="93" t="s">
        <v>55</v>
      </c>
      <c r="E182" s="94" t="s">
        <v>39</v>
      </c>
      <c r="F182" s="90" t="s">
        <v>132</v>
      </c>
      <c r="G182" s="88">
        <v>73</v>
      </c>
      <c r="K182" s="95" t="s">
        <v>344</v>
      </c>
      <c r="L182" s="89" t="s">
        <v>93</v>
      </c>
      <c r="M182" s="96" t="s">
        <v>393</v>
      </c>
      <c r="N182" s="97"/>
      <c r="O182" s="81">
        <v>3</v>
      </c>
      <c r="P182" s="81">
        <v>3</v>
      </c>
    </row>
    <row r="183" spans="1:16" s="82" customFormat="1" ht="15.75">
      <c r="A183" s="116">
        <v>71</v>
      </c>
      <c r="B183" s="91" t="s">
        <v>219</v>
      </c>
      <c r="C183" s="92">
        <v>33585</v>
      </c>
      <c r="D183" s="93" t="s">
        <v>55</v>
      </c>
      <c r="E183" s="94" t="s">
        <v>39</v>
      </c>
      <c r="F183" s="90" t="s">
        <v>119</v>
      </c>
      <c r="G183" s="88">
        <v>71</v>
      </c>
      <c r="K183" s="95" t="s">
        <v>220</v>
      </c>
      <c r="L183" s="89" t="s">
        <v>93</v>
      </c>
      <c r="M183" s="96" t="s">
        <v>221</v>
      </c>
      <c r="N183" s="97"/>
      <c r="O183" s="81">
        <v>3</v>
      </c>
      <c r="P183" s="81">
        <v>4</v>
      </c>
    </row>
    <row r="184" spans="1:16" s="82" customFormat="1" ht="15.75">
      <c r="A184" s="116">
        <v>72</v>
      </c>
      <c r="B184" s="91" t="s">
        <v>283</v>
      </c>
      <c r="C184" s="92">
        <v>34755</v>
      </c>
      <c r="D184" s="93" t="s">
        <v>55</v>
      </c>
      <c r="E184" s="94" t="s">
        <v>39</v>
      </c>
      <c r="F184" s="90" t="s">
        <v>95</v>
      </c>
      <c r="G184" s="88">
        <v>72</v>
      </c>
      <c r="K184" s="95" t="s">
        <v>210</v>
      </c>
      <c r="L184" s="89" t="s">
        <v>93</v>
      </c>
      <c r="M184" s="96" t="s">
        <v>284</v>
      </c>
      <c r="N184" s="97"/>
      <c r="O184" s="81">
        <v>3</v>
      </c>
      <c r="P184" s="81">
        <v>5</v>
      </c>
    </row>
    <row r="185" spans="1:16" s="82" customFormat="1" ht="15.75">
      <c r="A185" s="116"/>
      <c r="B185" s="91" t="s">
        <v>343</v>
      </c>
      <c r="C185" s="92">
        <v>35019</v>
      </c>
      <c r="D185" s="93">
        <v>1</v>
      </c>
      <c r="E185" s="94" t="s">
        <v>39</v>
      </c>
      <c r="F185" s="90" t="s">
        <v>132</v>
      </c>
      <c r="G185" s="88"/>
      <c r="H185" s="14"/>
      <c r="I185" s="14"/>
      <c r="J185" s="14"/>
      <c r="K185" s="95" t="s">
        <v>344</v>
      </c>
      <c r="L185" s="89" t="s">
        <v>93</v>
      </c>
      <c r="M185" s="96" t="s">
        <v>345</v>
      </c>
      <c r="N185" s="97"/>
      <c r="O185" s="81" t="s">
        <v>253</v>
      </c>
      <c r="P185" s="81"/>
    </row>
    <row r="186" spans="1:16" s="82" customFormat="1" ht="15.75">
      <c r="A186" s="116"/>
      <c r="B186" s="91"/>
      <c r="C186" s="92"/>
      <c r="D186" s="93"/>
      <c r="E186" s="94"/>
      <c r="F186" s="90"/>
      <c r="G186" s="88"/>
      <c r="H186" s="14"/>
      <c r="I186" s="14"/>
      <c r="J186" s="14"/>
      <c r="K186" s="95"/>
      <c r="L186" s="89"/>
      <c r="M186" s="96"/>
      <c r="N186" s="97"/>
      <c r="O186" s="81"/>
      <c r="P186" s="81"/>
    </row>
    <row r="187" spans="1:16" s="82" customFormat="1" ht="15.75">
      <c r="A187" s="140">
        <v>140</v>
      </c>
      <c r="B187" s="141" t="s">
        <v>453</v>
      </c>
      <c r="C187" s="142">
        <v>34834</v>
      </c>
      <c r="D187" s="143" t="s">
        <v>54</v>
      </c>
      <c r="E187" s="144" t="s">
        <v>39</v>
      </c>
      <c r="F187" s="145" t="s">
        <v>454</v>
      </c>
      <c r="G187" s="146">
        <v>140</v>
      </c>
      <c r="H187" s="147"/>
      <c r="I187" s="147"/>
      <c r="J187" s="147"/>
      <c r="K187" s="148" t="s">
        <v>455</v>
      </c>
      <c r="L187" s="149" t="s">
        <v>236</v>
      </c>
      <c r="M187" s="150"/>
      <c r="N187" s="151"/>
      <c r="O187" s="152">
        <v>1</v>
      </c>
      <c r="P187" s="152"/>
    </row>
    <row r="188" spans="1:16" s="82" customFormat="1" ht="15.75">
      <c r="A188" s="140">
        <v>141</v>
      </c>
      <c r="B188" s="141" t="s">
        <v>492</v>
      </c>
      <c r="C188" s="142">
        <v>33788</v>
      </c>
      <c r="D188" s="143" t="s">
        <v>54</v>
      </c>
      <c r="E188" s="144" t="s">
        <v>39</v>
      </c>
      <c r="F188" s="153" t="s">
        <v>587</v>
      </c>
      <c r="G188" s="146">
        <v>141</v>
      </c>
      <c r="H188" s="147"/>
      <c r="I188" s="147"/>
      <c r="J188" s="147"/>
      <c r="K188" s="148" t="s">
        <v>493</v>
      </c>
      <c r="L188" s="149" t="s">
        <v>236</v>
      </c>
      <c r="M188" s="150">
        <v>1.9</v>
      </c>
      <c r="N188" s="151"/>
      <c r="O188" s="152">
        <v>2</v>
      </c>
      <c r="P188" s="152"/>
    </row>
    <row r="189" spans="1:16" s="82" customFormat="1" ht="15.75">
      <c r="A189" s="140">
        <v>138</v>
      </c>
      <c r="B189" s="141" t="s">
        <v>321</v>
      </c>
      <c r="C189" s="142">
        <v>31190</v>
      </c>
      <c r="D189" s="143" t="s">
        <v>53</v>
      </c>
      <c r="E189" s="144" t="s">
        <v>39</v>
      </c>
      <c r="F189" s="145" t="s">
        <v>119</v>
      </c>
      <c r="G189" s="146">
        <v>138</v>
      </c>
      <c r="H189" s="147"/>
      <c r="I189" s="147"/>
      <c r="J189" s="147"/>
      <c r="K189" s="148" t="s">
        <v>235</v>
      </c>
      <c r="L189" s="149" t="s">
        <v>236</v>
      </c>
      <c r="M189" s="150"/>
      <c r="N189" s="151"/>
      <c r="O189" s="152">
        <v>3</v>
      </c>
      <c r="P189" s="152"/>
    </row>
    <row r="190" spans="1:16" s="82" customFormat="1" ht="15.75">
      <c r="A190" s="140">
        <v>139</v>
      </c>
      <c r="B190" s="141" t="s">
        <v>402</v>
      </c>
      <c r="C190" s="142">
        <v>35812</v>
      </c>
      <c r="D190" s="143" t="s">
        <v>55</v>
      </c>
      <c r="E190" s="144" t="s">
        <v>39</v>
      </c>
      <c r="F190" s="145" t="s">
        <v>132</v>
      </c>
      <c r="G190" s="146">
        <v>139</v>
      </c>
      <c r="H190" s="147"/>
      <c r="I190" s="147"/>
      <c r="J190" s="147"/>
      <c r="K190" s="148" t="s">
        <v>403</v>
      </c>
      <c r="L190" s="149" t="s">
        <v>236</v>
      </c>
      <c r="M190" s="150">
        <v>173</v>
      </c>
      <c r="N190" s="151"/>
      <c r="O190" s="152">
        <v>4</v>
      </c>
      <c r="P190" s="152"/>
    </row>
    <row r="191" spans="1:16" s="82" customFormat="1" ht="15.75">
      <c r="A191" s="140">
        <v>137</v>
      </c>
      <c r="B191" s="141" t="s">
        <v>234</v>
      </c>
      <c r="C191" s="142">
        <v>32909</v>
      </c>
      <c r="D191" s="143" t="s">
        <v>54</v>
      </c>
      <c r="E191" s="144" t="s">
        <v>39</v>
      </c>
      <c r="F191" s="145" t="s">
        <v>119</v>
      </c>
      <c r="G191" s="146">
        <v>137</v>
      </c>
      <c r="H191" s="147"/>
      <c r="I191" s="147"/>
      <c r="J191" s="147"/>
      <c r="K191" s="148" t="s">
        <v>235</v>
      </c>
      <c r="L191" s="149" t="s">
        <v>236</v>
      </c>
      <c r="M191" s="150"/>
      <c r="N191" s="151"/>
      <c r="O191" s="152">
        <v>5</v>
      </c>
      <c r="P191" s="152"/>
    </row>
    <row r="192" spans="1:16" s="82" customFormat="1" ht="15.75">
      <c r="A192" s="140">
        <v>142</v>
      </c>
      <c r="B192" s="141" t="s">
        <v>517</v>
      </c>
      <c r="C192" s="142">
        <v>35481</v>
      </c>
      <c r="D192" s="143" t="s">
        <v>55</v>
      </c>
      <c r="E192" s="144" t="s">
        <v>39</v>
      </c>
      <c r="F192" s="145" t="s">
        <v>132</v>
      </c>
      <c r="G192" s="146">
        <v>142</v>
      </c>
      <c r="H192" s="147"/>
      <c r="I192" s="147"/>
      <c r="J192" s="147"/>
      <c r="K192" s="148" t="s">
        <v>403</v>
      </c>
      <c r="L192" s="149" t="s">
        <v>236</v>
      </c>
      <c r="M192" s="150">
        <v>176</v>
      </c>
      <c r="N192" s="151"/>
      <c r="O192" s="152">
        <v>6</v>
      </c>
      <c r="P192" s="152"/>
    </row>
    <row r="193" spans="1:16" s="82" customFormat="1" ht="15.75">
      <c r="A193" s="116"/>
      <c r="B193" s="91"/>
      <c r="C193" s="92"/>
      <c r="D193" s="93"/>
      <c r="E193" s="94"/>
      <c r="F193" s="90"/>
      <c r="G193" s="88"/>
      <c r="K193" s="95"/>
      <c r="L193" s="89"/>
      <c r="M193" s="96"/>
      <c r="N193" s="97"/>
      <c r="O193" s="81"/>
      <c r="P193" s="81"/>
    </row>
    <row r="194" spans="1:16" s="82" customFormat="1" ht="15.75">
      <c r="A194" s="140">
        <v>135</v>
      </c>
      <c r="B194" s="141" t="s">
        <v>428</v>
      </c>
      <c r="C194" s="142">
        <v>31238</v>
      </c>
      <c r="D194" s="143" t="s">
        <v>53</v>
      </c>
      <c r="E194" s="144" t="s">
        <v>39</v>
      </c>
      <c r="F194" s="145" t="s">
        <v>331</v>
      </c>
      <c r="G194" s="146">
        <v>135</v>
      </c>
      <c r="H194" s="147"/>
      <c r="I194" s="147"/>
      <c r="J194" s="147"/>
      <c r="K194" s="148" t="s">
        <v>426</v>
      </c>
      <c r="L194" s="149" t="s">
        <v>312</v>
      </c>
      <c r="M194" s="150" t="s">
        <v>429</v>
      </c>
      <c r="N194" s="151"/>
      <c r="O194" s="152">
        <v>1</v>
      </c>
      <c r="P194" s="152"/>
    </row>
    <row r="195" spans="1:16" s="82" customFormat="1" ht="15.75">
      <c r="A195" s="140">
        <v>134</v>
      </c>
      <c r="B195" s="141" t="s">
        <v>310</v>
      </c>
      <c r="C195" s="142">
        <v>33207</v>
      </c>
      <c r="D195" s="143" t="s">
        <v>54</v>
      </c>
      <c r="E195" s="144" t="s">
        <v>39</v>
      </c>
      <c r="F195" s="145" t="s">
        <v>119</v>
      </c>
      <c r="G195" s="146">
        <v>134</v>
      </c>
      <c r="H195" s="147"/>
      <c r="I195" s="147"/>
      <c r="J195" s="147"/>
      <c r="K195" s="148" t="s">
        <v>311</v>
      </c>
      <c r="L195" s="149" t="s">
        <v>312</v>
      </c>
      <c r="M195" s="150"/>
      <c r="N195" s="151"/>
      <c r="O195" s="152">
        <v>2</v>
      </c>
      <c r="P195" s="152"/>
    </row>
    <row r="196" spans="1:16" s="82" customFormat="1" ht="15.75">
      <c r="A196" s="140">
        <v>110</v>
      </c>
      <c r="B196" s="141" t="s">
        <v>349</v>
      </c>
      <c r="C196" s="142">
        <v>34394</v>
      </c>
      <c r="D196" s="143" t="s">
        <v>55</v>
      </c>
      <c r="E196" s="144" t="s">
        <v>39</v>
      </c>
      <c r="F196" s="145" t="s">
        <v>148</v>
      </c>
      <c r="G196" s="146">
        <v>110</v>
      </c>
      <c r="H196" s="147"/>
      <c r="I196" s="147"/>
      <c r="J196" s="147"/>
      <c r="K196" s="148" t="s">
        <v>191</v>
      </c>
      <c r="L196" s="149" t="s">
        <v>312</v>
      </c>
      <c r="M196" s="150" t="s">
        <v>350</v>
      </c>
      <c r="N196" s="151"/>
      <c r="O196" s="152">
        <v>3</v>
      </c>
      <c r="P196" s="152"/>
    </row>
    <row r="197" spans="1:16" s="82" customFormat="1" ht="15.75">
      <c r="A197" s="140">
        <v>133</v>
      </c>
      <c r="B197" s="141" t="s">
        <v>190</v>
      </c>
      <c r="C197" s="142">
        <v>30342</v>
      </c>
      <c r="D197" s="143" t="s">
        <v>54</v>
      </c>
      <c r="E197" s="144" t="s">
        <v>39</v>
      </c>
      <c r="F197" s="145" t="s">
        <v>148</v>
      </c>
      <c r="G197" s="146">
        <v>133</v>
      </c>
      <c r="H197" s="147"/>
      <c r="I197" s="147"/>
      <c r="J197" s="147"/>
      <c r="K197" s="148" t="s">
        <v>191</v>
      </c>
      <c r="L197" s="149" t="s">
        <v>312</v>
      </c>
      <c r="M197" s="150" t="s">
        <v>192</v>
      </c>
      <c r="N197" s="151"/>
      <c r="O197" s="152">
        <v>4</v>
      </c>
      <c r="P197" s="152"/>
    </row>
    <row r="198" spans="1:16" s="82" customFormat="1" ht="15.75">
      <c r="A198" s="140">
        <v>136</v>
      </c>
      <c r="B198" s="141" t="s">
        <v>467</v>
      </c>
      <c r="C198" s="142">
        <v>32859</v>
      </c>
      <c r="D198" s="143" t="s">
        <v>53</v>
      </c>
      <c r="E198" s="144" t="s">
        <v>39</v>
      </c>
      <c r="F198" s="145" t="s">
        <v>148</v>
      </c>
      <c r="G198" s="146">
        <v>136</v>
      </c>
      <c r="H198" s="147"/>
      <c r="I198" s="147"/>
      <c r="J198" s="147"/>
      <c r="K198" s="148" t="s">
        <v>468</v>
      </c>
      <c r="L198" s="149" t="s">
        <v>312</v>
      </c>
      <c r="M198" s="150" t="s">
        <v>469</v>
      </c>
      <c r="N198" s="151"/>
      <c r="O198" s="152">
        <v>5</v>
      </c>
      <c r="P198" s="152"/>
    </row>
    <row r="199" spans="1:16" s="82" customFormat="1" ht="15.75">
      <c r="A199" s="116"/>
      <c r="B199" s="91"/>
      <c r="C199" s="92"/>
      <c r="D199" s="93"/>
      <c r="E199" s="94"/>
      <c r="F199" s="90"/>
      <c r="G199" s="88"/>
      <c r="K199" s="95"/>
      <c r="L199" s="89"/>
      <c r="M199" s="96"/>
      <c r="N199" s="97"/>
      <c r="O199" s="81"/>
      <c r="P199" s="81"/>
    </row>
    <row r="200" spans="1:16" s="82" customFormat="1" ht="15.75">
      <c r="A200" s="140">
        <v>106</v>
      </c>
      <c r="B200" s="141" t="s">
        <v>540</v>
      </c>
      <c r="C200" s="142">
        <v>34206</v>
      </c>
      <c r="D200" s="143" t="s">
        <v>54</v>
      </c>
      <c r="E200" s="144" t="s">
        <v>39</v>
      </c>
      <c r="F200" s="145" t="s">
        <v>541</v>
      </c>
      <c r="G200" s="146">
        <v>106</v>
      </c>
      <c r="H200" s="147"/>
      <c r="I200" s="147"/>
      <c r="J200" s="147"/>
      <c r="K200" s="148" t="s">
        <v>542</v>
      </c>
      <c r="L200" s="149" t="s">
        <v>117</v>
      </c>
      <c r="M200" s="150"/>
      <c r="N200" s="151"/>
      <c r="O200" s="152">
        <v>1</v>
      </c>
      <c r="P200" s="152"/>
    </row>
    <row r="201" spans="1:16" s="82" customFormat="1" ht="15.75">
      <c r="A201" s="140">
        <v>103</v>
      </c>
      <c r="B201" s="141" t="s">
        <v>260</v>
      </c>
      <c r="C201" s="142">
        <v>34893</v>
      </c>
      <c r="D201" s="143">
        <v>1</v>
      </c>
      <c r="E201" s="144" t="s">
        <v>39</v>
      </c>
      <c r="F201" s="145" t="s">
        <v>119</v>
      </c>
      <c r="G201" s="146">
        <v>103</v>
      </c>
      <c r="H201" s="147"/>
      <c r="I201" s="147"/>
      <c r="J201" s="147"/>
      <c r="K201" s="148" t="s">
        <v>261</v>
      </c>
      <c r="L201" s="149" t="s">
        <v>117</v>
      </c>
      <c r="M201" s="150"/>
      <c r="N201" s="151">
        <v>2</v>
      </c>
      <c r="O201" s="152">
        <v>2</v>
      </c>
      <c r="P201" s="152"/>
    </row>
    <row r="202" spans="1:16" s="82" customFormat="1" ht="15.75">
      <c r="A202" s="140">
        <v>102</v>
      </c>
      <c r="B202" s="141" t="s">
        <v>207</v>
      </c>
      <c r="C202" s="142">
        <v>30949</v>
      </c>
      <c r="D202" s="143" t="s">
        <v>53</v>
      </c>
      <c r="E202" s="144" t="s">
        <v>39</v>
      </c>
      <c r="F202" s="145" t="s">
        <v>119</v>
      </c>
      <c r="G202" s="146">
        <v>102</v>
      </c>
      <c r="H202" s="147"/>
      <c r="I202" s="147"/>
      <c r="J202" s="147"/>
      <c r="K202" s="148" t="s">
        <v>208</v>
      </c>
      <c r="L202" s="149" t="s">
        <v>117</v>
      </c>
      <c r="M202" s="150"/>
      <c r="N202" s="151">
        <v>3</v>
      </c>
      <c r="O202" s="152">
        <v>3</v>
      </c>
      <c r="P202" s="152"/>
    </row>
    <row r="203" spans="1:16" s="82" customFormat="1" ht="15.75">
      <c r="A203" s="140">
        <v>100</v>
      </c>
      <c r="B203" s="141" t="s">
        <v>114</v>
      </c>
      <c r="C203" s="142">
        <v>31586</v>
      </c>
      <c r="D203" s="143" t="s">
        <v>54</v>
      </c>
      <c r="E203" s="144" t="s">
        <v>115</v>
      </c>
      <c r="F203" s="145" t="s">
        <v>44</v>
      </c>
      <c r="G203" s="146">
        <v>100</v>
      </c>
      <c r="H203" s="147"/>
      <c r="I203" s="147"/>
      <c r="J203" s="147"/>
      <c r="K203" s="154" t="s">
        <v>116</v>
      </c>
      <c r="L203" s="149" t="s">
        <v>117</v>
      </c>
      <c r="M203" s="150">
        <v>6.38</v>
      </c>
      <c r="N203" s="151"/>
      <c r="O203" s="152">
        <v>4</v>
      </c>
      <c r="P203" s="152"/>
    </row>
    <row r="204" spans="1:16" s="82" customFormat="1" ht="15.75">
      <c r="A204" s="140">
        <v>101</v>
      </c>
      <c r="B204" s="141" t="s">
        <v>202</v>
      </c>
      <c r="C204" s="142"/>
      <c r="D204" s="143" t="s">
        <v>55</v>
      </c>
      <c r="E204" s="144" t="s">
        <v>39</v>
      </c>
      <c r="F204" s="153" t="s">
        <v>587</v>
      </c>
      <c r="G204" s="146">
        <v>101</v>
      </c>
      <c r="H204" s="147"/>
      <c r="I204" s="147"/>
      <c r="J204" s="147"/>
      <c r="K204" s="148" t="s">
        <v>203</v>
      </c>
      <c r="L204" s="149" t="s">
        <v>117</v>
      </c>
      <c r="M204" s="150">
        <v>6.8</v>
      </c>
      <c r="N204" s="151">
        <v>5</v>
      </c>
      <c r="O204" s="152">
        <v>5</v>
      </c>
      <c r="P204" s="152"/>
    </row>
    <row r="205" spans="1:16" s="82" customFormat="1" ht="15.75">
      <c r="A205" s="140">
        <v>105</v>
      </c>
      <c r="B205" s="141" t="s">
        <v>503</v>
      </c>
      <c r="C205" s="142">
        <v>33254</v>
      </c>
      <c r="D205" s="143" t="s">
        <v>54</v>
      </c>
      <c r="E205" s="144" t="s">
        <v>39</v>
      </c>
      <c r="F205" s="153" t="s">
        <v>587</v>
      </c>
      <c r="G205" s="146">
        <v>105</v>
      </c>
      <c r="H205" s="147"/>
      <c r="I205" s="147"/>
      <c r="J205" s="147"/>
      <c r="K205" s="148" t="s">
        <v>203</v>
      </c>
      <c r="L205" s="149" t="s">
        <v>117</v>
      </c>
      <c r="M205" s="150">
        <v>6.61</v>
      </c>
      <c r="N205" s="151">
        <v>6</v>
      </c>
      <c r="O205" s="152">
        <v>6</v>
      </c>
      <c r="P205" s="152"/>
    </row>
    <row r="206" spans="1:16" s="82" customFormat="1" ht="15.75">
      <c r="A206" s="140">
        <v>104</v>
      </c>
      <c r="B206" s="141" t="s">
        <v>339</v>
      </c>
      <c r="C206" s="142">
        <v>34694</v>
      </c>
      <c r="D206" s="143" t="s">
        <v>55</v>
      </c>
      <c r="E206" s="144" t="s">
        <v>39</v>
      </c>
      <c r="F206" s="145" t="s">
        <v>148</v>
      </c>
      <c r="G206" s="146">
        <v>104</v>
      </c>
      <c r="H206" s="147"/>
      <c r="I206" s="147"/>
      <c r="J206" s="147"/>
      <c r="K206" s="148" t="s">
        <v>340</v>
      </c>
      <c r="L206" s="149" t="s">
        <v>117</v>
      </c>
      <c r="M206" s="150" t="s">
        <v>341</v>
      </c>
      <c r="N206" s="151"/>
      <c r="O206" s="152">
        <v>7</v>
      </c>
      <c r="P206" s="152"/>
    </row>
    <row r="207" spans="1:16" s="82" customFormat="1" ht="15.75">
      <c r="A207" s="116"/>
      <c r="B207" s="91"/>
      <c r="C207" s="92"/>
      <c r="D207" s="93"/>
      <c r="E207" s="94"/>
      <c r="F207" s="90"/>
      <c r="G207" s="88"/>
      <c r="K207" s="95"/>
      <c r="L207" s="89"/>
      <c r="M207" s="96"/>
      <c r="N207" s="97"/>
      <c r="O207" s="81"/>
      <c r="P207" s="81"/>
    </row>
    <row r="208" spans="1:16" s="82" customFormat="1" ht="15.75">
      <c r="A208" s="140">
        <v>121</v>
      </c>
      <c r="B208" s="141" t="s">
        <v>304</v>
      </c>
      <c r="C208" s="142">
        <v>31187</v>
      </c>
      <c r="D208" s="143" t="s">
        <v>54</v>
      </c>
      <c r="E208" s="144" t="s">
        <v>39</v>
      </c>
      <c r="F208" s="153" t="s">
        <v>587</v>
      </c>
      <c r="G208" s="146">
        <v>121</v>
      </c>
      <c r="H208" s="147"/>
      <c r="I208" s="147"/>
      <c r="J208" s="147"/>
      <c r="K208" s="148" t="s">
        <v>305</v>
      </c>
      <c r="L208" s="149" t="s">
        <v>121</v>
      </c>
      <c r="M208" s="150"/>
      <c r="N208" s="151"/>
      <c r="O208" s="152">
        <v>1</v>
      </c>
      <c r="P208" s="152"/>
    </row>
    <row r="209" spans="1:16" s="82" customFormat="1" ht="15.75">
      <c r="A209" s="140">
        <v>116</v>
      </c>
      <c r="B209" s="141" t="s">
        <v>118</v>
      </c>
      <c r="C209" s="142">
        <v>34823</v>
      </c>
      <c r="D209" s="143" t="s">
        <v>55</v>
      </c>
      <c r="E209" s="144" t="s">
        <v>39</v>
      </c>
      <c r="F209" s="145" t="s">
        <v>119</v>
      </c>
      <c r="G209" s="146">
        <v>116</v>
      </c>
      <c r="H209" s="147"/>
      <c r="I209" s="147"/>
      <c r="J209" s="147"/>
      <c r="K209" s="148" t="s">
        <v>120</v>
      </c>
      <c r="L209" s="149" t="s">
        <v>121</v>
      </c>
      <c r="M209" s="150"/>
      <c r="N209" s="151"/>
      <c r="O209" s="152">
        <v>2</v>
      </c>
      <c r="P209" s="152"/>
    </row>
    <row r="210" spans="1:16" s="82" customFormat="1" ht="15.75">
      <c r="A210" s="140">
        <v>124</v>
      </c>
      <c r="B210" s="141" t="s">
        <v>519</v>
      </c>
      <c r="C210" s="142">
        <v>35419</v>
      </c>
      <c r="D210" s="143">
        <v>1</v>
      </c>
      <c r="E210" s="144" t="s">
        <v>39</v>
      </c>
      <c r="F210" s="145" t="s">
        <v>119</v>
      </c>
      <c r="G210" s="146">
        <v>124</v>
      </c>
      <c r="H210" s="147"/>
      <c r="I210" s="147"/>
      <c r="J210" s="147"/>
      <c r="K210" s="148" t="s">
        <v>520</v>
      </c>
      <c r="L210" s="149" t="s">
        <v>121</v>
      </c>
      <c r="M210" s="150"/>
      <c r="N210" s="151"/>
      <c r="O210" s="152">
        <v>3</v>
      </c>
      <c r="P210" s="152"/>
    </row>
    <row r="211" spans="1:16" s="82" customFormat="1" ht="15.75">
      <c r="A211" s="140">
        <v>118</v>
      </c>
      <c r="B211" s="141" t="s">
        <v>193</v>
      </c>
      <c r="C211" s="142">
        <v>33610</v>
      </c>
      <c r="D211" s="143" t="s">
        <v>55</v>
      </c>
      <c r="E211" s="144" t="s">
        <v>39</v>
      </c>
      <c r="F211" s="145" t="s">
        <v>132</v>
      </c>
      <c r="G211" s="146">
        <v>118</v>
      </c>
      <c r="H211" s="147"/>
      <c r="I211" s="147"/>
      <c r="J211" s="147"/>
      <c r="K211" s="148" t="s">
        <v>145</v>
      </c>
      <c r="L211" s="149" t="s">
        <v>121</v>
      </c>
      <c r="M211" s="150" t="s">
        <v>194</v>
      </c>
      <c r="N211" s="151"/>
      <c r="O211" s="152">
        <v>4</v>
      </c>
      <c r="P211" s="152"/>
    </row>
    <row r="212" spans="1:16" s="82" customFormat="1" ht="15.75">
      <c r="A212" s="140">
        <v>122</v>
      </c>
      <c r="B212" s="141" t="s">
        <v>413</v>
      </c>
      <c r="C212" s="142">
        <v>30107</v>
      </c>
      <c r="D212" s="143" t="s">
        <v>54</v>
      </c>
      <c r="E212" s="144" t="s">
        <v>39</v>
      </c>
      <c r="F212" s="145" t="s">
        <v>132</v>
      </c>
      <c r="G212" s="146">
        <v>122</v>
      </c>
      <c r="H212" s="147"/>
      <c r="I212" s="147"/>
      <c r="J212" s="147"/>
      <c r="K212" s="148" t="s">
        <v>145</v>
      </c>
      <c r="L212" s="149" t="s">
        <v>121</v>
      </c>
      <c r="M212" s="150" t="s">
        <v>372</v>
      </c>
      <c r="N212" s="151"/>
      <c r="O212" s="152">
        <v>5</v>
      </c>
      <c r="P212" s="152"/>
    </row>
    <row r="213" spans="1:16" s="82" customFormat="1" ht="15.75">
      <c r="A213" s="140">
        <v>123</v>
      </c>
      <c r="B213" s="141" t="s">
        <v>504</v>
      </c>
      <c r="C213" s="142">
        <v>33522</v>
      </c>
      <c r="D213" s="143" t="s">
        <v>55</v>
      </c>
      <c r="E213" s="144" t="s">
        <v>39</v>
      </c>
      <c r="F213" s="145" t="s">
        <v>132</v>
      </c>
      <c r="G213" s="146">
        <v>123</v>
      </c>
      <c r="H213" s="147"/>
      <c r="I213" s="147"/>
      <c r="J213" s="147"/>
      <c r="K213" s="148" t="s">
        <v>145</v>
      </c>
      <c r="L213" s="149" t="s">
        <v>121</v>
      </c>
      <c r="M213" s="150" t="s">
        <v>505</v>
      </c>
      <c r="N213" s="151"/>
      <c r="O213" s="152">
        <v>6</v>
      </c>
      <c r="P213" s="152"/>
    </row>
    <row r="214" spans="1:16" s="82" customFormat="1" ht="15.75">
      <c r="A214" s="140">
        <v>117</v>
      </c>
      <c r="B214" s="141" t="s">
        <v>143</v>
      </c>
      <c r="C214" s="142">
        <v>33365</v>
      </c>
      <c r="D214" s="143">
        <v>1</v>
      </c>
      <c r="E214" s="144" t="s">
        <v>39</v>
      </c>
      <c r="F214" s="145" t="s">
        <v>144</v>
      </c>
      <c r="G214" s="146">
        <v>117</v>
      </c>
      <c r="H214" s="147"/>
      <c r="I214" s="147"/>
      <c r="J214" s="147"/>
      <c r="K214" s="148" t="s">
        <v>145</v>
      </c>
      <c r="L214" s="149" t="s">
        <v>121</v>
      </c>
      <c r="M214" s="150" t="s">
        <v>146</v>
      </c>
      <c r="N214" s="151"/>
      <c r="O214" s="152">
        <v>7</v>
      </c>
      <c r="P214" s="152"/>
    </row>
    <row r="215" spans="1:16" s="82" customFormat="1" ht="15.75">
      <c r="A215" s="140">
        <v>119</v>
      </c>
      <c r="B215" s="141" t="s">
        <v>238</v>
      </c>
      <c r="C215" s="142">
        <v>32259</v>
      </c>
      <c r="D215" s="143" t="s">
        <v>55</v>
      </c>
      <c r="E215" s="144" t="s">
        <v>39</v>
      </c>
      <c r="F215" s="145" t="s">
        <v>144</v>
      </c>
      <c r="G215" s="146">
        <v>119</v>
      </c>
      <c r="H215" s="147"/>
      <c r="I215" s="147"/>
      <c r="J215" s="147"/>
      <c r="K215" s="148" t="s">
        <v>145</v>
      </c>
      <c r="L215" s="149" t="s">
        <v>121</v>
      </c>
      <c r="M215" s="150" t="s">
        <v>239</v>
      </c>
      <c r="N215" s="151"/>
      <c r="O215" s="152">
        <v>8</v>
      </c>
      <c r="P215" s="152"/>
    </row>
    <row r="216" spans="1:16" s="82" customFormat="1" ht="15.75">
      <c r="A216" s="140">
        <v>167</v>
      </c>
      <c r="B216" s="141" t="s">
        <v>556</v>
      </c>
      <c r="C216" s="142">
        <v>29467</v>
      </c>
      <c r="D216" s="143" t="s">
        <v>53</v>
      </c>
      <c r="E216" s="144" t="s">
        <v>557</v>
      </c>
      <c r="F216" s="145" t="s">
        <v>554</v>
      </c>
      <c r="G216" s="146">
        <v>167</v>
      </c>
      <c r="H216" s="156"/>
      <c r="I216" s="156"/>
      <c r="J216" s="156"/>
      <c r="K216" s="148" t="s">
        <v>576</v>
      </c>
      <c r="L216" s="149" t="s">
        <v>121</v>
      </c>
      <c r="M216" s="150" t="s">
        <v>291</v>
      </c>
      <c r="N216" s="151"/>
      <c r="O216" s="152">
        <v>9</v>
      </c>
      <c r="P216" s="152"/>
    </row>
    <row r="217" spans="1:16" s="82" customFormat="1" ht="15.75">
      <c r="A217" s="140">
        <v>168</v>
      </c>
      <c r="B217" s="141" t="s">
        <v>558</v>
      </c>
      <c r="C217" s="142">
        <v>36081</v>
      </c>
      <c r="D217" s="143">
        <v>1</v>
      </c>
      <c r="E217" s="144" t="s">
        <v>39</v>
      </c>
      <c r="F217" s="145" t="s">
        <v>119</v>
      </c>
      <c r="G217" s="146">
        <v>168</v>
      </c>
      <c r="H217" s="156"/>
      <c r="I217" s="156"/>
      <c r="J217" s="156"/>
      <c r="K217" s="148" t="s">
        <v>577</v>
      </c>
      <c r="L217" s="149" t="s">
        <v>121</v>
      </c>
      <c r="M217" s="150"/>
      <c r="N217" s="151"/>
      <c r="O217" s="152">
        <v>10</v>
      </c>
      <c r="P217" s="152"/>
    </row>
    <row r="218" spans="1:16" s="82" customFormat="1" ht="15.75">
      <c r="A218" s="140">
        <v>166</v>
      </c>
      <c r="B218" s="141" t="s">
        <v>555</v>
      </c>
      <c r="C218" s="142">
        <v>34660</v>
      </c>
      <c r="D218" s="143" t="s">
        <v>55</v>
      </c>
      <c r="E218" s="144" t="s">
        <v>39</v>
      </c>
      <c r="F218" s="145" t="s">
        <v>119</v>
      </c>
      <c r="G218" s="146">
        <v>166</v>
      </c>
      <c r="H218" s="156"/>
      <c r="I218" s="156"/>
      <c r="J218" s="156"/>
      <c r="K218" s="148" t="s">
        <v>575</v>
      </c>
      <c r="L218" s="149" t="s">
        <v>121</v>
      </c>
      <c r="M218" s="150"/>
      <c r="N218" s="151"/>
      <c r="O218" s="152">
        <v>11</v>
      </c>
      <c r="P218" s="152"/>
    </row>
    <row r="219" spans="1:16" s="82" customFormat="1" ht="15.75">
      <c r="A219" s="140">
        <v>165</v>
      </c>
      <c r="B219" s="141" t="s">
        <v>552</v>
      </c>
      <c r="C219" s="142">
        <v>34937</v>
      </c>
      <c r="D219" s="143" t="s">
        <v>54</v>
      </c>
      <c r="E219" s="144" t="s">
        <v>553</v>
      </c>
      <c r="F219" s="145" t="s">
        <v>554</v>
      </c>
      <c r="G219" s="146">
        <v>165</v>
      </c>
      <c r="H219" s="156"/>
      <c r="I219" s="156"/>
      <c r="J219" s="156"/>
      <c r="K219" s="148" t="s">
        <v>574</v>
      </c>
      <c r="L219" s="149" t="s">
        <v>121</v>
      </c>
      <c r="M219" s="150" t="s">
        <v>281</v>
      </c>
      <c r="N219" s="151" t="s">
        <v>141</v>
      </c>
      <c r="O219" s="152">
        <v>12</v>
      </c>
      <c r="P219" s="152"/>
    </row>
    <row r="220" spans="1:16" s="82" customFormat="1" ht="15.75">
      <c r="A220" s="116"/>
      <c r="B220" s="91"/>
      <c r="C220" s="92"/>
      <c r="D220" s="93"/>
      <c r="E220" s="94"/>
      <c r="F220" s="90"/>
      <c r="G220" s="88"/>
      <c r="H220" s="14"/>
      <c r="I220" s="14"/>
      <c r="J220" s="14"/>
      <c r="K220" s="95"/>
      <c r="L220" s="89"/>
      <c r="M220" s="96"/>
      <c r="N220" s="97"/>
      <c r="O220" s="81"/>
      <c r="P220" s="81"/>
    </row>
    <row r="221" spans="1:16" s="82" customFormat="1" ht="15.75">
      <c r="A221" s="116">
        <v>127</v>
      </c>
      <c r="B221" s="91" t="s">
        <v>258</v>
      </c>
      <c r="C221" s="92">
        <v>31373</v>
      </c>
      <c r="D221" s="93" t="s">
        <v>54</v>
      </c>
      <c r="E221" s="94" t="s">
        <v>39</v>
      </c>
      <c r="F221" s="98" t="s">
        <v>587</v>
      </c>
      <c r="G221" s="88">
        <v>127</v>
      </c>
      <c r="K221" s="95" t="s">
        <v>259</v>
      </c>
      <c r="L221" s="89" t="s">
        <v>125</v>
      </c>
      <c r="M221" s="96">
        <v>72.3</v>
      </c>
      <c r="N221" s="97"/>
      <c r="O221" s="81">
        <v>1</v>
      </c>
      <c r="P221" s="81"/>
    </row>
    <row r="222" spans="1:16" s="82" customFormat="1" ht="15.75">
      <c r="A222" s="116">
        <v>130</v>
      </c>
      <c r="B222" s="91" t="s">
        <v>425</v>
      </c>
      <c r="C222" s="92">
        <v>34046</v>
      </c>
      <c r="D222" s="93" t="s">
        <v>54</v>
      </c>
      <c r="E222" s="94" t="s">
        <v>39</v>
      </c>
      <c r="F222" s="90" t="s">
        <v>331</v>
      </c>
      <c r="G222" s="88">
        <v>130</v>
      </c>
      <c r="K222" s="95" t="s">
        <v>426</v>
      </c>
      <c r="L222" s="89" t="s">
        <v>125</v>
      </c>
      <c r="M222" s="96" t="s">
        <v>427</v>
      </c>
      <c r="N222" s="97"/>
      <c r="O222" s="81">
        <v>2</v>
      </c>
      <c r="P222" s="81"/>
    </row>
    <row r="223" spans="1:16" s="82" customFormat="1" ht="15.75">
      <c r="A223" s="116">
        <v>128</v>
      </c>
      <c r="B223" s="91" t="s">
        <v>377</v>
      </c>
      <c r="C223" s="92">
        <v>32365</v>
      </c>
      <c r="D223" s="93" t="s">
        <v>128</v>
      </c>
      <c r="E223" s="94" t="s">
        <v>115</v>
      </c>
      <c r="F223" s="90" t="s">
        <v>44</v>
      </c>
      <c r="G223" s="88">
        <v>128</v>
      </c>
      <c r="K223" s="95" t="s">
        <v>378</v>
      </c>
      <c r="L223" s="89" t="s">
        <v>125</v>
      </c>
      <c r="M223" s="96" t="s">
        <v>379</v>
      </c>
      <c r="N223" s="97"/>
      <c r="O223" s="81">
        <v>3</v>
      </c>
      <c r="P223" s="81"/>
    </row>
    <row r="224" spans="1:16" s="82" customFormat="1" ht="15.75">
      <c r="A224" s="116">
        <v>131</v>
      </c>
      <c r="B224" s="91" t="s">
        <v>434</v>
      </c>
      <c r="C224" s="92">
        <v>33553</v>
      </c>
      <c r="D224" s="93" t="s">
        <v>54</v>
      </c>
      <c r="E224" s="94" t="s">
        <v>39</v>
      </c>
      <c r="F224" s="90" t="s">
        <v>119</v>
      </c>
      <c r="G224" s="88">
        <v>131</v>
      </c>
      <c r="K224" s="95" t="s">
        <v>435</v>
      </c>
      <c r="L224" s="89" t="s">
        <v>125</v>
      </c>
      <c r="M224" s="96"/>
      <c r="N224" s="97"/>
      <c r="O224" s="81">
        <v>4</v>
      </c>
      <c r="P224" s="81"/>
    </row>
    <row r="225" spans="1:16" s="82" customFormat="1" ht="15.75">
      <c r="A225" s="116">
        <v>132</v>
      </c>
      <c r="B225" s="91" t="s">
        <v>502</v>
      </c>
      <c r="C225" s="92">
        <v>32934</v>
      </c>
      <c r="D225" s="93" t="s">
        <v>54</v>
      </c>
      <c r="E225" s="94" t="s">
        <v>39</v>
      </c>
      <c r="F225" s="90" t="s">
        <v>119</v>
      </c>
      <c r="G225" s="88">
        <v>132</v>
      </c>
      <c r="K225" s="95" t="s">
        <v>391</v>
      </c>
      <c r="L225" s="89" t="s">
        <v>125</v>
      </c>
      <c r="M225" s="96"/>
      <c r="N225" s="97"/>
      <c r="O225" s="81">
        <v>5</v>
      </c>
      <c r="P225" s="81"/>
    </row>
    <row r="226" spans="1:16" s="82" customFormat="1" ht="15.75">
      <c r="A226" s="116">
        <v>126</v>
      </c>
      <c r="B226" s="91" t="s">
        <v>246</v>
      </c>
      <c r="C226" s="92">
        <v>32348</v>
      </c>
      <c r="D226" s="93" t="s">
        <v>53</v>
      </c>
      <c r="E226" s="94" t="s">
        <v>39</v>
      </c>
      <c r="F226" s="90" t="s">
        <v>148</v>
      </c>
      <c r="G226" s="88">
        <v>126</v>
      </c>
      <c r="K226" s="95" t="s">
        <v>247</v>
      </c>
      <c r="L226" s="89" t="s">
        <v>125</v>
      </c>
      <c r="M226" s="96" t="s">
        <v>248</v>
      </c>
      <c r="N226" s="97"/>
      <c r="O226" s="81">
        <v>6</v>
      </c>
      <c r="P226" s="81"/>
    </row>
    <row r="227" spans="1:16" s="82" customFormat="1" ht="15.75">
      <c r="A227" s="116">
        <v>129</v>
      </c>
      <c r="B227" s="91" t="s">
        <v>390</v>
      </c>
      <c r="C227" s="92">
        <v>33216</v>
      </c>
      <c r="D227" s="93" t="s">
        <v>54</v>
      </c>
      <c r="E227" s="94" t="s">
        <v>39</v>
      </c>
      <c r="F227" s="90" t="s">
        <v>119</v>
      </c>
      <c r="G227" s="88">
        <v>129</v>
      </c>
      <c r="K227" s="95" t="s">
        <v>391</v>
      </c>
      <c r="L227" s="89" t="s">
        <v>125</v>
      </c>
      <c r="M227" s="96"/>
      <c r="N227" s="97"/>
      <c r="O227" s="81">
        <v>7</v>
      </c>
      <c r="P227" s="81"/>
    </row>
    <row r="228" spans="1:16" s="82" customFormat="1" ht="15.75">
      <c r="A228" s="116">
        <v>125</v>
      </c>
      <c r="B228" s="91" t="s">
        <v>122</v>
      </c>
      <c r="C228" s="92">
        <v>32159</v>
      </c>
      <c r="D228" s="93" t="s">
        <v>53</v>
      </c>
      <c r="E228" s="94" t="s">
        <v>39</v>
      </c>
      <c r="F228" s="90" t="s">
        <v>123</v>
      </c>
      <c r="G228" s="88">
        <v>125</v>
      </c>
      <c r="K228" s="95" t="s">
        <v>124</v>
      </c>
      <c r="L228" s="89" t="s">
        <v>125</v>
      </c>
      <c r="M228" s="96" t="s">
        <v>126</v>
      </c>
      <c r="N228" s="97"/>
      <c r="O228" s="81">
        <v>8</v>
      </c>
      <c r="P228" s="81"/>
    </row>
    <row r="229" spans="1:16" s="82" customFormat="1" ht="15.75">
      <c r="A229" s="116"/>
      <c r="B229" s="91"/>
      <c r="C229" s="92"/>
      <c r="D229" s="93"/>
      <c r="E229" s="94"/>
      <c r="F229" s="90"/>
      <c r="G229" s="88"/>
      <c r="K229" s="95"/>
      <c r="L229" s="89"/>
      <c r="M229" s="96"/>
      <c r="N229" s="97"/>
      <c r="O229" s="81"/>
      <c r="P229" s="81"/>
    </row>
    <row r="230" spans="1:16" s="82" customFormat="1" ht="15.75">
      <c r="A230" s="140">
        <v>149</v>
      </c>
      <c r="B230" s="141" t="s">
        <v>528</v>
      </c>
      <c r="C230" s="142">
        <v>34894</v>
      </c>
      <c r="D230" s="143" t="s">
        <v>55</v>
      </c>
      <c r="E230" s="144" t="s">
        <v>39</v>
      </c>
      <c r="F230" s="153" t="s">
        <v>587</v>
      </c>
      <c r="G230" s="146">
        <v>149</v>
      </c>
      <c r="H230" s="147"/>
      <c r="I230" s="147"/>
      <c r="J230" s="147"/>
      <c r="K230" s="148" t="s">
        <v>529</v>
      </c>
      <c r="L230" s="149" t="s">
        <v>308</v>
      </c>
      <c r="M230" s="150">
        <v>13.18</v>
      </c>
      <c r="N230" s="151"/>
      <c r="O230" s="152">
        <v>1</v>
      </c>
      <c r="P230" s="152"/>
    </row>
    <row r="231" spans="1:16" s="82" customFormat="1" ht="15.75">
      <c r="A231" s="140">
        <v>150</v>
      </c>
      <c r="B231" s="141" t="s">
        <v>534</v>
      </c>
      <c r="C231" s="142">
        <v>34468</v>
      </c>
      <c r="D231" s="143" t="s">
        <v>128</v>
      </c>
      <c r="E231" s="144" t="s">
        <v>115</v>
      </c>
      <c r="F231" s="145" t="s">
        <v>44</v>
      </c>
      <c r="G231" s="146">
        <v>150</v>
      </c>
      <c r="H231" s="147"/>
      <c r="I231" s="147"/>
      <c r="J231" s="147"/>
      <c r="K231" s="148" t="s">
        <v>116</v>
      </c>
      <c r="L231" s="149" t="s">
        <v>308</v>
      </c>
      <c r="M231" s="150">
        <v>12.39</v>
      </c>
      <c r="N231" s="151"/>
      <c r="O231" s="152">
        <v>2</v>
      </c>
      <c r="P231" s="152"/>
    </row>
    <row r="232" spans="1:16" s="82" customFormat="1" ht="15.75">
      <c r="A232" s="140">
        <v>104</v>
      </c>
      <c r="B232" s="141" t="s">
        <v>339</v>
      </c>
      <c r="C232" s="142">
        <v>34694</v>
      </c>
      <c r="D232" s="143" t="s">
        <v>55</v>
      </c>
      <c r="E232" s="144" t="s">
        <v>39</v>
      </c>
      <c r="F232" s="145" t="s">
        <v>148</v>
      </c>
      <c r="G232" s="146">
        <v>104</v>
      </c>
      <c r="H232" s="147"/>
      <c r="I232" s="147"/>
      <c r="J232" s="147"/>
      <c r="K232" s="148" t="s">
        <v>340</v>
      </c>
      <c r="L232" s="149" t="s">
        <v>308</v>
      </c>
      <c r="M232" s="150" t="s">
        <v>342</v>
      </c>
      <c r="N232" s="151"/>
      <c r="O232" s="152">
        <v>3</v>
      </c>
      <c r="P232" s="152"/>
    </row>
    <row r="233" spans="1:16" s="82" customFormat="1" ht="15.75">
      <c r="A233" s="140">
        <v>145</v>
      </c>
      <c r="B233" s="141" t="s">
        <v>306</v>
      </c>
      <c r="C233" s="142">
        <v>33208</v>
      </c>
      <c r="D233" s="143" t="s">
        <v>54</v>
      </c>
      <c r="E233" s="144" t="s">
        <v>39</v>
      </c>
      <c r="F233" s="145" t="s">
        <v>95</v>
      </c>
      <c r="G233" s="146">
        <v>145</v>
      </c>
      <c r="H233" s="147"/>
      <c r="I233" s="147"/>
      <c r="J233" s="147"/>
      <c r="K233" s="148" t="s">
        <v>307</v>
      </c>
      <c r="L233" s="149" t="s">
        <v>308</v>
      </c>
      <c r="M233" s="150" t="s">
        <v>309</v>
      </c>
      <c r="N233" s="151"/>
      <c r="O233" s="152">
        <v>4</v>
      </c>
      <c r="P233" s="152"/>
    </row>
    <row r="234" spans="1:16" s="82" customFormat="1" ht="15.75">
      <c r="A234" s="140">
        <v>143</v>
      </c>
      <c r="B234" s="141" t="s">
        <v>134</v>
      </c>
      <c r="C234" s="142">
        <v>30093</v>
      </c>
      <c r="D234" s="143" t="s">
        <v>53</v>
      </c>
      <c r="E234" s="144" t="s">
        <v>39</v>
      </c>
      <c r="F234" s="145" t="s">
        <v>123</v>
      </c>
      <c r="G234" s="146">
        <v>143</v>
      </c>
      <c r="H234" s="147"/>
      <c r="I234" s="147"/>
      <c r="J234" s="147"/>
      <c r="K234" s="148" t="s">
        <v>135</v>
      </c>
      <c r="L234" s="149" t="s">
        <v>308</v>
      </c>
      <c r="M234" s="150" t="s">
        <v>136</v>
      </c>
      <c r="N234" s="151"/>
      <c r="O234" s="152">
        <v>5</v>
      </c>
      <c r="P234" s="152"/>
    </row>
    <row r="235" spans="1:16" s="82" customFormat="1" ht="15.75">
      <c r="A235" s="140">
        <v>148</v>
      </c>
      <c r="B235" s="141" t="s">
        <v>470</v>
      </c>
      <c r="C235" s="142">
        <v>35426</v>
      </c>
      <c r="D235" s="143" t="s">
        <v>55</v>
      </c>
      <c r="E235" s="144" t="s">
        <v>39</v>
      </c>
      <c r="F235" s="153" t="s">
        <v>587</v>
      </c>
      <c r="G235" s="146">
        <v>148</v>
      </c>
      <c r="H235" s="147"/>
      <c r="I235" s="147"/>
      <c r="J235" s="147"/>
      <c r="K235" s="148" t="s">
        <v>471</v>
      </c>
      <c r="L235" s="149" t="s">
        <v>308</v>
      </c>
      <c r="M235" s="150">
        <v>13.1</v>
      </c>
      <c r="N235" s="151"/>
      <c r="O235" s="152">
        <v>6</v>
      </c>
      <c r="P235" s="152"/>
    </row>
    <row r="236" spans="1:16" s="82" customFormat="1" ht="15.75">
      <c r="A236" s="140">
        <v>146</v>
      </c>
      <c r="B236" s="141" t="s">
        <v>398</v>
      </c>
      <c r="C236" s="142">
        <v>29680</v>
      </c>
      <c r="D236" s="143" t="s">
        <v>166</v>
      </c>
      <c r="E236" s="144" t="s">
        <v>39</v>
      </c>
      <c r="F236" s="145" t="s">
        <v>148</v>
      </c>
      <c r="G236" s="146">
        <v>146</v>
      </c>
      <c r="H236" s="147"/>
      <c r="I236" s="147"/>
      <c r="J236" s="147"/>
      <c r="K236" s="148" t="s">
        <v>399</v>
      </c>
      <c r="L236" s="149" t="s">
        <v>308</v>
      </c>
      <c r="M236" s="150" t="s">
        <v>400</v>
      </c>
      <c r="N236" s="151"/>
      <c r="O236" s="152">
        <v>7</v>
      </c>
      <c r="P236" s="152"/>
    </row>
    <row r="237" spans="1:16" s="82" customFormat="1" ht="15.75">
      <c r="A237" s="140">
        <v>147</v>
      </c>
      <c r="B237" s="141" t="s">
        <v>416</v>
      </c>
      <c r="C237" s="142">
        <v>35075</v>
      </c>
      <c r="D237" s="143">
        <v>1</v>
      </c>
      <c r="E237" s="144" t="s">
        <v>39</v>
      </c>
      <c r="F237" s="145" t="s">
        <v>148</v>
      </c>
      <c r="G237" s="146">
        <v>147</v>
      </c>
      <c r="H237" s="147"/>
      <c r="I237" s="147"/>
      <c r="J237" s="147"/>
      <c r="K237" s="148" t="s">
        <v>417</v>
      </c>
      <c r="L237" s="149" t="s">
        <v>308</v>
      </c>
      <c r="M237" s="150" t="s">
        <v>418</v>
      </c>
      <c r="N237" s="151"/>
      <c r="O237" s="152">
        <v>8</v>
      </c>
      <c r="P237" s="152"/>
    </row>
    <row r="238" spans="1:16" s="82" customFormat="1" ht="15.75">
      <c r="A238" s="140">
        <v>144</v>
      </c>
      <c r="B238" s="141" t="s">
        <v>147</v>
      </c>
      <c r="C238" s="142">
        <v>33132</v>
      </c>
      <c r="D238" s="143" t="s">
        <v>54</v>
      </c>
      <c r="E238" s="144" t="s">
        <v>39</v>
      </c>
      <c r="F238" s="145" t="s">
        <v>148</v>
      </c>
      <c r="G238" s="146">
        <v>144</v>
      </c>
      <c r="H238" s="147"/>
      <c r="I238" s="147"/>
      <c r="J238" s="147"/>
      <c r="K238" s="148" t="s">
        <v>149</v>
      </c>
      <c r="L238" s="149" t="s">
        <v>308</v>
      </c>
      <c r="M238" s="150" t="s">
        <v>150</v>
      </c>
      <c r="N238" s="151"/>
      <c r="O238" s="152">
        <v>9</v>
      </c>
      <c r="P238" s="152"/>
    </row>
    <row r="239" spans="1:16" s="199" customFormat="1" ht="15.75">
      <c r="A239" s="199">
        <v>189</v>
      </c>
      <c r="B239" s="199" t="s">
        <v>612</v>
      </c>
      <c r="C239" s="200">
        <v>33826</v>
      </c>
      <c r="D239" s="199" t="s">
        <v>55</v>
      </c>
      <c r="E239" s="199" t="s">
        <v>39</v>
      </c>
      <c r="F239" s="201" t="s">
        <v>148</v>
      </c>
      <c r="G239" s="199">
        <v>189</v>
      </c>
      <c r="K239" s="199" t="s">
        <v>613</v>
      </c>
      <c r="L239" s="199" t="s">
        <v>614</v>
      </c>
      <c r="O239" s="199">
        <v>10</v>
      </c>
    </row>
    <row r="240" spans="1:16" s="82" customFormat="1" ht="15.75">
      <c r="A240" s="116"/>
      <c r="B240" s="91"/>
      <c r="C240" s="92"/>
      <c r="D240" s="93"/>
      <c r="E240" s="94"/>
      <c r="F240" s="90"/>
      <c r="G240" s="88"/>
      <c r="K240" s="95"/>
      <c r="L240" s="89"/>
      <c r="M240" s="96"/>
      <c r="N240" s="97"/>
      <c r="O240" s="81"/>
      <c r="P240" s="81"/>
    </row>
    <row r="241" spans="1:16" s="82" customFormat="1" ht="15.75">
      <c r="A241" s="140">
        <v>91</v>
      </c>
      <c r="B241" s="141" t="s">
        <v>165</v>
      </c>
      <c r="C241" s="142">
        <v>30402</v>
      </c>
      <c r="D241" s="143" t="s">
        <v>166</v>
      </c>
      <c r="E241" s="144" t="s">
        <v>39</v>
      </c>
      <c r="F241" s="145" t="s">
        <v>119</v>
      </c>
      <c r="G241" s="146">
        <v>91</v>
      </c>
      <c r="H241" s="147"/>
      <c r="I241" s="147"/>
      <c r="J241" s="147"/>
      <c r="K241" s="148" t="s">
        <v>167</v>
      </c>
      <c r="L241" s="149" t="s">
        <v>168</v>
      </c>
      <c r="M241" s="150"/>
      <c r="N241" s="151"/>
      <c r="O241" s="152">
        <v>1</v>
      </c>
      <c r="P241" s="152"/>
    </row>
    <row r="242" spans="1:16" s="82" customFormat="1" ht="15.75">
      <c r="A242" s="140">
        <v>92</v>
      </c>
      <c r="B242" s="141" t="s">
        <v>214</v>
      </c>
      <c r="C242" s="142">
        <v>35291</v>
      </c>
      <c r="D242" s="143" t="s">
        <v>54</v>
      </c>
      <c r="E242" s="144" t="s">
        <v>39</v>
      </c>
      <c r="F242" s="145" t="s">
        <v>119</v>
      </c>
      <c r="G242" s="146">
        <v>92</v>
      </c>
      <c r="H242" s="147"/>
      <c r="I242" s="147"/>
      <c r="J242" s="147"/>
      <c r="K242" s="148" t="s">
        <v>215</v>
      </c>
      <c r="L242" s="149" t="s">
        <v>168</v>
      </c>
      <c r="M242" s="150"/>
      <c r="N242" s="151"/>
      <c r="O242" s="152">
        <v>2</v>
      </c>
      <c r="P242" s="152"/>
    </row>
    <row r="243" spans="1:16" s="82" customFormat="1" ht="15.75">
      <c r="A243" s="140">
        <v>93</v>
      </c>
      <c r="B243" s="141" t="s">
        <v>216</v>
      </c>
      <c r="C243" s="142">
        <v>35541</v>
      </c>
      <c r="D243" s="143" t="s">
        <v>55</v>
      </c>
      <c r="E243" s="144" t="s">
        <v>39</v>
      </c>
      <c r="F243" s="145" t="s">
        <v>148</v>
      </c>
      <c r="G243" s="146">
        <v>93</v>
      </c>
      <c r="H243" s="147"/>
      <c r="I243" s="147"/>
      <c r="J243" s="147"/>
      <c r="K243" s="148" t="s">
        <v>217</v>
      </c>
      <c r="L243" s="149" t="s">
        <v>168</v>
      </c>
      <c r="M243" s="150" t="s">
        <v>218</v>
      </c>
      <c r="N243" s="151"/>
      <c r="O243" s="152">
        <v>3</v>
      </c>
      <c r="P243" s="152"/>
    </row>
    <row r="244" spans="1:16" s="82" customFormat="1" ht="15.75">
      <c r="A244" s="140">
        <v>94</v>
      </c>
      <c r="B244" s="141" t="s">
        <v>265</v>
      </c>
      <c r="C244" s="142">
        <v>33276</v>
      </c>
      <c r="D244" s="143" t="s">
        <v>53</v>
      </c>
      <c r="E244" s="144" t="s">
        <v>39</v>
      </c>
      <c r="F244" s="145" t="s">
        <v>119</v>
      </c>
      <c r="G244" s="146">
        <v>94</v>
      </c>
      <c r="H244" s="147"/>
      <c r="I244" s="147"/>
      <c r="J244" s="147"/>
      <c r="K244" s="148" t="s">
        <v>266</v>
      </c>
      <c r="L244" s="149" t="s">
        <v>168</v>
      </c>
      <c r="M244" s="150"/>
      <c r="N244" s="151"/>
      <c r="O244" s="152">
        <v>4</v>
      </c>
      <c r="P244" s="152"/>
    </row>
    <row r="245" spans="1:16" s="82" customFormat="1" ht="15.75">
      <c r="A245" s="140">
        <v>95</v>
      </c>
      <c r="B245" s="141" t="s">
        <v>324</v>
      </c>
      <c r="C245" s="142">
        <v>33817</v>
      </c>
      <c r="D245" s="143" t="s">
        <v>54</v>
      </c>
      <c r="E245" s="144" t="s">
        <v>39</v>
      </c>
      <c r="F245" s="145" t="s">
        <v>119</v>
      </c>
      <c r="G245" s="146">
        <v>95</v>
      </c>
      <c r="H245" s="147"/>
      <c r="I245" s="147"/>
      <c r="J245" s="147"/>
      <c r="K245" s="148" t="s">
        <v>325</v>
      </c>
      <c r="L245" s="149" t="s">
        <v>168</v>
      </c>
      <c r="M245" s="150"/>
      <c r="N245" s="151"/>
      <c r="O245" s="152">
        <v>5</v>
      </c>
      <c r="P245" s="152"/>
    </row>
    <row r="246" spans="1:16" s="82" customFormat="1" ht="15.75">
      <c r="A246" s="140">
        <v>96</v>
      </c>
      <c r="B246" s="141" t="s">
        <v>442</v>
      </c>
      <c r="C246" s="142">
        <v>33417</v>
      </c>
      <c r="D246" s="143" t="s">
        <v>53</v>
      </c>
      <c r="E246" s="144" t="s">
        <v>39</v>
      </c>
      <c r="F246" s="153" t="s">
        <v>587</v>
      </c>
      <c r="G246" s="146">
        <v>96</v>
      </c>
      <c r="H246" s="147"/>
      <c r="I246" s="147"/>
      <c r="J246" s="147"/>
      <c r="K246" s="148" t="s">
        <v>443</v>
      </c>
      <c r="L246" s="149" t="s">
        <v>168</v>
      </c>
      <c r="M246" s="150">
        <v>4.5</v>
      </c>
      <c r="N246" s="151"/>
      <c r="O246" s="152">
        <v>6</v>
      </c>
      <c r="P246" s="152"/>
    </row>
    <row r="247" spans="1:16" s="82" customFormat="1" ht="15.75">
      <c r="A247" s="140">
        <v>97</v>
      </c>
      <c r="B247" s="141" t="s">
        <v>465</v>
      </c>
      <c r="C247" s="142">
        <v>33813</v>
      </c>
      <c r="D247" s="143" t="s">
        <v>54</v>
      </c>
      <c r="E247" s="144" t="s">
        <v>39</v>
      </c>
      <c r="F247" s="153" t="s">
        <v>587</v>
      </c>
      <c r="G247" s="146">
        <v>97</v>
      </c>
      <c r="H247" s="147"/>
      <c r="I247" s="147"/>
      <c r="J247" s="147"/>
      <c r="K247" s="148" t="s">
        <v>466</v>
      </c>
      <c r="L247" s="149" t="s">
        <v>168</v>
      </c>
      <c r="M247" s="150">
        <v>4.3</v>
      </c>
      <c r="N247" s="151"/>
      <c r="O247" s="152">
        <v>7</v>
      </c>
      <c r="P247" s="152"/>
    </row>
    <row r="248" spans="1:16" s="82" customFormat="1" ht="15.75">
      <c r="A248" s="140">
        <v>98</v>
      </c>
      <c r="B248" s="141" t="s">
        <v>512</v>
      </c>
      <c r="C248" s="142">
        <v>31957</v>
      </c>
      <c r="D248" s="143" t="s">
        <v>54</v>
      </c>
      <c r="E248" s="144" t="s">
        <v>39</v>
      </c>
      <c r="F248" s="145" t="s">
        <v>119</v>
      </c>
      <c r="G248" s="146">
        <v>98</v>
      </c>
      <c r="H248" s="147"/>
      <c r="I248" s="147"/>
      <c r="J248" s="147"/>
      <c r="K248" s="148" t="s">
        <v>513</v>
      </c>
      <c r="L248" s="149" t="s">
        <v>168</v>
      </c>
      <c r="M248" s="150"/>
      <c r="N248" s="151"/>
      <c r="O248" s="152">
        <v>8</v>
      </c>
      <c r="P248" s="152"/>
    </row>
    <row r="249" spans="1:16" s="82" customFormat="1" ht="15.75">
      <c r="A249" s="140">
        <v>99</v>
      </c>
      <c r="B249" s="141" t="s">
        <v>518</v>
      </c>
      <c r="C249" s="142">
        <v>33001</v>
      </c>
      <c r="D249" s="143" t="s">
        <v>54</v>
      </c>
      <c r="E249" s="144" t="s">
        <v>39</v>
      </c>
      <c r="F249" s="153" t="s">
        <v>587</v>
      </c>
      <c r="G249" s="146">
        <v>99</v>
      </c>
      <c r="H249" s="147"/>
      <c r="I249" s="147"/>
      <c r="J249" s="147"/>
      <c r="K249" s="148" t="s">
        <v>466</v>
      </c>
      <c r="L249" s="149" t="s">
        <v>168</v>
      </c>
      <c r="M249" s="150">
        <v>4.2</v>
      </c>
      <c r="N249" s="151"/>
      <c r="O249" s="152">
        <v>9</v>
      </c>
      <c r="P249" s="152"/>
    </row>
    <row r="250" spans="1:16" s="82" customFormat="1" ht="15.75">
      <c r="A250" s="116"/>
      <c r="B250" s="91"/>
      <c r="C250" s="92"/>
      <c r="D250" s="93"/>
      <c r="E250" s="94"/>
      <c r="F250" s="98"/>
      <c r="G250" s="88"/>
      <c r="K250" s="95"/>
      <c r="L250" s="89"/>
      <c r="M250" s="96"/>
      <c r="N250" s="97"/>
      <c r="O250" s="81"/>
      <c r="P250" s="81"/>
    </row>
    <row r="251" spans="1:16" s="82" customFormat="1" ht="15.75">
      <c r="A251" s="140">
        <v>113</v>
      </c>
      <c r="B251" s="141" t="s">
        <v>440</v>
      </c>
      <c r="C251" s="142">
        <v>33839</v>
      </c>
      <c r="D251" s="143" t="s">
        <v>54</v>
      </c>
      <c r="E251" s="144" t="s">
        <v>39</v>
      </c>
      <c r="F251" s="145" t="s">
        <v>95</v>
      </c>
      <c r="G251" s="146">
        <v>113</v>
      </c>
      <c r="H251" s="147"/>
      <c r="I251" s="147"/>
      <c r="J251" s="147"/>
      <c r="K251" s="148" t="s">
        <v>441</v>
      </c>
      <c r="L251" s="149" t="s">
        <v>104</v>
      </c>
      <c r="M251" s="150">
        <v>16.190000000000001</v>
      </c>
      <c r="N251" s="151"/>
      <c r="O251" s="152">
        <v>1</v>
      </c>
      <c r="P251" s="152"/>
    </row>
    <row r="252" spans="1:16" s="82" customFormat="1" ht="15.75">
      <c r="A252" s="140">
        <v>109</v>
      </c>
      <c r="B252" s="141" t="s">
        <v>322</v>
      </c>
      <c r="C252" s="142">
        <v>31074</v>
      </c>
      <c r="D252" s="143" t="s">
        <v>54</v>
      </c>
      <c r="E252" s="144" t="s">
        <v>39</v>
      </c>
      <c r="F252" s="145" t="s">
        <v>148</v>
      </c>
      <c r="G252" s="146">
        <v>109</v>
      </c>
      <c r="H252" s="147"/>
      <c r="I252" s="147"/>
      <c r="J252" s="147"/>
      <c r="K252" s="148" t="s">
        <v>191</v>
      </c>
      <c r="L252" s="149" t="s">
        <v>104</v>
      </c>
      <c r="M252" s="150" t="s">
        <v>323</v>
      </c>
      <c r="N252" s="151"/>
      <c r="O252" s="152">
        <v>2</v>
      </c>
      <c r="P252" s="152"/>
    </row>
    <row r="253" spans="1:16" s="82" customFormat="1" ht="15.75">
      <c r="A253" s="140">
        <v>108</v>
      </c>
      <c r="B253" s="141" t="s">
        <v>111</v>
      </c>
      <c r="C253" s="142">
        <v>33103</v>
      </c>
      <c r="D253" s="143" t="s">
        <v>54</v>
      </c>
      <c r="E253" s="144" t="s">
        <v>39</v>
      </c>
      <c r="F253" s="149" t="s">
        <v>102</v>
      </c>
      <c r="G253" s="146">
        <v>108</v>
      </c>
      <c r="H253" s="147"/>
      <c r="I253" s="147"/>
      <c r="J253" s="147"/>
      <c r="K253" s="155" t="s">
        <v>112</v>
      </c>
      <c r="L253" s="149" t="s">
        <v>104</v>
      </c>
      <c r="M253" s="150" t="s">
        <v>113</v>
      </c>
      <c r="N253" s="151"/>
      <c r="O253" s="152">
        <v>3</v>
      </c>
      <c r="P253" s="152"/>
    </row>
    <row r="254" spans="1:16" s="82" customFormat="1" ht="15.75">
      <c r="A254" s="140">
        <v>107</v>
      </c>
      <c r="B254" s="141" t="s">
        <v>101</v>
      </c>
      <c r="C254" s="142">
        <v>34280</v>
      </c>
      <c r="D254" s="143" t="s">
        <v>55</v>
      </c>
      <c r="E254" s="144" t="s">
        <v>39</v>
      </c>
      <c r="F254" s="149" t="s">
        <v>102</v>
      </c>
      <c r="G254" s="146">
        <v>107</v>
      </c>
      <c r="H254" s="147"/>
      <c r="I254" s="147"/>
      <c r="J254" s="147"/>
      <c r="K254" s="155" t="s">
        <v>103</v>
      </c>
      <c r="L254" s="149" t="s">
        <v>104</v>
      </c>
      <c r="M254" s="150" t="s">
        <v>105</v>
      </c>
      <c r="N254" s="151"/>
      <c r="O254" s="152">
        <v>4</v>
      </c>
      <c r="P254" s="152"/>
    </row>
    <row r="255" spans="1:16" s="82" customFormat="1" ht="15.75">
      <c r="A255" s="140">
        <v>114</v>
      </c>
      <c r="B255" s="141" t="s">
        <v>480</v>
      </c>
      <c r="C255" s="142">
        <v>31882</v>
      </c>
      <c r="D255" s="143" t="s">
        <v>53</v>
      </c>
      <c r="E255" s="144" t="s">
        <v>39</v>
      </c>
      <c r="F255" s="145" t="s">
        <v>481</v>
      </c>
      <c r="G255" s="146">
        <v>114</v>
      </c>
      <c r="H255" s="156"/>
      <c r="I255" s="156"/>
      <c r="J255" s="156"/>
      <c r="K255" s="148" t="s">
        <v>482</v>
      </c>
      <c r="L255" s="149" t="s">
        <v>104</v>
      </c>
      <c r="M255" s="150" t="s">
        <v>483</v>
      </c>
      <c r="N255" s="151"/>
      <c r="O255" s="152">
        <v>5</v>
      </c>
      <c r="P255" s="152"/>
    </row>
    <row r="256" spans="1:16" s="82" customFormat="1" ht="15.75">
      <c r="A256" s="140">
        <v>110</v>
      </c>
      <c r="B256" s="141" t="s">
        <v>349</v>
      </c>
      <c r="C256" s="142">
        <v>34394</v>
      </c>
      <c r="D256" s="143" t="s">
        <v>55</v>
      </c>
      <c r="E256" s="144" t="s">
        <v>39</v>
      </c>
      <c r="F256" s="145" t="s">
        <v>148</v>
      </c>
      <c r="G256" s="146">
        <v>110</v>
      </c>
      <c r="H256" s="147"/>
      <c r="I256" s="147"/>
      <c r="J256" s="147"/>
      <c r="K256" s="148" t="s">
        <v>191</v>
      </c>
      <c r="L256" s="149" t="s">
        <v>104</v>
      </c>
      <c r="M256" s="150" t="s">
        <v>351</v>
      </c>
      <c r="N256" s="151"/>
      <c r="O256" s="152">
        <v>6</v>
      </c>
      <c r="P256" s="152"/>
    </row>
    <row r="257" spans="1:16" s="82" customFormat="1" ht="15.75">
      <c r="A257" s="140">
        <v>111</v>
      </c>
      <c r="B257" s="141" t="s">
        <v>354</v>
      </c>
      <c r="C257" s="142">
        <v>33576</v>
      </c>
      <c r="D257" s="143" t="s">
        <v>55</v>
      </c>
      <c r="E257" s="144" t="s">
        <v>39</v>
      </c>
      <c r="F257" s="145" t="s">
        <v>42</v>
      </c>
      <c r="G257" s="146">
        <v>111</v>
      </c>
      <c r="H257" s="147"/>
      <c r="I257" s="147"/>
      <c r="J257" s="147"/>
      <c r="K257" s="148" t="s">
        <v>43</v>
      </c>
      <c r="L257" s="149" t="s">
        <v>104</v>
      </c>
      <c r="M257" s="150" t="s">
        <v>355</v>
      </c>
      <c r="N257" s="151"/>
      <c r="O257" s="152">
        <v>7</v>
      </c>
      <c r="P257" s="152"/>
    </row>
    <row r="258" spans="1:16" s="82" customFormat="1" ht="15.75">
      <c r="A258" s="140">
        <v>112</v>
      </c>
      <c r="B258" s="141" t="s">
        <v>380</v>
      </c>
      <c r="C258" s="142">
        <v>33960</v>
      </c>
      <c r="D258" s="143">
        <v>1</v>
      </c>
      <c r="E258" s="144" t="s">
        <v>39</v>
      </c>
      <c r="F258" s="145" t="s">
        <v>42</v>
      </c>
      <c r="G258" s="146">
        <v>112</v>
      </c>
      <c r="H258" s="147"/>
      <c r="I258" s="147"/>
      <c r="J258" s="147"/>
      <c r="K258" s="148" t="s">
        <v>43</v>
      </c>
      <c r="L258" s="149" t="s">
        <v>104</v>
      </c>
      <c r="M258" s="150" t="s">
        <v>381</v>
      </c>
      <c r="N258" s="151"/>
      <c r="O258" s="152">
        <v>8</v>
      </c>
      <c r="P258" s="152"/>
    </row>
    <row r="259" spans="1:16" s="82" customFormat="1" ht="15.75">
      <c r="A259" s="116"/>
      <c r="B259" s="91"/>
      <c r="C259" s="92"/>
      <c r="D259" s="93"/>
      <c r="E259" s="94"/>
      <c r="F259" s="90"/>
      <c r="G259" s="88"/>
      <c r="K259" s="95"/>
      <c r="L259" s="89"/>
      <c r="M259" s="96"/>
      <c r="N259" s="97"/>
      <c r="O259" s="81"/>
      <c r="P259" s="81"/>
    </row>
    <row r="260" spans="1:16" s="82" customFormat="1" ht="15.75">
      <c r="A260" s="116"/>
      <c r="B260" s="91"/>
      <c r="C260" s="92"/>
      <c r="D260" s="93"/>
      <c r="E260" s="94"/>
      <c r="F260" s="90"/>
      <c r="G260" s="88"/>
      <c r="H260" s="14"/>
      <c r="I260" s="14"/>
      <c r="J260" s="14"/>
      <c r="K260" s="95"/>
      <c r="L260" s="89"/>
      <c r="M260" s="96"/>
      <c r="N260" s="97"/>
      <c r="O260" s="81"/>
      <c r="P260" s="81"/>
    </row>
    <row r="261" spans="1:16" ht="15.75">
      <c r="A261" s="116"/>
      <c r="B261" s="91"/>
      <c r="C261" s="92"/>
      <c r="D261" s="93"/>
      <c r="E261" s="94"/>
      <c r="F261" s="90"/>
      <c r="G261" s="88"/>
      <c r="K261" s="95"/>
      <c r="L261" s="89"/>
      <c r="M261" s="96"/>
      <c r="N261" s="97"/>
      <c r="O261" s="81"/>
      <c r="P261" s="81"/>
    </row>
    <row r="262" spans="1:16" ht="15.75">
      <c r="A262" s="88"/>
      <c r="B262" s="91"/>
      <c r="C262" s="92"/>
      <c r="D262" s="93"/>
      <c r="E262" s="94"/>
      <c r="F262" s="90"/>
      <c r="G262" s="88"/>
      <c r="H262" s="82"/>
      <c r="I262" s="82"/>
      <c r="J262" s="82"/>
      <c r="K262" s="95"/>
      <c r="L262" s="89"/>
      <c r="M262" s="96"/>
      <c r="N262" s="97"/>
      <c r="O262" s="81"/>
      <c r="P262" s="81"/>
    </row>
    <row r="263" spans="1:16" ht="15.75">
      <c r="A263" s="88"/>
      <c r="B263" s="91"/>
      <c r="C263" s="92"/>
      <c r="D263" s="93"/>
      <c r="E263" s="94"/>
      <c r="F263" s="90"/>
      <c r="G263" s="88"/>
      <c r="H263" s="82"/>
      <c r="I263" s="82"/>
      <c r="J263" s="82"/>
      <c r="K263" s="95"/>
      <c r="L263" s="89"/>
      <c r="M263" s="96"/>
      <c r="N263" s="97"/>
      <c r="O263" s="81"/>
      <c r="P263" s="81"/>
    </row>
    <row r="264" spans="1:16" ht="15.75">
      <c r="A264" s="88"/>
      <c r="B264" s="91"/>
      <c r="C264" s="92"/>
      <c r="D264" s="93"/>
      <c r="E264" s="94"/>
      <c r="F264" s="90"/>
      <c r="G264" s="88"/>
      <c r="H264" s="82"/>
      <c r="I264" s="82"/>
      <c r="J264" s="82"/>
      <c r="K264" s="95"/>
      <c r="L264" s="89"/>
      <c r="M264" s="96"/>
      <c r="N264" s="97"/>
      <c r="O264" s="81"/>
      <c r="P264" s="81"/>
    </row>
    <row r="265" spans="1:16" ht="15.75">
      <c r="A265" s="88"/>
      <c r="B265" s="91"/>
      <c r="C265" s="92"/>
      <c r="D265" s="93"/>
      <c r="E265" s="94"/>
      <c r="F265" s="90"/>
      <c r="G265" s="88"/>
      <c r="H265" s="82"/>
      <c r="I265" s="82"/>
      <c r="J265" s="82"/>
      <c r="K265" s="95"/>
      <c r="L265" s="89"/>
      <c r="M265" s="96"/>
      <c r="N265" s="97"/>
      <c r="O265" s="81"/>
      <c r="P265" s="81"/>
    </row>
    <row r="266" spans="1:16" ht="15.75">
      <c r="A266" s="88"/>
      <c r="B266" s="91"/>
      <c r="C266" s="92"/>
      <c r="D266" s="93"/>
      <c r="E266" s="94"/>
      <c r="F266" s="90"/>
      <c r="G266" s="88"/>
      <c r="H266" s="82"/>
      <c r="I266" s="82"/>
      <c r="J266" s="82"/>
      <c r="K266" s="95"/>
      <c r="L266" s="89"/>
      <c r="M266" s="96"/>
      <c r="N266" s="97"/>
      <c r="O266" s="81"/>
      <c r="P266" s="81"/>
    </row>
    <row r="267" spans="1:16" ht="15.75">
      <c r="A267" s="88"/>
      <c r="B267" s="91"/>
      <c r="C267" s="92"/>
      <c r="D267" s="93"/>
      <c r="E267" s="94"/>
      <c r="F267" s="90"/>
      <c r="G267" s="88"/>
      <c r="H267" s="82"/>
      <c r="I267" s="82"/>
      <c r="J267" s="82"/>
      <c r="K267" s="95"/>
      <c r="L267" s="89"/>
      <c r="M267" s="96"/>
      <c r="N267" s="97"/>
      <c r="O267" s="81"/>
      <c r="P267" s="81"/>
    </row>
    <row r="268" spans="1:16" ht="15.75">
      <c r="A268" s="88"/>
      <c r="B268" s="91"/>
      <c r="C268" s="92"/>
      <c r="D268" s="93"/>
      <c r="E268" s="94"/>
      <c r="F268" s="90"/>
      <c r="G268" s="88"/>
      <c r="H268" s="82"/>
      <c r="I268" s="82"/>
      <c r="J268" s="82"/>
      <c r="K268" s="95"/>
      <c r="L268" s="89"/>
      <c r="M268" s="96"/>
      <c r="N268" s="97"/>
      <c r="O268" s="81"/>
      <c r="P268" s="81"/>
    </row>
    <row r="269" spans="1:16" ht="15.75">
      <c r="A269" s="88"/>
      <c r="B269" s="91"/>
      <c r="C269" s="92"/>
      <c r="D269" s="93"/>
      <c r="E269" s="94"/>
      <c r="F269" s="90"/>
      <c r="G269" s="88"/>
      <c r="H269" s="82"/>
      <c r="I269" s="82"/>
      <c r="J269" s="82"/>
      <c r="K269" s="95"/>
      <c r="L269" s="89"/>
      <c r="M269" s="96"/>
      <c r="N269" s="97"/>
      <c r="O269" s="81"/>
      <c r="P269" s="81"/>
    </row>
    <row r="270" spans="1:16" ht="15.75">
      <c r="A270" s="88"/>
      <c r="B270" s="91"/>
      <c r="C270" s="92"/>
      <c r="D270" s="93"/>
      <c r="E270" s="94"/>
      <c r="F270" s="90"/>
      <c r="G270" s="88"/>
      <c r="H270" s="82"/>
      <c r="I270" s="82"/>
      <c r="J270" s="82"/>
      <c r="K270" s="95"/>
      <c r="L270" s="89"/>
      <c r="M270" s="96"/>
      <c r="N270" s="97"/>
      <c r="O270" s="81"/>
      <c r="P270" s="81"/>
    </row>
    <row r="271" spans="1:16" ht="15.75">
      <c r="A271" s="88"/>
      <c r="B271" s="91"/>
      <c r="C271" s="92"/>
      <c r="D271" s="93"/>
      <c r="E271" s="94"/>
      <c r="F271" s="90"/>
      <c r="G271" s="88"/>
      <c r="H271" s="82"/>
      <c r="I271" s="82"/>
      <c r="J271" s="82"/>
      <c r="K271" s="95"/>
      <c r="L271" s="89"/>
      <c r="M271" s="96"/>
      <c r="N271" s="97"/>
      <c r="O271" s="81"/>
      <c r="P271" s="81"/>
    </row>
    <row r="272" spans="1:16" ht="15.75">
      <c r="A272" s="88"/>
      <c r="B272" s="91"/>
      <c r="C272" s="92"/>
      <c r="D272" s="93"/>
      <c r="E272" s="94"/>
      <c r="F272" s="90"/>
      <c r="G272" s="88"/>
      <c r="H272" s="82"/>
      <c r="I272" s="82"/>
      <c r="J272" s="82"/>
      <c r="K272" s="95"/>
      <c r="L272" s="89"/>
      <c r="M272" s="96"/>
      <c r="N272" s="97"/>
      <c r="O272" s="81"/>
      <c r="P272" s="81"/>
    </row>
    <row r="273" spans="1:16" ht="15.75">
      <c r="A273" s="88"/>
      <c r="B273" s="91"/>
      <c r="C273" s="92"/>
      <c r="D273" s="93"/>
      <c r="E273" s="94"/>
      <c r="F273" s="90"/>
      <c r="G273" s="88"/>
      <c r="H273" s="82"/>
      <c r="I273" s="82"/>
      <c r="J273" s="82"/>
      <c r="K273" s="95"/>
      <c r="L273" s="89"/>
      <c r="M273" s="96"/>
      <c r="N273" s="97"/>
      <c r="O273" s="81"/>
      <c r="P273" s="81"/>
    </row>
    <row r="274" spans="1:16" ht="15.75">
      <c r="A274" s="88"/>
      <c r="B274" s="91"/>
      <c r="C274" s="92"/>
      <c r="D274" s="93"/>
      <c r="E274" s="94"/>
      <c r="F274" s="90"/>
      <c r="G274" s="88"/>
      <c r="H274" s="82"/>
      <c r="I274" s="82"/>
      <c r="J274" s="82"/>
      <c r="K274" s="95"/>
      <c r="L274" s="89"/>
      <c r="M274" s="96"/>
      <c r="N274" s="97"/>
      <c r="O274" s="81"/>
      <c r="P274" s="81"/>
    </row>
    <row r="275" spans="1:16" ht="15.75">
      <c r="A275" s="88"/>
      <c r="B275" s="91"/>
      <c r="C275" s="92"/>
      <c r="D275" s="93"/>
      <c r="E275" s="94"/>
      <c r="F275" s="90"/>
      <c r="G275" s="88"/>
      <c r="H275" s="82"/>
      <c r="I275" s="82"/>
      <c r="J275" s="82"/>
      <c r="K275" s="95"/>
      <c r="L275" s="89"/>
      <c r="M275" s="96"/>
      <c r="N275" s="97"/>
      <c r="O275" s="81"/>
      <c r="P275" s="81"/>
    </row>
    <row r="276" spans="1:16" ht="15.75">
      <c r="A276" s="88"/>
      <c r="B276" s="91"/>
      <c r="C276" s="92"/>
      <c r="D276" s="93"/>
      <c r="E276" s="94"/>
      <c r="F276" s="90"/>
      <c r="G276" s="88"/>
      <c r="H276" s="82"/>
      <c r="I276" s="82"/>
      <c r="J276" s="82"/>
      <c r="K276" s="95"/>
      <c r="L276" s="89"/>
      <c r="M276" s="96"/>
      <c r="N276" s="97"/>
      <c r="O276" s="81"/>
      <c r="P276" s="81"/>
    </row>
    <row r="277" spans="1:16" ht="15.75">
      <c r="A277" s="88"/>
      <c r="B277" s="91"/>
      <c r="C277" s="92"/>
      <c r="D277" s="93"/>
      <c r="E277" s="94"/>
      <c r="F277" s="90"/>
      <c r="G277" s="88"/>
      <c r="H277" s="82"/>
      <c r="I277" s="82"/>
      <c r="J277" s="82"/>
      <c r="K277" s="95"/>
      <c r="L277" s="89"/>
      <c r="M277" s="96"/>
      <c r="N277" s="97"/>
      <c r="O277" s="81"/>
      <c r="P277" s="81"/>
    </row>
    <row r="278" spans="1:16" ht="15.75">
      <c r="A278" s="88"/>
      <c r="B278" s="91"/>
      <c r="C278" s="92"/>
      <c r="D278" s="93"/>
      <c r="E278" s="94"/>
      <c r="F278" s="90"/>
      <c r="G278" s="88"/>
      <c r="H278" s="82"/>
      <c r="I278" s="82"/>
      <c r="J278" s="82"/>
      <c r="K278" s="95"/>
      <c r="L278" s="89"/>
      <c r="M278" s="96"/>
      <c r="N278" s="97"/>
      <c r="O278" s="81"/>
      <c r="P278" s="81"/>
    </row>
    <row r="279" spans="1:16" ht="15.75">
      <c r="A279" s="88"/>
      <c r="B279" s="91"/>
      <c r="C279" s="92"/>
      <c r="D279" s="93"/>
      <c r="E279" s="94"/>
      <c r="F279" s="90"/>
      <c r="G279" s="88"/>
      <c r="H279" s="82"/>
      <c r="I279" s="82"/>
      <c r="J279" s="82"/>
      <c r="K279" s="95"/>
      <c r="L279" s="89"/>
      <c r="M279" s="96"/>
      <c r="N279" s="97"/>
      <c r="O279" s="81"/>
      <c r="P279" s="81"/>
    </row>
    <row r="280" spans="1:16" ht="15.75">
      <c r="A280" s="88"/>
      <c r="B280" s="91"/>
      <c r="C280" s="92"/>
      <c r="D280" s="93"/>
      <c r="E280" s="94"/>
      <c r="F280" s="90"/>
      <c r="G280" s="88"/>
      <c r="H280" s="82"/>
      <c r="I280" s="82"/>
      <c r="J280" s="82"/>
      <c r="K280" s="95"/>
      <c r="L280" s="89"/>
      <c r="M280" s="96"/>
      <c r="N280" s="97"/>
      <c r="O280" s="81"/>
      <c r="P280" s="81"/>
    </row>
    <row r="281" spans="1:16" ht="15.75">
      <c r="A281" s="88"/>
      <c r="B281" s="91"/>
      <c r="C281" s="92"/>
      <c r="D281" s="93"/>
      <c r="E281" s="94"/>
      <c r="F281" s="90"/>
      <c r="G281" s="88"/>
      <c r="H281" s="82"/>
      <c r="I281" s="82"/>
      <c r="J281" s="82"/>
      <c r="K281" s="95"/>
      <c r="L281" s="89"/>
      <c r="M281" s="96"/>
      <c r="N281" s="97"/>
      <c r="O281" s="81"/>
      <c r="P281" s="81"/>
    </row>
    <row r="282" spans="1:16" ht="15.75">
      <c r="A282" s="88"/>
      <c r="B282" s="91"/>
      <c r="C282" s="92"/>
      <c r="D282" s="93"/>
      <c r="E282" s="94"/>
      <c r="F282" s="90"/>
      <c r="G282" s="88"/>
      <c r="H282" s="82"/>
      <c r="I282" s="82"/>
      <c r="J282" s="82"/>
      <c r="K282" s="95"/>
      <c r="L282" s="89"/>
      <c r="M282" s="96"/>
      <c r="N282" s="97"/>
      <c r="O282" s="81"/>
      <c r="P282" s="81"/>
    </row>
    <row r="283" spans="1:16" ht="15.75">
      <c r="A283" s="88"/>
      <c r="B283" s="91"/>
      <c r="C283" s="92"/>
      <c r="D283" s="93"/>
      <c r="E283" s="94"/>
      <c r="F283" s="90"/>
      <c r="G283" s="88"/>
      <c r="H283" s="82"/>
      <c r="I283" s="82"/>
      <c r="J283" s="82"/>
      <c r="K283" s="95"/>
      <c r="L283" s="89"/>
      <c r="M283" s="96"/>
      <c r="N283" s="97"/>
      <c r="O283" s="81"/>
      <c r="P283" s="81"/>
    </row>
    <row r="284" spans="1:16" ht="15.75">
      <c r="A284" s="88"/>
      <c r="B284" s="91"/>
      <c r="C284" s="92"/>
      <c r="D284" s="93"/>
      <c r="E284" s="94"/>
      <c r="F284" s="90"/>
      <c r="G284" s="88"/>
      <c r="H284" s="82"/>
      <c r="I284" s="82"/>
      <c r="J284" s="82"/>
      <c r="K284" s="95"/>
      <c r="L284" s="89"/>
      <c r="M284" s="96"/>
      <c r="N284" s="97"/>
      <c r="O284" s="81"/>
      <c r="P284" s="81"/>
    </row>
    <row r="285" spans="1:16" ht="15.75">
      <c r="A285" s="88"/>
      <c r="B285" s="91"/>
      <c r="C285" s="92"/>
      <c r="D285" s="93"/>
      <c r="E285" s="94"/>
      <c r="F285" s="90"/>
      <c r="G285" s="88"/>
      <c r="H285" s="82"/>
      <c r="I285" s="82"/>
      <c r="J285" s="82"/>
      <c r="K285" s="95"/>
      <c r="L285" s="89"/>
      <c r="M285" s="96"/>
      <c r="N285" s="97"/>
      <c r="O285" s="81"/>
      <c r="P285" s="81"/>
    </row>
    <row r="286" spans="1:16" ht="15.75">
      <c r="A286" s="88"/>
      <c r="B286" s="91"/>
      <c r="C286" s="92"/>
      <c r="D286" s="93"/>
      <c r="E286" s="94"/>
      <c r="F286" s="90"/>
      <c r="G286" s="88"/>
      <c r="H286" s="82"/>
      <c r="I286" s="82"/>
      <c r="J286" s="82"/>
      <c r="K286" s="95"/>
      <c r="L286" s="89"/>
      <c r="M286" s="96"/>
      <c r="N286" s="97"/>
      <c r="O286" s="81"/>
      <c r="P286" s="81"/>
    </row>
    <row r="287" spans="1:16" ht="15.75">
      <c r="A287" s="88"/>
      <c r="B287" s="91"/>
      <c r="C287" s="92"/>
      <c r="D287" s="93"/>
      <c r="E287" s="94"/>
      <c r="F287" s="90"/>
      <c r="G287" s="88"/>
      <c r="K287" s="95"/>
      <c r="L287" s="89"/>
      <c r="M287" s="96"/>
      <c r="N287" s="97"/>
      <c r="O287" s="81"/>
      <c r="P287" s="81"/>
    </row>
    <row r="288" spans="1:16">
      <c r="L288" s="14"/>
      <c r="O288" s="5"/>
    </row>
  </sheetData>
  <sortState ref="A96:P123">
    <sortCondition ref="L96:L123"/>
    <sortCondition ref="O96:O123"/>
    <sortCondition ref="P96:P123"/>
  </sortState>
  <phoneticPr fontId="0" type="noConversion"/>
  <pageMargins left="0.75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Q47"/>
  <sheetViews>
    <sheetView view="pageBreakPreview" topLeftCell="A5" zoomScale="85" zoomScaleSheetLayoutView="85" workbookViewId="0">
      <selection activeCell="AN19" sqref="AN19"/>
    </sheetView>
  </sheetViews>
  <sheetFormatPr defaultRowHeight="12.75" outlineLevelCol="1"/>
  <cols>
    <col min="1" max="1" width="8.5703125" style="19" customWidth="1" outlineLevel="1"/>
    <col min="2" max="2" width="6.42578125" style="19" bestFit="1" customWidth="1"/>
    <col min="3" max="3" width="23.5703125" style="19" customWidth="1"/>
    <col min="4" max="4" width="5.85546875" style="19" customWidth="1" outlineLevel="1"/>
    <col min="5" max="5" width="15.28515625" style="19" customWidth="1" outlineLevel="1"/>
    <col min="6" max="6" width="5.85546875" style="19" customWidth="1" outlineLevel="1"/>
    <col min="7" max="10" width="2.28515625" style="21" customWidth="1" outlineLevel="1"/>
    <col min="11" max="18" width="2.28515625" style="19" customWidth="1" outlineLevel="1"/>
    <col min="19" max="25" width="2.28515625" style="21" customWidth="1" outlineLevel="1"/>
    <col min="26" max="27" width="2.28515625" style="19" customWidth="1" outlineLevel="1"/>
    <col min="28" max="28" width="2.28515625" style="21" customWidth="1" outlineLevel="1"/>
    <col min="29" max="30" width="2.28515625" style="19" customWidth="1" outlineLevel="1"/>
    <col min="31" max="31" width="2.28515625" style="21" customWidth="1" outlineLevel="1"/>
    <col min="32" max="33" width="2.28515625" style="19" customWidth="1" outlineLevel="1"/>
    <col min="34" max="34" width="6" style="19" customWidth="1"/>
    <col min="35" max="36" width="3.42578125" style="19" hidden="1" customWidth="1"/>
    <col min="37" max="37" width="5.85546875" style="19" hidden="1" customWidth="1"/>
    <col min="38" max="38" width="6.140625" style="19" customWidth="1"/>
    <col min="39" max="39" width="5.5703125" style="22" hidden="1" customWidth="1"/>
    <col min="40" max="40" width="20.140625" style="22" customWidth="1"/>
    <col min="41" max="41" width="9.28515625" style="37" customWidth="1" outlineLevel="1"/>
    <col min="42" max="16384" width="9.140625" style="19"/>
  </cols>
  <sheetData>
    <row r="1" spans="1:43" hidden="1">
      <c r="D1" s="21"/>
      <c r="G1" s="19"/>
      <c r="H1" s="19"/>
      <c r="I1" s="19"/>
      <c r="AO1" s="26"/>
    </row>
    <row r="2" spans="1:43" hidden="1">
      <c r="D2" s="21"/>
      <c r="G2" s="19"/>
      <c r="H2" s="19"/>
      <c r="I2" s="19"/>
      <c r="AO2" s="26"/>
    </row>
    <row r="3" spans="1:43" hidden="1">
      <c r="D3" s="21"/>
      <c r="G3" s="19"/>
      <c r="H3" s="19"/>
      <c r="I3" s="19"/>
      <c r="AO3" s="26"/>
    </row>
    <row r="4" spans="1:43" hidden="1">
      <c r="B4" s="27"/>
      <c r="D4" s="21"/>
      <c r="G4" s="19"/>
      <c r="H4" s="19"/>
      <c r="I4" s="19"/>
      <c r="AO4" s="26"/>
    </row>
    <row r="5" spans="1:43" ht="15.75">
      <c r="C5" s="34" t="str">
        <f>Расп!B29</f>
        <v>Чемпионат г. Москвы по легкой атлетике</v>
      </c>
      <c r="D5" s="21"/>
      <c r="G5" s="19"/>
      <c r="H5" s="19"/>
      <c r="I5" s="19"/>
      <c r="AO5" s="26"/>
      <c r="AP5" s="19" t="s">
        <v>595</v>
      </c>
      <c r="AQ5" s="19">
        <v>0</v>
      </c>
    </row>
    <row r="6" spans="1:43" ht="15.75">
      <c r="C6" s="34" t="str">
        <f>Расп!B30</f>
        <v>3-4 июля 2013 года, ОАО «Олимпийский комплекс «Лужники», ЮСЯ</v>
      </c>
      <c r="D6" s="21"/>
      <c r="G6" s="19"/>
      <c r="H6" s="19"/>
      <c r="I6" s="19"/>
      <c r="AO6" s="26"/>
      <c r="AP6" s="21" t="s">
        <v>36</v>
      </c>
    </row>
    <row r="7" spans="1:43" ht="15.75">
      <c r="C7" s="28"/>
      <c r="D7" s="21"/>
      <c r="G7" s="216">
        <f>Расп!A2</f>
        <v>41459</v>
      </c>
      <c r="H7" s="216"/>
      <c r="I7" s="216"/>
      <c r="J7" s="216"/>
      <c r="K7" s="216"/>
      <c r="N7" s="78" t="s">
        <v>60</v>
      </c>
      <c r="O7" s="78"/>
      <c r="P7" s="78"/>
      <c r="Q7" s="214">
        <f>Расп!F2</f>
        <v>2.09</v>
      </c>
      <c r="R7" s="214"/>
      <c r="S7" s="214"/>
      <c r="T7" s="41"/>
      <c r="U7" s="76" t="s">
        <v>12</v>
      </c>
      <c r="V7" s="41"/>
      <c r="W7" s="217">
        <f>Расп!I2</f>
        <v>2.09</v>
      </c>
      <c r="X7" s="217"/>
      <c r="Y7" s="217"/>
      <c r="AO7" s="32" t="s">
        <v>17</v>
      </c>
      <c r="AP7" s="21" t="s">
        <v>37</v>
      </c>
    </row>
    <row r="8" spans="1:43" ht="15.75">
      <c r="C8" s="34" t="str">
        <f>Расп!B2</f>
        <v>ПРЫЖОК В ВЫСОТУ</v>
      </c>
      <c r="G8" s="72" t="str">
        <f>Расп!C1</f>
        <v>Начало</v>
      </c>
      <c r="I8" s="19"/>
      <c r="K8" s="218" t="str">
        <f>Расп!C2</f>
        <v>16.30</v>
      </c>
      <c r="L8" s="218"/>
      <c r="N8" s="78" t="s">
        <v>61</v>
      </c>
      <c r="O8" s="78"/>
      <c r="P8" s="78"/>
      <c r="Q8" s="214">
        <f>Расп!G2</f>
        <v>2.09</v>
      </c>
      <c r="R8" s="214"/>
      <c r="S8" s="214"/>
      <c r="T8" s="41"/>
      <c r="U8" s="76" t="s">
        <v>13</v>
      </c>
      <c r="V8" s="41"/>
      <c r="W8" s="217">
        <f>Расп!J2</f>
        <v>2.09</v>
      </c>
      <c r="X8" s="217"/>
      <c r="Y8" s="217"/>
      <c r="AO8" s="32" t="s">
        <v>18</v>
      </c>
      <c r="AP8" s="21" t="s">
        <v>38</v>
      </c>
    </row>
    <row r="9" spans="1:43" ht="15.75">
      <c r="C9" s="34" t="str">
        <f>Расп!B32</f>
        <v>Женщины</v>
      </c>
      <c r="D9" s="21"/>
      <c r="G9" s="212" t="str">
        <f>Расп!D1</f>
        <v>Окончание</v>
      </c>
      <c r="H9" s="212"/>
      <c r="I9" s="212"/>
      <c r="J9" s="212"/>
      <c r="K9" s="213">
        <f>Расп!D2</f>
        <v>0</v>
      </c>
      <c r="L9" s="213"/>
      <c r="N9" s="78" t="s">
        <v>62</v>
      </c>
      <c r="O9" s="78"/>
      <c r="P9" s="78"/>
      <c r="Q9" s="214">
        <f>Расп!H2</f>
        <v>2.06</v>
      </c>
      <c r="R9" s="214"/>
      <c r="S9" s="214"/>
      <c r="T9" s="31"/>
      <c r="U9" s="28" t="s">
        <v>14</v>
      </c>
      <c r="V9" s="31"/>
      <c r="W9" s="215">
        <f>Расп!K2</f>
        <v>2.06</v>
      </c>
      <c r="X9" s="215"/>
      <c r="Y9" s="215"/>
      <c r="Z9" s="28"/>
      <c r="AA9" s="28"/>
      <c r="AB9" s="31"/>
      <c r="AC9" s="28"/>
      <c r="AD9" s="28"/>
      <c r="AE9" s="31"/>
      <c r="AF9" s="28"/>
      <c r="AG9" s="28"/>
      <c r="AH9" s="28"/>
      <c r="AI9" s="28"/>
      <c r="AJ9" s="28"/>
      <c r="AK9" s="28"/>
      <c r="AL9" s="28"/>
      <c r="AO9" s="32" t="s">
        <v>19</v>
      </c>
      <c r="AP9" s="21">
        <v>3</v>
      </c>
      <c r="AQ9" s="19">
        <v>1.4</v>
      </c>
    </row>
    <row r="10" spans="1:43" ht="15.75">
      <c r="C10" s="33" t="s">
        <v>606</v>
      </c>
      <c r="D10" s="21"/>
      <c r="G10" s="34"/>
      <c r="H10" s="19"/>
      <c r="AH10" s="35"/>
      <c r="AI10" s="35"/>
      <c r="AJ10" s="35"/>
      <c r="AK10" s="35"/>
      <c r="AL10" s="35"/>
      <c r="AP10" s="21">
        <v>2</v>
      </c>
      <c r="AQ10" s="19">
        <v>1.5</v>
      </c>
    </row>
    <row r="11" spans="1:43" ht="15.75">
      <c r="C11" s="36"/>
      <c r="D11" s="36"/>
      <c r="E11" s="37"/>
      <c r="F11" s="37"/>
      <c r="G11" s="34"/>
      <c r="H11" s="37"/>
      <c r="I11" s="19"/>
      <c r="AO11" s="202"/>
      <c r="AP11" s="21">
        <v>1</v>
      </c>
      <c r="AQ11" s="19">
        <v>1.63</v>
      </c>
    </row>
    <row r="12" spans="1:43" s="42" customFormat="1">
      <c r="A12" s="42" t="s">
        <v>34</v>
      </c>
      <c r="B12" s="197" t="s">
        <v>31</v>
      </c>
      <c r="C12" s="197" t="s">
        <v>15</v>
      </c>
      <c r="D12" s="197" t="s">
        <v>90</v>
      </c>
      <c r="E12" s="197" t="s">
        <v>9</v>
      </c>
      <c r="F12" s="197" t="s">
        <v>16</v>
      </c>
      <c r="G12" s="211">
        <v>165</v>
      </c>
      <c r="H12" s="211"/>
      <c r="I12" s="211"/>
      <c r="J12" s="211">
        <v>169</v>
      </c>
      <c r="K12" s="211"/>
      <c r="L12" s="211"/>
      <c r="M12" s="211">
        <v>173</v>
      </c>
      <c r="N12" s="211"/>
      <c r="O12" s="211"/>
      <c r="P12" s="211">
        <v>177</v>
      </c>
      <c r="Q12" s="211"/>
      <c r="R12" s="211"/>
      <c r="S12" s="211">
        <v>180</v>
      </c>
      <c r="T12" s="211"/>
      <c r="U12" s="211"/>
      <c r="V12" s="211">
        <v>183</v>
      </c>
      <c r="W12" s="211"/>
      <c r="X12" s="211"/>
      <c r="Y12" s="211">
        <v>186</v>
      </c>
      <c r="Z12" s="211"/>
      <c r="AA12" s="211"/>
      <c r="AB12" s="211">
        <v>189</v>
      </c>
      <c r="AC12" s="211"/>
      <c r="AD12" s="211"/>
      <c r="AE12" s="211"/>
      <c r="AF12" s="211"/>
      <c r="AG12" s="211"/>
      <c r="AH12" s="197" t="s">
        <v>46</v>
      </c>
      <c r="AI12" s="197" t="s">
        <v>77</v>
      </c>
      <c r="AJ12" s="197" t="s">
        <v>78</v>
      </c>
      <c r="AK12" s="197" t="s">
        <v>28</v>
      </c>
      <c r="AL12" s="197" t="s">
        <v>45</v>
      </c>
      <c r="AM12" s="38" t="s">
        <v>21</v>
      </c>
      <c r="AN12" s="38" t="s">
        <v>47</v>
      </c>
      <c r="AO12" s="74" t="s">
        <v>20</v>
      </c>
      <c r="AP12" s="21" t="s">
        <v>55</v>
      </c>
      <c r="AQ12" s="65">
        <v>1.73</v>
      </c>
    </row>
    <row r="13" spans="1:43" s="42" customFormat="1">
      <c r="B13" s="197"/>
      <c r="C13" s="197"/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  <c r="P13" s="197"/>
      <c r="Q13" s="197"/>
      <c r="R13" s="197"/>
      <c r="S13" s="197"/>
      <c r="T13" s="197"/>
      <c r="U13" s="197"/>
      <c r="V13" s="197"/>
      <c r="W13" s="197"/>
      <c r="X13" s="197"/>
      <c r="Y13" s="197"/>
      <c r="Z13" s="197"/>
      <c r="AA13" s="197"/>
      <c r="AB13" s="197"/>
      <c r="AC13" s="197"/>
      <c r="AD13" s="197"/>
      <c r="AE13" s="197"/>
      <c r="AF13" s="197"/>
      <c r="AG13" s="197"/>
      <c r="AH13" s="197"/>
      <c r="AI13" s="197"/>
      <c r="AJ13" s="197"/>
      <c r="AK13" s="197"/>
      <c r="AL13" s="197"/>
      <c r="AM13" s="38"/>
      <c r="AN13" s="38"/>
      <c r="AO13" s="74"/>
      <c r="AP13" s="42" t="s">
        <v>54</v>
      </c>
      <c r="AQ13" s="42">
        <v>1.83</v>
      </c>
    </row>
    <row r="14" spans="1:43" s="43" customFormat="1" ht="15.95" customHeight="1">
      <c r="A14" s="43">
        <f t="shared" ref="A14:A19" ca="1" si="0">RAND()</f>
        <v>7.5483137440448211E-2</v>
      </c>
      <c r="B14" s="118">
        <v>1</v>
      </c>
      <c r="C14" s="50" t="str">
        <f>VLOOKUP(F14,Уч!$A$2:$K$385,2,FALSE)</f>
        <v>Мнацаканова Татьяна</v>
      </c>
      <c r="D14" s="171">
        <f>VLOOKUP(F14,Уч!$A$2:$K$387,3,FALSE)</f>
        <v>31190</v>
      </c>
      <c r="E14" s="172" t="str">
        <f>VLOOKUP(F14,Уч!$A$2:$K$387,5,FALSE)</f>
        <v>Москва</v>
      </c>
      <c r="F14" s="115">
        <v>138</v>
      </c>
      <c r="G14" s="173"/>
      <c r="H14" s="173"/>
      <c r="I14" s="173"/>
      <c r="J14" s="173"/>
      <c r="K14" s="173"/>
      <c r="L14" s="173"/>
      <c r="M14" s="173" t="s">
        <v>603</v>
      </c>
      <c r="N14" s="173"/>
      <c r="O14" s="173"/>
      <c r="P14" s="173" t="s">
        <v>603</v>
      </c>
      <c r="Q14" s="173"/>
      <c r="R14" s="173"/>
      <c r="S14" s="173" t="s">
        <v>603</v>
      </c>
      <c r="T14" s="173"/>
      <c r="U14" s="173"/>
      <c r="V14" s="173" t="s">
        <v>604</v>
      </c>
      <c r="W14" s="173" t="s">
        <v>603</v>
      </c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H14" s="119">
        <f>AO14/100</f>
        <v>1.86</v>
      </c>
      <c r="AI14" s="51">
        <v>1</v>
      </c>
      <c r="AJ14" s="51">
        <v>1</v>
      </c>
      <c r="AK14" s="119"/>
      <c r="AL14" s="174" t="str">
        <f t="shared" ref="AL14:AL19" si="1">LOOKUP(AH14,$AQ$5:$AQ$14,$AP$5:$AP$14)</f>
        <v>мс</v>
      </c>
      <c r="AM14" s="175"/>
      <c r="AN14" s="176" t="str">
        <f>VLOOKUP(F14,Уч!$A$2:$K$387,11,FALSE)</f>
        <v>Бурт А.С.</v>
      </c>
      <c r="AO14" s="177">
        <v>186</v>
      </c>
      <c r="AP14" s="44"/>
    </row>
    <row r="15" spans="1:43" s="43" customFormat="1" ht="15.95" customHeight="1">
      <c r="A15" s="43">
        <f t="shared" ca="1" si="0"/>
        <v>0.58300445002117829</v>
      </c>
      <c r="B15" s="118">
        <v>2</v>
      </c>
      <c r="C15" s="50" t="str">
        <f>VLOOKUP(F15,Уч!$A$2:$K$385,2,FALSE)</f>
        <v>Соколова Наталья</v>
      </c>
      <c r="D15" s="171">
        <f>VLOOKUP(F15,Уч!$A$2:$K$387,3,FALSE)</f>
        <v>34834</v>
      </c>
      <c r="E15" s="172" t="str">
        <f>VLOOKUP(F15,Уч!$A$2:$K$387,5,FALSE)</f>
        <v>Москва</v>
      </c>
      <c r="F15" s="115">
        <v>140</v>
      </c>
      <c r="G15" s="173" t="s">
        <v>603</v>
      </c>
      <c r="H15" s="173"/>
      <c r="I15" s="173"/>
      <c r="J15" s="173" t="s">
        <v>603</v>
      </c>
      <c r="K15" s="173"/>
      <c r="L15" s="173"/>
      <c r="M15" s="173" t="s">
        <v>603</v>
      </c>
      <c r="N15" s="173"/>
      <c r="O15" s="173"/>
      <c r="P15" s="173" t="s">
        <v>604</v>
      </c>
      <c r="Q15" s="173" t="s">
        <v>603</v>
      </c>
      <c r="R15" s="173"/>
      <c r="S15" s="173" t="s">
        <v>603</v>
      </c>
      <c r="T15" s="173"/>
      <c r="U15" s="173"/>
      <c r="V15" s="173" t="s">
        <v>604</v>
      </c>
      <c r="W15" s="173" t="s">
        <v>604</v>
      </c>
      <c r="X15" s="173" t="s">
        <v>603</v>
      </c>
      <c r="Y15" s="173" t="s">
        <v>604</v>
      </c>
      <c r="Z15" s="173" t="s">
        <v>604</v>
      </c>
      <c r="AA15" s="173" t="s">
        <v>604</v>
      </c>
      <c r="AB15" s="173"/>
      <c r="AC15" s="173"/>
      <c r="AD15" s="173"/>
      <c r="AE15" s="173"/>
      <c r="AF15" s="173"/>
      <c r="AG15" s="173"/>
      <c r="AH15" s="119">
        <f>AO15/100</f>
        <v>1.83</v>
      </c>
      <c r="AI15" s="51">
        <v>3</v>
      </c>
      <c r="AJ15" s="51">
        <v>3</v>
      </c>
      <c r="AK15" s="119"/>
      <c r="AL15" s="174" t="str">
        <f t="shared" si="1"/>
        <v>мс</v>
      </c>
      <c r="AM15" s="175"/>
      <c r="AN15" s="176" t="str">
        <f>VLOOKUP(F15,Уч!$A$2:$K$387,11,FALSE)</f>
        <v>Гертлейн А.И., Соколова И.О.</v>
      </c>
      <c r="AO15" s="177">
        <v>183</v>
      </c>
      <c r="AP15" s="197" t="s">
        <v>53</v>
      </c>
      <c r="AQ15" s="197">
        <v>1.94</v>
      </c>
    </row>
    <row r="16" spans="1:43" s="43" customFormat="1" ht="15.95" customHeight="1">
      <c r="A16" s="43">
        <f t="shared" ca="1" si="0"/>
        <v>0.45599214480246464</v>
      </c>
      <c r="B16" s="118">
        <v>3</v>
      </c>
      <c r="C16" s="50" t="str">
        <f>VLOOKUP(F16,Уч!$A$2:$K$385,2,FALSE)</f>
        <v>Карапетян Кристина</v>
      </c>
      <c r="D16" s="171">
        <f>VLOOKUP(F16,Уч!$A$2:$K$387,3,FALSE)</f>
        <v>32909</v>
      </c>
      <c r="E16" s="172" t="str">
        <f>VLOOKUP(F16,Уч!$A$2:$K$387,5,FALSE)</f>
        <v>Москва</v>
      </c>
      <c r="F16" s="115">
        <v>137</v>
      </c>
      <c r="G16" s="173" t="s">
        <v>603</v>
      </c>
      <c r="H16" s="173"/>
      <c r="I16" s="173"/>
      <c r="J16" s="173" t="s">
        <v>603</v>
      </c>
      <c r="K16" s="173"/>
      <c r="L16" s="173"/>
      <c r="M16" s="173" t="s">
        <v>604</v>
      </c>
      <c r="N16" s="173" t="s">
        <v>604</v>
      </c>
      <c r="O16" s="173" t="s">
        <v>604</v>
      </c>
      <c r="P16" s="173"/>
      <c r="Q16" s="173"/>
      <c r="R16" s="173"/>
      <c r="S16" s="173"/>
      <c r="T16" s="173"/>
      <c r="U16" s="173"/>
      <c r="V16" s="173"/>
      <c r="W16" s="173"/>
      <c r="X16" s="173"/>
      <c r="Y16" s="173"/>
      <c r="Z16" s="173"/>
      <c r="AA16" s="173"/>
      <c r="AB16" s="173"/>
      <c r="AC16" s="173"/>
      <c r="AD16" s="173"/>
      <c r="AE16" s="173"/>
      <c r="AF16" s="173"/>
      <c r="AG16" s="173"/>
      <c r="AH16" s="119">
        <f>AO16/100</f>
        <v>1.69</v>
      </c>
      <c r="AI16" s="51">
        <v>1</v>
      </c>
      <c r="AJ16" s="51">
        <v>0</v>
      </c>
      <c r="AK16" s="119"/>
      <c r="AL16" s="174">
        <f t="shared" si="1"/>
        <v>1</v>
      </c>
      <c r="AM16" s="175"/>
      <c r="AN16" s="176" t="str">
        <f>VLOOKUP(F16,Уч!$A$2:$K$387,11,FALSE)</f>
        <v>Бурт А.С.</v>
      </c>
      <c r="AO16" s="177">
        <v>169</v>
      </c>
      <c r="AP16" s="44"/>
    </row>
    <row r="17" spans="1:43" s="43" customFormat="1" ht="15.95" customHeight="1">
      <c r="A17" s="43">
        <f t="shared" ca="1" si="0"/>
        <v>0.83384253723388346</v>
      </c>
      <c r="B17" s="118"/>
      <c r="C17" s="50" t="str">
        <f>VLOOKUP(F17,Уч!$A$2:$K$385,2,FALSE)</f>
        <v>Рерих Мария</v>
      </c>
      <c r="D17" s="171">
        <f>VLOOKUP(F17,Уч!$A$2:$K$387,3,FALSE)</f>
        <v>35812</v>
      </c>
      <c r="E17" s="172" t="str">
        <f>VLOOKUP(F17,Уч!$A$2:$K$387,5,FALSE)</f>
        <v>Москва</v>
      </c>
      <c r="F17" s="115">
        <v>139</v>
      </c>
      <c r="G17" s="203"/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173"/>
      <c r="T17" s="173"/>
      <c r="U17" s="173"/>
      <c r="V17" s="173"/>
      <c r="W17" s="173"/>
      <c r="X17" s="173"/>
      <c r="Y17" s="173"/>
      <c r="Z17" s="173"/>
      <c r="AA17" s="173"/>
      <c r="AB17" s="173"/>
      <c r="AC17" s="173"/>
      <c r="AD17" s="173"/>
      <c r="AE17" s="173"/>
      <c r="AF17" s="173"/>
      <c r="AG17" s="173"/>
      <c r="AH17" s="203" t="s">
        <v>616</v>
      </c>
      <c r="AI17" s="51"/>
      <c r="AJ17" s="51"/>
      <c r="AK17" s="119"/>
      <c r="AL17" s="178" t="e">
        <f t="shared" si="1"/>
        <v>#N/A</v>
      </c>
      <c r="AM17" s="175"/>
      <c r="AN17" s="176" t="str">
        <f>VLOOKUP(F17,Уч!$A$2:$K$387,11,FALSE)</f>
        <v>Фетисов А.И.</v>
      </c>
      <c r="AO17" s="177"/>
      <c r="AP17" s="44"/>
    </row>
    <row r="18" spans="1:43" s="43" customFormat="1" ht="15.95" customHeight="1">
      <c r="A18" s="43">
        <f t="shared" ca="1" si="0"/>
        <v>0.90105816159979291</v>
      </c>
      <c r="B18" s="118"/>
      <c r="C18" s="50" t="str">
        <f>VLOOKUP(F18,Уч!$A$2:$K$385,2,FALSE)</f>
        <v>Чурикова Маргарита</v>
      </c>
      <c r="D18" s="171">
        <f>VLOOKUP(F18,Уч!$A$2:$K$387,3,FALSE)</f>
        <v>35481</v>
      </c>
      <c r="E18" s="172" t="str">
        <f>VLOOKUP(F18,Уч!$A$2:$K$387,5,FALSE)</f>
        <v>Москва</v>
      </c>
      <c r="F18" s="115">
        <v>142</v>
      </c>
      <c r="G18" s="203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  <c r="V18" s="173"/>
      <c r="W18" s="173"/>
      <c r="X18" s="173"/>
      <c r="Y18" s="173"/>
      <c r="Z18" s="173"/>
      <c r="AA18" s="173"/>
      <c r="AB18" s="173"/>
      <c r="AC18" s="173"/>
      <c r="AD18" s="173"/>
      <c r="AE18" s="173"/>
      <c r="AF18" s="173"/>
      <c r="AG18" s="173"/>
      <c r="AH18" s="203" t="s">
        <v>616</v>
      </c>
      <c r="AI18" s="51"/>
      <c r="AJ18" s="51"/>
      <c r="AK18" s="119"/>
      <c r="AL18" s="178" t="e">
        <f t="shared" si="1"/>
        <v>#N/A</v>
      </c>
      <c r="AM18" s="175"/>
      <c r="AN18" s="176" t="str">
        <f>VLOOKUP(F18,Уч!$A$2:$K$387,11,FALSE)</f>
        <v>Фетисов А.И.</v>
      </c>
      <c r="AO18" s="177"/>
      <c r="AP18" s="44"/>
    </row>
    <row r="19" spans="1:43" s="43" customFormat="1" ht="15.95" customHeight="1">
      <c r="A19" s="43">
        <f t="shared" ca="1" si="0"/>
        <v>0.17994076290402861</v>
      </c>
      <c r="B19" s="118"/>
      <c r="C19" s="50" t="str">
        <f>VLOOKUP(F19,Уч!$A$2:$K$385,2,FALSE)</f>
        <v>Федотова Катерина</v>
      </c>
      <c r="D19" s="171">
        <f>VLOOKUP(F19,Уч!$A$2:$K$387,3,FALSE)</f>
        <v>33788</v>
      </c>
      <c r="E19" s="172" t="str">
        <f>VLOOKUP(F19,Уч!$A$2:$K$387,5,FALSE)</f>
        <v>Москва</v>
      </c>
      <c r="F19" s="115">
        <v>141</v>
      </c>
      <c r="G19" s="173"/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119" t="s">
        <v>253</v>
      </c>
      <c r="AI19" s="51"/>
      <c r="AJ19" s="51"/>
      <c r="AK19" s="119"/>
      <c r="AL19" s="178" t="e">
        <f t="shared" si="1"/>
        <v>#N/A</v>
      </c>
      <c r="AM19" s="175"/>
      <c r="AN19" s="176" t="str">
        <f>VLOOKUP(F19,Уч!$A$2:$K$387,11,FALSE)</f>
        <v>Воронин В.Н.</v>
      </c>
      <c r="AO19" s="177"/>
    </row>
    <row r="20" spans="1:43" s="43" customFormat="1">
      <c r="G20" s="44"/>
      <c r="H20" s="44"/>
      <c r="I20" s="44"/>
      <c r="J20" s="44"/>
      <c r="S20" s="44"/>
      <c r="T20" s="44"/>
      <c r="U20" s="44"/>
      <c r="V20" s="44"/>
      <c r="W20" s="44"/>
      <c r="X20" s="44"/>
      <c r="Y20" s="44"/>
      <c r="AB20" s="44"/>
      <c r="AE20" s="44"/>
      <c r="AM20" s="73"/>
      <c r="AN20" s="73"/>
      <c r="AO20" s="75"/>
    </row>
    <row r="21" spans="1:43" s="43" customFormat="1">
      <c r="G21" s="44"/>
      <c r="H21" s="44"/>
      <c r="I21" s="44"/>
      <c r="J21" s="44"/>
      <c r="S21" s="44"/>
      <c r="T21" s="44"/>
      <c r="U21" s="44"/>
      <c r="V21" s="44"/>
      <c r="W21" s="44"/>
      <c r="X21" s="44"/>
      <c r="Y21" s="44"/>
      <c r="AB21" s="44"/>
      <c r="AE21" s="44"/>
      <c r="AM21" s="73"/>
      <c r="AN21" s="73"/>
      <c r="AO21" s="75"/>
    </row>
    <row r="22" spans="1:43" s="43" customFormat="1">
      <c r="G22" s="44"/>
      <c r="H22" s="44"/>
      <c r="I22" s="44"/>
      <c r="J22" s="44"/>
      <c r="S22" s="44"/>
      <c r="T22" s="44"/>
      <c r="U22" s="44"/>
      <c r="V22" s="44"/>
      <c r="W22" s="44"/>
      <c r="X22" s="44"/>
      <c r="Y22" s="44"/>
      <c r="AB22" s="44"/>
      <c r="AE22" s="44"/>
      <c r="AM22" s="73"/>
      <c r="AN22" s="73"/>
      <c r="AO22" s="75"/>
    </row>
    <row r="23" spans="1:43">
      <c r="B23" s="43"/>
      <c r="C23" s="43"/>
      <c r="D23" s="43"/>
      <c r="E23" s="43"/>
      <c r="F23" s="43"/>
      <c r="G23" s="44"/>
      <c r="H23" s="44"/>
      <c r="I23" s="44"/>
      <c r="J23" s="44"/>
      <c r="K23" s="43"/>
      <c r="L23" s="43"/>
      <c r="M23" s="43"/>
      <c r="N23" s="43"/>
      <c r="O23" s="43"/>
      <c r="P23" s="43"/>
      <c r="Q23" s="43"/>
      <c r="R23" s="43"/>
      <c r="S23" s="44"/>
      <c r="T23" s="44"/>
      <c r="U23" s="44"/>
      <c r="V23" s="44"/>
      <c r="W23" s="44"/>
      <c r="X23" s="44"/>
      <c r="Y23" s="44"/>
      <c r="Z23" s="43"/>
      <c r="AA23" s="43"/>
      <c r="AB23" s="44"/>
      <c r="AC23" s="43"/>
      <c r="AD23" s="43"/>
      <c r="AE23" s="44"/>
      <c r="AF23" s="43"/>
      <c r="AG23" s="43"/>
      <c r="AH23" s="43"/>
      <c r="AI23" s="43"/>
      <c r="AJ23" s="43"/>
      <c r="AK23" s="43"/>
      <c r="AL23" s="43"/>
      <c r="AM23" s="73"/>
      <c r="AN23" s="73"/>
    </row>
    <row r="24" spans="1:43">
      <c r="B24" s="43"/>
      <c r="C24" s="43"/>
      <c r="D24" s="43"/>
      <c r="E24" s="43"/>
      <c r="F24" s="43"/>
      <c r="G24" s="44"/>
      <c r="H24" s="44"/>
      <c r="I24" s="44"/>
      <c r="J24" s="44"/>
      <c r="K24" s="43"/>
      <c r="L24" s="43"/>
      <c r="M24" s="43"/>
      <c r="N24" s="43"/>
      <c r="O24" s="43"/>
      <c r="P24" s="43"/>
      <c r="Q24" s="43"/>
      <c r="R24" s="43"/>
      <c r="S24" s="44"/>
      <c r="T24" s="44"/>
      <c r="U24" s="44"/>
      <c r="V24" s="44"/>
      <c r="W24" s="44"/>
      <c r="X24" s="44"/>
      <c r="Y24" s="44"/>
      <c r="Z24" s="43"/>
      <c r="AA24" s="43"/>
      <c r="AB24" s="44"/>
      <c r="AC24" s="43"/>
      <c r="AD24" s="43"/>
      <c r="AE24" s="44"/>
      <c r="AF24" s="43"/>
      <c r="AG24" s="43"/>
      <c r="AH24" s="43"/>
      <c r="AI24" s="43"/>
      <c r="AJ24" s="43"/>
      <c r="AK24" s="43"/>
      <c r="AL24" s="43"/>
      <c r="AM24" s="73"/>
      <c r="AN24" s="73"/>
    </row>
    <row r="25" spans="1:43">
      <c r="B25" s="43"/>
      <c r="C25" s="43"/>
      <c r="D25" s="43"/>
      <c r="E25" s="43"/>
      <c r="F25" s="43"/>
      <c r="G25" s="44"/>
      <c r="H25" s="44"/>
      <c r="I25" s="44"/>
      <c r="J25" s="44"/>
      <c r="K25" s="43"/>
      <c r="L25" s="43"/>
      <c r="M25" s="43"/>
      <c r="N25" s="43"/>
      <c r="O25" s="43"/>
      <c r="P25" s="43"/>
      <c r="Q25" s="43"/>
      <c r="R25" s="43"/>
      <c r="S25" s="44"/>
      <c r="T25" s="44"/>
      <c r="U25" s="44"/>
      <c r="V25" s="44"/>
      <c r="W25" s="44"/>
      <c r="X25" s="44"/>
      <c r="Y25" s="44"/>
      <c r="Z25" s="43"/>
      <c r="AA25" s="43"/>
      <c r="AB25" s="44"/>
      <c r="AC25" s="43"/>
      <c r="AD25" s="43"/>
      <c r="AE25" s="44"/>
      <c r="AF25" s="43"/>
      <c r="AG25" s="43"/>
      <c r="AH25" s="43"/>
      <c r="AI25" s="43"/>
      <c r="AJ25" s="43"/>
      <c r="AK25" s="43"/>
      <c r="AL25" s="43"/>
      <c r="AM25" s="73"/>
      <c r="AN25" s="73"/>
    </row>
    <row r="26" spans="1:43">
      <c r="B26" s="43"/>
      <c r="C26" s="43"/>
      <c r="D26" s="43"/>
      <c r="E26" s="43"/>
      <c r="F26" s="43"/>
      <c r="G26" s="44"/>
      <c r="H26" s="44"/>
      <c r="I26" s="44"/>
      <c r="J26" s="44"/>
      <c r="K26" s="43"/>
      <c r="L26" s="43"/>
      <c r="M26" s="43"/>
      <c r="N26" s="43"/>
      <c r="O26" s="43"/>
      <c r="P26" s="43"/>
      <c r="Q26" s="43"/>
      <c r="R26" s="43"/>
      <c r="S26" s="44"/>
      <c r="T26" s="44"/>
      <c r="U26" s="44"/>
      <c r="V26" s="44"/>
      <c r="W26" s="44"/>
      <c r="X26" s="44"/>
      <c r="Y26" s="44"/>
      <c r="Z26" s="43"/>
      <c r="AA26" s="43"/>
      <c r="AB26" s="44"/>
      <c r="AC26" s="43"/>
      <c r="AD26" s="43"/>
      <c r="AE26" s="44"/>
      <c r="AF26" s="43"/>
      <c r="AG26" s="43"/>
      <c r="AH26" s="43"/>
      <c r="AI26" s="43"/>
      <c r="AJ26" s="43"/>
      <c r="AK26" s="43"/>
      <c r="AL26" s="43"/>
      <c r="AM26" s="73"/>
      <c r="AN26" s="73"/>
    </row>
    <row r="27" spans="1:43">
      <c r="B27" s="43"/>
      <c r="C27" s="43"/>
      <c r="D27" s="43"/>
      <c r="E27" s="43"/>
      <c r="F27" s="43"/>
      <c r="G27" s="44"/>
      <c r="H27" s="44"/>
      <c r="I27" s="44"/>
      <c r="J27" s="44"/>
      <c r="K27" s="43"/>
      <c r="L27" s="43"/>
      <c r="M27" s="43"/>
      <c r="N27" s="43"/>
      <c r="O27" s="43"/>
      <c r="P27" s="43"/>
      <c r="Q27" s="43"/>
      <c r="R27" s="43"/>
      <c r="S27" s="44"/>
      <c r="T27" s="44"/>
      <c r="U27" s="44"/>
      <c r="V27" s="44"/>
      <c r="W27" s="44"/>
      <c r="X27" s="44"/>
      <c r="Y27" s="44"/>
      <c r="Z27" s="43"/>
      <c r="AA27" s="43"/>
      <c r="AB27" s="44"/>
      <c r="AC27" s="43"/>
      <c r="AD27" s="43"/>
      <c r="AE27" s="44"/>
      <c r="AF27" s="43"/>
      <c r="AG27" s="43"/>
      <c r="AH27" s="43"/>
      <c r="AI27" s="43"/>
      <c r="AJ27" s="43"/>
      <c r="AK27" s="43"/>
      <c r="AL27" s="43"/>
      <c r="AM27" s="73"/>
      <c r="AN27" s="73"/>
    </row>
    <row r="28" spans="1:43">
      <c r="B28" s="43"/>
      <c r="C28" s="43"/>
      <c r="D28" s="43"/>
      <c r="E28" s="43"/>
      <c r="F28" s="43"/>
      <c r="G28" s="44"/>
      <c r="H28" s="44"/>
      <c r="I28" s="44"/>
      <c r="J28" s="44"/>
      <c r="K28" s="43"/>
      <c r="L28" s="43"/>
      <c r="M28" s="43"/>
      <c r="N28" s="43"/>
      <c r="O28" s="43"/>
      <c r="P28" s="43"/>
      <c r="Q28" s="43"/>
      <c r="R28" s="43"/>
      <c r="S28" s="44"/>
      <c r="T28" s="44"/>
      <c r="U28" s="44"/>
      <c r="V28" s="44"/>
      <c r="W28" s="44"/>
      <c r="X28" s="44"/>
      <c r="Y28" s="44"/>
      <c r="Z28" s="43"/>
      <c r="AA28" s="43"/>
      <c r="AB28" s="44"/>
      <c r="AC28" s="43"/>
      <c r="AD28" s="43"/>
      <c r="AE28" s="44"/>
      <c r="AF28" s="43"/>
      <c r="AG28" s="43"/>
      <c r="AH28" s="43"/>
      <c r="AI28" s="43"/>
      <c r="AJ28" s="43"/>
      <c r="AK28" s="43"/>
      <c r="AL28" s="43"/>
      <c r="AM28" s="73"/>
      <c r="AN28" s="73"/>
    </row>
    <row r="29" spans="1:43" s="37" customFormat="1">
      <c r="A29" s="19"/>
      <c r="B29" s="43"/>
      <c r="C29" s="43"/>
      <c r="D29" s="43"/>
      <c r="E29" s="43"/>
      <c r="F29" s="43"/>
      <c r="G29" s="44"/>
      <c r="H29" s="44"/>
      <c r="I29" s="44"/>
      <c r="J29" s="44"/>
      <c r="K29" s="43"/>
      <c r="L29" s="43"/>
      <c r="M29" s="43"/>
      <c r="N29" s="43"/>
      <c r="O29" s="43"/>
      <c r="P29" s="43"/>
      <c r="Q29" s="43"/>
      <c r="R29" s="43"/>
      <c r="S29" s="44"/>
      <c r="T29" s="44"/>
      <c r="U29" s="44"/>
      <c r="V29" s="44"/>
      <c r="W29" s="44"/>
      <c r="X29" s="44"/>
      <c r="Y29" s="44"/>
      <c r="Z29" s="43"/>
      <c r="AA29" s="43"/>
      <c r="AB29" s="44"/>
      <c r="AC29" s="43"/>
      <c r="AD29" s="43"/>
      <c r="AE29" s="44"/>
      <c r="AF29" s="43"/>
      <c r="AG29" s="43"/>
      <c r="AH29" s="43"/>
      <c r="AI29" s="43"/>
      <c r="AJ29" s="43"/>
      <c r="AK29" s="43"/>
      <c r="AL29" s="43"/>
      <c r="AM29" s="73"/>
      <c r="AN29" s="73"/>
      <c r="AP29" s="19"/>
      <c r="AQ29" s="19"/>
    </row>
    <row r="30" spans="1:43" s="37" customFormat="1">
      <c r="A30" s="19"/>
      <c r="B30" s="43"/>
      <c r="C30" s="43"/>
      <c r="D30" s="43"/>
      <c r="E30" s="43"/>
      <c r="F30" s="43"/>
      <c r="G30" s="44"/>
      <c r="H30" s="44"/>
      <c r="I30" s="44"/>
      <c r="J30" s="44"/>
      <c r="K30" s="43"/>
      <c r="L30" s="43"/>
      <c r="M30" s="43"/>
      <c r="N30" s="43"/>
      <c r="O30" s="43"/>
      <c r="P30" s="43"/>
      <c r="Q30" s="43"/>
      <c r="R30" s="43"/>
      <c r="S30" s="44"/>
      <c r="T30" s="44"/>
      <c r="U30" s="44"/>
      <c r="V30" s="44"/>
      <c r="W30" s="44"/>
      <c r="X30" s="44"/>
      <c r="Y30" s="44"/>
      <c r="Z30" s="43"/>
      <c r="AA30" s="43"/>
      <c r="AB30" s="44"/>
      <c r="AC30" s="43"/>
      <c r="AD30" s="43"/>
      <c r="AE30" s="44"/>
      <c r="AF30" s="43"/>
      <c r="AG30" s="43"/>
      <c r="AH30" s="43"/>
      <c r="AI30" s="43"/>
      <c r="AJ30" s="43"/>
      <c r="AK30" s="43"/>
      <c r="AL30" s="43"/>
      <c r="AM30" s="73"/>
      <c r="AN30" s="73"/>
      <c r="AP30" s="19"/>
      <c r="AQ30" s="19"/>
    </row>
    <row r="31" spans="1:43" s="37" customFormat="1">
      <c r="A31" s="19"/>
      <c r="B31" s="43"/>
      <c r="C31" s="43"/>
      <c r="D31" s="43"/>
      <c r="E31" s="43"/>
      <c r="F31" s="43"/>
      <c r="G31" s="44"/>
      <c r="H31" s="44"/>
      <c r="I31" s="44"/>
      <c r="J31" s="44"/>
      <c r="K31" s="43"/>
      <c r="L31" s="43"/>
      <c r="M31" s="43"/>
      <c r="N31" s="43"/>
      <c r="O31" s="43"/>
      <c r="P31" s="43"/>
      <c r="Q31" s="43"/>
      <c r="R31" s="43"/>
      <c r="S31" s="44"/>
      <c r="T31" s="44"/>
      <c r="U31" s="44"/>
      <c r="V31" s="44"/>
      <c r="W31" s="44"/>
      <c r="X31" s="44"/>
      <c r="Y31" s="44"/>
      <c r="Z31" s="43"/>
      <c r="AA31" s="43"/>
      <c r="AB31" s="44"/>
      <c r="AC31" s="43"/>
      <c r="AD31" s="43"/>
      <c r="AE31" s="44"/>
      <c r="AF31" s="43"/>
      <c r="AG31" s="43"/>
      <c r="AH31" s="43"/>
      <c r="AI31" s="43"/>
      <c r="AJ31" s="43"/>
      <c r="AK31" s="43"/>
      <c r="AL31" s="43"/>
      <c r="AM31" s="73"/>
      <c r="AN31" s="73"/>
      <c r="AP31" s="19"/>
      <c r="AQ31" s="19"/>
    </row>
    <row r="32" spans="1:43" s="37" customFormat="1">
      <c r="A32" s="19"/>
      <c r="B32" s="43"/>
      <c r="C32" s="43"/>
      <c r="D32" s="43"/>
      <c r="E32" s="43"/>
      <c r="F32" s="43"/>
      <c r="G32" s="44"/>
      <c r="H32" s="44"/>
      <c r="I32" s="44"/>
      <c r="J32" s="44"/>
      <c r="K32" s="43"/>
      <c r="L32" s="43"/>
      <c r="M32" s="43"/>
      <c r="N32" s="43"/>
      <c r="O32" s="43"/>
      <c r="P32" s="43"/>
      <c r="Q32" s="43"/>
      <c r="R32" s="43"/>
      <c r="S32" s="44"/>
      <c r="T32" s="44"/>
      <c r="U32" s="44"/>
      <c r="V32" s="44"/>
      <c r="W32" s="44"/>
      <c r="X32" s="44"/>
      <c r="Y32" s="44"/>
      <c r="Z32" s="43"/>
      <c r="AA32" s="43"/>
      <c r="AB32" s="44"/>
      <c r="AC32" s="43"/>
      <c r="AD32" s="43"/>
      <c r="AE32" s="44"/>
      <c r="AF32" s="43"/>
      <c r="AG32" s="43"/>
      <c r="AH32" s="43"/>
      <c r="AI32" s="43"/>
      <c r="AJ32" s="43"/>
      <c r="AK32" s="43"/>
      <c r="AL32" s="43"/>
      <c r="AM32" s="73"/>
      <c r="AN32" s="73"/>
      <c r="AP32" s="19"/>
      <c r="AQ32" s="19"/>
    </row>
    <row r="33" spans="1:43" s="37" customFormat="1">
      <c r="A33" s="19"/>
      <c r="B33" s="43"/>
      <c r="C33" s="43"/>
      <c r="D33" s="43"/>
      <c r="E33" s="43"/>
      <c r="F33" s="43"/>
      <c r="G33" s="44"/>
      <c r="H33" s="44"/>
      <c r="I33" s="44"/>
      <c r="J33" s="44"/>
      <c r="K33" s="43"/>
      <c r="L33" s="43"/>
      <c r="M33" s="43"/>
      <c r="N33" s="43"/>
      <c r="O33" s="43"/>
      <c r="P33" s="43"/>
      <c r="Q33" s="43"/>
      <c r="R33" s="43"/>
      <c r="S33" s="44"/>
      <c r="T33" s="44"/>
      <c r="U33" s="44"/>
      <c r="V33" s="44"/>
      <c r="W33" s="44"/>
      <c r="X33" s="44"/>
      <c r="Y33" s="44"/>
      <c r="Z33" s="43"/>
      <c r="AA33" s="43"/>
      <c r="AB33" s="44"/>
      <c r="AC33" s="43"/>
      <c r="AD33" s="43"/>
      <c r="AE33" s="44"/>
      <c r="AF33" s="43"/>
      <c r="AG33" s="43"/>
      <c r="AH33" s="43"/>
      <c r="AI33" s="43"/>
      <c r="AJ33" s="43"/>
      <c r="AK33" s="43"/>
      <c r="AL33" s="43"/>
      <c r="AM33" s="73"/>
      <c r="AN33" s="73"/>
      <c r="AP33" s="19"/>
      <c r="AQ33" s="19"/>
    </row>
    <row r="34" spans="1:43" s="37" customFormat="1">
      <c r="A34" s="19"/>
      <c r="B34" s="43"/>
      <c r="C34" s="43"/>
      <c r="D34" s="43"/>
      <c r="E34" s="43"/>
      <c r="F34" s="43"/>
      <c r="G34" s="44"/>
      <c r="H34" s="44"/>
      <c r="I34" s="44"/>
      <c r="J34" s="44"/>
      <c r="K34" s="43"/>
      <c r="L34" s="43"/>
      <c r="M34" s="43"/>
      <c r="N34" s="43"/>
      <c r="O34" s="43"/>
      <c r="P34" s="43"/>
      <c r="Q34" s="43"/>
      <c r="R34" s="43"/>
      <c r="S34" s="44"/>
      <c r="T34" s="44"/>
      <c r="U34" s="44"/>
      <c r="V34" s="44"/>
      <c r="W34" s="44"/>
      <c r="X34" s="44"/>
      <c r="Y34" s="44"/>
      <c r="Z34" s="43"/>
      <c r="AA34" s="43"/>
      <c r="AB34" s="44"/>
      <c r="AC34" s="43"/>
      <c r="AD34" s="43"/>
      <c r="AE34" s="44"/>
      <c r="AF34" s="43"/>
      <c r="AG34" s="43"/>
      <c r="AH34" s="43"/>
      <c r="AI34" s="43"/>
      <c r="AJ34" s="43"/>
      <c r="AK34" s="43"/>
      <c r="AL34" s="43"/>
      <c r="AM34" s="73"/>
      <c r="AN34" s="73"/>
      <c r="AP34" s="19"/>
      <c r="AQ34" s="19"/>
    </row>
    <row r="35" spans="1:43" s="37" customFormat="1">
      <c r="A35" s="19"/>
      <c r="B35" s="43"/>
      <c r="C35" s="43"/>
      <c r="D35" s="43"/>
      <c r="E35" s="43"/>
      <c r="F35" s="43"/>
      <c r="G35" s="44"/>
      <c r="H35" s="44"/>
      <c r="I35" s="44"/>
      <c r="J35" s="44"/>
      <c r="K35" s="43"/>
      <c r="L35" s="43"/>
      <c r="M35" s="43"/>
      <c r="N35" s="43"/>
      <c r="O35" s="43"/>
      <c r="P35" s="43"/>
      <c r="Q35" s="43"/>
      <c r="R35" s="43"/>
      <c r="S35" s="44"/>
      <c r="T35" s="44"/>
      <c r="U35" s="44"/>
      <c r="V35" s="44"/>
      <c r="W35" s="44"/>
      <c r="X35" s="44"/>
      <c r="Y35" s="44"/>
      <c r="Z35" s="43"/>
      <c r="AA35" s="43"/>
      <c r="AB35" s="44"/>
      <c r="AC35" s="43"/>
      <c r="AD35" s="43"/>
      <c r="AE35" s="44"/>
      <c r="AF35" s="43"/>
      <c r="AG35" s="43"/>
      <c r="AH35" s="43"/>
      <c r="AI35" s="43"/>
      <c r="AJ35" s="43"/>
      <c r="AK35" s="43"/>
      <c r="AL35" s="43"/>
      <c r="AM35" s="73"/>
      <c r="AN35" s="73"/>
      <c r="AP35" s="19"/>
      <c r="AQ35" s="19"/>
    </row>
    <row r="36" spans="1:43" s="37" customFormat="1">
      <c r="A36" s="19"/>
      <c r="B36" s="43"/>
      <c r="C36" s="43"/>
      <c r="D36" s="43"/>
      <c r="E36" s="43"/>
      <c r="F36" s="43"/>
      <c r="G36" s="44"/>
      <c r="H36" s="44"/>
      <c r="I36" s="44"/>
      <c r="J36" s="44"/>
      <c r="K36" s="43"/>
      <c r="L36" s="43"/>
      <c r="M36" s="43"/>
      <c r="N36" s="43"/>
      <c r="O36" s="43"/>
      <c r="P36" s="43"/>
      <c r="Q36" s="43"/>
      <c r="R36" s="43"/>
      <c r="S36" s="44"/>
      <c r="T36" s="44"/>
      <c r="U36" s="44"/>
      <c r="V36" s="44"/>
      <c r="W36" s="44"/>
      <c r="X36" s="44"/>
      <c r="Y36" s="44"/>
      <c r="Z36" s="43"/>
      <c r="AA36" s="43"/>
      <c r="AB36" s="44"/>
      <c r="AC36" s="43"/>
      <c r="AD36" s="43"/>
      <c r="AE36" s="44"/>
      <c r="AF36" s="43"/>
      <c r="AG36" s="43"/>
      <c r="AH36" s="43"/>
      <c r="AI36" s="43"/>
      <c r="AJ36" s="43"/>
      <c r="AK36" s="43"/>
      <c r="AL36" s="43"/>
      <c r="AM36" s="73"/>
      <c r="AN36" s="73"/>
      <c r="AP36" s="19"/>
      <c r="AQ36" s="19"/>
    </row>
    <row r="37" spans="1:43" s="37" customFormat="1">
      <c r="A37" s="19"/>
      <c r="B37" s="43"/>
      <c r="C37" s="43"/>
      <c r="D37" s="43"/>
      <c r="E37" s="43"/>
      <c r="F37" s="43"/>
      <c r="G37" s="44"/>
      <c r="H37" s="44"/>
      <c r="I37" s="44"/>
      <c r="J37" s="44"/>
      <c r="K37" s="43"/>
      <c r="L37" s="43"/>
      <c r="M37" s="43"/>
      <c r="N37" s="43"/>
      <c r="O37" s="43"/>
      <c r="P37" s="43"/>
      <c r="Q37" s="43"/>
      <c r="R37" s="43"/>
      <c r="S37" s="44"/>
      <c r="T37" s="44"/>
      <c r="U37" s="44"/>
      <c r="V37" s="44"/>
      <c r="W37" s="44"/>
      <c r="X37" s="44"/>
      <c r="Y37" s="44"/>
      <c r="Z37" s="43"/>
      <c r="AA37" s="43"/>
      <c r="AB37" s="44"/>
      <c r="AC37" s="43"/>
      <c r="AD37" s="43"/>
      <c r="AE37" s="44"/>
      <c r="AF37" s="43"/>
      <c r="AG37" s="43"/>
      <c r="AH37" s="43"/>
      <c r="AI37" s="43"/>
      <c r="AJ37" s="43"/>
      <c r="AK37" s="43"/>
      <c r="AL37" s="43"/>
      <c r="AM37" s="73"/>
      <c r="AN37" s="73"/>
      <c r="AP37" s="19"/>
      <c r="AQ37" s="19"/>
    </row>
    <row r="38" spans="1:43" s="37" customFormat="1">
      <c r="A38" s="19"/>
      <c r="B38" s="43"/>
      <c r="C38" s="43"/>
      <c r="D38" s="43"/>
      <c r="E38" s="43"/>
      <c r="F38" s="43"/>
      <c r="G38" s="44"/>
      <c r="H38" s="44"/>
      <c r="I38" s="44"/>
      <c r="J38" s="44"/>
      <c r="K38" s="43"/>
      <c r="L38" s="43"/>
      <c r="M38" s="43"/>
      <c r="N38" s="43"/>
      <c r="O38" s="43"/>
      <c r="P38" s="43"/>
      <c r="Q38" s="43"/>
      <c r="R38" s="43"/>
      <c r="S38" s="44"/>
      <c r="T38" s="44"/>
      <c r="U38" s="44"/>
      <c r="V38" s="44"/>
      <c r="W38" s="44"/>
      <c r="X38" s="44"/>
      <c r="Y38" s="44"/>
      <c r="Z38" s="43"/>
      <c r="AA38" s="43"/>
      <c r="AB38" s="44"/>
      <c r="AC38" s="43"/>
      <c r="AD38" s="43"/>
      <c r="AE38" s="44"/>
      <c r="AF38" s="43"/>
      <c r="AG38" s="43"/>
      <c r="AH38" s="43"/>
      <c r="AI38" s="43"/>
      <c r="AJ38" s="43"/>
      <c r="AK38" s="43"/>
      <c r="AL38" s="43"/>
      <c r="AM38" s="73"/>
      <c r="AN38" s="73"/>
      <c r="AP38" s="19"/>
      <c r="AQ38" s="19"/>
    </row>
    <row r="39" spans="1:43" s="37" customFormat="1">
      <c r="A39" s="19"/>
      <c r="B39" s="43"/>
      <c r="C39" s="43"/>
      <c r="D39" s="43"/>
      <c r="E39" s="43"/>
      <c r="F39" s="43"/>
      <c r="G39" s="44"/>
      <c r="H39" s="44"/>
      <c r="I39" s="44"/>
      <c r="J39" s="44"/>
      <c r="K39" s="43"/>
      <c r="L39" s="43"/>
      <c r="M39" s="43"/>
      <c r="N39" s="43"/>
      <c r="O39" s="43"/>
      <c r="P39" s="43"/>
      <c r="Q39" s="43"/>
      <c r="R39" s="43"/>
      <c r="S39" s="44"/>
      <c r="T39" s="44"/>
      <c r="U39" s="44"/>
      <c r="V39" s="44"/>
      <c r="W39" s="44"/>
      <c r="X39" s="44"/>
      <c r="Y39" s="44"/>
      <c r="Z39" s="43"/>
      <c r="AA39" s="43"/>
      <c r="AB39" s="44"/>
      <c r="AC39" s="43"/>
      <c r="AD39" s="43"/>
      <c r="AE39" s="44"/>
      <c r="AF39" s="43"/>
      <c r="AG39" s="43"/>
      <c r="AH39" s="43"/>
      <c r="AI39" s="43"/>
      <c r="AJ39" s="43"/>
      <c r="AK39" s="43"/>
      <c r="AL39" s="43"/>
      <c r="AM39" s="73"/>
      <c r="AN39" s="73"/>
      <c r="AP39" s="19"/>
      <c r="AQ39" s="19"/>
    </row>
    <row r="40" spans="1:43" s="37" customFormat="1">
      <c r="A40" s="19"/>
      <c r="B40" s="43"/>
      <c r="C40" s="43"/>
      <c r="D40" s="43"/>
      <c r="E40" s="43"/>
      <c r="F40" s="43"/>
      <c r="G40" s="44"/>
      <c r="H40" s="44"/>
      <c r="I40" s="44"/>
      <c r="J40" s="44"/>
      <c r="K40" s="43"/>
      <c r="L40" s="43"/>
      <c r="M40" s="43"/>
      <c r="N40" s="43"/>
      <c r="O40" s="43"/>
      <c r="P40" s="43"/>
      <c r="Q40" s="43"/>
      <c r="R40" s="43"/>
      <c r="S40" s="44"/>
      <c r="T40" s="44"/>
      <c r="U40" s="44"/>
      <c r="V40" s="44"/>
      <c r="W40" s="44"/>
      <c r="X40" s="44"/>
      <c r="Y40" s="44"/>
      <c r="Z40" s="43"/>
      <c r="AA40" s="43"/>
      <c r="AB40" s="44"/>
      <c r="AC40" s="43"/>
      <c r="AD40" s="43"/>
      <c r="AE40" s="44"/>
      <c r="AF40" s="43"/>
      <c r="AG40" s="43"/>
      <c r="AH40" s="43"/>
      <c r="AI40" s="43"/>
      <c r="AJ40" s="43"/>
      <c r="AK40" s="43"/>
      <c r="AL40" s="43"/>
      <c r="AM40" s="73"/>
      <c r="AN40" s="73"/>
      <c r="AP40" s="19"/>
      <c r="AQ40" s="19"/>
    </row>
    <row r="41" spans="1:43" s="37" customFormat="1">
      <c r="A41" s="19"/>
      <c r="B41" s="43"/>
      <c r="C41" s="43"/>
      <c r="D41" s="43"/>
      <c r="E41" s="43"/>
      <c r="F41" s="43"/>
      <c r="G41" s="44"/>
      <c r="H41" s="44"/>
      <c r="I41" s="44"/>
      <c r="J41" s="44"/>
      <c r="K41" s="43"/>
      <c r="L41" s="43"/>
      <c r="M41" s="43"/>
      <c r="N41" s="43"/>
      <c r="O41" s="43"/>
      <c r="P41" s="43"/>
      <c r="Q41" s="43"/>
      <c r="R41" s="43"/>
      <c r="S41" s="44"/>
      <c r="T41" s="44"/>
      <c r="U41" s="44"/>
      <c r="V41" s="44"/>
      <c r="W41" s="44"/>
      <c r="X41" s="44"/>
      <c r="Y41" s="44"/>
      <c r="Z41" s="43"/>
      <c r="AA41" s="43"/>
      <c r="AB41" s="44"/>
      <c r="AC41" s="43"/>
      <c r="AD41" s="43"/>
      <c r="AE41" s="44"/>
      <c r="AF41" s="43"/>
      <c r="AG41" s="43"/>
      <c r="AH41" s="43"/>
      <c r="AI41" s="43"/>
      <c r="AJ41" s="43"/>
      <c r="AK41" s="43"/>
      <c r="AL41" s="43"/>
      <c r="AM41" s="73"/>
      <c r="AN41" s="73"/>
      <c r="AP41" s="19"/>
      <c r="AQ41" s="19"/>
    </row>
    <row r="42" spans="1:43" s="37" customFormat="1">
      <c r="A42" s="19"/>
      <c r="B42" s="43"/>
      <c r="C42" s="43"/>
      <c r="D42" s="43"/>
      <c r="E42" s="43"/>
      <c r="F42" s="43"/>
      <c r="G42" s="44"/>
      <c r="H42" s="44"/>
      <c r="I42" s="44"/>
      <c r="J42" s="44"/>
      <c r="K42" s="43"/>
      <c r="L42" s="43"/>
      <c r="M42" s="43"/>
      <c r="N42" s="43"/>
      <c r="O42" s="43"/>
      <c r="P42" s="43"/>
      <c r="Q42" s="43"/>
      <c r="R42" s="43"/>
      <c r="S42" s="44"/>
      <c r="T42" s="44"/>
      <c r="U42" s="44"/>
      <c r="V42" s="44"/>
      <c r="W42" s="44"/>
      <c r="X42" s="44"/>
      <c r="Y42" s="44"/>
      <c r="Z42" s="43"/>
      <c r="AA42" s="43"/>
      <c r="AB42" s="44"/>
      <c r="AC42" s="43"/>
      <c r="AD42" s="43"/>
      <c r="AE42" s="44"/>
      <c r="AF42" s="43"/>
      <c r="AG42" s="43"/>
      <c r="AH42" s="43"/>
      <c r="AI42" s="43"/>
      <c r="AJ42" s="43"/>
      <c r="AK42" s="43"/>
      <c r="AL42" s="43"/>
      <c r="AM42" s="73"/>
      <c r="AN42" s="73"/>
      <c r="AP42" s="19"/>
      <c r="AQ42" s="19"/>
    </row>
    <row r="43" spans="1:43" s="37" customFormat="1">
      <c r="A43" s="19"/>
      <c r="B43" s="43"/>
      <c r="C43" s="43"/>
      <c r="D43" s="43"/>
      <c r="E43" s="43"/>
      <c r="F43" s="43"/>
      <c r="G43" s="44"/>
      <c r="H43" s="44"/>
      <c r="I43" s="44"/>
      <c r="J43" s="44"/>
      <c r="K43" s="43"/>
      <c r="L43" s="43"/>
      <c r="M43" s="43"/>
      <c r="N43" s="43"/>
      <c r="O43" s="43"/>
      <c r="P43" s="43"/>
      <c r="Q43" s="43"/>
      <c r="R43" s="43"/>
      <c r="S43" s="44"/>
      <c r="T43" s="44"/>
      <c r="U43" s="44"/>
      <c r="V43" s="44"/>
      <c r="W43" s="44"/>
      <c r="X43" s="44"/>
      <c r="Y43" s="44"/>
      <c r="Z43" s="43"/>
      <c r="AA43" s="43"/>
      <c r="AB43" s="44"/>
      <c r="AC43" s="43"/>
      <c r="AD43" s="43"/>
      <c r="AE43" s="44"/>
      <c r="AF43" s="43"/>
      <c r="AG43" s="43"/>
      <c r="AH43" s="43"/>
      <c r="AI43" s="43"/>
      <c r="AJ43" s="43"/>
      <c r="AK43" s="43"/>
      <c r="AL43" s="43"/>
      <c r="AM43" s="73"/>
      <c r="AN43" s="73"/>
      <c r="AP43" s="19"/>
      <c r="AQ43" s="19"/>
    </row>
    <row r="44" spans="1:43" s="37" customFormat="1">
      <c r="A44" s="19"/>
      <c r="B44" s="43"/>
      <c r="C44" s="43"/>
      <c r="D44" s="43"/>
      <c r="E44" s="43"/>
      <c r="F44" s="43"/>
      <c r="G44" s="44"/>
      <c r="H44" s="44"/>
      <c r="I44" s="44"/>
      <c r="J44" s="44"/>
      <c r="K44" s="43"/>
      <c r="L44" s="43"/>
      <c r="M44" s="43"/>
      <c r="N44" s="43"/>
      <c r="O44" s="43"/>
      <c r="P44" s="43"/>
      <c r="Q44" s="43"/>
      <c r="R44" s="43"/>
      <c r="S44" s="44"/>
      <c r="T44" s="44"/>
      <c r="U44" s="44"/>
      <c r="V44" s="44"/>
      <c r="W44" s="44"/>
      <c r="X44" s="44"/>
      <c r="Y44" s="44"/>
      <c r="Z44" s="43"/>
      <c r="AA44" s="43"/>
      <c r="AB44" s="44"/>
      <c r="AC44" s="43"/>
      <c r="AD44" s="43"/>
      <c r="AE44" s="44"/>
      <c r="AF44" s="43"/>
      <c r="AG44" s="43"/>
      <c r="AH44" s="43"/>
      <c r="AI44" s="43"/>
      <c r="AJ44" s="43"/>
      <c r="AK44" s="43"/>
      <c r="AL44" s="43"/>
      <c r="AM44" s="73"/>
      <c r="AN44" s="73"/>
      <c r="AP44" s="19"/>
      <c r="AQ44" s="19"/>
    </row>
    <row r="45" spans="1:43" s="37" customFormat="1">
      <c r="A45" s="19"/>
      <c r="B45" s="43"/>
      <c r="C45" s="43"/>
      <c r="D45" s="43"/>
      <c r="E45" s="43"/>
      <c r="F45" s="43"/>
      <c r="G45" s="44"/>
      <c r="H45" s="44"/>
      <c r="I45" s="44"/>
      <c r="J45" s="44"/>
      <c r="K45" s="43"/>
      <c r="L45" s="43"/>
      <c r="M45" s="43"/>
      <c r="N45" s="43"/>
      <c r="O45" s="43"/>
      <c r="P45" s="43"/>
      <c r="Q45" s="43"/>
      <c r="R45" s="43"/>
      <c r="S45" s="44"/>
      <c r="T45" s="44"/>
      <c r="U45" s="44"/>
      <c r="V45" s="44"/>
      <c r="W45" s="44"/>
      <c r="X45" s="44"/>
      <c r="Y45" s="44"/>
      <c r="Z45" s="43"/>
      <c r="AA45" s="43"/>
      <c r="AB45" s="44"/>
      <c r="AC45" s="43"/>
      <c r="AD45" s="43"/>
      <c r="AE45" s="44"/>
      <c r="AF45" s="43"/>
      <c r="AG45" s="43"/>
      <c r="AH45" s="43"/>
      <c r="AI45" s="43"/>
      <c r="AJ45" s="43"/>
      <c r="AK45" s="43"/>
      <c r="AL45" s="43"/>
      <c r="AM45" s="73"/>
      <c r="AN45" s="73"/>
      <c r="AP45" s="19"/>
      <c r="AQ45" s="19"/>
    </row>
    <row r="46" spans="1:43" s="37" customFormat="1">
      <c r="A46" s="19"/>
      <c r="B46" s="43"/>
      <c r="C46" s="43"/>
      <c r="D46" s="43"/>
      <c r="E46" s="43"/>
      <c r="F46" s="43"/>
      <c r="G46" s="44"/>
      <c r="H46" s="44"/>
      <c r="I46" s="44"/>
      <c r="J46" s="44"/>
      <c r="K46" s="43"/>
      <c r="L46" s="43"/>
      <c r="M46" s="43"/>
      <c r="N46" s="43"/>
      <c r="O46" s="43"/>
      <c r="P46" s="43"/>
      <c r="Q46" s="43"/>
      <c r="R46" s="43"/>
      <c r="S46" s="44"/>
      <c r="T46" s="44"/>
      <c r="U46" s="44"/>
      <c r="V46" s="44"/>
      <c r="W46" s="44"/>
      <c r="X46" s="44"/>
      <c r="Y46" s="44"/>
      <c r="Z46" s="43"/>
      <c r="AA46" s="43"/>
      <c r="AB46" s="44"/>
      <c r="AC46" s="43"/>
      <c r="AD46" s="43"/>
      <c r="AE46" s="44"/>
      <c r="AF46" s="43"/>
      <c r="AG46" s="43"/>
      <c r="AH46" s="43"/>
      <c r="AI46" s="43"/>
      <c r="AJ46" s="43"/>
      <c r="AK46" s="43"/>
      <c r="AL46" s="43"/>
      <c r="AM46" s="73"/>
      <c r="AN46" s="73"/>
      <c r="AP46" s="19"/>
      <c r="AQ46" s="19"/>
    </row>
    <row r="47" spans="1:43" s="37" customFormat="1">
      <c r="A47" s="19"/>
      <c r="B47" s="43"/>
      <c r="C47" s="43"/>
      <c r="D47" s="43"/>
      <c r="E47" s="43"/>
      <c r="F47" s="43"/>
      <c r="G47" s="44"/>
      <c r="H47" s="44"/>
      <c r="I47" s="44"/>
      <c r="J47" s="44"/>
      <c r="K47" s="43"/>
      <c r="L47" s="43"/>
      <c r="M47" s="43"/>
      <c r="N47" s="43"/>
      <c r="O47" s="43"/>
      <c r="P47" s="43"/>
      <c r="Q47" s="43"/>
      <c r="R47" s="43"/>
      <c r="S47" s="44"/>
      <c r="T47" s="44"/>
      <c r="U47" s="44"/>
      <c r="V47" s="44"/>
      <c r="W47" s="44"/>
      <c r="X47" s="44"/>
      <c r="Y47" s="44"/>
      <c r="Z47" s="43"/>
      <c r="AA47" s="43"/>
      <c r="AB47" s="44"/>
      <c r="AC47" s="43"/>
      <c r="AD47" s="43"/>
      <c r="AE47" s="44"/>
      <c r="AF47" s="43"/>
      <c r="AG47" s="43"/>
      <c r="AH47" s="43"/>
      <c r="AI47" s="43"/>
      <c r="AJ47" s="43"/>
      <c r="AK47" s="43"/>
      <c r="AL47" s="43"/>
      <c r="AM47" s="73"/>
      <c r="AN47" s="73"/>
      <c r="AP47" s="19"/>
      <c r="AQ47" s="19"/>
    </row>
  </sheetData>
  <sortState ref="A14:AQ19">
    <sortCondition ref="B14:B19"/>
  </sortState>
  <mergeCells count="19">
    <mergeCell ref="G7:K7"/>
    <mergeCell ref="Q7:S7"/>
    <mergeCell ref="W7:Y7"/>
    <mergeCell ref="K8:L8"/>
    <mergeCell ref="Q8:S8"/>
    <mergeCell ref="W8:Y8"/>
    <mergeCell ref="Y12:AA12"/>
    <mergeCell ref="AB12:AD12"/>
    <mergeCell ref="AE12:AG12"/>
    <mergeCell ref="G9:J9"/>
    <mergeCell ref="K9:L9"/>
    <mergeCell ref="Q9:S9"/>
    <mergeCell ref="W9:Y9"/>
    <mergeCell ref="G12:I12"/>
    <mergeCell ref="J12:L12"/>
    <mergeCell ref="M12:O12"/>
    <mergeCell ref="P12:R12"/>
    <mergeCell ref="S12:U12"/>
    <mergeCell ref="V12:X12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90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Q48"/>
  <sheetViews>
    <sheetView view="pageBreakPreview" topLeftCell="B5" zoomScaleSheetLayoutView="100" workbookViewId="0">
      <selection activeCell="C10" sqref="C10"/>
    </sheetView>
  </sheetViews>
  <sheetFormatPr defaultRowHeight="12.75" outlineLevelCol="1"/>
  <cols>
    <col min="1" max="1" width="8.5703125" style="19" hidden="1" customWidth="1" outlineLevel="1"/>
    <col min="2" max="2" width="6.42578125" style="19" bestFit="1" customWidth="1" collapsed="1"/>
    <col min="3" max="3" width="23.5703125" style="19" customWidth="1"/>
    <col min="4" max="4" width="5.85546875" style="19" customWidth="1" outlineLevel="1"/>
    <col min="5" max="5" width="15.28515625" style="19" customWidth="1" outlineLevel="1"/>
    <col min="6" max="6" width="5.85546875" style="19" customWidth="1" outlineLevel="1"/>
    <col min="7" max="10" width="2.28515625" style="21" customWidth="1" outlineLevel="1"/>
    <col min="11" max="18" width="2.28515625" style="19" customWidth="1" outlineLevel="1"/>
    <col min="19" max="25" width="2.28515625" style="21" customWidth="1" outlineLevel="1"/>
    <col min="26" max="27" width="2.28515625" style="19" customWidth="1" outlineLevel="1"/>
    <col min="28" max="28" width="2.28515625" style="21" customWidth="1" outlineLevel="1"/>
    <col min="29" max="30" width="2.28515625" style="19" customWidth="1" outlineLevel="1"/>
    <col min="31" max="31" width="2.28515625" style="21" hidden="1" customWidth="1" outlineLevel="1"/>
    <col min="32" max="33" width="2.28515625" style="19" hidden="1" customWidth="1" outlineLevel="1"/>
    <col min="34" max="34" width="6" style="19" customWidth="1" collapsed="1"/>
    <col min="35" max="36" width="3.42578125" style="19" hidden="1" customWidth="1"/>
    <col min="37" max="37" width="5.85546875" style="19" hidden="1" customWidth="1"/>
    <col min="38" max="38" width="6.140625" style="19" customWidth="1"/>
    <col min="39" max="39" width="5.5703125" style="22" hidden="1" customWidth="1"/>
    <col min="40" max="40" width="14.42578125" style="22" customWidth="1"/>
    <col min="41" max="41" width="9.28515625" style="37" customWidth="1" outlineLevel="1"/>
    <col min="42" max="16384" width="9.140625" style="19"/>
  </cols>
  <sheetData>
    <row r="1" spans="1:43" hidden="1">
      <c r="D1" s="21"/>
      <c r="G1" s="19"/>
      <c r="H1" s="19"/>
      <c r="I1" s="19"/>
      <c r="AO1" s="26"/>
    </row>
    <row r="2" spans="1:43" hidden="1">
      <c r="D2" s="21"/>
      <c r="G2" s="19"/>
      <c r="H2" s="19"/>
      <c r="I2" s="19"/>
      <c r="AO2" s="26"/>
    </row>
    <row r="3" spans="1:43" hidden="1">
      <c r="D3" s="21"/>
      <c r="G3" s="19"/>
      <c r="H3" s="19"/>
      <c r="I3" s="19"/>
      <c r="AO3" s="26"/>
    </row>
    <row r="4" spans="1:43" hidden="1">
      <c r="B4" s="27"/>
      <c r="D4" s="21"/>
      <c r="G4" s="19"/>
      <c r="H4" s="19"/>
      <c r="I4" s="19"/>
      <c r="AO4" s="26"/>
    </row>
    <row r="5" spans="1:43" ht="15.75">
      <c r="C5" s="34" t="str">
        <f>Расп!B29</f>
        <v>Чемпионат г. Москвы по легкой атлетике</v>
      </c>
      <c r="D5" s="21"/>
      <c r="G5" s="19"/>
      <c r="H5" s="19"/>
      <c r="I5" s="19"/>
      <c r="AO5" s="26"/>
      <c r="AP5" s="19" t="s">
        <v>595</v>
      </c>
      <c r="AQ5" s="19">
        <v>0</v>
      </c>
    </row>
    <row r="6" spans="1:43" ht="15.75">
      <c r="C6" s="34" t="str">
        <f>Расп!B30</f>
        <v>3-4 июля 2013 года, ОАО «Олимпийский комплекс «Лужники», ЮСЯ</v>
      </c>
      <c r="D6" s="21"/>
      <c r="G6" s="19"/>
      <c r="H6" s="19"/>
      <c r="I6" s="19"/>
      <c r="AO6" s="26"/>
      <c r="AP6" s="21" t="s">
        <v>36</v>
      </c>
    </row>
    <row r="7" spans="1:43" ht="15.75">
      <c r="C7" s="28"/>
      <c r="D7" s="21"/>
      <c r="G7" s="216">
        <f>Расп!A3</f>
        <v>41458</v>
      </c>
      <c r="H7" s="216"/>
      <c r="I7" s="216"/>
      <c r="J7" s="216"/>
      <c r="K7" s="216"/>
      <c r="N7" s="78" t="s">
        <v>60</v>
      </c>
      <c r="O7" s="78"/>
      <c r="P7" s="78"/>
      <c r="Q7" s="214">
        <f>Расп!F2</f>
        <v>2.09</v>
      </c>
      <c r="R7" s="214"/>
      <c r="S7" s="214"/>
      <c r="T7" s="41"/>
      <c r="U7" s="76" t="s">
        <v>12</v>
      </c>
      <c r="V7" s="41"/>
      <c r="W7" s="217">
        <f>Расп!I3</f>
        <v>5.0599999999999996</v>
      </c>
      <c r="X7" s="217"/>
      <c r="Y7" s="217"/>
      <c r="AO7" s="32" t="s">
        <v>17</v>
      </c>
      <c r="AP7" s="21" t="s">
        <v>37</v>
      </c>
    </row>
    <row r="8" spans="1:43" ht="15.75">
      <c r="C8" s="34" t="str">
        <f>Расп!B3</f>
        <v>ПРЫЖОК С ШЕСТОМ</v>
      </c>
      <c r="G8" s="72" t="str">
        <f>Расп!C1</f>
        <v>Начало</v>
      </c>
      <c r="I8" s="19"/>
      <c r="K8" s="218" t="str">
        <f>Расп!C3</f>
        <v>16.30</v>
      </c>
      <c r="L8" s="218"/>
      <c r="N8" s="78" t="s">
        <v>61</v>
      </c>
      <c r="O8" s="78"/>
      <c r="P8" s="78"/>
      <c r="Q8" s="214">
        <f>Расп!G2</f>
        <v>2.09</v>
      </c>
      <c r="R8" s="214"/>
      <c r="S8" s="214"/>
      <c r="T8" s="41"/>
      <c r="U8" s="76" t="s">
        <v>13</v>
      </c>
      <c r="V8" s="41"/>
      <c r="W8" s="217">
        <f>Расп!J3</f>
        <v>5.0599999999999996</v>
      </c>
      <c r="X8" s="217"/>
      <c r="Y8" s="217"/>
      <c r="AO8" s="32" t="s">
        <v>18</v>
      </c>
      <c r="AP8" s="21" t="s">
        <v>38</v>
      </c>
    </row>
    <row r="9" spans="1:43" ht="15.75">
      <c r="C9" s="34" t="str">
        <f>Расп!B32</f>
        <v>Женщины</v>
      </c>
      <c r="D9" s="21"/>
      <c r="G9" s="212" t="str">
        <f>Расп!D1</f>
        <v>Окончание</v>
      </c>
      <c r="H9" s="212"/>
      <c r="I9" s="212"/>
      <c r="J9" s="212"/>
      <c r="K9" s="218" t="str">
        <f>Расп!D3</f>
        <v>17.35</v>
      </c>
      <c r="L9" s="218"/>
      <c r="N9" s="78" t="s">
        <v>62</v>
      </c>
      <c r="O9" s="78"/>
      <c r="P9" s="78"/>
      <c r="Q9" s="214">
        <f>Расп!H2</f>
        <v>2.06</v>
      </c>
      <c r="R9" s="214"/>
      <c r="S9" s="214"/>
      <c r="T9" s="31"/>
      <c r="U9" s="28" t="s">
        <v>14</v>
      </c>
      <c r="V9" s="31"/>
      <c r="W9" s="215">
        <f>Расп!K3</f>
        <v>5.0599999999999996</v>
      </c>
      <c r="X9" s="215"/>
      <c r="Y9" s="215"/>
      <c r="Z9" s="28"/>
      <c r="AA9" s="28"/>
      <c r="AB9" s="31"/>
      <c r="AC9" s="28"/>
      <c r="AD9" s="28"/>
      <c r="AE9" s="31"/>
      <c r="AF9" s="28"/>
      <c r="AG9" s="28"/>
      <c r="AH9" s="28"/>
      <c r="AI9" s="28"/>
      <c r="AJ9" s="28"/>
      <c r="AK9" s="28"/>
      <c r="AL9" s="28"/>
      <c r="AO9" s="32" t="s">
        <v>19</v>
      </c>
      <c r="AP9" s="21">
        <v>3</v>
      </c>
      <c r="AQ9" s="19">
        <v>2.4</v>
      </c>
    </row>
    <row r="10" spans="1:43" ht="15.75">
      <c r="C10" s="33" t="s">
        <v>606</v>
      </c>
      <c r="D10" s="21"/>
      <c r="G10" s="34"/>
      <c r="H10" s="19"/>
      <c r="AH10" s="35"/>
      <c r="AI10" s="35"/>
      <c r="AJ10" s="35"/>
      <c r="AK10" s="35"/>
      <c r="AL10" s="35"/>
      <c r="AP10" s="19">
        <v>2</v>
      </c>
      <c r="AQ10" s="19">
        <v>2.8</v>
      </c>
    </row>
    <row r="11" spans="1:43" s="42" customFormat="1">
      <c r="A11" s="42" t="s">
        <v>34</v>
      </c>
      <c r="B11" s="42" t="s">
        <v>31</v>
      </c>
      <c r="C11" s="42" t="s">
        <v>15</v>
      </c>
      <c r="D11" s="42" t="s">
        <v>90</v>
      </c>
      <c r="E11" s="42" t="s">
        <v>9</v>
      </c>
      <c r="F11" s="42" t="s">
        <v>16</v>
      </c>
      <c r="G11" s="211">
        <v>360</v>
      </c>
      <c r="H11" s="211"/>
      <c r="I11" s="211"/>
      <c r="J11" s="211">
        <v>370</v>
      </c>
      <c r="K11" s="211"/>
      <c r="L11" s="211"/>
      <c r="M11" s="211">
        <v>380</v>
      </c>
      <c r="N11" s="211"/>
      <c r="O11" s="211"/>
      <c r="P11" s="211">
        <v>390</v>
      </c>
      <c r="Q11" s="211"/>
      <c r="R11" s="211"/>
      <c r="S11" s="211">
        <v>400</v>
      </c>
      <c r="T11" s="211"/>
      <c r="U11" s="211"/>
      <c r="V11" s="211">
        <v>410</v>
      </c>
      <c r="W11" s="211"/>
      <c r="X11" s="211"/>
      <c r="Y11" s="211">
        <v>420</v>
      </c>
      <c r="Z11" s="211"/>
      <c r="AA11" s="211"/>
      <c r="AB11" s="211">
        <v>430</v>
      </c>
      <c r="AC11" s="211"/>
      <c r="AD11" s="211"/>
      <c r="AE11" s="211"/>
      <c r="AF11" s="211"/>
      <c r="AG11" s="211"/>
      <c r="AH11" s="42" t="s">
        <v>46</v>
      </c>
      <c r="AI11" s="42" t="s">
        <v>77</v>
      </c>
      <c r="AJ11" s="42" t="s">
        <v>78</v>
      </c>
      <c r="AK11" s="42" t="s">
        <v>28</v>
      </c>
      <c r="AL11" s="42" t="s">
        <v>45</v>
      </c>
      <c r="AM11" s="38" t="s">
        <v>21</v>
      </c>
      <c r="AN11" s="38" t="s">
        <v>47</v>
      </c>
      <c r="AO11" s="74" t="s">
        <v>20</v>
      </c>
      <c r="AP11" s="21">
        <v>1</v>
      </c>
      <c r="AQ11" s="19">
        <v>3</v>
      </c>
    </row>
    <row r="12" spans="1:43" s="42" customFormat="1">
      <c r="AM12" s="38"/>
      <c r="AN12" s="38"/>
      <c r="AO12" s="74"/>
      <c r="AP12" s="21" t="s">
        <v>55</v>
      </c>
      <c r="AQ12" s="65">
        <v>3.4</v>
      </c>
    </row>
    <row r="13" spans="1:43" s="43" customFormat="1" ht="15.95" customHeight="1">
      <c r="A13" s="43">
        <f t="shared" ref="A13:A20" ca="1" si="0">RAND()</f>
        <v>0.41776584838470987</v>
      </c>
      <c r="B13" s="118">
        <v>1</v>
      </c>
      <c r="C13" s="50" t="str">
        <f>VLOOKUP(F13,Уч!$A$2:$K$385,2,FALSE)</f>
        <v>Стецюк Татьяна</v>
      </c>
      <c r="D13" s="171">
        <f>VLOOKUP(F13,Уч!$A$2:$K$387,3,FALSE)</f>
        <v>33813</v>
      </c>
      <c r="E13" s="172" t="str">
        <f>VLOOKUP(F13,Уч!$A$2:$K$387,6,FALSE)</f>
        <v xml:space="preserve"> СДЮСШОР  им. бр.Знаменских</v>
      </c>
      <c r="F13" s="115">
        <v>97</v>
      </c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 t="s">
        <v>604</v>
      </c>
      <c r="T13" s="173" t="s">
        <v>604</v>
      </c>
      <c r="U13" s="173" t="s">
        <v>603</v>
      </c>
      <c r="V13" s="173" t="s">
        <v>603</v>
      </c>
      <c r="W13" s="173"/>
      <c r="X13" s="173"/>
      <c r="Y13" s="173" t="s">
        <v>603</v>
      </c>
      <c r="Z13" s="173"/>
      <c r="AA13" s="173"/>
      <c r="AB13" s="173" t="s">
        <v>604</v>
      </c>
      <c r="AC13" s="173" t="s">
        <v>604</v>
      </c>
      <c r="AD13" s="173" t="s">
        <v>604</v>
      </c>
      <c r="AE13" s="173"/>
      <c r="AF13" s="173"/>
      <c r="AG13" s="173"/>
      <c r="AH13" s="119">
        <f t="shared" ref="AH13:AH18" si="1">AO13/100</f>
        <v>4.2</v>
      </c>
      <c r="AI13" s="51">
        <v>1</v>
      </c>
      <c r="AJ13" s="51">
        <v>2</v>
      </c>
      <c r="AK13" s="119"/>
      <c r="AL13" s="174" t="str">
        <f t="shared" ref="AL13:AL20" si="2">LOOKUP(AH13,$AQ$5:$AQ$14,$AP$5:$AP$14)</f>
        <v>мс</v>
      </c>
      <c r="AM13" s="175"/>
      <c r="AN13" s="176" t="str">
        <f>VLOOKUP(F13,Уч!$A$2:$K$387,11,FALSE)</f>
        <v>Хайкин В.Е.</v>
      </c>
      <c r="AO13" s="177">
        <v>420</v>
      </c>
      <c r="AP13" s="44"/>
    </row>
    <row r="14" spans="1:43" s="43" customFormat="1" ht="15.95" customHeight="1">
      <c r="A14" s="43">
        <f t="shared" ca="1" si="0"/>
        <v>0.17060526046326663</v>
      </c>
      <c r="B14" s="118">
        <v>2</v>
      </c>
      <c r="C14" s="50" t="str">
        <f>VLOOKUP(F14,Уч!$A$2:$K$385,2,FALSE)</f>
        <v>Голубчикова Юлия</v>
      </c>
      <c r="D14" s="171">
        <f>VLOOKUP(F14,Уч!$A$2:$K$387,3,FALSE)</f>
        <v>30402</v>
      </c>
      <c r="E14" s="172" t="str">
        <f>VLOOKUP(F14,Уч!$A$2:$K$387,6,FALSE)</f>
        <v>МГФСО</v>
      </c>
      <c r="F14" s="115">
        <v>91</v>
      </c>
      <c r="G14" s="173"/>
      <c r="H14" s="173"/>
      <c r="I14" s="173"/>
      <c r="J14" s="173"/>
      <c r="K14" s="173"/>
      <c r="L14" s="173"/>
      <c r="M14" s="173"/>
      <c r="N14" s="173"/>
      <c r="O14" s="173"/>
      <c r="P14" s="173" t="s">
        <v>603</v>
      </c>
      <c r="Q14" s="173"/>
      <c r="R14" s="173"/>
      <c r="S14" s="173" t="s">
        <v>603</v>
      </c>
      <c r="T14" s="173"/>
      <c r="U14" s="173"/>
      <c r="V14" s="173" t="s">
        <v>603</v>
      </c>
      <c r="W14" s="173"/>
      <c r="X14" s="173"/>
      <c r="Y14" s="173" t="s">
        <v>604</v>
      </c>
      <c r="Z14" s="173" t="s">
        <v>604</v>
      </c>
      <c r="AA14" s="173" t="s">
        <v>604</v>
      </c>
      <c r="AB14" s="173"/>
      <c r="AC14" s="173"/>
      <c r="AD14" s="173"/>
      <c r="AE14" s="173"/>
      <c r="AF14" s="173"/>
      <c r="AG14" s="173"/>
      <c r="AH14" s="119">
        <f t="shared" si="1"/>
        <v>4.0999999999999996</v>
      </c>
      <c r="AI14" s="51">
        <v>1</v>
      </c>
      <c r="AJ14" s="51">
        <v>0</v>
      </c>
      <c r="AK14" s="119"/>
      <c r="AL14" s="174" t="str">
        <f t="shared" si="2"/>
        <v>мс</v>
      </c>
      <c r="AM14" s="175"/>
      <c r="AN14" s="176" t="str">
        <f>VLOOKUP(F14,Уч!$A$2:$K$387,11,FALSE)</f>
        <v>Диаздинов О.В.</v>
      </c>
      <c r="AO14" s="177">
        <v>410</v>
      </c>
      <c r="AP14" s="42" t="s">
        <v>54</v>
      </c>
      <c r="AQ14" s="42">
        <v>3.9</v>
      </c>
    </row>
    <row r="15" spans="1:43" s="43" customFormat="1" ht="15.95" customHeight="1">
      <c r="A15" s="43">
        <f t="shared" ca="1" si="0"/>
        <v>0.75509065260921471</v>
      </c>
      <c r="B15" s="118">
        <v>3</v>
      </c>
      <c r="C15" s="50" t="str">
        <f>VLOOKUP(F15,Уч!$A$2:$K$385,2,FALSE)</f>
        <v>Чигиринцева Ольга</v>
      </c>
      <c r="D15" s="171">
        <f>VLOOKUP(F15,Уч!$A$2:$K$387,3,FALSE)</f>
        <v>31957</v>
      </c>
      <c r="E15" s="172" t="str">
        <f>VLOOKUP(F15,Уч!$A$2:$K$387,6,FALSE)</f>
        <v>МГФСО</v>
      </c>
      <c r="F15" s="115">
        <v>98</v>
      </c>
      <c r="G15" s="173"/>
      <c r="H15" s="173"/>
      <c r="I15" s="173"/>
      <c r="J15" s="173" t="s">
        <v>603</v>
      </c>
      <c r="K15" s="173"/>
      <c r="L15" s="173"/>
      <c r="M15" s="173" t="s">
        <v>605</v>
      </c>
      <c r="N15" s="173" t="s">
        <v>605</v>
      </c>
      <c r="O15" s="173" t="s">
        <v>605</v>
      </c>
      <c r="P15" s="173" t="s">
        <v>603</v>
      </c>
      <c r="Q15" s="173"/>
      <c r="R15" s="173"/>
      <c r="S15" s="173" t="s">
        <v>604</v>
      </c>
      <c r="T15" s="173" t="s">
        <v>603</v>
      </c>
      <c r="U15" s="173"/>
      <c r="V15" s="173" t="s">
        <v>603</v>
      </c>
      <c r="W15" s="173"/>
      <c r="X15" s="173"/>
      <c r="Y15" s="173" t="s">
        <v>604</v>
      </c>
      <c r="Z15" s="173" t="s">
        <v>604</v>
      </c>
      <c r="AA15" s="173" t="s">
        <v>604</v>
      </c>
      <c r="AB15" s="173"/>
      <c r="AC15" s="173"/>
      <c r="AD15" s="173"/>
      <c r="AE15" s="173"/>
      <c r="AF15" s="173"/>
      <c r="AG15" s="173"/>
      <c r="AH15" s="119">
        <f t="shared" si="1"/>
        <v>4.0999999999999996</v>
      </c>
      <c r="AI15" s="51">
        <v>1</v>
      </c>
      <c r="AJ15" s="51">
        <v>1</v>
      </c>
      <c r="AK15" s="119"/>
      <c r="AL15" s="174" t="str">
        <f t="shared" si="2"/>
        <v>мс</v>
      </c>
      <c r="AM15" s="175"/>
      <c r="AN15" s="176" t="str">
        <f>VLOOKUP(F15,Уч!$A$2:$K$387,11,FALSE)</f>
        <v>Диаздинов О.В.Афанасьев И.М.</v>
      </c>
      <c r="AO15" s="177">
        <v>410</v>
      </c>
      <c r="AP15" s="44"/>
    </row>
    <row r="16" spans="1:43" s="43" customFormat="1" ht="15.95" customHeight="1">
      <c r="A16" s="43">
        <f t="shared" ca="1" si="0"/>
        <v>0.55525223858766526</v>
      </c>
      <c r="B16" s="118">
        <v>4</v>
      </c>
      <c r="C16" s="50" t="str">
        <f>VLOOKUP(F16,Уч!$A$2:$K$385,2,FALSE)</f>
        <v>Муллина Ольга</v>
      </c>
      <c r="D16" s="171">
        <f>VLOOKUP(F16,Уч!$A$2:$K$387,3,FALSE)</f>
        <v>33817</v>
      </c>
      <c r="E16" s="172" t="str">
        <f>VLOOKUP(F16,Уч!$A$2:$K$387,6,FALSE)</f>
        <v>МГФСО</v>
      </c>
      <c r="F16" s="115">
        <v>95</v>
      </c>
      <c r="G16" s="173"/>
      <c r="H16" s="173"/>
      <c r="I16" s="173"/>
      <c r="J16" s="173" t="s">
        <v>604</v>
      </c>
      <c r="K16" s="173" t="s">
        <v>603</v>
      </c>
      <c r="L16" s="173"/>
      <c r="M16" s="173" t="s">
        <v>605</v>
      </c>
      <c r="N16" s="173" t="s">
        <v>605</v>
      </c>
      <c r="O16" s="173" t="s">
        <v>605</v>
      </c>
      <c r="P16" s="173" t="s">
        <v>604</v>
      </c>
      <c r="Q16" s="173" t="s">
        <v>603</v>
      </c>
      <c r="R16" s="173"/>
      <c r="S16" s="173" t="s">
        <v>604</v>
      </c>
      <c r="T16" s="173" t="s">
        <v>604</v>
      </c>
      <c r="U16" s="173" t="s">
        <v>604</v>
      </c>
      <c r="V16" s="173"/>
      <c r="W16" s="173"/>
      <c r="X16" s="173"/>
      <c r="Y16" s="173"/>
      <c r="Z16" s="173"/>
      <c r="AA16" s="173"/>
      <c r="AB16" s="173"/>
      <c r="AC16" s="173"/>
      <c r="AD16" s="173"/>
      <c r="AE16" s="173"/>
      <c r="AF16" s="173"/>
      <c r="AG16" s="173"/>
      <c r="AH16" s="119">
        <f t="shared" si="1"/>
        <v>3.9</v>
      </c>
      <c r="AI16" s="51">
        <v>2</v>
      </c>
      <c r="AJ16" s="51">
        <v>2</v>
      </c>
      <c r="AK16" s="119"/>
      <c r="AL16" s="174" t="str">
        <f t="shared" si="2"/>
        <v>мс</v>
      </c>
      <c r="AM16" s="175"/>
      <c r="AN16" s="176" t="str">
        <f>VLOOKUP(F16,Уч!$A$2:$K$387,11,FALSE)</f>
        <v>Кучеряну М.И.Лавриненко Н.Ф.</v>
      </c>
      <c r="AO16" s="177">
        <v>390</v>
      </c>
      <c r="AP16" s="44"/>
    </row>
    <row r="17" spans="1:43" s="43" customFormat="1" ht="15.95" customHeight="1">
      <c r="A17" s="43">
        <f t="shared" ca="1" si="0"/>
        <v>0.72471664776113798</v>
      </c>
      <c r="B17" s="118">
        <v>5</v>
      </c>
      <c r="C17" s="50" t="str">
        <f>VLOOKUP(F17,Уч!$A$2:$K$385,2,FALSE)</f>
        <v>Захарченко Татьяна</v>
      </c>
      <c r="D17" s="171">
        <f>VLOOKUP(F17,Уч!$A$2:$K$387,3,FALSE)</f>
        <v>35541</v>
      </c>
      <c r="E17" s="172" t="str">
        <f>VLOOKUP(F17,Уч!$A$2:$K$387,6,FALSE)</f>
        <v>ЦСП по л/а</v>
      </c>
      <c r="F17" s="115">
        <v>93</v>
      </c>
      <c r="G17" s="173" t="s">
        <v>603</v>
      </c>
      <c r="H17" s="173"/>
      <c r="I17" s="173"/>
      <c r="J17" s="173" t="s">
        <v>605</v>
      </c>
      <c r="K17" s="173" t="s">
        <v>605</v>
      </c>
      <c r="L17" s="173" t="s">
        <v>605</v>
      </c>
      <c r="M17" s="173" t="s">
        <v>604</v>
      </c>
      <c r="N17" s="173" t="s">
        <v>603</v>
      </c>
      <c r="O17" s="173"/>
      <c r="P17" s="173" t="s">
        <v>604</v>
      </c>
      <c r="Q17" s="173" t="s">
        <v>604</v>
      </c>
      <c r="R17" s="173" t="s">
        <v>604</v>
      </c>
      <c r="S17" s="173"/>
      <c r="T17" s="173"/>
      <c r="U17" s="173"/>
      <c r="V17" s="173"/>
      <c r="W17" s="173"/>
      <c r="X17" s="173"/>
      <c r="Y17" s="173"/>
      <c r="Z17" s="173"/>
      <c r="AA17" s="173"/>
      <c r="AB17" s="173"/>
      <c r="AC17" s="173"/>
      <c r="AD17" s="173"/>
      <c r="AE17" s="173"/>
      <c r="AF17" s="173"/>
      <c r="AG17" s="173"/>
      <c r="AH17" s="119">
        <f t="shared" si="1"/>
        <v>3.8</v>
      </c>
      <c r="AI17" s="51">
        <v>2</v>
      </c>
      <c r="AJ17" s="51">
        <v>1</v>
      </c>
      <c r="AK17" s="119"/>
      <c r="AL17" s="174" t="str">
        <f t="shared" si="2"/>
        <v>кмс</v>
      </c>
      <c r="AM17" s="175"/>
      <c r="AN17" s="176" t="str">
        <f>VLOOKUP(F17,Уч!$A$2:$K$387,11,FALSE)</f>
        <v>Бондаренко Е.Г.</v>
      </c>
      <c r="AO17" s="177">
        <v>380</v>
      </c>
      <c r="AP17" s="44"/>
    </row>
    <row r="18" spans="1:43" s="43" customFormat="1" ht="15.95" customHeight="1">
      <c r="A18" s="43">
        <f t="shared" ca="1" si="0"/>
        <v>0.92785839786134061</v>
      </c>
      <c r="B18" s="118">
        <v>6</v>
      </c>
      <c r="C18" s="50" t="str">
        <f>VLOOKUP(F18,Уч!$A$2:$K$385,2,FALSE)</f>
        <v>Захаруткина Мария</v>
      </c>
      <c r="D18" s="171">
        <f>VLOOKUP(F18,Уч!$A$2:$K$387,3,FALSE)</f>
        <v>35291</v>
      </c>
      <c r="E18" s="172" t="str">
        <f>VLOOKUP(F18,Уч!$A$2:$K$387,6,FALSE)</f>
        <v>МГФСО</v>
      </c>
      <c r="F18" s="115">
        <v>92</v>
      </c>
      <c r="G18" s="173" t="s">
        <v>603</v>
      </c>
      <c r="H18" s="173"/>
      <c r="I18" s="173"/>
      <c r="J18" s="173" t="s">
        <v>603</v>
      </c>
      <c r="K18" s="173"/>
      <c r="L18" s="173"/>
      <c r="M18" s="173" t="s">
        <v>604</v>
      </c>
      <c r="N18" s="173" t="s">
        <v>604</v>
      </c>
      <c r="O18" s="173" t="s">
        <v>604</v>
      </c>
      <c r="P18" s="173"/>
      <c r="Q18" s="173"/>
      <c r="R18" s="173"/>
      <c r="S18" s="173"/>
      <c r="T18" s="173"/>
      <c r="U18" s="173"/>
      <c r="V18" s="173"/>
      <c r="W18" s="173"/>
      <c r="X18" s="173"/>
      <c r="Y18" s="173"/>
      <c r="Z18" s="173"/>
      <c r="AA18" s="173"/>
      <c r="AB18" s="173"/>
      <c r="AC18" s="173"/>
      <c r="AD18" s="173"/>
      <c r="AE18" s="173"/>
      <c r="AF18" s="173"/>
      <c r="AG18" s="173"/>
      <c r="AH18" s="119">
        <f t="shared" si="1"/>
        <v>3.7</v>
      </c>
      <c r="AI18" s="51">
        <v>1</v>
      </c>
      <c r="AJ18" s="51">
        <v>0</v>
      </c>
      <c r="AK18" s="119"/>
      <c r="AL18" s="174" t="str">
        <f t="shared" si="2"/>
        <v>кмс</v>
      </c>
      <c r="AM18" s="175"/>
      <c r="AN18" s="176" t="str">
        <f>VLOOKUP(F18,Уч!$A$2:$K$387,11,FALSE)</f>
        <v>Кучеряну М.И.Лавриненко Н.Ф.Кирьянов Н.Н.</v>
      </c>
      <c r="AO18" s="177">
        <v>370</v>
      </c>
      <c r="AP18" s="42" t="s">
        <v>53</v>
      </c>
      <c r="AQ18" s="42">
        <v>4.4000000000000004</v>
      </c>
    </row>
    <row r="19" spans="1:43" s="43" customFormat="1" ht="15.95" customHeight="1">
      <c r="A19" s="43">
        <f t="shared" ca="1" si="0"/>
        <v>9.9287389204011367E-2</v>
      </c>
      <c r="B19" s="118"/>
      <c r="C19" s="50" t="str">
        <f>VLOOKUP(F19,Уч!$A$2:$K$385,2,FALSE)</f>
        <v>Сидорова Анжелика</v>
      </c>
      <c r="D19" s="171">
        <f>VLOOKUP(F19,Уч!$A$2:$K$387,3,FALSE)</f>
        <v>33417</v>
      </c>
      <c r="E19" s="172" t="str">
        <f>VLOOKUP(F19,Уч!$A$2:$K$387,6,FALSE)</f>
        <v xml:space="preserve"> СДЮСШОР  им. бр.Знаменских</v>
      </c>
      <c r="F19" s="115">
        <v>96</v>
      </c>
      <c r="G19" s="173"/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119" t="s">
        <v>253</v>
      </c>
      <c r="AI19" s="51"/>
      <c r="AJ19" s="51"/>
      <c r="AK19" s="119"/>
      <c r="AL19" s="178" t="e">
        <f t="shared" si="2"/>
        <v>#N/A</v>
      </c>
      <c r="AM19" s="175"/>
      <c r="AN19" s="176" t="str">
        <f>VLOOKUP(F19,Уч!$A$2:$K$387,11,FALSE)</f>
        <v xml:space="preserve">Абрамова С.А. </v>
      </c>
      <c r="AO19" s="177"/>
      <c r="AP19" s="44"/>
    </row>
    <row r="20" spans="1:43" s="43" customFormat="1" ht="15.95" customHeight="1">
      <c r="A20" s="43">
        <f t="shared" ca="1" si="0"/>
        <v>0.25343970078980893</v>
      </c>
      <c r="B20" s="118"/>
      <c r="C20" s="50" t="str">
        <f>VLOOKUP(F20,Уч!$A$2:$K$385,2,FALSE)</f>
        <v>Швыдкина Татьяна</v>
      </c>
      <c r="D20" s="171">
        <f>VLOOKUP(F20,Уч!$A$2:$K$387,3,FALSE)</f>
        <v>33001</v>
      </c>
      <c r="E20" s="172" t="str">
        <f>VLOOKUP(F20,Уч!$A$2:$K$387,6,FALSE)</f>
        <v xml:space="preserve"> СДЮСШОР  им. бр.Знаменских</v>
      </c>
      <c r="F20" s="115">
        <v>99</v>
      </c>
      <c r="G20" s="173"/>
      <c r="H20" s="173"/>
      <c r="I20" s="173"/>
      <c r="J20" s="173"/>
      <c r="K20" s="173"/>
      <c r="L20" s="173"/>
      <c r="M20" s="173"/>
      <c r="N20" s="173"/>
      <c r="O20" s="173"/>
      <c r="P20" s="173"/>
      <c r="Q20" s="173"/>
      <c r="R20" s="173"/>
      <c r="S20" s="173"/>
      <c r="T20" s="173"/>
      <c r="U20" s="173"/>
      <c r="V20" s="173"/>
      <c r="W20" s="173"/>
      <c r="X20" s="173"/>
      <c r="Y20" s="173"/>
      <c r="Z20" s="173"/>
      <c r="AA20" s="173"/>
      <c r="AB20" s="173"/>
      <c r="AC20" s="173"/>
      <c r="AD20" s="173"/>
      <c r="AE20" s="173"/>
      <c r="AF20" s="173"/>
      <c r="AG20" s="173"/>
      <c r="AH20" s="119" t="s">
        <v>253</v>
      </c>
      <c r="AI20" s="51"/>
      <c r="AJ20" s="51"/>
      <c r="AK20" s="119"/>
      <c r="AL20" s="178" t="e">
        <f t="shared" si="2"/>
        <v>#N/A</v>
      </c>
      <c r="AM20" s="175"/>
      <c r="AN20" s="176" t="str">
        <f>VLOOKUP(F20,Уч!$A$2:$K$387,11,FALSE)</f>
        <v>Хайкин В.Е.</v>
      </c>
      <c r="AO20" s="177"/>
      <c r="AP20" s="44"/>
    </row>
    <row r="21" spans="1:43" s="43" customFormat="1">
      <c r="G21" s="44"/>
      <c r="H21" s="44"/>
      <c r="I21" s="44"/>
      <c r="J21" s="44"/>
      <c r="S21" s="44"/>
      <c r="T21" s="44"/>
      <c r="U21" s="44"/>
      <c r="V21" s="44"/>
      <c r="W21" s="44"/>
      <c r="X21" s="44"/>
      <c r="Y21" s="44"/>
      <c r="AB21" s="44"/>
      <c r="AE21" s="44"/>
      <c r="AM21" s="73"/>
      <c r="AN21" s="73"/>
      <c r="AO21" s="75"/>
    </row>
    <row r="22" spans="1:43" s="43" customFormat="1">
      <c r="G22" s="44"/>
      <c r="H22" s="44"/>
      <c r="I22" s="44"/>
      <c r="J22" s="44"/>
      <c r="S22" s="44"/>
      <c r="T22" s="44"/>
      <c r="U22" s="44"/>
      <c r="V22" s="44"/>
      <c r="W22" s="44"/>
      <c r="X22" s="44"/>
      <c r="Y22" s="44"/>
      <c r="AB22" s="44"/>
      <c r="AE22" s="44"/>
      <c r="AM22" s="73"/>
      <c r="AN22" s="73"/>
      <c r="AO22" s="75"/>
    </row>
    <row r="23" spans="1:43" s="43" customFormat="1">
      <c r="G23" s="44"/>
      <c r="H23" s="44"/>
      <c r="I23" s="44"/>
      <c r="J23" s="44"/>
      <c r="S23" s="44"/>
      <c r="T23" s="44"/>
      <c r="U23" s="44"/>
      <c r="V23" s="44"/>
      <c r="W23" s="44"/>
      <c r="X23" s="44"/>
      <c r="Y23" s="44"/>
      <c r="AB23" s="44"/>
      <c r="AE23" s="44"/>
      <c r="AM23" s="73"/>
      <c r="AN23" s="73"/>
      <c r="AO23" s="75"/>
    </row>
    <row r="24" spans="1:43">
      <c r="B24" s="43"/>
      <c r="C24" s="43"/>
      <c r="D24" s="43"/>
      <c r="E24" s="43"/>
      <c r="F24" s="43"/>
      <c r="G24" s="44"/>
      <c r="H24" s="44"/>
      <c r="I24" s="44"/>
      <c r="J24" s="44"/>
      <c r="K24" s="43"/>
      <c r="L24" s="43"/>
      <c r="M24" s="43"/>
      <c r="N24" s="43"/>
      <c r="O24" s="43"/>
      <c r="P24" s="43"/>
      <c r="Q24" s="43"/>
      <c r="R24" s="43"/>
      <c r="S24" s="44"/>
      <c r="T24" s="44"/>
      <c r="U24" s="44"/>
      <c r="V24" s="44"/>
      <c r="W24" s="44"/>
      <c r="X24" s="44"/>
      <c r="Y24" s="44"/>
      <c r="Z24" s="43"/>
      <c r="AA24" s="43"/>
      <c r="AB24" s="44"/>
      <c r="AC24" s="43"/>
      <c r="AD24" s="43"/>
      <c r="AE24" s="44"/>
      <c r="AF24" s="43"/>
      <c r="AG24" s="43"/>
      <c r="AH24" s="43"/>
      <c r="AI24" s="43"/>
      <c r="AJ24" s="43"/>
      <c r="AK24" s="43"/>
      <c r="AL24" s="43"/>
      <c r="AM24" s="73"/>
      <c r="AN24" s="73"/>
    </row>
    <row r="25" spans="1:43">
      <c r="B25" s="43"/>
      <c r="C25" s="43"/>
      <c r="D25" s="43"/>
      <c r="E25" s="43"/>
      <c r="F25" s="43"/>
      <c r="G25" s="44"/>
      <c r="H25" s="44"/>
      <c r="I25" s="44"/>
      <c r="J25" s="44"/>
      <c r="K25" s="43"/>
      <c r="L25" s="43"/>
      <c r="M25" s="43"/>
      <c r="N25" s="43"/>
      <c r="O25" s="43"/>
      <c r="P25" s="43"/>
      <c r="Q25" s="43"/>
      <c r="R25" s="43"/>
      <c r="S25" s="44"/>
      <c r="T25" s="44"/>
      <c r="U25" s="44"/>
      <c r="V25" s="44"/>
      <c r="W25" s="44"/>
      <c r="X25" s="44"/>
      <c r="Y25" s="44"/>
      <c r="Z25" s="43"/>
      <c r="AA25" s="43"/>
      <c r="AB25" s="44"/>
      <c r="AC25" s="43"/>
      <c r="AD25" s="43"/>
      <c r="AE25" s="44"/>
      <c r="AF25" s="43"/>
      <c r="AG25" s="43"/>
      <c r="AH25" s="43"/>
      <c r="AI25" s="43"/>
      <c r="AJ25" s="43"/>
      <c r="AK25" s="43"/>
      <c r="AL25" s="43"/>
      <c r="AM25" s="73"/>
      <c r="AN25" s="73"/>
    </row>
    <row r="26" spans="1:43">
      <c r="B26" s="43"/>
      <c r="C26" s="43"/>
      <c r="D26" s="43"/>
      <c r="E26" s="43"/>
      <c r="F26" s="43"/>
      <c r="G26" s="44"/>
      <c r="H26" s="44"/>
      <c r="I26" s="44"/>
      <c r="J26" s="44"/>
      <c r="K26" s="43"/>
      <c r="L26" s="43"/>
      <c r="M26" s="43"/>
      <c r="N26" s="43"/>
      <c r="O26" s="43"/>
      <c r="P26" s="43"/>
      <c r="Q26" s="43"/>
      <c r="R26" s="43"/>
      <c r="S26" s="44"/>
      <c r="T26" s="44"/>
      <c r="U26" s="44"/>
      <c r="V26" s="44"/>
      <c r="W26" s="44"/>
      <c r="X26" s="44"/>
      <c r="Y26" s="44"/>
      <c r="Z26" s="43"/>
      <c r="AA26" s="43"/>
      <c r="AB26" s="44"/>
      <c r="AC26" s="43"/>
      <c r="AD26" s="43"/>
      <c r="AE26" s="44"/>
      <c r="AF26" s="43"/>
      <c r="AG26" s="43"/>
      <c r="AH26" s="43"/>
      <c r="AI26" s="43"/>
      <c r="AJ26" s="43"/>
      <c r="AK26" s="43"/>
      <c r="AL26" s="43"/>
      <c r="AM26" s="73"/>
      <c r="AN26" s="73"/>
    </row>
    <row r="27" spans="1:43">
      <c r="B27" s="43"/>
      <c r="C27" s="43"/>
      <c r="D27" s="43"/>
      <c r="E27" s="43"/>
      <c r="F27" s="43"/>
      <c r="G27" s="44"/>
      <c r="H27" s="44"/>
      <c r="I27" s="44"/>
      <c r="J27" s="44"/>
      <c r="K27" s="43"/>
      <c r="L27" s="43"/>
      <c r="M27" s="43"/>
      <c r="N27" s="43"/>
      <c r="O27" s="43"/>
      <c r="P27" s="43"/>
      <c r="Q27" s="43"/>
      <c r="R27" s="43"/>
      <c r="S27" s="44"/>
      <c r="T27" s="44"/>
      <c r="U27" s="44"/>
      <c r="V27" s="44"/>
      <c r="W27" s="44"/>
      <c r="X27" s="44"/>
      <c r="Y27" s="44"/>
      <c r="Z27" s="43"/>
      <c r="AA27" s="43"/>
      <c r="AB27" s="44"/>
      <c r="AC27" s="43"/>
      <c r="AD27" s="43"/>
      <c r="AE27" s="44"/>
      <c r="AF27" s="43"/>
      <c r="AG27" s="43"/>
      <c r="AH27" s="43"/>
      <c r="AI27" s="43"/>
      <c r="AJ27" s="43"/>
      <c r="AK27" s="43"/>
      <c r="AL27" s="43"/>
      <c r="AM27" s="73"/>
      <c r="AN27" s="73"/>
    </row>
    <row r="28" spans="1:43">
      <c r="B28" s="43"/>
      <c r="C28" s="43"/>
      <c r="D28" s="43"/>
      <c r="E28" s="43"/>
      <c r="F28" s="43"/>
      <c r="G28" s="44"/>
      <c r="H28" s="44"/>
      <c r="I28" s="44"/>
      <c r="J28" s="44"/>
      <c r="K28" s="43"/>
      <c r="L28" s="43"/>
      <c r="M28" s="43"/>
      <c r="N28" s="43"/>
      <c r="O28" s="43"/>
      <c r="P28" s="43"/>
      <c r="Q28" s="43"/>
      <c r="R28" s="43"/>
      <c r="S28" s="44"/>
      <c r="T28" s="44"/>
      <c r="U28" s="44"/>
      <c r="V28" s="44"/>
      <c r="W28" s="44"/>
      <c r="X28" s="44"/>
      <c r="Y28" s="44"/>
      <c r="Z28" s="43"/>
      <c r="AA28" s="43"/>
      <c r="AB28" s="44"/>
      <c r="AC28" s="43"/>
      <c r="AD28" s="43"/>
      <c r="AE28" s="44"/>
      <c r="AF28" s="43"/>
      <c r="AG28" s="43"/>
      <c r="AH28" s="43"/>
      <c r="AI28" s="43"/>
      <c r="AJ28" s="43"/>
      <c r="AK28" s="43"/>
      <c r="AL28" s="43"/>
      <c r="AM28" s="73"/>
      <c r="AN28" s="73"/>
    </row>
    <row r="29" spans="1:43">
      <c r="B29" s="43"/>
      <c r="C29" s="43"/>
      <c r="D29" s="43"/>
      <c r="E29" s="43"/>
      <c r="F29" s="43"/>
      <c r="G29" s="44"/>
      <c r="H29" s="44"/>
      <c r="I29" s="44"/>
      <c r="J29" s="44"/>
      <c r="K29" s="43"/>
      <c r="L29" s="43"/>
      <c r="M29" s="43"/>
      <c r="N29" s="43"/>
      <c r="O29" s="43"/>
      <c r="P29" s="43"/>
      <c r="Q29" s="43"/>
      <c r="R29" s="43"/>
      <c r="S29" s="44"/>
      <c r="T29" s="44"/>
      <c r="U29" s="44"/>
      <c r="V29" s="44"/>
      <c r="W29" s="44"/>
      <c r="X29" s="44"/>
      <c r="Y29" s="44"/>
      <c r="Z29" s="43"/>
      <c r="AA29" s="43"/>
      <c r="AB29" s="44"/>
      <c r="AC29" s="43"/>
      <c r="AD29" s="43"/>
      <c r="AE29" s="44"/>
      <c r="AF29" s="43"/>
      <c r="AG29" s="43"/>
      <c r="AH29" s="43"/>
      <c r="AI29" s="43"/>
      <c r="AJ29" s="43"/>
      <c r="AK29" s="43"/>
      <c r="AL29" s="43"/>
      <c r="AM29" s="73"/>
      <c r="AN29" s="73"/>
    </row>
    <row r="30" spans="1:43" s="37" customFormat="1">
      <c r="A30" s="19"/>
      <c r="B30" s="43"/>
      <c r="C30" s="43"/>
      <c r="D30" s="43"/>
      <c r="E30" s="43"/>
      <c r="F30" s="43"/>
      <c r="G30" s="44"/>
      <c r="H30" s="44"/>
      <c r="I30" s="44"/>
      <c r="J30" s="44"/>
      <c r="K30" s="43"/>
      <c r="L30" s="43"/>
      <c r="M30" s="43"/>
      <c r="N30" s="43"/>
      <c r="O30" s="43"/>
      <c r="P30" s="43"/>
      <c r="Q30" s="43"/>
      <c r="R30" s="43"/>
      <c r="S30" s="44"/>
      <c r="T30" s="44"/>
      <c r="U30" s="44"/>
      <c r="V30" s="44"/>
      <c r="W30" s="44"/>
      <c r="X30" s="44"/>
      <c r="Y30" s="44"/>
      <c r="Z30" s="43"/>
      <c r="AA30" s="43"/>
      <c r="AB30" s="44"/>
      <c r="AC30" s="43"/>
      <c r="AD30" s="43"/>
      <c r="AE30" s="44"/>
      <c r="AF30" s="43"/>
      <c r="AG30" s="43"/>
      <c r="AH30" s="43"/>
      <c r="AI30" s="43"/>
      <c r="AJ30" s="43"/>
      <c r="AK30" s="43"/>
      <c r="AL30" s="43"/>
      <c r="AM30" s="73"/>
      <c r="AN30" s="73"/>
      <c r="AP30" s="19"/>
      <c r="AQ30" s="19"/>
    </row>
    <row r="31" spans="1:43" s="37" customFormat="1">
      <c r="A31" s="19"/>
      <c r="B31" s="43"/>
      <c r="C31" s="43"/>
      <c r="D31" s="43"/>
      <c r="E31" s="43"/>
      <c r="F31" s="43"/>
      <c r="G31" s="44"/>
      <c r="H31" s="44"/>
      <c r="I31" s="44"/>
      <c r="J31" s="44"/>
      <c r="K31" s="43"/>
      <c r="L31" s="43"/>
      <c r="M31" s="43"/>
      <c r="N31" s="43"/>
      <c r="O31" s="43"/>
      <c r="P31" s="43"/>
      <c r="Q31" s="43"/>
      <c r="R31" s="43"/>
      <c r="S31" s="44"/>
      <c r="T31" s="44"/>
      <c r="U31" s="44"/>
      <c r="V31" s="44"/>
      <c r="W31" s="44"/>
      <c r="X31" s="44"/>
      <c r="Y31" s="44"/>
      <c r="Z31" s="43"/>
      <c r="AA31" s="43"/>
      <c r="AB31" s="44"/>
      <c r="AC31" s="43"/>
      <c r="AD31" s="43"/>
      <c r="AE31" s="44"/>
      <c r="AF31" s="43"/>
      <c r="AG31" s="43"/>
      <c r="AH31" s="43"/>
      <c r="AI31" s="43"/>
      <c r="AJ31" s="43"/>
      <c r="AK31" s="43"/>
      <c r="AL31" s="43"/>
      <c r="AM31" s="73"/>
      <c r="AN31" s="73"/>
      <c r="AP31" s="19"/>
      <c r="AQ31" s="19"/>
    </row>
    <row r="32" spans="1:43" s="37" customFormat="1">
      <c r="A32" s="19"/>
      <c r="B32" s="43"/>
      <c r="C32" s="43"/>
      <c r="D32" s="43"/>
      <c r="E32" s="43"/>
      <c r="F32" s="43"/>
      <c r="G32" s="44"/>
      <c r="H32" s="44"/>
      <c r="I32" s="44"/>
      <c r="J32" s="44"/>
      <c r="K32" s="43"/>
      <c r="L32" s="43"/>
      <c r="M32" s="43"/>
      <c r="N32" s="43"/>
      <c r="O32" s="43"/>
      <c r="P32" s="43"/>
      <c r="Q32" s="43"/>
      <c r="R32" s="43"/>
      <c r="S32" s="44"/>
      <c r="T32" s="44"/>
      <c r="U32" s="44"/>
      <c r="V32" s="44"/>
      <c r="W32" s="44"/>
      <c r="X32" s="44"/>
      <c r="Y32" s="44"/>
      <c r="Z32" s="43"/>
      <c r="AA32" s="43"/>
      <c r="AB32" s="44"/>
      <c r="AC32" s="43"/>
      <c r="AD32" s="43"/>
      <c r="AE32" s="44"/>
      <c r="AF32" s="43"/>
      <c r="AG32" s="43"/>
      <c r="AH32" s="43"/>
      <c r="AI32" s="43"/>
      <c r="AJ32" s="43"/>
      <c r="AK32" s="43"/>
      <c r="AL32" s="43"/>
      <c r="AM32" s="73"/>
      <c r="AN32" s="73"/>
      <c r="AP32" s="19"/>
      <c r="AQ32" s="19"/>
    </row>
    <row r="33" spans="1:43" s="37" customFormat="1">
      <c r="A33" s="19"/>
      <c r="B33" s="43"/>
      <c r="C33" s="43"/>
      <c r="D33" s="43"/>
      <c r="E33" s="43"/>
      <c r="F33" s="43"/>
      <c r="G33" s="44"/>
      <c r="H33" s="44"/>
      <c r="I33" s="44"/>
      <c r="J33" s="44"/>
      <c r="K33" s="43"/>
      <c r="L33" s="43"/>
      <c r="M33" s="43"/>
      <c r="N33" s="43"/>
      <c r="O33" s="43"/>
      <c r="P33" s="43"/>
      <c r="Q33" s="43"/>
      <c r="R33" s="43"/>
      <c r="S33" s="44"/>
      <c r="T33" s="44"/>
      <c r="U33" s="44"/>
      <c r="V33" s="44"/>
      <c r="W33" s="44"/>
      <c r="X33" s="44"/>
      <c r="Y33" s="44"/>
      <c r="Z33" s="43"/>
      <c r="AA33" s="43"/>
      <c r="AB33" s="44"/>
      <c r="AC33" s="43"/>
      <c r="AD33" s="43"/>
      <c r="AE33" s="44"/>
      <c r="AF33" s="43"/>
      <c r="AG33" s="43"/>
      <c r="AH33" s="43"/>
      <c r="AI33" s="43"/>
      <c r="AJ33" s="43"/>
      <c r="AK33" s="43"/>
      <c r="AL33" s="43"/>
      <c r="AM33" s="73"/>
      <c r="AN33" s="73"/>
      <c r="AP33" s="19"/>
      <c r="AQ33" s="19"/>
    </row>
    <row r="34" spans="1:43" s="37" customFormat="1">
      <c r="A34" s="19"/>
      <c r="B34" s="43"/>
      <c r="C34" s="43"/>
      <c r="D34" s="43"/>
      <c r="E34" s="43"/>
      <c r="F34" s="43"/>
      <c r="G34" s="44"/>
      <c r="H34" s="44"/>
      <c r="I34" s="44"/>
      <c r="J34" s="44"/>
      <c r="K34" s="43"/>
      <c r="L34" s="43"/>
      <c r="M34" s="43"/>
      <c r="N34" s="43"/>
      <c r="O34" s="43"/>
      <c r="P34" s="43"/>
      <c r="Q34" s="43"/>
      <c r="R34" s="43"/>
      <c r="S34" s="44"/>
      <c r="T34" s="44"/>
      <c r="U34" s="44"/>
      <c r="V34" s="44"/>
      <c r="W34" s="44"/>
      <c r="X34" s="44"/>
      <c r="Y34" s="44"/>
      <c r="Z34" s="43"/>
      <c r="AA34" s="43"/>
      <c r="AB34" s="44"/>
      <c r="AC34" s="43"/>
      <c r="AD34" s="43"/>
      <c r="AE34" s="44"/>
      <c r="AF34" s="43"/>
      <c r="AG34" s="43"/>
      <c r="AH34" s="43"/>
      <c r="AI34" s="43"/>
      <c r="AJ34" s="43"/>
      <c r="AK34" s="43"/>
      <c r="AL34" s="43"/>
      <c r="AM34" s="73"/>
      <c r="AN34" s="73"/>
      <c r="AP34" s="19"/>
      <c r="AQ34" s="19"/>
    </row>
    <row r="35" spans="1:43" s="37" customFormat="1">
      <c r="A35" s="19"/>
      <c r="B35" s="43"/>
      <c r="C35" s="43"/>
      <c r="D35" s="43"/>
      <c r="E35" s="43"/>
      <c r="F35" s="43"/>
      <c r="G35" s="44"/>
      <c r="H35" s="44"/>
      <c r="I35" s="44"/>
      <c r="J35" s="44"/>
      <c r="K35" s="43"/>
      <c r="L35" s="43"/>
      <c r="M35" s="43"/>
      <c r="N35" s="43"/>
      <c r="O35" s="43"/>
      <c r="P35" s="43"/>
      <c r="Q35" s="43"/>
      <c r="R35" s="43"/>
      <c r="S35" s="44"/>
      <c r="T35" s="44"/>
      <c r="U35" s="44"/>
      <c r="V35" s="44"/>
      <c r="W35" s="44"/>
      <c r="X35" s="44"/>
      <c r="Y35" s="44"/>
      <c r="Z35" s="43"/>
      <c r="AA35" s="43"/>
      <c r="AB35" s="44"/>
      <c r="AC35" s="43"/>
      <c r="AD35" s="43"/>
      <c r="AE35" s="44"/>
      <c r="AF35" s="43"/>
      <c r="AG35" s="43"/>
      <c r="AH35" s="43"/>
      <c r="AI35" s="43"/>
      <c r="AJ35" s="43"/>
      <c r="AK35" s="43"/>
      <c r="AL35" s="43"/>
      <c r="AM35" s="73"/>
      <c r="AN35" s="73"/>
      <c r="AP35" s="19"/>
      <c r="AQ35" s="19"/>
    </row>
    <row r="36" spans="1:43" s="37" customFormat="1">
      <c r="A36" s="19"/>
      <c r="B36" s="43"/>
      <c r="C36" s="43"/>
      <c r="D36" s="43"/>
      <c r="E36" s="43"/>
      <c r="F36" s="43"/>
      <c r="G36" s="44"/>
      <c r="H36" s="44"/>
      <c r="I36" s="44"/>
      <c r="J36" s="44"/>
      <c r="K36" s="43"/>
      <c r="L36" s="43"/>
      <c r="M36" s="43"/>
      <c r="N36" s="43"/>
      <c r="O36" s="43"/>
      <c r="P36" s="43"/>
      <c r="Q36" s="43"/>
      <c r="R36" s="43"/>
      <c r="S36" s="44"/>
      <c r="T36" s="44"/>
      <c r="U36" s="44"/>
      <c r="V36" s="44"/>
      <c r="W36" s="44"/>
      <c r="X36" s="44"/>
      <c r="Y36" s="44"/>
      <c r="Z36" s="43"/>
      <c r="AA36" s="43"/>
      <c r="AB36" s="44"/>
      <c r="AC36" s="43"/>
      <c r="AD36" s="43"/>
      <c r="AE36" s="44"/>
      <c r="AF36" s="43"/>
      <c r="AG36" s="43"/>
      <c r="AH36" s="43"/>
      <c r="AI36" s="43"/>
      <c r="AJ36" s="43"/>
      <c r="AK36" s="43"/>
      <c r="AL36" s="43"/>
      <c r="AM36" s="73"/>
      <c r="AN36" s="73"/>
      <c r="AP36" s="19"/>
      <c r="AQ36" s="19"/>
    </row>
    <row r="37" spans="1:43" s="37" customFormat="1">
      <c r="A37" s="19"/>
      <c r="B37" s="43"/>
      <c r="C37" s="43"/>
      <c r="D37" s="43"/>
      <c r="E37" s="43"/>
      <c r="F37" s="43"/>
      <c r="G37" s="44"/>
      <c r="H37" s="44"/>
      <c r="I37" s="44"/>
      <c r="J37" s="44"/>
      <c r="K37" s="43"/>
      <c r="L37" s="43"/>
      <c r="M37" s="43"/>
      <c r="N37" s="43"/>
      <c r="O37" s="43"/>
      <c r="P37" s="43"/>
      <c r="Q37" s="43"/>
      <c r="R37" s="43"/>
      <c r="S37" s="44"/>
      <c r="T37" s="44"/>
      <c r="U37" s="44"/>
      <c r="V37" s="44"/>
      <c r="W37" s="44"/>
      <c r="X37" s="44"/>
      <c r="Y37" s="44"/>
      <c r="Z37" s="43"/>
      <c r="AA37" s="43"/>
      <c r="AB37" s="44"/>
      <c r="AC37" s="43"/>
      <c r="AD37" s="43"/>
      <c r="AE37" s="44"/>
      <c r="AF37" s="43"/>
      <c r="AG37" s="43"/>
      <c r="AH37" s="43"/>
      <c r="AI37" s="43"/>
      <c r="AJ37" s="43"/>
      <c r="AK37" s="43"/>
      <c r="AL37" s="43"/>
      <c r="AM37" s="73"/>
      <c r="AN37" s="73"/>
      <c r="AP37" s="19"/>
      <c r="AQ37" s="19"/>
    </row>
    <row r="38" spans="1:43" s="37" customFormat="1">
      <c r="A38" s="19"/>
      <c r="B38" s="43"/>
      <c r="C38" s="43"/>
      <c r="D38" s="43"/>
      <c r="E38" s="43"/>
      <c r="F38" s="43"/>
      <c r="G38" s="44"/>
      <c r="H38" s="44"/>
      <c r="I38" s="44"/>
      <c r="J38" s="44"/>
      <c r="K38" s="43"/>
      <c r="L38" s="43"/>
      <c r="M38" s="43"/>
      <c r="N38" s="43"/>
      <c r="O38" s="43"/>
      <c r="P38" s="43"/>
      <c r="Q38" s="43"/>
      <c r="R38" s="43"/>
      <c r="S38" s="44"/>
      <c r="T38" s="44"/>
      <c r="U38" s="44"/>
      <c r="V38" s="44"/>
      <c r="W38" s="44"/>
      <c r="X38" s="44"/>
      <c r="Y38" s="44"/>
      <c r="Z38" s="43"/>
      <c r="AA38" s="43"/>
      <c r="AB38" s="44"/>
      <c r="AC38" s="43"/>
      <c r="AD38" s="43"/>
      <c r="AE38" s="44"/>
      <c r="AF38" s="43"/>
      <c r="AG38" s="43"/>
      <c r="AH38" s="43"/>
      <c r="AI38" s="43"/>
      <c r="AJ38" s="43"/>
      <c r="AK38" s="43"/>
      <c r="AL38" s="43"/>
      <c r="AM38" s="73"/>
      <c r="AN38" s="73"/>
      <c r="AP38" s="19"/>
      <c r="AQ38" s="19"/>
    </row>
    <row r="39" spans="1:43" s="37" customFormat="1">
      <c r="A39" s="19"/>
      <c r="B39" s="43"/>
      <c r="C39" s="43"/>
      <c r="D39" s="43"/>
      <c r="E39" s="43"/>
      <c r="F39" s="43"/>
      <c r="G39" s="44"/>
      <c r="H39" s="44"/>
      <c r="I39" s="44"/>
      <c r="J39" s="44"/>
      <c r="K39" s="43"/>
      <c r="L39" s="43"/>
      <c r="M39" s="43"/>
      <c r="N39" s="43"/>
      <c r="O39" s="43"/>
      <c r="P39" s="43"/>
      <c r="Q39" s="43"/>
      <c r="R39" s="43"/>
      <c r="S39" s="44"/>
      <c r="T39" s="44"/>
      <c r="U39" s="44"/>
      <c r="V39" s="44"/>
      <c r="W39" s="44"/>
      <c r="X39" s="44"/>
      <c r="Y39" s="44"/>
      <c r="Z39" s="43"/>
      <c r="AA39" s="43"/>
      <c r="AB39" s="44"/>
      <c r="AC39" s="43"/>
      <c r="AD39" s="43"/>
      <c r="AE39" s="44"/>
      <c r="AF39" s="43"/>
      <c r="AG39" s="43"/>
      <c r="AH39" s="43"/>
      <c r="AI39" s="43"/>
      <c r="AJ39" s="43"/>
      <c r="AK39" s="43"/>
      <c r="AL39" s="43"/>
      <c r="AM39" s="73"/>
      <c r="AN39" s="73"/>
      <c r="AP39" s="19"/>
      <c r="AQ39" s="19"/>
    </row>
    <row r="40" spans="1:43" s="37" customFormat="1">
      <c r="A40" s="19"/>
      <c r="B40" s="43"/>
      <c r="C40" s="43"/>
      <c r="D40" s="43"/>
      <c r="E40" s="43"/>
      <c r="F40" s="43"/>
      <c r="G40" s="44"/>
      <c r="H40" s="44"/>
      <c r="I40" s="44"/>
      <c r="J40" s="44"/>
      <c r="K40" s="43"/>
      <c r="L40" s="43"/>
      <c r="M40" s="43"/>
      <c r="N40" s="43"/>
      <c r="O40" s="43"/>
      <c r="P40" s="43"/>
      <c r="Q40" s="43"/>
      <c r="R40" s="43"/>
      <c r="S40" s="44"/>
      <c r="T40" s="44"/>
      <c r="U40" s="44"/>
      <c r="V40" s="44"/>
      <c r="W40" s="44"/>
      <c r="X40" s="44"/>
      <c r="Y40" s="44"/>
      <c r="Z40" s="43"/>
      <c r="AA40" s="43"/>
      <c r="AB40" s="44"/>
      <c r="AC40" s="43"/>
      <c r="AD40" s="43"/>
      <c r="AE40" s="44"/>
      <c r="AF40" s="43"/>
      <c r="AG40" s="43"/>
      <c r="AH40" s="43"/>
      <c r="AI40" s="43"/>
      <c r="AJ40" s="43"/>
      <c r="AK40" s="43"/>
      <c r="AL40" s="43"/>
      <c r="AM40" s="73"/>
      <c r="AN40" s="73"/>
      <c r="AP40" s="19"/>
      <c r="AQ40" s="19"/>
    </row>
    <row r="41" spans="1:43" s="37" customFormat="1">
      <c r="A41" s="19"/>
      <c r="B41" s="43"/>
      <c r="C41" s="43"/>
      <c r="D41" s="43"/>
      <c r="E41" s="43"/>
      <c r="F41" s="43"/>
      <c r="G41" s="44"/>
      <c r="H41" s="44"/>
      <c r="I41" s="44"/>
      <c r="J41" s="44"/>
      <c r="K41" s="43"/>
      <c r="L41" s="43"/>
      <c r="M41" s="43"/>
      <c r="N41" s="43"/>
      <c r="O41" s="43"/>
      <c r="P41" s="43"/>
      <c r="Q41" s="43"/>
      <c r="R41" s="43"/>
      <c r="S41" s="44"/>
      <c r="T41" s="44"/>
      <c r="U41" s="44"/>
      <c r="V41" s="44"/>
      <c r="W41" s="44"/>
      <c r="X41" s="44"/>
      <c r="Y41" s="44"/>
      <c r="Z41" s="43"/>
      <c r="AA41" s="43"/>
      <c r="AB41" s="44"/>
      <c r="AC41" s="43"/>
      <c r="AD41" s="43"/>
      <c r="AE41" s="44"/>
      <c r="AF41" s="43"/>
      <c r="AG41" s="43"/>
      <c r="AH41" s="43"/>
      <c r="AI41" s="43"/>
      <c r="AJ41" s="43"/>
      <c r="AK41" s="43"/>
      <c r="AL41" s="43"/>
      <c r="AM41" s="73"/>
      <c r="AN41" s="73"/>
      <c r="AP41" s="19"/>
      <c r="AQ41" s="19"/>
    </row>
    <row r="42" spans="1:43" s="37" customFormat="1">
      <c r="A42" s="19"/>
      <c r="B42" s="43"/>
      <c r="C42" s="43"/>
      <c r="D42" s="43"/>
      <c r="E42" s="43"/>
      <c r="F42" s="43"/>
      <c r="G42" s="44"/>
      <c r="H42" s="44"/>
      <c r="I42" s="44"/>
      <c r="J42" s="44"/>
      <c r="K42" s="43"/>
      <c r="L42" s="43"/>
      <c r="M42" s="43"/>
      <c r="N42" s="43"/>
      <c r="O42" s="43"/>
      <c r="P42" s="43"/>
      <c r="Q42" s="43"/>
      <c r="R42" s="43"/>
      <c r="S42" s="44"/>
      <c r="T42" s="44"/>
      <c r="U42" s="44"/>
      <c r="V42" s="44"/>
      <c r="W42" s="44"/>
      <c r="X42" s="44"/>
      <c r="Y42" s="44"/>
      <c r="Z42" s="43"/>
      <c r="AA42" s="43"/>
      <c r="AB42" s="44"/>
      <c r="AC42" s="43"/>
      <c r="AD42" s="43"/>
      <c r="AE42" s="44"/>
      <c r="AF42" s="43"/>
      <c r="AG42" s="43"/>
      <c r="AH42" s="43"/>
      <c r="AI42" s="43"/>
      <c r="AJ42" s="43"/>
      <c r="AK42" s="43"/>
      <c r="AL42" s="43"/>
      <c r="AM42" s="73"/>
      <c r="AN42" s="73"/>
      <c r="AP42" s="19"/>
      <c r="AQ42" s="19"/>
    </row>
    <row r="43" spans="1:43" s="37" customFormat="1">
      <c r="A43" s="19"/>
      <c r="B43" s="43"/>
      <c r="C43" s="43"/>
      <c r="D43" s="43"/>
      <c r="E43" s="43"/>
      <c r="F43" s="43"/>
      <c r="G43" s="44"/>
      <c r="H43" s="44"/>
      <c r="I43" s="44"/>
      <c r="J43" s="44"/>
      <c r="K43" s="43"/>
      <c r="L43" s="43"/>
      <c r="M43" s="43"/>
      <c r="N43" s="43"/>
      <c r="O43" s="43"/>
      <c r="P43" s="43"/>
      <c r="Q43" s="43"/>
      <c r="R43" s="43"/>
      <c r="S43" s="44"/>
      <c r="T43" s="44"/>
      <c r="U43" s="44"/>
      <c r="V43" s="44"/>
      <c r="W43" s="44"/>
      <c r="X43" s="44"/>
      <c r="Y43" s="44"/>
      <c r="Z43" s="43"/>
      <c r="AA43" s="43"/>
      <c r="AB43" s="44"/>
      <c r="AC43" s="43"/>
      <c r="AD43" s="43"/>
      <c r="AE43" s="44"/>
      <c r="AF43" s="43"/>
      <c r="AG43" s="43"/>
      <c r="AH43" s="43"/>
      <c r="AI43" s="43"/>
      <c r="AJ43" s="43"/>
      <c r="AK43" s="43"/>
      <c r="AL43" s="43"/>
      <c r="AM43" s="73"/>
      <c r="AN43" s="73"/>
      <c r="AP43" s="19"/>
      <c r="AQ43" s="19"/>
    </row>
    <row r="44" spans="1:43" s="37" customFormat="1">
      <c r="A44" s="19"/>
      <c r="B44" s="43"/>
      <c r="C44" s="43"/>
      <c r="D44" s="43"/>
      <c r="E44" s="43"/>
      <c r="F44" s="43"/>
      <c r="G44" s="44"/>
      <c r="H44" s="44"/>
      <c r="I44" s="44"/>
      <c r="J44" s="44"/>
      <c r="K44" s="43"/>
      <c r="L44" s="43"/>
      <c r="M44" s="43"/>
      <c r="N44" s="43"/>
      <c r="O44" s="43"/>
      <c r="P44" s="43"/>
      <c r="Q44" s="43"/>
      <c r="R44" s="43"/>
      <c r="S44" s="44"/>
      <c r="T44" s="44"/>
      <c r="U44" s="44"/>
      <c r="V44" s="44"/>
      <c r="W44" s="44"/>
      <c r="X44" s="44"/>
      <c r="Y44" s="44"/>
      <c r="Z44" s="43"/>
      <c r="AA44" s="43"/>
      <c r="AB44" s="44"/>
      <c r="AC44" s="43"/>
      <c r="AD44" s="43"/>
      <c r="AE44" s="44"/>
      <c r="AF44" s="43"/>
      <c r="AG44" s="43"/>
      <c r="AH44" s="43"/>
      <c r="AI44" s="43"/>
      <c r="AJ44" s="43"/>
      <c r="AK44" s="43"/>
      <c r="AL44" s="43"/>
      <c r="AM44" s="73"/>
      <c r="AN44" s="73"/>
      <c r="AP44" s="19"/>
      <c r="AQ44" s="19"/>
    </row>
    <row r="45" spans="1:43" s="37" customFormat="1">
      <c r="A45" s="19"/>
      <c r="B45" s="43"/>
      <c r="C45" s="43"/>
      <c r="D45" s="43"/>
      <c r="E45" s="43"/>
      <c r="F45" s="43"/>
      <c r="G45" s="44"/>
      <c r="H45" s="44"/>
      <c r="I45" s="44"/>
      <c r="J45" s="44"/>
      <c r="K45" s="43"/>
      <c r="L45" s="43"/>
      <c r="M45" s="43"/>
      <c r="N45" s="43"/>
      <c r="O45" s="43"/>
      <c r="P45" s="43"/>
      <c r="Q45" s="43"/>
      <c r="R45" s="43"/>
      <c r="S45" s="44"/>
      <c r="T45" s="44"/>
      <c r="U45" s="44"/>
      <c r="V45" s="44"/>
      <c r="W45" s="44"/>
      <c r="X45" s="44"/>
      <c r="Y45" s="44"/>
      <c r="Z45" s="43"/>
      <c r="AA45" s="43"/>
      <c r="AB45" s="44"/>
      <c r="AC45" s="43"/>
      <c r="AD45" s="43"/>
      <c r="AE45" s="44"/>
      <c r="AF45" s="43"/>
      <c r="AG45" s="43"/>
      <c r="AH45" s="43"/>
      <c r="AI45" s="43"/>
      <c r="AJ45" s="43"/>
      <c r="AK45" s="43"/>
      <c r="AL45" s="43"/>
      <c r="AM45" s="73"/>
      <c r="AN45" s="73"/>
      <c r="AP45" s="19"/>
      <c r="AQ45" s="19"/>
    </row>
    <row r="46" spans="1:43" s="37" customFormat="1">
      <c r="A46" s="19"/>
      <c r="B46" s="43"/>
      <c r="C46" s="43"/>
      <c r="D46" s="43"/>
      <c r="E46" s="43"/>
      <c r="F46" s="43"/>
      <c r="G46" s="44"/>
      <c r="H46" s="44"/>
      <c r="I46" s="44"/>
      <c r="J46" s="44"/>
      <c r="K46" s="43"/>
      <c r="L46" s="43"/>
      <c r="M46" s="43"/>
      <c r="N46" s="43"/>
      <c r="O46" s="43"/>
      <c r="P46" s="43"/>
      <c r="Q46" s="43"/>
      <c r="R46" s="43"/>
      <c r="S46" s="44"/>
      <c r="T46" s="44"/>
      <c r="U46" s="44"/>
      <c r="V46" s="44"/>
      <c r="W46" s="44"/>
      <c r="X46" s="44"/>
      <c r="Y46" s="44"/>
      <c r="Z46" s="43"/>
      <c r="AA46" s="43"/>
      <c r="AB46" s="44"/>
      <c r="AC46" s="43"/>
      <c r="AD46" s="43"/>
      <c r="AE46" s="44"/>
      <c r="AF46" s="43"/>
      <c r="AG46" s="43"/>
      <c r="AH46" s="43"/>
      <c r="AI46" s="43"/>
      <c r="AJ46" s="43"/>
      <c r="AK46" s="43"/>
      <c r="AL46" s="43"/>
      <c r="AM46" s="73"/>
      <c r="AN46" s="73"/>
      <c r="AP46" s="19"/>
      <c r="AQ46" s="19"/>
    </row>
    <row r="47" spans="1:43" s="37" customFormat="1">
      <c r="A47" s="19"/>
      <c r="B47" s="43"/>
      <c r="C47" s="43"/>
      <c r="D47" s="43"/>
      <c r="E47" s="43"/>
      <c r="F47" s="43"/>
      <c r="G47" s="44"/>
      <c r="H47" s="44"/>
      <c r="I47" s="44"/>
      <c r="J47" s="44"/>
      <c r="K47" s="43"/>
      <c r="L47" s="43"/>
      <c r="M47" s="43"/>
      <c r="N47" s="43"/>
      <c r="O47" s="43"/>
      <c r="P47" s="43"/>
      <c r="Q47" s="43"/>
      <c r="R47" s="43"/>
      <c r="S47" s="44"/>
      <c r="T47" s="44"/>
      <c r="U47" s="44"/>
      <c r="V47" s="44"/>
      <c r="W47" s="44"/>
      <c r="X47" s="44"/>
      <c r="Y47" s="44"/>
      <c r="Z47" s="43"/>
      <c r="AA47" s="43"/>
      <c r="AB47" s="44"/>
      <c r="AC47" s="43"/>
      <c r="AD47" s="43"/>
      <c r="AE47" s="44"/>
      <c r="AF47" s="43"/>
      <c r="AG47" s="43"/>
      <c r="AH47" s="43"/>
      <c r="AI47" s="43"/>
      <c r="AJ47" s="43"/>
      <c r="AK47" s="43"/>
      <c r="AL47" s="43"/>
      <c r="AM47" s="73"/>
      <c r="AN47" s="73"/>
      <c r="AP47" s="19"/>
      <c r="AQ47" s="19"/>
    </row>
    <row r="48" spans="1:43" s="37" customFormat="1">
      <c r="A48" s="19"/>
      <c r="B48" s="43"/>
      <c r="C48" s="43"/>
      <c r="D48" s="43"/>
      <c r="E48" s="43"/>
      <c r="F48" s="43"/>
      <c r="G48" s="44"/>
      <c r="H48" s="44"/>
      <c r="I48" s="44"/>
      <c r="J48" s="44"/>
      <c r="K48" s="43"/>
      <c r="L48" s="43"/>
      <c r="M48" s="43"/>
      <c r="N48" s="43"/>
      <c r="O48" s="43"/>
      <c r="P48" s="43"/>
      <c r="Q48" s="43"/>
      <c r="R48" s="43"/>
      <c r="S48" s="44"/>
      <c r="T48" s="44"/>
      <c r="U48" s="44"/>
      <c r="V48" s="44"/>
      <c r="W48" s="44"/>
      <c r="X48" s="44"/>
      <c r="Y48" s="44"/>
      <c r="Z48" s="43"/>
      <c r="AA48" s="43"/>
      <c r="AB48" s="44"/>
      <c r="AC48" s="43"/>
      <c r="AD48" s="43"/>
      <c r="AE48" s="44"/>
      <c r="AF48" s="43"/>
      <c r="AG48" s="43"/>
      <c r="AH48" s="43"/>
      <c r="AI48" s="43"/>
      <c r="AJ48" s="43"/>
      <c r="AK48" s="43"/>
      <c r="AL48" s="43"/>
      <c r="AM48" s="73"/>
      <c r="AN48" s="73"/>
      <c r="AP48" s="19"/>
      <c r="AQ48" s="19"/>
    </row>
  </sheetData>
  <sortState ref="A13:AQ20">
    <sortCondition ref="B13:B20"/>
  </sortState>
  <mergeCells count="19">
    <mergeCell ref="G7:K7"/>
    <mergeCell ref="Q7:S7"/>
    <mergeCell ref="W7:Y7"/>
    <mergeCell ref="K8:L8"/>
    <mergeCell ref="Q8:S8"/>
    <mergeCell ref="W8:Y8"/>
    <mergeCell ref="Y11:AA11"/>
    <mergeCell ref="AB11:AD11"/>
    <mergeCell ref="AE11:AG11"/>
    <mergeCell ref="G9:J9"/>
    <mergeCell ref="K9:L9"/>
    <mergeCell ref="Q9:S9"/>
    <mergeCell ref="W9:Y9"/>
    <mergeCell ref="G11:I11"/>
    <mergeCell ref="J11:L11"/>
    <mergeCell ref="M11:O11"/>
    <mergeCell ref="P11:R11"/>
    <mergeCell ref="S11:U11"/>
    <mergeCell ref="V11:X11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98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G31"/>
  <sheetViews>
    <sheetView view="pageBreakPreview" topLeftCell="D5" zoomScaleSheetLayoutView="100" workbookViewId="0">
      <selection activeCell="P12" sqref="P12"/>
    </sheetView>
  </sheetViews>
  <sheetFormatPr defaultRowHeight="12.75" outlineLevelCol="2"/>
  <cols>
    <col min="1" max="2" width="9.140625" style="19" hidden="1" customWidth="1" outlineLevel="1"/>
    <col min="3" max="3" width="16.28515625" style="19" hidden="1" customWidth="1" outlineLevel="2"/>
    <col min="4" max="4" width="5.140625" style="19" customWidth="1" collapsed="1"/>
    <col min="5" max="5" width="5.7109375" style="19" hidden="1" customWidth="1"/>
    <col min="6" max="6" width="22.7109375" style="19" customWidth="1"/>
    <col min="7" max="7" width="7" style="21" customWidth="1"/>
    <col min="8" max="8" width="6.5703125" style="21" hidden="1" customWidth="1"/>
    <col min="9" max="9" width="11.140625" style="19" hidden="1" customWidth="1"/>
    <col min="10" max="10" width="19.28515625" style="19" customWidth="1"/>
    <col min="11" max="11" width="6" style="21" customWidth="1"/>
    <col min="12" max="14" width="7.42578125" style="21" customWidth="1"/>
    <col min="15" max="15" width="7.42578125" style="21" hidden="1" customWidth="1" outlineLevel="1"/>
    <col min="16" max="16" width="7.42578125" style="19" customWidth="1" collapsed="1"/>
    <col min="17" max="18" width="7.42578125" style="19" customWidth="1"/>
    <col min="19" max="19" width="8" style="19" customWidth="1"/>
    <col min="20" max="20" width="7" style="19" hidden="1" customWidth="1" outlineLevel="1"/>
    <col min="21" max="21" width="5.28515625" style="22" customWidth="1" collapsed="1"/>
    <col min="22" max="22" width="23.85546875" style="22" customWidth="1"/>
    <col min="23" max="23" width="5.7109375" style="22" customWidth="1"/>
    <col min="24" max="24" width="4.7109375" style="46" customWidth="1" outlineLevel="1"/>
    <col min="25" max="25" width="4.7109375" style="45" customWidth="1" outlineLevel="1"/>
    <col min="26" max="26" width="4.7109375" style="46" customWidth="1" outlineLevel="1"/>
    <col min="27" max="27" width="4.28515625" style="45" customWidth="1" outlineLevel="1"/>
    <col min="28" max="28" width="4.7109375" style="21" customWidth="1" outlineLevel="1"/>
    <col min="29" max="29" width="8.140625" style="45" bestFit="1" customWidth="1" outlineLevel="1"/>
    <col min="30" max="30" width="8" style="37" customWidth="1" outlineLevel="1"/>
    <col min="31" max="16384" width="9.140625" style="19"/>
  </cols>
  <sheetData>
    <row r="1" spans="1:33" hidden="1">
      <c r="F1" s="20" t="str">
        <f>Расп!B25</f>
        <v>МИНСПОРТТУРИЗМА РОССИЙСКОЙ ФЕДЕРАЦИИ</v>
      </c>
      <c r="K1" s="20"/>
      <c r="L1" s="19"/>
      <c r="M1" s="19"/>
      <c r="X1" s="23"/>
      <c r="Y1" s="24"/>
      <c r="Z1" s="23"/>
      <c r="AA1" s="24"/>
      <c r="AB1" s="25"/>
      <c r="AC1" s="24"/>
      <c r="AD1" s="26"/>
    </row>
    <row r="2" spans="1:33" hidden="1">
      <c r="F2" s="20" t="str">
        <f>Расп!B26</f>
        <v>ФГУ "ЦСП СБОРНЫХ КОМАНД РОССИИ"</v>
      </c>
      <c r="K2" s="20"/>
      <c r="L2" s="19"/>
      <c r="M2" s="19"/>
      <c r="X2" s="23"/>
      <c r="Y2" s="24"/>
      <c r="Z2" s="23"/>
      <c r="AA2" s="24"/>
      <c r="AB2" s="25"/>
      <c r="AC2" s="24"/>
      <c r="AD2" s="26"/>
    </row>
    <row r="3" spans="1:33" hidden="1">
      <c r="F3" s="20" t="str">
        <f>Расп!B27</f>
        <v>ВСЕРОССИЙСКАЯ ФЕДЕРАЦИЯ ЛЕГКОЙ АТЛЕТИКИ</v>
      </c>
      <c r="K3" s="20"/>
      <c r="L3" s="19"/>
      <c r="M3" s="19"/>
      <c r="X3" s="23"/>
      <c r="Y3" s="24"/>
      <c r="Z3" s="23"/>
      <c r="AA3" s="24"/>
      <c r="AB3" s="25"/>
      <c r="AC3" s="24"/>
      <c r="AD3" s="26"/>
    </row>
    <row r="4" spans="1:33" hidden="1">
      <c r="D4" s="27"/>
      <c r="E4" s="27"/>
      <c r="F4" s="20"/>
      <c r="K4" s="20"/>
      <c r="L4" s="19"/>
      <c r="M4" s="19"/>
      <c r="X4" s="23"/>
      <c r="Y4" s="24"/>
      <c r="Z4" s="23"/>
      <c r="AA4" s="24"/>
      <c r="AB4" s="25"/>
      <c r="AC4" s="24"/>
      <c r="AD4" s="26"/>
    </row>
    <row r="5" spans="1:33" ht="15.75">
      <c r="F5" s="34" t="str">
        <f>Расп!B29</f>
        <v>Чемпионат г. Москвы по легкой атлетике</v>
      </c>
      <c r="G5" s="49"/>
      <c r="H5" s="49"/>
      <c r="I5" s="35"/>
      <c r="J5" s="35"/>
      <c r="K5" s="34"/>
      <c r="L5" s="19"/>
      <c r="M5" s="19"/>
      <c r="X5" s="23"/>
      <c r="Y5" s="24"/>
      <c r="Z5" s="23"/>
      <c r="AA5" s="24"/>
      <c r="AB5" s="25"/>
      <c r="AC5" s="24"/>
      <c r="AD5" s="26"/>
      <c r="AE5" s="19" t="s">
        <v>595</v>
      </c>
      <c r="AF5" s="19">
        <v>0</v>
      </c>
    </row>
    <row r="6" spans="1:33" ht="15.75">
      <c r="F6" s="34" t="str">
        <f>Расп!B30</f>
        <v>3-4 июля 2013 года, ОАО «Олимпийский комплекс «Лужники», ЮСЯ</v>
      </c>
      <c r="G6" s="49"/>
      <c r="H6" s="49"/>
      <c r="I6" s="35"/>
      <c r="J6" s="35"/>
      <c r="K6" s="34"/>
      <c r="L6" s="19"/>
      <c r="M6" s="19"/>
      <c r="X6" s="23"/>
      <c r="Y6" s="24"/>
      <c r="Z6" s="23"/>
      <c r="AA6" s="24"/>
      <c r="AB6" s="25"/>
      <c r="AC6" s="24"/>
      <c r="AD6" s="26"/>
      <c r="AE6" s="47" t="s">
        <v>36</v>
      </c>
      <c r="AF6" s="65"/>
    </row>
    <row r="7" spans="1:33" ht="15.75">
      <c r="F7" s="28"/>
      <c r="K7" s="28"/>
      <c r="L7" s="219">
        <f>Расп!A4</f>
        <v>41458</v>
      </c>
      <c r="M7" s="219"/>
      <c r="X7" s="23"/>
      <c r="Y7" s="24"/>
      <c r="Z7" s="23"/>
      <c r="AA7" s="24"/>
      <c r="AB7" s="25"/>
      <c r="AC7" s="24"/>
      <c r="AD7" s="26"/>
      <c r="AE7" s="47" t="s">
        <v>37</v>
      </c>
      <c r="AF7" s="65"/>
    </row>
    <row r="8" spans="1:33" ht="15.75">
      <c r="F8" s="34" t="str">
        <f>Расп!B4</f>
        <v>ПРЫЖОК В ДЛИНУ</v>
      </c>
      <c r="K8" s="34"/>
      <c r="L8" s="30" t="str">
        <f>Расп!C1</f>
        <v>Начало</v>
      </c>
      <c r="M8" s="31" t="str">
        <f>Расп!C4</f>
        <v>17.00</v>
      </c>
      <c r="P8" s="124" t="s">
        <v>60</v>
      </c>
      <c r="Q8" s="125">
        <f>Расп!F4</f>
        <v>7.52</v>
      </c>
      <c r="R8" s="33" t="s">
        <v>12</v>
      </c>
      <c r="S8" s="64">
        <f>Расп!I4</f>
        <v>7.52</v>
      </c>
      <c r="X8" s="23"/>
      <c r="Y8" s="24"/>
      <c r="Z8" s="23"/>
      <c r="AA8" s="24"/>
      <c r="AB8" s="25"/>
      <c r="AC8" s="24"/>
      <c r="AD8" s="26"/>
      <c r="AE8" s="47" t="s">
        <v>38</v>
      </c>
      <c r="AF8" s="65"/>
    </row>
    <row r="9" spans="1:33" ht="15.75" customHeight="1">
      <c r="F9" s="34" t="str">
        <f>Расп!B32</f>
        <v>Женщины</v>
      </c>
      <c r="K9" s="28"/>
      <c r="L9" s="30" t="str">
        <f>Расп!D1</f>
        <v>Окончание</v>
      </c>
      <c r="M9" s="31" t="str">
        <f>Расп!D4</f>
        <v>17.32</v>
      </c>
      <c r="N9" s="29"/>
      <c r="P9" s="126" t="s">
        <v>61</v>
      </c>
      <c r="Q9" s="125">
        <f>Расп!G4</f>
        <v>7.52</v>
      </c>
      <c r="R9" s="62" t="s">
        <v>13</v>
      </c>
      <c r="S9" s="64">
        <f>Расп!J4</f>
        <v>7.52</v>
      </c>
      <c r="T9" s="28"/>
      <c r="X9" s="23"/>
      <c r="Y9" s="24"/>
      <c r="Z9" s="23"/>
      <c r="AA9" s="24"/>
      <c r="AB9" s="25"/>
      <c r="AC9" s="24"/>
      <c r="AD9" s="32" t="s">
        <v>17</v>
      </c>
      <c r="AE9" s="47">
        <v>3</v>
      </c>
      <c r="AF9" s="65">
        <v>4.7</v>
      </c>
    </row>
    <row r="10" spans="1:33" ht="15.75">
      <c r="F10" s="33" t="s">
        <v>606</v>
      </c>
      <c r="K10" s="33"/>
      <c r="L10" s="122" t="s">
        <v>48</v>
      </c>
      <c r="M10" s="123">
        <f>Расп!E4</f>
        <v>5.4</v>
      </c>
      <c r="P10" s="124" t="s">
        <v>62</v>
      </c>
      <c r="Q10" s="125">
        <f>Расп!H4</f>
        <v>7.52</v>
      </c>
      <c r="R10" s="33" t="s">
        <v>14</v>
      </c>
      <c r="S10" s="64">
        <f>Расп!K4</f>
        <v>7.52</v>
      </c>
      <c r="T10" s="35"/>
      <c r="X10" s="23"/>
      <c r="Y10" s="24"/>
      <c r="Z10" s="23"/>
      <c r="AA10" s="24"/>
      <c r="AB10" s="25"/>
      <c r="AC10" s="24"/>
      <c r="AD10" s="32" t="s">
        <v>18</v>
      </c>
      <c r="AE10" s="47">
        <v>2</v>
      </c>
      <c r="AF10" s="65">
        <v>5.2</v>
      </c>
    </row>
    <row r="11" spans="1:33" ht="15.75">
      <c r="F11" s="33"/>
      <c r="K11" s="33"/>
      <c r="L11" s="34"/>
      <c r="M11" s="19"/>
      <c r="S11" s="35"/>
      <c r="T11" s="35"/>
      <c r="X11" s="23"/>
      <c r="Y11" s="24"/>
      <c r="Z11" s="23"/>
      <c r="AA11" s="24"/>
      <c r="AB11" s="25"/>
      <c r="AC11" s="24"/>
      <c r="AD11" s="32" t="s">
        <v>19</v>
      </c>
      <c r="AE11" s="47">
        <v>1</v>
      </c>
      <c r="AF11" s="65">
        <v>5.6</v>
      </c>
    </row>
    <row r="12" spans="1:33" s="41" customFormat="1" ht="15.75">
      <c r="C12" s="157" t="s">
        <v>28</v>
      </c>
      <c r="D12" s="42" t="s">
        <v>31</v>
      </c>
      <c r="E12" s="42" t="s">
        <v>31</v>
      </c>
      <c r="F12" s="42" t="s">
        <v>15</v>
      </c>
      <c r="G12" s="42" t="s">
        <v>0</v>
      </c>
      <c r="H12" s="42" t="s">
        <v>49</v>
      </c>
      <c r="I12" s="42" t="s">
        <v>586</v>
      </c>
      <c r="J12" s="42" t="s">
        <v>9</v>
      </c>
      <c r="K12" s="42" t="s">
        <v>16</v>
      </c>
      <c r="L12" s="42">
        <v>1</v>
      </c>
      <c r="M12" s="42">
        <v>2</v>
      </c>
      <c r="N12" s="42">
        <v>3</v>
      </c>
      <c r="O12" s="42"/>
      <c r="P12" s="42">
        <v>4</v>
      </c>
      <c r="Q12" s="42">
        <v>5</v>
      </c>
      <c r="R12" s="42">
        <v>6</v>
      </c>
      <c r="S12" s="42" t="s">
        <v>46</v>
      </c>
      <c r="T12" s="42" t="s">
        <v>31</v>
      </c>
      <c r="U12" s="38" t="s">
        <v>45</v>
      </c>
      <c r="V12" s="38" t="s">
        <v>47</v>
      </c>
      <c r="W12" s="38"/>
      <c r="X12" s="39" t="s">
        <v>22</v>
      </c>
      <c r="Y12" s="40" t="s">
        <v>25</v>
      </c>
      <c r="Z12" s="39" t="s">
        <v>23</v>
      </c>
      <c r="AA12" s="40" t="s">
        <v>26</v>
      </c>
      <c r="AB12" s="32" t="s">
        <v>24</v>
      </c>
      <c r="AC12" s="40" t="s">
        <v>27</v>
      </c>
      <c r="AD12" s="32" t="s">
        <v>20</v>
      </c>
      <c r="AE12" s="47" t="s">
        <v>55</v>
      </c>
      <c r="AF12" s="65">
        <v>6</v>
      </c>
    </row>
    <row r="13" spans="1:33" s="41" customFormat="1" ht="15.75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38"/>
      <c r="V13" s="38"/>
      <c r="W13" s="38"/>
      <c r="X13" s="39"/>
      <c r="Y13" s="40"/>
      <c r="Z13" s="39"/>
      <c r="AA13" s="40"/>
      <c r="AB13" s="32"/>
      <c r="AC13" s="40"/>
      <c r="AD13" s="32"/>
      <c r="AE13" s="47" t="s">
        <v>54</v>
      </c>
      <c r="AF13" s="66">
        <v>6.3</v>
      </c>
    </row>
    <row r="14" spans="1:33" s="49" customFormat="1" ht="15.75">
      <c r="A14" s="56">
        <v>5.5</v>
      </c>
      <c r="B14" s="56">
        <v>1</v>
      </c>
      <c r="C14" s="50">
        <f ca="1">RAND()</f>
        <v>0.29902229028225091</v>
      </c>
      <c r="D14" s="187">
        <v>1</v>
      </c>
      <c r="E14" s="188">
        <f>T14</f>
        <v>4</v>
      </c>
      <c r="F14" s="50" t="str">
        <f>VLOOKUP(K14,Уч!$A$2:$K$385,2,FALSE)</f>
        <v xml:space="preserve">Халютина Екатерина </v>
      </c>
      <c r="G14" s="189">
        <f>VLOOKUP(K14,Уч!$A$2:$K$385,3,FALSE)</f>
        <v>33254</v>
      </c>
      <c r="H14" s="189" t="e">
        <f>VLOOKUP(L14,Уч!$A$2:$K$385,3,FALSE)</f>
        <v>#N/A</v>
      </c>
      <c r="I14" s="171" t="str">
        <f>VLOOKUP(K14,Уч!$A$2:$K$385,5,FALSE)</f>
        <v>Москва</v>
      </c>
      <c r="J14" s="171" t="str">
        <f>VLOOKUP(K14,Уч!$A$2:$K$385,6,FALSE)</f>
        <v xml:space="preserve"> СДЮСШОР  им. бр.Знаменских</v>
      </c>
      <c r="K14" s="187">
        <v>105</v>
      </c>
      <c r="L14" s="190" t="str">
        <f>IF(X14=0,"X",X14/100)</f>
        <v>X</v>
      </c>
      <c r="M14" s="190" t="str">
        <f>IF(Y14=0,"X",Y14/100)</f>
        <v>X</v>
      </c>
      <c r="N14" s="190">
        <f>IF(Z14=0,"X",Z14/100)</f>
        <v>6.44</v>
      </c>
      <c r="O14" s="190"/>
      <c r="P14" s="190">
        <f>IF(AA14=0,"X",AA14/100)</f>
        <v>6.15</v>
      </c>
      <c r="Q14" s="190" t="str">
        <f>IF(AB14=0,"X",AB14/100)</f>
        <v>X</v>
      </c>
      <c r="R14" s="190">
        <f>IF(AC14=0,"X",AC14/100)</f>
        <v>6.41</v>
      </c>
      <c r="S14" s="191">
        <f>MAX(X14,Y14,AA14,Z14,AB14,AC14)/100</f>
        <v>6.44</v>
      </c>
      <c r="T14" s="192">
        <f>RANK(S14,S4:S135)</f>
        <v>4</v>
      </c>
      <c r="U14" s="190" t="str">
        <f t="shared" ref="U14:U26" si="0">LOOKUP(S14,$AF$5:$AF$14,$AE$5:$AE$14)</f>
        <v>мс</v>
      </c>
      <c r="V14" s="189" t="str">
        <f>VLOOKUP(K14,Уч!$A$2:$K$385,11,FALSE)</f>
        <v>Иванов В.И.</v>
      </c>
      <c r="W14" s="51"/>
      <c r="X14" s="52"/>
      <c r="Y14" s="53"/>
      <c r="Z14" s="52">
        <v>644</v>
      </c>
      <c r="AA14" s="53">
        <v>615</v>
      </c>
      <c r="AB14" s="52"/>
      <c r="AC14" s="53">
        <v>641</v>
      </c>
      <c r="AD14" s="54">
        <f>MAX(X14,Y14,AA14,Z14,AB14,AC14)</f>
        <v>644</v>
      </c>
      <c r="AE14" s="48"/>
      <c r="AF14" s="48"/>
      <c r="AG14" s="48"/>
    </row>
    <row r="15" spans="1:33" s="49" customFormat="1" ht="14.45" customHeight="1">
      <c r="A15" s="56">
        <f>T14</f>
        <v>4</v>
      </c>
      <c r="B15" s="56">
        <v>2</v>
      </c>
      <c r="C15" s="50">
        <f ca="1">C14</f>
        <v>0.29902229028225091</v>
      </c>
      <c r="D15" s="187"/>
      <c r="E15" s="187"/>
      <c r="F15" s="50"/>
      <c r="G15" s="189"/>
      <c r="H15" s="189" t="e">
        <f>VLOOKUP(L15,Уч!$A$2:$K$385,3,FALSE)</f>
        <v>#N/A</v>
      </c>
      <c r="I15" s="171"/>
      <c r="J15" s="171"/>
      <c r="K15" s="187"/>
      <c r="L15" s="193">
        <f>X15/10</f>
        <v>0.7</v>
      </c>
      <c r="M15" s="193">
        <f>Y15/10</f>
        <v>1.1000000000000001</v>
      </c>
      <c r="N15" s="193">
        <f>Z15/10</f>
        <v>1.1000000000000001</v>
      </c>
      <c r="O15" s="193"/>
      <c r="P15" s="193">
        <f>AA15/10</f>
        <v>1.7</v>
      </c>
      <c r="Q15" s="193">
        <f t="shared" ref="Q15:R15" si="1">AB15/10</f>
        <v>2.7</v>
      </c>
      <c r="R15" s="193">
        <f t="shared" si="1"/>
        <v>0.5</v>
      </c>
      <c r="S15" s="191"/>
      <c r="T15" s="192"/>
      <c r="U15" s="190"/>
      <c r="V15" s="189"/>
      <c r="W15" s="51"/>
      <c r="X15" s="52">
        <v>7</v>
      </c>
      <c r="Y15" s="53">
        <v>11</v>
      </c>
      <c r="Z15" s="52">
        <v>11</v>
      </c>
      <c r="AA15" s="53">
        <v>17</v>
      </c>
      <c r="AB15" s="52">
        <v>27</v>
      </c>
      <c r="AC15" s="53">
        <v>5</v>
      </c>
      <c r="AD15" s="54"/>
      <c r="AE15" s="48"/>
      <c r="AF15" s="48"/>
      <c r="AG15" s="48"/>
    </row>
    <row r="16" spans="1:33" s="48" customFormat="1" ht="14.45" customHeight="1">
      <c r="A16" s="56">
        <v>3</v>
      </c>
      <c r="B16" s="56">
        <v>1</v>
      </c>
      <c r="C16" s="50">
        <f ca="1">RAND()</f>
        <v>9.0562863109814207E-2</v>
      </c>
      <c r="D16" s="187">
        <v>2</v>
      </c>
      <c r="E16" s="188">
        <f>T16</f>
        <v>2</v>
      </c>
      <c r="F16" s="50" t="str">
        <f>VLOOKUP(K16,Уч!$A$2:$K$385,2,FALSE)</f>
        <v>Жуковская Оксана</v>
      </c>
      <c r="G16" s="189">
        <f>VLOOKUP(K16,Уч!$A$2:$K$385,3,FALSE)</f>
        <v>30949</v>
      </c>
      <c r="H16" s="189" t="e">
        <f>VLOOKUP(L16,Уч!$A$2:$K$385,3,FALSE)</f>
        <v>#N/A</v>
      </c>
      <c r="I16" s="171" t="str">
        <f>VLOOKUP(K16,Уч!$A$2:$K$385,5,FALSE)</f>
        <v>Москва</v>
      </c>
      <c r="J16" s="171" t="str">
        <f>VLOOKUP(K16,Уч!$A$2:$K$385,6,FALSE)</f>
        <v>МГФСО</v>
      </c>
      <c r="K16" s="187">
        <v>102</v>
      </c>
      <c r="L16" s="190">
        <f>IF(X16=0,"X",X16/100)</f>
        <v>5.67</v>
      </c>
      <c r="M16" s="190" t="str">
        <f>IF(Y16=0,"X",Y16/100)</f>
        <v>X</v>
      </c>
      <c r="N16" s="190">
        <f>IF(Z16=0,"X",Z16/100)</f>
        <v>6.01</v>
      </c>
      <c r="O16" s="190"/>
      <c r="P16" s="190">
        <f>IF(AA16=0,"X",AA16/100)</f>
        <v>6.16</v>
      </c>
      <c r="Q16" s="190">
        <f>IF(AB16=0,"X",AB16/100)</f>
        <v>6.19</v>
      </c>
      <c r="R16" s="190" t="str">
        <f>IF(AC16=0,"X",AC16/100)</f>
        <v>X</v>
      </c>
      <c r="S16" s="191">
        <f>MAX(X16,Y16,AA16,Z16,AB16,AC16)/100</f>
        <v>6.19</v>
      </c>
      <c r="T16" s="192">
        <f>RANK(S16,S12:S137)</f>
        <v>2</v>
      </c>
      <c r="U16" s="190" t="str">
        <f t="shared" si="0"/>
        <v>кмс</v>
      </c>
      <c r="V16" s="189" t="str">
        <f>VLOOKUP(K16,Уч!$A$2:$K$385,11,FALSE)</f>
        <v>Плеханов В.В.</v>
      </c>
      <c r="W16" s="51"/>
      <c r="X16" s="52">
        <v>567</v>
      </c>
      <c r="Y16" s="53"/>
      <c r="Z16" s="52">
        <v>601</v>
      </c>
      <c r="AA16" s="53">
        <v>616</v>
      </c>
      <c r="AB16" s="52">
        <v>619</v>
      </c>
      <c r="AC16" s="53"/>
      <c r="AD16" s="54">
        <f>MAX(X16,Y16,AA16,Z16,AB16,AC16)</f>
        <v>619</v>
      </c>
    </row>
    <row r="17" spans="1:33" s="48" customFormat="1" ht="14.45" customHeight="1">
      <c r="A17" s="56">
        <v>2</v>
      </c>
      <c r="B17" s="56">
        <v>2</v>
      </c>
      <c r="C17" s="50">
        <f ca="1">C16</f>
        <v>9.0562863109814207E-2</v>
      </c>
      <c r="D17" s="187"/>
      <c r="E17" s="187"/>
      <c r="F17" s="50"/>
      <c r="G17" s="189"/>
      <c r="H17" s="189" t="e">
        <f>VLOOKUP(L17,Уч!$A$2:$K$385,3,FALSE)</f>
        <v>#N/A</v>
      </c>
      <c r="I17" s="171"/>
      <c r="J17" s="171"/>
      <c r="K17" s="187"/>
      <c r="L17" s="193">
        <f>X17/10</f>
        <v>1.1000000000000001</v>
      </c>
      <c r="M17" s="193">
        <f>Y17/10</f>
        <v>0.5</v>
      </c>
      <c r="N17" s="193">
        <f>Z17/10</f>
        <v>0.6</v>
      </c>
      <c r="O17" s="193"/>
      <c r="P17" s="193">
        <f>AA17/10</f>
        <v>0.2</v>
      </c>
      <c r="Q17" s="193">
        <f t="shared" ref="Q17" si="2">AB17/10</f>
        <v>0.5</v>
      </c>
      <c r="R17" s="193">
        <f t="shared" ref="R17" si="3">AC17/10</f>
        <v>2.4</v>
      </c>
      <c r="S17" s="191"/>
      <c r="T17" s="192"/>
      <c r="U17" s="190"/>
      <c r="V17" s="189"/>
      <c r="W17" s="51"/>
      <c r="X17" s="52">
        <v>11</v>
      </c>
      <c r="Y17" s="53">
        <v>5</v>
      </c>
      <c r="Z17" s="52">
        <v>6</v>
      </c>
      <c r="AA17" s="53">
        <v>2</v>
      </c>
      <c r="AB17" s="52">
        <v>5</v>
      </c>
      <c r="AC17" s="53">
        <v>24</v>
      </c>
      <c r="AD17" s="54"/>
    </row>
    <row r="18" spans="1:33" s="48" customFormat="1" ht="14.45" customHeight="1">
      <c r="A18" s="56">
        <v>4</v>
      </c>
      <c r="B18" s="56">
        <v>2</v>
      </c>
      <c r="C18" s="50">
        <f ca="1">RAND()</f>
        <v>0.32671757976753413</v>
      </c>
      <c r="D18" s="187">
        <v>3</v>
      </c>
      <c r="E18" s="188">
        <f>T18</f>
        <v>3</v>
      </c>
      <c r="F18" s="50" t="str">
        <f>VLOOKUP(K18,Уч!$A$2:$K$385,2,FALSE)</f>
        <v>Бессуднова Юлия</v>
      </c>
      <c r="G18" s="189">
        <f>VLOOKUP(K18,Уч!$A$2:$K$385,3,FALSE)</f>
        <v>31586</v>
      </c>
      <c r="H18" s="189" t="e">
        <f>VLOOKUP(L18,Уч!$A$2:$K$385,3,FALSE)</f>
        <v>#N/A</v>
      </c>
      <c r="I18" s="171" t="str">
        <f>VLOOKUP(K18,Уч!$A$2:$K$385,5,FALSE)</f>
        <v xml:space="preserve">Москва </v>
      </c>
      <c r="J18" s="171" t="str">
        <f>VLOOKUP(K18,Уч!$A$2:$K$385,6,FALSE)</f>
        <v>СДЮСШОР 24</v>
      </c>
      <c r="K18" s="187">
        <v>100</v>
      </c>
      <c r="L18" s="190">
        <f>IF(X18=0,"X",X18/100)</f>
        <v>5.87</v>
      </c>
      <c r="M18" s="190">
        <f>IF(Y18=0,"X",Y18/100)</f>
        <v>5.72</v>
      </c>
      <c r="N18" s="190" t="str">
        <f>IF(Z18=0,"X",Z18/100)</f>
        <v>X</v>
      </c>
      <c r="O18" s="190"/>
      <c r="P18" s="190">
        <f>IF(AA18=0,"X",AA18/100)</f>
        <v>5.78</v>
      </c>
      <c r="Q18" s="190">
        <f>IF(AB18=0,"X",AB18/100)</f>
        <v>5.93</v>
      </c>
      <c r="R18" s="190">
        <f>IF(AC18=0,"X",AC18/100)</f>
        <v>5.69</v>
      </c>
      <c r="S18" s="191">
        <f>MAX(X18,Y18,AA18,Z18,AB18,AC18)/100</f>
        <v>5.93</v>
      </c>
      <c r="T18" s="192">
        <f>RANK(S18,S12:S139)</f>
        <v>3</v>
      </c>
      <c r="U18" s="174">
        <f t="shared" si="0"/>
        <v>1</v>
      </c>
      <c r="V18" s="189" t="str">
        <f>VLOOKUP(K18,Уч!$A$2:$K$385,11,FALSE)</f>
        <v>Ревун Д.Д.</v>
      </c>
      <c r="W18" s="51"/>
      <c r="X18" s="52">
        <v>587</v>
      </c>
      <c r="Y18" s="53">
        <v>572</v>
      </c>
      <c r="Z18" s="52"/>
      <c r="AA18" s="53">
        <v>578</v>
      </c>
      <c r="AB18" s="52">
        <v>593</v>
      </c>
      <c r="AC18" s="53">
        <v>569</v>
      </c>
      <c r="AD18" s="54">
        <f>MAX(X18,Y18,AA18,Z18,AB18,AC18)</f>
        <v>593</v>
      </c>
    </row>
    <row r="19" spans="1:33" s="48" customFormat="1" ht="14.45" customHeight="1">
      <c r="A19" s="56">
        <v>3</v>
      </c>
      <c r="B19" s="56">
        <v>2</v>
      </c>
      <c r="C19" s="50">
        <f ca="1">C18</f>
        <v>0.32671757976753413</v>
      </c>
      <c r="D19" s="187"/>
      <c r="E19" s="187"/>
      <c r="F19" s="50"/>
      <c r="G19" s="189"/>
      <c r="H19" s="189" t="e">
        <f>VLOOKUP(L19,Уч!$A$2:$K$385,3,FALSE)</f>
        <v>#N/A</v>
      </c>
      <c r="I19" s="171"/>
      <c r="J19" s="171"/>
      <c r="K19" s="187"/>
      <c r="L19" s="193">
        <f>X19/10</f>
        <v>0.5</v>
      </c>
      <c r="M19" s="193">
        <f>Y19/10</f>
        <v>1.7</v>
      </c>
      <c r="N19" s="193">
        <f>Z19/10</f>
        <v>0.1</v>
      </c>
      <c r="O19" s="193"/>
      <c r="P19" s="193">
        <f>AA19/10</f>
        <v>0.4</v>
      </c>
      <c r="Q19" s="193">
        <f t="shared" ref="Q19" si="4">AB19/10</f>
        <v>1.7</v>
      </c>
      <c r="R19" s="193">
        <f t="shared" ref="R19" si="5">AC19/10</f>
        <v>1.2</v>
      </c>
      <c r="S19" s="191"/>
      <c r="T19" s="192"/>
      <c r="U19" s="174"/>
      <c r="V19" s="189"/>
      <c r="W19" s="51"/>
      <c r="X19" s="52">
        <v>5</v>
      </c>
      <c r="Y19" s="53">
        <v>17</v>
      </c>
      <c r="Z19" s="52">
        <v>1</v>
      </c>
      <c r="AA19" s="53">
        <v>4</v>
      </c>
      <c r="AB19" s="52">
        <v>17</v>
      </c>
      <c r="AC19" s="53">
        <v>12</v>
      </c>
      <c r="AD19" s="54"/>
    </row>
    <row r="20" spans="1:33" s="48" customFormat="1" ht="14.45" customHeight="1">
      <c r="A20" s="56">
        <v>2</v>
      </c>
      <c r="B20" s="56">
        <v>1</v>
      </c>
      <c r="C20" s="50">
        <f ca="1">RAND()</f>
        <v>0.16510082034425833</v>
      </c>
      <c r="D20" s="187">
        <v>4</v>
      </c>
      <c r="E20" s="188">
        <f>T20</f>
        <v>4</v>
      </c>
      <c r="F20" s="50" t="str">
        <f>VLOOKUP(K20,Уч!$A$2:$K$385,2,FALSE)</f>
        <v>Коржова Ксения</v>
      </c>
      <c r="G20" s="189">
        <f>VLOOKUP(K20,Уч!$A$2:$K$385,3,FALSE)</f>
        <v>34893</v>
      </c>
      <c r="H20" s="189" t="e">
        <f>VLOOKUP(L20,Уч!$A$2:$K$385,3,FALSE)</f>
        <v>#N/A</v>
      </c>
      <c r="I20" s="171" t="str">
        <f>VLOOKUP(K20,Уч!$A$2:$K$385,5,FALSE)</f>
        <v>Москва</v>
      </c>
      <c r="J20" s="171" t="str">
        <f>VLOOKUP(K20,Уч!$A$2:$K$385,6,FALSE)</f>
        <v>МГФСО</v>
      </c>
      <c r="K20" s="187">
        <v>103</v>
      </c>
      <c r="L20" s="190">
        <f>IF(X20=0,"X",X20/100)</f>
        <v>5.36</v>
      </c>
      <c r="M20" s="190">
        <f>IF(Y20=0,"X",Y20/100)</f>
        <v>5.23</v>
      </c>
      <c r="N20" s="190">
        <f>IF(Z20=0,"X",Z20/100)</f>
        <v>5.19</v>
      </c>
      <c r="O20" s="190"/>
      <c r="P20" s="190">
        <f>IF(AA20=0,"X",AA20/100)</f>
        <v>5.22</v>
      </c>
      <c r="Q20" s="190">
        <f>IF(AB20=0,"X",AB20/100)</f>
        <v>5.21</v>
      </c>
      <c r="R20" s="190">
        <f>IF(AC20=0,"X",AC20/100)</f>
        <v>5.32</v>
      </c>
      <c r="S20" s="191">
        <f>MAX(X20,Y20,AA20,Z20,AB20,AC20)/100</f>
        <v>5.36</v>
      </c>
      <c r="T20" s="192">
        <f>RANK(S20,S18:S141)</f>
        <v>4</v>
      </c>
      <c r="U20" s="174">
        <f t="shared" si="0"/>
        <v>2</v>
      </c>
      <c r="V20" s="189" t="str">
        <f>VLOOKUP(K20,Уч!$A$2:$K$385,11,FALSE)</f>
        <v>Яковлев Н.Ф.Плеханов В.В.</v>
      </c>
      <c r="W20" s="51"/>
      <c r="X20" s="52">
        <v>536</v>
      </c>
      <c r="Y20" s="53">
        <v>523</v>
      </c>
      <c r="Z20" s="52">
        <v>519</v>
      </c>
      <c r="AA20" s="53">
        <v>522</v>
      </c>
      <c r="AB20" s="52">
        <v>521</v>
      </c>
      <c r="AC20" s="53">
        <v>532</v>
      </c>
      <c r="AD20" s="54">
        <f>MAX(X20,Y20,AA20,Z20,AB20,AC20)</f>
        <v>536</v>
      </c>
      <c r="AE20" s="47"/>
      <c r="AF20" s="47"/>
      <c r="AG20" s="47"/>
    </row>
    <row r="21" spans="1:33" s="48" customFormat="1" ht="14.45" customHeight="1">
      <c r="A21" s="56">
        <v>4</v>
      </c>
      <c r="B21" s="56">
        <v>2</v>
      </c>
      <c r="C21" s="50">
        <f ca="1">C20</f>
        <v>0.16510082034425833</v>
      </c>
      <c r="D21" s="187"/>
      <c r="E21" s="187"/>
      <c r="F21" s="50"/>
      <c r="G21" s="189"/>
      <c r="H21" s="189" t="e">
        <f>VLOOKUP(L21,Уч!$A$2:$K$385,3,FALSE)</f>
        <v>#N/A</v>
      </c>
      <c r="I21" s="171"/>
      <c r="J21" s="171"/>
      <c r="K21" s="187"/>
      <c r="L21" s="193">
        <f>X21/10</f>
        <v>0.8</v>
      </c>
      <c r="M21" s="193">
        <f>Y21/10</f>
        <v>0.2</v>
      </c>
      <c r="N21" s="193">
        <f>Z21/10</f>
        <v>-0.1</v>
      </c>
      <c r="O21" s="193"/>
      <c r="P21" s="193">
        <f>AA21/10</f>
        <v>1.7</v>
      </c>
      <c r="Q21" s="193">
        <f t="shared" ref="Q21" si="6">AB21/10</f>
        <v>2.4</v>
      </c>
      <c r="R21" s="193">
        <f t="shared" ref="R21" si="7">AC21/10</f>
        <v>1.5</v>
      </c>
      <c r="S21" s="191"/>
      <c r="T21" s="192"/>
      <c r="U21" s="174"/>
      <c r="V21" s="189"/>
      <c r="W21" s="51"/>
      <c r="X21" s="52">
        <v>8</v>
      </c>
      <c r="Y21" s="53">
        <v>2</v>
      </c>
      <c r="Z21" s="52">
        <v>-1</v>
      </c>
      <c r="AA21" s="53">
        <v>17</v>
      </c>
      <c r="AB21" s="52">
        <v>24</v>
      </c>
      <c r="AC21" s="53">
        <v>15</v>
      </c>
      <c r="AD21" s="54"/>
    </row>
    <row r="22" spans="1:33" s="48" customFormat="1" ht="14.45" customHeight="1">
      <c r="A22" s="56">
        <v>5</v>
      </c>
      <c r="B22" s="56">
        <v>1</v>
      </c>
      <c r="C22" s="50">
        <f ca="1">RAND()</f>
        <v>0.16049805314432875</v>
      </c>
      <c r="D22" s="187">
        <v>5</v>
      </c>
      <c r="E22" s="188">
        <f>T22</f>
        <v>5</v>
      </c>
      <c r="F22" s="50" t="str">
        <f>VLOOKUP(K22,Уч!$A$2:$K$385,2,FALSE)</f>
        <v>Еремкина Наталья</v>
      </c>
      <c r="G22" s="189">
        <f>VLOOKUP(K22,Уч!$A$2:$K$385,3,FALSE)</f>
        <v>0</v>
      </c>
      <c r="H22" s="189" t="e">
        <f>VLOOKUP(L22,Уч!$A$2:$K$385,3,FALSE)</f>
        <v>#N/A</v>
      </c>
      <c r="I22" s="171" t="str">
        <f>VLOOKUP(K22,Уч!$A$2:$K$385,5,FALSE)</f>
        <v>Москва</v>
      </c>
      <c r="J22" s="171" t="str">
        <f>VLOOKUP(K22,Уч!$A$2:$K$385,6,FALSE)</f>
        <v xml:space="preserve"> СДЮСШОР  им. бр.Знаменских</v>
      </c>
      <c r="K22" s="187">
        <v>101</v>
      </c>
      <c r="L22" s="190">
        <f>IF(X22=0,"X",X22/100)</f>
        <v>5.47</v>
      </c>
      <c r="M22" s="190" t="str">
        <f>IF(Y22=0,"X",Y22/100)</f>
        <v>X</v>
      </c>
      <c r="N22" s="190">
        <f>IF(Z22=0,"X",Z22/100)</f>
        <v>5.65</v>
      </c>
      <c r="O22" s="190"/>
      <c r="P22" s="190">
        <f>IF(AA22=0,"X",AA22/100)</f>
        <v>5.62</v>
      </c>
      <c r="Q22" s="190">
        <f>IF(AB22=0,"X",AB22/100)</f>
        <v>5.7</v>
      </c>
      <c r="R22" s="190">
        <f>IF(AC22=0,"X",AC22/100)</f>
        <v>5.78</v>
      </c>
      <c r="S22" s="191">
        <f>MAX(X22,Y22,AA22,Z22,AB22,AC22)/100</f>
        <v>5.78</v>
      </c>
      <c r="T22" s="192">
        <f>RANK(S22,S14:S143)</f>
        <v>5</v>
      </c>
      <c r="U22" s="174">
        <f t="shared" si="0"/>
        <v>1</v>
      </c>
      <c r="V22" s="189" t="str">
        <f>VLOOKUP(K22,Уч!$A$2:$K$385,11,FALSE)</f>
        <v>Иванов В.И.</v>
      </c>
      <c r="W22" s="51"/>
      <c r="X22" s="52">
        <v>547</v>
      </c>
      <c r="Y22" s="53"/>
      <c r="Z22" s="52">
        <v>565</v>
      </c>
      <c r="AA22" s="53">
        <v>562</v>
      </c>
      <c r="AB22" s="52">
        <v>570</v>
      </c>
      <c r="AC22" s="53">
        <v>578</v>
      </c>
      <c r="AD22" s="54">
        <f>MAX(X22,Y22,AA22,Z22,AB22,AC22)</f>
        <v>578</v>
      </c>
    </row>
    <row r="23" spans="1:33" s="48" customFormat="1" ht="14.45" customHeight="1">
      <c r="A23" s="56">
        <v>5</v>
      </c>
      <c r="B23" s="56">
        <v>2</v>
      </c>
      <c r="C23" s="50">
        <f ca="1">C22</f>
        <v>0.16049805314432875</v>
      </c>
      <c r="D23" s="187"/>
      <c r="E23" s="187"/>
      <c r="F23" s="50"/>
      <c r="G23" s="189"/>
      <c r="H23" s="189" t="e">
        <f>VLOOKUP(L23,Уч!$A$2:$K$385,3,FALSE)</f>
        <v>#N/A</v>
      </c>
      <c r="I23" s="171"/>
      <c r="J23" s="171"/>
      <c r="K23" s="187"/>
      <c r="L23" s="193">
        <f>X23/10</f>
        <v>0.7</v>
      </c>
      <c r="M23" s="193">
        <f>Y23/10</f>
        <v>0</v>
      </c>
      <c r="N23" s="193">
        <f>Z23/10</f>
        <v>0.6</v>
      </c>
      <c r="O23" s="193"/>
      <c r="P23" s="193">
        <f>AA23/10</f>
        <v>0.7</v>
      </c>
      <c r="Q23" s="193">
        <f t="shared" ref="Q23" si="8">AB23/10</f>
        <v>0.4</v>
      </c>
      <c r="R23" s="193">
        <f t="shared" ref="R23" si="9">AC23/10</f>
        <v>0.4</v>
      </c>
      <c r="S23" s="191"/>
      <c r="T23" s="192"/>
      <c r="U23" s="174"/>
      <c r="V23" s="189"/>
      <c r="W23" s="51"/>
      <c r="X23" s="52">
        <v>7</v>
      </c>
      <c r="Y23" s="53">
        <v>0</v>
      </c>
      <c r="Z23" s="52">
        <v>6</v>
      </c>
      <c r="AA23" s="53">
        <v>7</v>
      </c>
      <c r="AB23" s="52">
        <v>4</v>
      </c>
      <c r="AC23" s="53">
        <v>4</v>
      </c>
      <c r="AD23" s="54"/>
    </row>
    <row r="24" spans="1:33" s="48" customFormat="1" ht="14.45" customHeight="1">
      <c r="A24" s="56">
        <v>7</v>
      </c>
      <c r="B24" s="56">
        <v>1</v>
      </c>
      <c r="C24" s="50">
        <f ca="1">RAND()</f>
        <v>0.4570804767665142</v>
      </c>
      <c r="D24" s="187">
        <v>6</v>
      </c>
      <c r="E24" s="188">
        <f>T24</f>
        <v>4</v>
      </c>
      <c r="F24" s="50" t="str">
        <f>VLOOKUP(K24,Уч!$A$2:$K$385,2,FALSE)</f>
        <v>Нидбайкина Дарья</v>
      </c>
      <c r="G24" s="189">
        <f>VLOOKUP(K24,Уч!$A$2:$K$385,3,FALSE)</f>
        <v>34694</v>
      </c>
      <c r="H24" s="189" t="e">
        <f>VLOOKUP(L24,Уч!$A$2:$K$385,3,FALSE)</f>
        <v>#N/A</v>
      </c>
      <c r="I24" s="171" t="str">
        <f>VLOOKUP(K24,Уч!$A$2:$K$385,5,FALSE)</f>
        <v>Москва</v>
      </c>
      <c r="J24" s="171" t="str">
        <f>VLOOKUP(K24,Уч!$A$2:$K$385,6,FALSE)</f>
        <v>ЦСП по л/а</v>
      </c>
      <c r="K24" s="187">
        <v>104</v>
      </c>
      <c r="L24" s="190" t="str">
        <f>IF(X24=0,"X",X24/100)</f>
        <v>X</v>
      </c>
      <c r="M24" s="190">
        <f>IF(Y24=0,"X",Y24/100)</f>
        <v>5.67</v>
      </c>
      <c r="N24" s="190">
        <f>IF(Z24=0,"X",Z24/100)</f>
        <v>5.49</v>
      </c>
      <c r="O24" s="190"/>
      <c r="P24" s="190" t="str">
        <f>IF(AA24=0,"X",AA24/100)</f>
        <v>X</v>
      </c>
      <c r="Q24" s="190">
        <f>IF(AB24=0,"X",AB24/100)</f>
        <v>5.75</v>
      </c>
      <c r="R24" s="190">
        <f>IF(AC24=0,"X",AC24/100)</f>
        <v>5.8</v>
      </c>
      <c r="S24" s="191">
        <f>MAX(X24,Y24,AA24,Z24,AB24,AC24)/100</f>
        <v>5.8</v>
      </c>
      <c r="T24" s="192">
        <f>RANK(S24,S12:S145)</f>
        <v>4</v>
      </c>
      <c r="U24" s="174">
        <f t="shared" si="0"/>
        <v>1</v>
      </c>
      <c r="V24" s="189" t="str">
        <f>VLOOKUP(K24,Уч!$A$2:$K$385,11,FALSE)</f>
        <v>Тер-Аванесов Е.А., Сехина Т.Г., Ширяев С.П.</v>
      </c>
      <c r="W24" s="51"/>
      <c r="X24" s="52"/>
      <c r="Y24" s="53">
        <v>567</v>
      </c>
      <c r="Z24" s="52">
        <v>549</v>
      </c>
      <c r="AA24" s="53"/>
      <c r="AB24" s="52">
        <v>575</v>
      </c>
      <c r="AC24" s="53">
        <v>580</v>
      </c>
      <c r="AD24" s="54">
        <f>MAX(X24,Y24,AA24,Z24,AB24,AC24)</f>
        <v>580</v>
      </c>
    </row>
    <row r="25" spans="1:33" s="48" customFormat="1" ht="14.45" customHeight="1">
      <c r="A25" s="56">
        <v>5.9</v>
      </c>
      <c r="B25" s="56">
        <v>2</v>
      </c>
      <c r="C25" s="50">
        <f ca="1">C24</f>
        <v>0.4570804767665142</v>
      </c>
      <c r="D25" s="187"/>
      <c r="E25" s="187"/>
      <c r="F25" s="50"/>
      <c r="G25" s="189"/>
      <c r="H25" s="189" t="e">
        <f>VLOOKUP(L25,Уч!$A$2:$K$385,3,FALSE)</f>
        <v>#N/A</v>
      </c>
      <c r="I25" s="171"/>
      <c r="J25" s="171"/>
      <c r="K25" s="187"/>
      <c r="L25" s="193">
        <f>X25/10</f>
        <v>0.2</v>
      </c>
      <c r="M25" s="193">
        <f>Y25/10</f>
        <v>0.7</v>
      </c>
      <c r="N25" s="193">
        <f>Z25/10</f>
        <v>-0.4</v>
      </c>
      <c r="O25" s="193"/>
      <c r="P25" s="193">
        <f>AA25/10</f>
        <v>1.7</v>
      </c>
      <c r="Q25" s="193">
        <f t="shared" ref="Q25" si="10">AB25/10</f>
        <v>0.4</v>
      </c>
      <c r="R25" s="193">
        <f t="shared" ref="R25" si="11">AC25/10</f>
        <v>1</v>
      </c>
      <c r="S25" s="191"/>
      <c r="T25" s="192"/>
      <c r="U25" s="190"/>
      <c r="V25" s="189"/>
      <c r="W25" s="51"/>
      <c r="X25" s="52">
        <v>2</v>
      </c>
      <c r="Y25" s="53">
        <v>7</v>
      </c>
      <c r="Z25" s="52">
        <v>-4</v>
      </c>
      <c r="AA25" s="53">
        <v>17</v>
      </c>
      <c r="AB25" s="52">
        <v>4</v>
      </c>
      <c r="AC25" s="53">
        <v>10</v>
      </c>
      <c r="AD25" s="54"/>
    </row>
    <row r="26" spans="1:33" s="48" customFormat="1" ht="14.45" customHeight="1">
      <c r="A26" s="56" t="e">
        <f>T26</f>
        <v>#VALUE!</v>
      </c>
      <c r="B26" s="56">
        <v>1</v>
      </c>
      <c r="C26" s="50">
        <f ca="1">RAND()</f>
        <v>0.16079440735262196</v>
      </c>
      <c r="D26" s="187"/>
      <c r="E26" s="188" t="e">
        <f>T26</f>
        <v>#VALUE!</v>
      </c>
      <c r="F26" s="50" t="str">
        <f>VLOOKUP(K26,Уч!$A$2:$K$385,2,FALSE)</f>
        <v>Юрченко Полина</v>
      </c>
      <c r="G26" s="189">
        <f>VLOOKUP(K26,Уч!$A$2:$K$385,3,FALSE)</f>
        <v>34206</v>
      </c>
      <c r="H26" s="189" t="e">
        <f>VLOOKUP(L26,Уч!$A$2:$K$385,3,FALSE)</f>
        <v>#N/A</v>
      </c>
      <c r="I26" s="171" t="str">
        <f>VLOOKUP(K26,Уч!$A$2:$K$385,5,FALSE)</f>
        <v>Москва</v>
      </c>
      <c r="J26" s="171" t="str">
        <f>VLOOKUP(K26,Уч!$A$2:$K$385,6,FALSE)</f>
        <v>СДЮСШОР ЦСКА, РА</v>
      </c>
      <c r="K26" s="187">
        <v>106</v>
      </c>
      <c r="L26" s="194" t="str">
        <f>IF(X26=0,"X",X26/100)</f>
        <v>X</v>
      </c>
      <c r="M26" s="194" t="str">
        <f>IF(Y26=0,"X",Y26/100)</f>
        <v>X</v>
      </c>
      <c r="N26" s="194" t="str">
        <f>IF(Z26=0,"X",Z26/100)</f>
        <v>X</v>
      </c>
      <c r="O26" s="194"/>
      <c r="P26" s="194" t="str">
        <f>IF(AA26=0,"X",AA26/100)</f>
        <v>X</v>
      </c>
      <c r="Q26" s="194" t="str">
        <f>IF(AB26=0,"X",AB26/100)</f>
        <v>X</v>
      </c>
      <c r="R26" s="194" t="str">
        <f>IF(AC26=0,"X",AC26/100)</f>
        <v>X</v>
      </c>
      <c r="S26" s="191" t="s">
        <v>253</v>
      </c>
      <c r="T26" s="195" t="e">
        <f>RANK(S26,S26:S147)</f>
        <v>#VALUE!</v>
      </c>
      <c r="U26" s="194" t="e">
        <f t="shared" si="0"/>
        <v>#N/A</v>
      </c>
      <c r="V26" s="189" t="str">
        <f>VLOOKUP(K26,Уч!$A$2:$K$385,11,FALSE)</f>
        <v>Шемигон О.С., С.С.</v>
      </c>
      <c r="W26" s="51"/>
      <c r="X26" s="52"/>
      <c r="Y26" s="53"/>
      <c r="Z26" s="52"/>
      <c r="AA26" s="53"/>
      <c r="AB26" s="52"/>
      <c r="AC26" s="53"/>
      <c r="AD26" s="54">
        <f>MAX(X26,Y26,AA26,Z26,AB26,AC26)</f>
        <v>0</v>
      </c>
      <c r="AE26" s="47" t="s">
        <v>53</v>
      </c>
      <c r="AF26" s="66">
        <v>6.7</v>
      </c>
    </row>
    <row r="27" spans="1:33" s="48" customFormat="1" ht="14.45" hidden="1" customHeight="1">
      <c r="A27" s="56">
        <v>7</v>
      </c>
      <c r="B27" s="56">
        <v>2</v>
      </c>
      <c r="C27" s="50">
        <f t="shared" ref="C27" ca="1" si="12">C26</f>
        <v>0.16079440735262196</v>
      </c>
      <c r="D27" s="179"/>
      <c r="E27" s="179"/>
      <c r="F27" s="180"/>
      <c r="G27" s="181"/>
      <c r="H27" s="181" t="e">
        <f>VLOOKUP(L27,Уч!$A$2:$K$385,3,FALSE)</f>
        <v>#N/A</v>
      </c>
      <c r="I27" s="182"/>
      <c r="J27" s="182"/>
      <c r="K27" s="179"/>
      <c r="L27" s="183">
        <f t="shared" ref="L27" si="13">X27/10</f>
        <v>0</v>
      </c>
      <c r="M27" s="183">
        <f t="shared" ref="M27" si="14">Y27/10</f>
        <v>0</v>
      </c>
      <c r="N27" s="183">
        <f t="shared" ref="N27" si="15">Z27/10</f>
        <v>0</v>
      </c>
      <c r="O27" s="183"/>
      <c r="P27" s="183">
        <f t="shared" ref="P27" si="16">AB27/10</f>
        <v>0</v>
      </c>
      <c r="Q27" s="183">
        <f t="shared" ref="Q27" si="17">AC27/10</f>
        <v>0</v>
      </c>
      <c r="R27" s="183">
        <f t="shared" ref="R27" si="18">AD27/10</f>
        <v>0</v>
      </c>
      <c r="S27" s="184"/>
      <c r="T27" s="185"/>
      <c r="U27" s="186" t="str">
        <f t="shared" ref="U27" si="19">LOOKUP(S27,$AF$5:$AF$14,$AE$5:$AE$14)</f>
        <v>б/р</v>
      </c>
      <c r="V27" s="181"/>
      <c r="W27" s="51"/>
      <c r="X27" s="52"/>
      <c r="Y27" s="53"/>
      <c r="Z27" s="52"/>
      <c r="AA27" s="53"/>
      <c r="AB27" s="52"/>
      <c r="AC27" s="53"/>
      <c r="AD27" s="54"/>
    </row>
    <row r="28" spans="1:33" s="48" customFormat="1" ht="15.75">
      <c r="E28" s="48" t="s">
        <v>35</v>
      </c>
      <c r="F28" s="47"/>
      <c r="G28" s="47"/>
      <c r="I28" s="47"/>
      <c r="J28" s="47"/>
      <c r="K28" s="47"/>
      <c r="L28" s="47"/>
      <c r="M28" s="47"/>
      <c r="N28" s="47"/>
      <c r="T28" s="58"/>
      <c r="U28" s="58"/>
      <c r="V28" s="58"/>
      <c r="W28" s="59"/>
      <c r="X28" s="60"/>
      <c r="Y28" s="59"/>
      <c r="Z28" s="59"/>
      <c r="AA28" s="47"/>
      <c r="AB28" s="60"/>
      <c r="AC28" s="61"/>
    </row>
    <row r="29" spans="1:33" s="48" customFormat="1" ht="15.75">
      <c r="E29" s="48" t="s">
        <v>52</v>
      </c>
      <c r="F29" s="47"/>
      <c r="G29" s="47"/>
      <c r="I29" s="47"/>
      <c r="J29" s="47"/>
      <c r="K29" s="47"/>
      <c r="L29" s="47"/>
      <c r="M29" s="47"/>
      <c r="N29" s="47"/>
      <c r="T29" s="58"/>
      <c r="U29" s="58"/>
      <c r="V29" s="58"/>
      <c r="W29" s="59"/>
      <c r="X29" s="60"/>
      <c r="Y29" s="59"/>
      <c r="Z29" s="59"/>
      <c r="AA29" s="47"/>
      <c r="AB29" s="60"/>
      <c r="AC29" s="61"/>
    </row>
    <row r="30" spans="1:33" s="48" customFormat="1" ht="15.75">
      <c r="F30" s="47"/>
      <c r="G30" s="47"/>
      <c r="I30" s="47"/>
      <c r="J30" s="47"/>
      <c r="K30" s="47"/>
      <c r="L30" s="47"/>
      <c r="M30" s="47"/>
      <c r="N30" s="47"/>
      <c r="T30" s="58"/>
      <c r="U30" s="58"/>
      <c r="V30" s="58"/>
      <c r="W30" s="59"/>
      <c r="X30" s="60"/>
      <c r="Y30" s="59"/>
      <c r="Z30" s="59"/>
      <c r="AA30" s="47"/>
      <c r="AB30" s="60"/>
      <c r="AC30" s="61"/>
    </row>
    <row r="31" spans="1:33" s="48" customFormat="1" ht="15.75">
      <c r="E31" s="48" t="s">
        <v>35</v>
      </c>
      <c r="F31" s="47"/>
      <c r="G31" s="47"/>
      <c r="I31" s="47"/>
      <c r="J31" s="47"/>
      <c r="K31" s="47"/>
      <c r="L31" s="47"/>
      <c r="M31" s="47"/>
      <c r="N31" s="47"/>
      <c r="T31" s="58"/>
      <c r="U31" s="58"/>
      <c r="V31" s="58"/>
      <c r="W31" s="59"/>
      <c r="X31" s="60"/>
      <c r="Y31" s="59"/>
      <c r="Z31" s="59"/>
      <c r="AA31" s="47"/>
      <c r="AB31" s="60"/>
      <c r="AC31" s="61"/>
    </row>
  </sheetData>
  <sortState ref="A14:AG26">
    <sortCondition ref="T14:T26"/>
  </sortState>
  <mergeCells count="1">
    <mergeCell ref="L7:M7"/>
  </mergeCells>
  <printOptions horizontalCentered="1"/>
  <pageMargins left="0.39370078740157483" right="0.39370078740157483" top="0.59055118110236227" bottom="0.59055118110236227" header="0.39370078740157483" footer="0.39370078740157483"/>
  <pageSetup paperSize="9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G37"/>
  <sheetViews>
    <sheetView view="pageBreakPreview" topLeftCell="D5" zoomScaleSheetLayoutView="100" workbookViewId="0">
      <selection activeCell="M9" sqref="M9"/>
    </sheetView>
  </sheetViews>
  <sheetFormatPr defaultRowHeight="12.75" outlineLevelCol="2"/>
  <cols>
    <col min="1" max="2" width="9.140625" style="19" hidden="1" customWidth="1" outlineLevel="1"/>
    <col min="3" max="3" width="16.28515625" style="19" hidden="1" customWidth="1" outlineLevel="2"/>
    <col min="4" max="4" width="5.140625" style="19" customWidth="1" collapsed="1"/>
    <col min="5" max="5" width="5.7109375" style="19" hidden="1" customWidth="1"/>
    <col min="6" max="6" width="21.5703125" style="19" customWidth="1"/>
    <col min="7" max="7" width="7.85546875" style="21" customWidth="1"/>
    <col min="8" max="8" width="6.5703125" style="21" hidden="1" customWidth="1"/>
    <col min="9" max="9" width="11.140625" style="19" hidden="1" customWidth="1"/>
    <col min="10" max="10" width="18.5703125" style="19" customWidth="1"/>
    <col min="11" max="11" width="6" style="21" customWidth="1"/>
    <col min="12" max="14" width="7.42578125" style="21" customWidth="1"/>
    <col min="15" max="15" width="7.42578125" style="21" customWidth="1" outlineLevel="1"/>
    <col min="16" max="18" width="7.42578125" style="19" customWidth="1"/>
    <col min="19" max="19" width="8" style="19" customWidth="1"/>
    <col min="20" max="20" width="7" style="19" hidden="1" customWidth="1" outlineLevel="1"/>
    <col min="21" max="21" width="6.140625" style="22" customWidth="1" collapsed="1"/>
    <col min="22" max="22" width="23.85546875" style="22" customWidth="1"/>
    <col min="23" max="23" width="5.7109375" style="22" customWidth="1"/>
    <col min="24" max="24" width="4.7109375" style="46" customWidth="1" outlineLevel="1"/>
    <col min="25" max="25" width="4.7109375" style="45" customWidth="1" outlineLevel="1"/>
    <col min="26" max="26" width="4.7109375" style="46" customWidth="1" outlineLevel="1"/>
    <col min="27" max="27" width="4.28515625" style="45" customWidth="1" outlineLevel="1"/>
    <col min="28" max="28" width="4.7109375" style="21" customWidth="1" outlineLevel="1"/>
    <col min="29" max="29" width="8.140625" style="45" bestFit="1" customWidth="1" outlineLevel="1"/>
    <col min="30" max="30" width="8" style="37" customWidth="1" outlineLevel="1"/>
    <col min="31" max="16384" width="9.140625" style="19"/>
  </cols>
  <sheetData>
    <row r="1" spans="1:33" hidden="1">
      <c r="F1" s="20" t="str">
        <f>Расп!B25</f>
        <v>МИНСПОРТТУРИЗМА РОССИЙСКОЙ ФЕДЕРАЦИИ</v>
      </c>
      <c r="K1" s="20"/>
      <c r="L1" s="19"/>
      <c r="M1" s="19"/>
      <c r="X1" s="23"/>
      <c r="Y1" s="24"/>
      <c r="Z1" s="23"/>
      <c r="AA1" s="24"/>
      <c r="AB1" s="25"/>
      <c r="AC1" s="24"/>
      <c r="AD1" s="26"/>
    </row>
    <row r="2" spans="1:33" hidden="1">
      <c r="F2" s="20" t="str">
        <f>Расп!B26</f>
        <v>ФГУ "ЦСП СБОРНЫХ КОМАНД РОССИИ"</v>
      </c>
      <c r="K2" s="20"/>
      <c r="L2" s="19"/>
      <c r="M2" s="19"/>
      <c r="X2" s="23"/>
      <c r="Y2" s="24"/>
      <c r="Z2" s="23"/>
      <c r="AA2" s="24"/>
      <c r="AB2" s="25"/>
      <c r="AC2" s="24"/>
      <c r="AD2" s="26"/>
    </row>
    <row r="3" spans="1:33" hidden="1">
      <c r="F3" s="20" t="str">
        <f>Расп!B27</f>
        <v>ВСЕРОССИЙСКАЯ ФЕДЕРАЦИЯ ЛЕГКОЙ АТЛЕТИКИ</v>
      </c>
      <c r="K3" s="20"/>
      <c r="L3" s="19"/>
      <c r="M3" s="19"/>
      <c r="X3" s="23"/>
      <c r="Y3" s="24"/>
      <c r="Z3" s="23"/>
      <c r="AA3" s="24"/>
      <c r="AB3" s="25"/>
      <c r="AC3" s="24"/>
      <c r="AD3" s="26"/>
    </row>
    <row r="4" spans="1:33" hidden="1">
      <c r="D4" s="27"/>
      <c r="E4" s="27"/>
      <c r="F4" s="20"/>
      <c r="K4" s="20"/>
      <c r="L4" s="19"/>
      <c r="M4" s="19"/>
      <c r="X4" s="23"/>
      <c r="Y4" s="24"/>
      <c r="Z4" s="23"/>
      <c r="AA4" s="24"/>
      <c r="AB4" s="25"/>
      <c r="AC4" s="24"/>
      <c r="AD4" s="26"/>
    </row>
    <row r="5" spans="1:33" ht="15.75">
      <c r="F5" s="34" t="str">
        <f>Расп!B29</f>
        <v>Чемпионат г. Москвы по легкой атлетике</v>
      </c>
      <c r="G5" s="49"/>
      <c r="H5" s="49"/>
      <c r="I5" s="35"/>
      <c r="J5" s="35"/>
      <c r="K5" s="34"/>
      <c r="L5" s="19"/>
      <c r="M5" s="19"/>
      <c r="X5" s="23"/>
      <c r="Y5" s="24"/>
      <c r="Z5" s="23"/>
      <c r="AA5" s="24"/>
      <c r="AB5" s="25"/>
      <c r="AC5" s="24"/>
      <c r="AD5" s="26"/>
      <c r="AE5" s="19" t="s">
        <v>595</v>
      </c>
      <c r="AF5" s="19">
        <v>0</v>
      </c>
    </row>
    <row r="6" spans="1:33" ht="15.75">
      <c r="F6" s="34" t="str">
        <f>Расп!B30</f>
        <v>3-4 июля 2013 года, ОАО «Олимпийский комплекс «Лужники», ЮСЯ</v>
      </c>
      <c r="G6" s="49"/>
      <c r="H6" s="49"/>
      <c r="I6" s="35"/>
      <c r="J6" s="35"/>
      <c r="K6" s="34"/>
      <c r="L6" s="19"/>
      <c r="M6" s="19"/>
      <c r="X6" s="23"/>
      <c r="Y6" s="24"/>
      <c r="Z6" s="23"/>
      <c r="AA6" s="24"/>
      <c r="AB6" s="25"/>
      <c r="AC6" s="24"/>
      <c r="AD6" s="26"/>
      <c r="AE6" s="47" t="s">
        <v>36</v>
      </c>
      <c r="AF6" s="65"/>
    </row>
    <row r="7" spans="1:33" ht="15.75">
      <c r="F7" s="28"/>
      <c r="K7" s="28"/>
      <c r="L7" s="219">
        <f>Расп!A5</f>
        <v>41459</v>
      </c>
      <c r="M7" s="219"/>
      <c r="X7" s="23"/>
      <c r="Y7" s="24"/>
      <c r="Z7" s="23"/>
      <c r="AA7" s="24"/>
      <c r="AB7" s="25"/>
      <c r="AC7" s="24"/>
      <c r="AD7" s="26"/>
      <c r="AE7" s="47" t="s">
        <v>37</v>
      </c>
      <c r="AF7" s="65"/>
    </row>
    <row r="8" spans="1:33" ht="15.75">
      <c r="F8" s="34" t="str">
        <f>Расп!B5</f>
        <v>ТРОЙНОЙ ПРЫЖОК</v>
      </c>
      <c r="K8" s="34"/>
      <c r="L8" s="30" t="str">
        <f>Расп!C1</f>
        <v>Начало</v>
      </c>
      <c r="M8" s="31" t="str">
        <f>Расп!C5</f>
        <v>17.00</v>
      </c>
      <c r="P8" s="124" t="s">
        <v>60</v>
      </c>
      <c r="Q8" s="125">
        <f>Расп!F4</f>
        <v>7.52</v>
      </c>
      <c r="R8" s="33" t="s">
        <v>12</v>
      </c>
      <c r="S8" s="64">
        <f>Расп!I5</f>
        <v>15.5</v>
      </c>
      <c r="X8" s="23"/>
      <c r="Y8" s="24"/>
      <c r="Z8" s="23"/>
      <c r="AA8" s="24"/>
      <c r="AB8" s="25"/>
      <c r="AC8" s="24"/>
      <c r="AD8" s="26"/>
      <c r="AE8" s="47" t="s">
        <v>38</v>
      </c>
      <c r="AF8" s="65"/>
    </row>
    <row r="9" spans="1:33" ht="15.75" customHeight="1">
      <c r="F9" s="34" t="str">
        <f>Расп!B32</f>
        <v>Женщины</v>
      </c>
      <c r="K9" s="28"/>
      <c r="L9" s="30" t="str">
        <f>Расп!D1</f>
        <v>Окончание</v>
      </c>
      <c r="M9" s="31" t="str">
        <f>Расп!D5</f>
        <v>18.00</v>
      </c>
      <c r="N9" s="29"/>
      <c r="P9" s="126" t="s">
        <v>61</v>
      </c>
      <c r="Q9" s="125">
        <f>Расп!G4</f>
        <v>7.52</v>
      </c>
      <c r="R9" s="62" t="s">
        <v>13</v>
      </c>
      <c r="S9" s="64">
        <f>Расп!J5</f>
        <v>15.5</v>
      </c>
      <c r="T9" s="28"/>
      <c r="X9" s="23"/>
      <c r="Y9" s="24"/>
      <c r="Z9" s="23"/>
      <c r="AA9" s="24"/>
      <c r="AB9" s="25"/>
      <c r="AC9" s="24"/>
      <c r="AD9" s="32" t="s">
        <v>17</v>
      </c>
      <c r="AE9" s="47">
        <v>3</v>
      </c>
      <c r="AF9" s="65">
        <v>10.5</v>
      </c>
    </row>
    <row r="10" spans="1:33" ht="15.75">
      <c r="F10" s="33" t="s">
        <v>606</v>
      </c>
      <c r="K10" s="33"/>
      <c r="L10" s="122" t="s">
        <v>48</v>
      </c>
      <c r="M10" s="123">
        <f>Расп!E4</f>
        <v>5.4</v>
      </c>
      <c r="P10" s="124" t="s">
        <v>62</v>
      </c>
      <c r="Q10" s="125">
        <f>Расп!H4</f>
        <v>7.52</v>
      </c>
      <c r="R10" s="33" t="s">
        <v>14</v>
      </c>
      <c r="S10" s="64">
        <f>Расп!K5</f>
        <v>15.36</v>
      </c>
      <c r="T10" s="35"/>
      <c r="X10" s="23"/>
      <c r="Y10" s="24"/>
      <c r="Z10" s="23"/>
      <c r="AA10" s="24"/>
      <c r="AB10" s="25"/>
      <c r="AC10" s="24"/>
      <c r="AD10" s="32" t="s">
        <v>18</v>
      </c>
      <c r="AE10" s="47">
        <v>2</v>
      </c>
      <c r="AF10" s="65">
        <v>11.3</v>
      </c>
    </row>
    <row r="11" spans="1:33" ht="15.75">
      <c r="F11" s="33"/>
      <c r="K11" s="33"/>
      <c r="L11" s="34"/>
      <c r="M11" s="19"/>
      <c r="S11" s="35"/>
      <c r="T11" s="35"/>
      <c r="X11" s="23"/>
      <c r="Y11" s="24"/>
      <c r="Z11" s="23"/>
      <c r="AA11" s="24"/>
      <c r="AB11" s="25"/>
      <c r="AC11" s="24"/>
      <c r="AD11" s="32" t="s">
        <v>19</v>
      </c>
      <c r="AE11" s="47">
        <v>1</v>
      </c>
      <c r="AF11" s="65">
        <v>12.1</v>
      </c>
    </row>
    <row r="12" spans="1:33" s="41" customFormat="1" ht="15.75">
      <c r="C12" s="157" t="s">
        <v>28</v>
      </c>
      <c r="D12" s="197" t="s">
        <v>31</v>
      </c>
      <c r="E12" s="197" t="s">
        <v>31</v>
      </c>
      <c r="F12" s="197" t="s">
        <v>15</v>
      </c>
      <c r="G12" s="197" t="s">
        <v>0</v>
      </c>
      <c r="H12" s="197" t="s">
        <v>49</v>
      </c>
      <c r="I12" s="197" t="s">
        <v>586</v>
      </c>
      <c r="J12" s="197" t="s">
        <v>9</v>
      </c>
      <c r="K12" s="197" t="s">
        <v>16</v>
      </c>
      <c r="L12" s="197">
        <v>1</v>
      </c>
      <c r="M12" s="197">
        <v>2</v>
      </c>
      <c r="N12" s="197">
        <v>3</v>
      </c>
      <c r="O12" s="197"/>
      <c r="P12" s="197">
        <v>4</v>
      </c>
      <c r="Q12" s="197">
        <v>5</v>
      </c>
      <c r="R12" s="197">
        <v>6</v>
      </c>
      <c r="S12" s="197" t="s">
        <v>46</v>
      </c>
      <c r="T12" s="197" t="s">
        <v>31</v>
      </c>
      <c r="U12" s="38" t="s">
        <v>45</v>
      </c>
      <c r="V12" s="38" t="s">
        <v>47</v>
      </c>
      <c r="W12" s="38"/>
      <c r="X12" s="39" t="s">
        <v>22</v>
      </c>
      <c r="Y12" s="40" t="s">
        <v>25</v>
      </c>
      <c r="Z12" s="39" t="s">
        <v>23</v>
      </c>
      <c r="AA12" s="40" t="s">
        <v>26</v>
      </c>
      <c r="AB12" s="32" t="s">
        <v>24</v>
      </c>
      <c r="AC12" s="40" t="s">
        <v>27</v>
      </c>
      <c r="AD12" s="32" t="s">
        <v>20</v>
      </c>
      <c r="AE12" s="47" t="s">
        <v>55</v>
      </c>
      <c r="AF12" s="65">
        <v>12.9</v>
      </c>
    </row>
    <row r="13" spans="1:33" s="41" customFormat="1" ht="15.75"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  <c r="P13" s="197"/>
      <c r="Q13" s="197"/>
      <c r="R13" s="197"/>
      <c r="S13" s="197"/>
      <c r="T13" s="197"/>
      <c r="U13" s="38"/>
      <c r="V13" s="38"/>
      <c r="W13" s="38"/>
      <c r="X13" s="39"/>
      <c r="Y13" s="40"/>
      <c r="Z13" s="39"/>
      <c r="AA13" s="40"/>
      <c r="AB13" s="32"/>
      <c r="AC13" s="40"/>
      <c r="AD13" s="32"/>
      <c r="AE13" s="47" t="s">
        <v>54</v>
      </c>
      <c r="AF13" s="66">
        <v>13.5</v>
      </c>
    </row>
    <row r="14" spans="1:33" s="49" customFormat="1" ht="15.75">
      <c r="A14" s="56">
        <v>1</v>
      </c>
      <c r="B14" s="56">
        <v>1</v>
      </c>
      <c r="C14" s="50">
        <f ca="1">RAND()</f>
        <v>0.63768570533753766</v>
      </c>
      <c r="D14" s="187">
        <v>1</v>
      </c>
      <c r="E14" s="188">
        <f>T14</f>
        <v>4</v>
      </c>
      <c r="F14" s="50" t="str">
        <f>VLOOKUP(K14,Уч!$A$2:$K$385,2,FALSE)</f>
        <v>Валюкевич Виктория</v>
      </c>
      <c r="G14" s="189">
        <f>VLOOKUP(K14,Уч!$A$2:$K$385,3,FALSE)</f>
        <v>30093</v>
      </c>
      <c r="H14" s="189" t="e">
        <f>VLOOKUP(L14,Уч!$A$2:$K$385,3,FALSE)</f>
        <v>#N/A</v>
      </c>
      <c r="I14" s="171" t="str">
        <f>VLOOKUP(K14,Уч!$A$2:$K$385,5,FALSE)</f>
        <v>Москва</v>
      </c>
      <c r="J14" s="171" t="str">
        <f>VLOOKUP(K14,Уч!$A$2:$K$385,6,FALSE)</f>
        <v>ЦСП по л/а, РА</v>
      </c>
      <c r="K14" s="187">
        <v>143</v>
      </c>
      <c r="L14" s="190">
        <f>IF(X14=0,"X",X14/100)</f>
        <v>14.09</v>
      </c>
      <c r="M14" s="190">
        <f>IF(Y14=0,"X",Y14/100)</f>
        <v>13.63</v>
      </c>
      <c r="N14" s="190" t="str">
        <f>IF(Z14=0,"X",Z14/100)</f>
        <v>X</v>
      </c>
      <c r="O14" s="190"/>
      <c r="P14" s="190">
        <f>IF(AA14=0,"X",AA14/100)</f>
        <v>13.87</v>
      </c>
      <c r="Q14" s="190" t="str">
        <f>IF(AB14=0,"X",AB14/100)</f>
        <v>X</v>
      </c>
      <c r="R14" s="190" t="s">
        <v>605</v>
      </c>
      <c r="S14" s="191">
        <f>MAX(X14,Y14,AA14,Z14,AB14,AC14)/100</f>
        <v>14.09</v>
      </c>
      <c r="T14" s="195">
        <f>RANK(S14,S6:S141)</f>
        <v>4</v>
      </c>
      <c r="U14" s="174" t="str">
        <f>LOOKUP(S14,$AF$5:$AF$14,$AE$5:$AE$14)</f>
        <v>мс</v>
      </c>
      <c r="V14" s="189" t="str">
        <f>VLOOKUP(K14,Уч!$A$2:$K$385,11,FALSE)</f>
        <v>Кузин В.В., Тер-Аванесов Е.М.</v>
      </c>
      <c r="W14" s="51"/>
      <c r="X14" s="52">
        <v>1409</v>
      </c>
      <c r="Y14" s="53">
        <v>1363</v>
      </c>
      <c r="Z14" s="52"/>
      <c r="AA14" s="53">
        <v>1387</v>
      </c>
      <c r="AB14" s="52"/>
      <c r="AC14" s="53"/>
      <c r="AD14" s="54">
        <f>MAX(X14,Y14,AA14,Z14,AB14,AC14)</f>
        <v>1409</v>
      </c>
      <c r="AE14" s="48"/>
      <c r="AF14" s="48"/>
      <c r="AG14" s="48"/>
    </row>
    <row r="15" spans="1:33" s="49" customFormat="1" ht="14.45" customHeight="1">
      <c r="A15" s="56">
        <v>1</v>
      </c>
      <c r="B15" s="56">
        <v>2</v>
      </c>
      <c r="C15" s="50">
        <f ca="1">C14</f>
        <v>0.63768570533753766</v>
      </c>
      <c r="D15" s="187"/>
      <c r="E15" s="187"/>
      <c r="F15" s="50"/>
      <c r="G15" s="189"/>
      <c r="H15" s="189" t="e">
        <f>VLOOKUP(L15,Уч!$A$2:$K$385,3,FALSE)</f>
        <v>#N/A</v>
      </c>
      <c r="I15" s="171"/>
      <c r="J15" s="171"/>
      <c r="K15" s="187"/>
      <c r="L15" s="193">
        <f>X15/10</f>
        <v>0</v>
      </c>
      <c r="M15" s="193">
        <f>Y15/10</f>
        <v>1.5</v>
      </c>
      <c r="N15" s="193">
        <f>Z15/10</f>
        <v>-0.4</v>
      </c>
      <c r="O15" s="193"/>
      <c r="P15" s="193">
        <f>AA15/10</f>
        <v>1.6</v>
      </c>
      <c r="Q15" s="193">
        <f>AB15/10</f>
        <v>2</v>
      </c>
      <c r="R15" s="204">
        <f>AC15/10</f>
        <v>0</v>
      </c>
      <c r="S15" s="191"/>
      <c r="T15" s="195"/>
      <c r="U15" s="174"/>
      <c r="V15" s="189"/>
      <c r="W15" s="51"/>
      <c r="X15" s="52"/>
      <c r="Y15" s="53">
        <v>15</v>
      </c>
      <c r="Z15" s="52">
        <v>-4</v>
      </c>
      <c r="AA15" s="53">
        <v>16</v>
      </c>
      <c r="AB15" s="52">
        <v>20</v>
      </c>
      <c r="AC15" s="53"/>
      <c r="AD15" s="54"/>
      <c r="AE15" s="48"/>
      <c r="AF15" s="48"/>
      <c r="AG15" s="48"/>
    </row>
    <row r="16" spans="1:33" s="48" customFormat="1" ht="14.45" customHeight="1">
      <c r="A16" s="56">
        <v>2</v>
      </c>
      <c r="B16" s="56">
        <v>1</v>
      </c>
      <c r="C16" s="50">
        <f ca="1">RAND()</f>
        <v>0.60249353674664607</v>
      </c>
      <c r="D16" s="187">
        <v>2</v>
      </c>
      <c r="E16" s="188">
        <f>T16</f>
        <v>5</v>
      </c>
      <c r="F16" s="50" t="str">
        <f>VLOOKUP(K16,Уч!$A$2:$K$385,2,FALSE)</f>
        <v>Пятых Анна</v>
      </c>
      <c r="G16" s="189">
        <f>VLOOKUP(K16,Уч!$A$2:$K$385,3,FALSE)</f>
        <v>29680</v>
      </c>
      <c r="H16" s="189" t="e">
        <f>VLOOKUP(L16,Уч!$A$2:$K$385,3,FALSE)</f>
        <v>#N/A</v>
      </c>
      <c r="I16" s="171" t="str">
        <f>VLOOKUP(K16,Уч!$A$2:$K$385,5,FALSE)</f>
        <v>Москва</v>
      </c>
      <c r="J16" s="171" t="str">
        <f>VLOOKUP(K16,Уч!$A$2:$K$385,6,FALSE)</f>
        <v>ЦСП по л/а</v>
      </c>
      <c r="K16" s="187">
        <v>146</v>
      </c>
      <c r="L16" s="190">
        <f>IF(X16=0,"X",X16/100)</f>
        <v>13.14</v>
      </c>
      <c r="M16" s="190">
        <f>IF(Y16=0,"X",Y16/100)</f>
        <v>13.15</v>
      </c>
      <c r="N16" s="190" t="str">
        <f>IF(Z16=0,"X",Z16/100)</f>
        <v>X</v>
      </c>
      <c r="O16" s="190"/>
      <c r="P16" s="190" t="str">
        <f>IF(AA16=0,"X",AA16/100)</f>
        <v>X</v>
      </c>
      <c r="Q16" s="190">
        <f>IF(AB16=0,"X",AB16/100)</f>
        <v>13.74</v>
      </c>
      <c r="R16" s="190">
        <f>IF(AC16=0,"X",AC16/100)</f>
        <v>13.64</v>
      </c>
      <c r="S16" s="191">
        <f>MAX(X16,Y16,AA16,Z16,AB16,AC16)/100</f>
        <v>13.74</v>
      </c>
      <c r="T16" s="195">
        <f>RANK(S16,S4:S143)</f>
        <v>5</v>
      </c>
      <c r="U16" s="174" t="str">
        <f>LOOKUP(S16,$AF$5:$AF$14,$AE$5:$AE$14)</f>
        <v>мс</v>
      </c>
      <c r="V16" s="189" t="str">
        <f>VLOOKUP(K16,Уч!$A$2:$K$385,11,FALSE)</f>
        <v>Тер-Аванесов Е.М., Креер В.А.</v>
      </c>
      <c r="W16" s="51"/>
      <c r="X16" s="52">
        <v>1314</v>
      </c>
      <c r="Y16" s="53">
        <v>1315</v>
      </c>
      <c r="Z16" s="52"/>
      <c r="AA16" s="53"/>
      <c r="AB16" s="52">
        <v>1374</v>
      </c>
      <c r="AC16" s="53">
        <v>1364</v>
      </c>
      <c r="AD16" s="54">
        <f>MAX(X16,Y16,AA16,Z16,AB16,AC16)</f>
        <v>1374</v>
      </c>
    </row>
    <row r="17" spans="1:33" s="48" customFormat="1" ht="14.45" customHeight="1">
      <c r="A17" s="56">
        <v>2</v>
      </c>
      <c r="B17" s="56">
        <v>2</v>
      </c>
      <c r="C17" s="50">
        <f ca="1">C16</f>
        <v>0.60249353674664607</v>
      </c>
      <c r="D17" s="187"/>
      <c r="E17" s="187"/>
      <c r="F17" s="50"/>
      <c r="G17" s="189"/>
      <c r="H17" s="189" t="e">
        <f>VLOOKUP(L17,Уч!$A$2:$K$385,3,FALSE)</f>
        <v>#N/A</v>
      </c>
      <c r="I17" s="171"/>
      <c r="J17" s="171"/>
      <c r="K17" s="187"/>
      <c r="L17" s="193">
        <f>X17/10</f>
        <v>0</v>
      </c>
      <c r="M17" s="193">
        <f>Y17/10</f>
        <v>-1.4</v>
      </c>
      <c r="N17" s="193">
        <f>Z17/10</f>
        <v>0.8</v>
      </c>
      <c r="O17" s="193"/>
      <c r="P17" s="193">
        <f>AA17/10</f>
        <v>0.7</v>
      </c>
      <c r="Q17" s="193">
        <f>AB17/10</f>
        <v>1.3</v>
      </c>
      <c r="R17" s="193">
        <f>AC17/10</f>
        <v>3.9</v>
      </c>
      <c r="S17" s="191"/>
      <c r="T17" s="195"/>
      <c r="U17" s="174"/>
      <c r="V17" s="189"/>
      <c r="W17" s="51"/>
      <c r="X17" s="52"/>
      <c r="Y17" s="53">
        <v>-14</v>
      </c>
      <c r="Z17" s="52">
        <v>8</v>
      </c>
      <c r="AA17" s="53">
        <v>7</v>
      </c>
      <c r="AB17" s="52">
        <v>13</v>
      </c>
      <c r="AC17" s="53">
        <v>39</v>
      </c>
      <c r="AD17" s="54"/>
    </row>
    <row r="18" spans="1:33" s="48" customFormat="1" ht="14.45" customHeight="1">
      <c r="A18" s="56">
        <v>3</v>
      </c>
      <c r="B18" s="56">
        <v>1</v>
      </c>
      <c r="C18" s="50">
        <f ca="1">RAND()</f>
        <v>9.1581604510513004E-2</v>
      </c>
      <c r="D18" s="187">
        <v>3</v>
      </c>
      <c r="E18" s="188">
        <f>T18</f>
        <v>6</v>
      </c>
      <c r="F18" s="50" t="str">
        <f>VLOOKUP(K18,Уч!$A$2:$K$385,2,FALSE)</f>
        <v>Власова Алиса</v>
      </c>
      <c r="G18" s="189">
        <f>VLOOKUP(K18,Уч!$A$2:$K$385,3,FALSE)</f>
        <v>33132</v>
      </c>
      <c r="H18" s="189" t="e">
        <f>VLOOKUP(L18,Уч!$A$2:$K$385,3,FALSE)</f>
        <v>#N/A</v>
      </c>
      <c r="I18" s="171" t="str">
        <f>VLOOKUP(K18,Уч!$A$2:$K$385,5,FALSE)</f>
        <v>Москва</v>
      </c>
      <c r="J18" s="171" t="str">
        <f>VLOOKUP(K18,Уч!$A$2:$K$385,6,FALSE)</f>
        <v>ЦСП по л/а</v>
      </c>
      <c r="K18" s="187">
        <v>144</v>
      </c>
      <c r="L18" s="190" t="str">
        <f>IF(X18=0,"X",X18/100)</f>
        <v>X</v>
      </c>
      <c r="M18" s="190">
        <f>IF(Y18=0,"X",Y18/100)</f>
        <v>13.08</v>
      </c>
      <c r="N18" s="190">
        <f>IF(Z18=0,"X",Z18/100)</f>
        <v>13.49</v>
      </c>
      <c r="O18" s="190"/>
      <c r="P18" s="190">
        <f>IF(AA18=0,"X",AA18/100)</f>
        <v>12.15</v>
      </c>
      <c r="Q18" s="190">
        <f>IF(AB18=0,"X",AB18/100)</f>
        <v>12.94</v>
      </c>
      <c r="R18" s="190">
        <f>IF(AC18=0,"X",AC18/100)</f>
        <v>12.83</v>
      </c>
      <c r="S18" s="191">
        <f>MAX(X18,Y18,AA18,Z18,AB18,AC18)/100</f>
        <v>13.49</v>
      </c>
      <c r="T18" s="195">
        <f>RANK(S18,S2:S145)</f>
        <v>6</v>
      </c>
      <c r="U18" s="174" t="str">
        <f>LOOKUP(S18,$AF$5:$AF$14,$AE$5:$AE$14)</f>
        <v>кмс</v>
      </c>
      <c r="V18" s="189" t="str">
        <f>VLOOKUP(K18,Уч!$A$2:$K$385,11,FALSE)</f>
        <v>Тер-Аванесов Е.А., Метельский В.М., Козловская М.А.</v>
      </c>
      <c r="W18" s="51"/>
      <c r="X18" s="52"/>
      <c r="Y18" s="53">
        <v>1308</v>
      </c>
      <c r="Z18" s="52">
        <v>1349</v>
      </c>
      <c r="AA18" s="53">
        <v>1215</v>
      </c>
      <c r="AB18" s="52">
        <v>1294</v>
      </c>
      <c r="AC18" s="53">
        <v>1283</v>
      </c>
      <c r="AD18" s="54">
        <f>MAX(X18,Y18,AA18,Z18,AB18,AC18)</f>
        <v>1349</v>
      </c>
      <c r="AE18" s="19"/>
      <c r="AF18" s="19"/>
      <c r="AG18" s="19"/>
    </row>
    <row r="19" spans="1:33" s="48" customFormat="1" ht="14.45" customHeight="1">
      <c r="A19" s="56">
        <v>3</v>
      </c>
      <c r="B19" s="56">
        <v>2</v>
      </c>
      <c r="C19" s="50">
        <f ca="1">C18</f>
        <v>9.1581604510513004E-2</v>
      </c>
      <c r="D19" s="187"/>
      <c r="E19" s="187"/>
      <c r="F19" s="50"/>
      <c r="G19" s="189"/>
      <c r="H19" s="189" t="e">
        <f>VLOOKUP(L19,Уч!$A$2:$K$385,3,FALSE)</f>
        <v>#N/A</v>
      </c>
      <c r="I19" s="171"/>
      <c r="J19" s="171"/>
      <c r="K19" s="187"/>
      <c r="L19" s="193">
        <f>X19/10</f>
        <v>0.2</v>
      </c>
      <c r="M19" s="193">
        <f>Y19/10</f>
        <v>0.3</v>
      </c>
      <c r="N19" s="193">
        <f>Z19/10</f>
        <v>0.1</v>
      </c>
      <c r="O19" s="193"/>
      <c r="P19" s="193">
        <f>AA19/10</f>
        <v>0</v>
      </c>
      <c r="Q19" s="193">
        <f>AB19/10</f>
        <v>1.4</v>
      </c>
      <c r="R19" s="193">
        <f>AC19/10</f>
        <v>1.1000000000000001</v>
      </c>
      <c r="S19" s="191"/>
      <c r="T19" s="195"/>
      <c r="U19" s="174"/>
      <c r="V19" s="189"/>
      <c r="W19" s="51"/>
      <c r="X19" s="52">
        <v>2</v>
      </c>
      <c r="Y19" s="53">
        <v>3</v>
      </c>
      <c r="Z19" s="52">
        <v>1</v>
      </c>
      <c r="AA19" s="53"/>
      <c r="AB19" s="52">
        <v>14</v>
      </c>
      <c r="AC19" s="53">
        <v>11</v>
      </c>
      <c r="AD19" s="54"/>
      <c r="AE19" s="19"/>
      <c r="AF19" s="19"/>
      <c r="AG19" s="19"/>
    </row>
    <row r="20" spans="1:33" s="48" customFormat="1" ht="14.45" customHeight="1">
      <c r="A20" s="56">
        <v>4</v>
      </c>
      <c r="B20" s="56">
        <v>1</v>
      </c>
      <c r="C20" s="50">
        <f ca="1">RAND()</f>
        <v>0.59658788675614227</v>
      </c>
      <c r="D20" s="187">
        <v>4</v>
      </c>
      <c r="E20" s="188">
        <f>T20</f>
        <v>5</v>
      </c>
      <c r="F20" s="50" t="str">
        <f>VLOOKUP(K20,Уч!$A$2:$K$385,2,FALSE)</f>
        <v xml:space="preserve">Сунцова Мария </v>
      </c>
      <c r="G20" s="189">
        <f>VLOOKUP(K20,Уч!$A$2:$K$385,3,FALSE)</f>
        <v>35426</v>
      </c>
      <c r="H20" s="189" t="e">
        <f>VLOOKUP(L20,Уч!$A$2:$K$385,3,FALSE)</f>
        <v>#N/A</v>
      </c>
      <c r="I20" s="171" t="str">
        <f>VLOOKUP(K20,Уч!$A$2:$K$385,5,FALSE)</f>
        <v>Москва</v>
      </c>
      <c r="J20" s="171" t="str">
        <f>VLOOKUP(K20,Уч!$A$2:$K$385,6,FALSE)</f>
        <v xml:space="preserve"> СДЮСШОР  им. бр.Знаменских</v>
      </c>
      <c r="K20" s="187">
        <v>148</v>
      </c>
      <c r="L20" s="190" t="str">
        <f>IF(X20=0,"X",X20/100)</f>
        <v>X</v>
      </c>
      <c r="M20" s="190">
        <f>IF(Y20=0,"X",Y20/100)</f>
        <v>12.79</v>
      </c>
      <c r="N20" s="190">
        <f>IF(Z20=0,"X",Z20/100)</f>
        <v>12.61</v>
      </c>
      <c r="O20" s="190"/>
      <c r="P20" s="190">
        <f>IF(AA20=0,"X",AA20/100)</f>
        <v>12.82</v>
      </c>
      <c r="Q20" s="190" t="str">
        <f>IF(AB20=0,"X",AB20/100)</f>
        <v>X</v>
      </c>
      <c r="R20" s="190">
        <f>IF(AC20=0,"X",AC20/100)</f>
        <v>12.95</v>
      </c>
      <c r="S20" s="191">
        <f>MAX(X20,Y20,AA20,Z20,AB20,AC20)/100</f>
        <v>12.95</v>
      </c>
      <c r="T20" s="195">
        <f>RANK(S20,S10:S147)</f>
        <v>5</v>
      </c>
      <c r="U20" s="174" t="str">
        <f>LOOKUP(S20,$AF$5:$AF$14,$AE$5:$AE$14)</f>
        <v>кмс</v>
      </c>
      <c r="V20" s="189" t="str">
        <f>VLOOKUP(K20,Уч!$A$2:$K$385,11,FALSE)</f>
        <v>Павлов В.И., Павлова Н.В.</v>
      </c>
      <c r="W20" s="51"/>
      <c r="X20" s="52"/>
      <c r="Y20" s="53">
        <v>1279</v>
      </c>
      <c r="Z20" s="52">
        <v>1261</v>
      </c>
      <c r="AA20" s="53">
        <v>1282</v>
      </c>
      <c r="AB20" s="52"/>
      <c r="AC20" s="53">
        <v>1295</v>
      </c>
      <c r="AD20" s="54">
        <f>MAX(X20,Y20,AA20,Z20,AB20,AC20)</f>
        <v>1295</v>
      </c>
    </row>
    <row r="21" spans="1:33" s="48" customFormat="1" ht="14.45" customHeight="1">
      <c r="A21" s="56">
        <v>4</v>
      </c>
      <c r="B21" s="56">
        <v>2</v>
      </c>
      <c r="C21" s="50">
        <f ca="1">C20</f>
        <v>0.59658788675614227</v>
      </c>
      <c r="D21" s="187"/>
      <c r="E21" s="187"/>
      <c r="F21" s="50"/>
      <c r="G21" s="189"/>
      <c r="H21" s="189" t="e">
        <f>VLOOKUP(L21,Уч!$A$2:$K$385,3,FALSE)</f>
        <v>#N/A</v>
      </c>
      <c r="I21" s="171"/>
      <c r="J21" s="171"/>
      <c r="K21" s="187"/>
      <c r="L21" s="193">
        <f>X21/10</f>
        <v>0.4</v>
      </c>
      <c r="M21" s="193">
        <f>Y21/10</f>
        <v>0.8</v>
      </c>
      <c r="N21" s="193">
        <f>Z21/10</f>
        <v>0.2</v>
      </c>
      <c r="O21" s="193"/>
      <c r="P21" s="193">
        <f>AA21/10</f>
        <v>0.2</v>
      </c>
      <c r="Q21" s="193">
        <f>AB21/10</f>
        <v>1.3</v>
      </c>
      <c r="R21" s="193">
        <f>AC21/10</f>
        <v>1.4</v>
      </c>
      <c r="S21" s="191"/>
      <c r="T21" s="195"/>
      <c r="U21" s="174"/>
      <c r="V21" s="189"/>
      <c r="W21" s="51"/>
      <c r="X21" s="52">
        <v>4</v>
      </c>
      <c r="Y21" s="53">
        <v>8</v>
      </c>
      <c r="Z21" s="52">
        <v>2</v>
      </c>
      <c r="AA21" s="53">
        <v>2</v>
      </c>
      <c r="AB21" s="52">
        <v>13</v>
      </c>
      <c r="AC21" s="53">
        <v>14</v>
      </c>
      <c r="AD21" s="54"/>
    </row>
    <row r="22" spans="1:33" s="48" customFormat="1" ht="14.45" customHeight="1">
      <c r="A22" s="56">
        <v>5</v>
      </c>
      <c r="B22" s="56">
        <v>1</v>
      </c>
      <c r="C22" s="50">
        <f ca="1">RAND()</f>
        <v>0.59867999982012665</v>
      </c>
      <c r="D22" s="187">
        <v>5</v>
      </c>
      <c r="E22" s="188">
        <f>T22</f>
        <v>8</v>
      </c>
      <c r="F22" s="50" t="str">
        <f>VLOOKUP(K22,Уч!$A$2:$K$385,2,FALSE)</f>
        <v>Саломатина Ольга</v>
      </c>
      <c r="G22" s="189">
        <f>VLOOKUP(K22,Уч!$A$2:$K$385,3,FALSE)</f>
        <v>33826</v>
      </c>
      <c r="H22" s="189" t="e">
        <f>VLOOKUP(L22,Уч!$A$2:$K$385,3,FALSE)</f>
        <v>#N/A</v>
      </c>
      <c r="I22" s="171" t="str">
        <f>VLOOKUP(K22,Уч!$A$2:$K$385,5,FALSE)</f>
        <v>Москва</v>
      </c>
      <c r="J22" s="171" t="str">
        <f>VLOOKUP(K22,Уч!$A$2:$K$385,6,FALSE)</f>
        <v>ЦСП по л/а</v>
      </c>
      <c r="K22" s="187">
        <v>189</v>
      </c>
      <c r="L22" s="190">
        <f>IF(X22=0,"X",X22/100)</f>
        <v>12.62</v>
      </c>
      <c r="M22" s="190">
        <f>IF(Y22=0,"X",Y22/100)</f>
        <v>11.27</v>
      </c>
      <c r="N22" s="190">
        <f>IF(Z22=0,"X",Z22/100)</f>
        <v>12.41</v>
      </c>
      <c r="O22" s="190"/>
      <c r="P22" s="190" t="str">
        <f>IF(AA22=0,"X",AA22/100)</f>
        <v>X</v>
      </c>
      <c r="Q22" s="190">
        <f>IF(AB22=0,"X",AB22/100)</f>
        <v>12.56</v>
      </c>
      <c r="R22" s="190" t="str">
        <f>IF(AC22=0,"X",AC22/100)</f>
        <v>X</v>
      </c>
      <c r="S22" s="191">
        <f>MAX(X22,Y22,AA22,Z22,AB22,AC22)/100</f>
        <v>12.62</v>
      </c>
      <c r="T22" s="195">
        <f>RANK(S22,S4:S2180)</f>
        <v>8</v>
      </c>
      <c r="U22" s="174">
        <f>LOOKUP(S22,$AF$5:$AF$14,$AE$5:$AE$14)</f>
        <v>1</v>
      </c>
      <c r="V22" s="189" t="str">
        <f>VLOOKUP(K22,Уч!$A$2:$K$385,11,FALSE)</f>
        <v>Тер-Аванесов Е.М., Трегубовы</v>
      </c>
      <c r="W22" s="51"/>
      <c r="X22" s="52">
        <v>1262</v>
      </c>
      <c r="Y22" s="53">
        <v>1127</v>
      </c>
      <c r="Z22" s="52">
        <v>1241</v>
      </c>
      <c r="AA22" s="53"/>
      <c r="AB22" s="52">
        <v>1256</v>
      </c>
      <c r="AC22" s="53"/>
      <c r="AD22" s="54">
        <f>MAX(X22,Y22,AA22,Z22,AB22,AC22)</f>
        <v>1262</v>
      </c>
      <c r="AE22" s="19"/>
      <c r="AF22" s="19"/>
      <c r="AG22" s="19"/>
    </row>
    <row r="23" spans="1:33" s="48" customFormat="1" ht="14.45" customHeight="1">
      <c r="A23" s="56">
        <v>5</v>
      </c>
      <c r="B23" s="56">
        <v>2</v>
      </c>
      <c r="C23" s="50">
        <f ca="1">C22</f>
        <v>0.59867999982012665</v>
      </c>
      <c r="D23" s="187"/>
      <c r="E23" s="187"/>
      <c r="F23" s="205"/>
      <c r="G23" s="206"/>
      <c r="H23" s="206" t="e">
        <f>VLOOKUP(L23,Уч!$A$2:$K$385,3,FALSE)</f>
        <v>#N/A</v>
      </c>
      <c r="I23" s="207"/>
      <c r="J23" s="207"/>
      <c r="K23" s="208"/>
      <c r="L23" s="193">
        <f>X23/10</f>
        <v>1.5</v>
      </c>
      <c r="M23" s="193">
        <f>Y23/10</f>
        <v>0</v>
      </c>
      <c r="N23" s="193">
        <f>Z23/10</f>
        <v>0.8</v>
      </c>
      <c r="O23" s="193"/>
      <c r="P23" s="193">
        <f>AA23/10</f>
        <v>0.6</v>
      </c>
      <c r="Q23" s="193">
        <f>AB23/10</f>
        <v>1.3</v>
      </c>
      <c r="R23" s="193">
        <f>AC23/10</f>
        <v>0</v>
      </c>
      <c r="S23" s="209"/>
      <c r="T23" s="195"/>
      <c r="U23" s="178" t="str">
        <f>LOOKUP(S23,$AF$5:$AF$14,$AE$5:$AE$14)</f>
        <v>б/р</v>
      </c>
      <c r="V23" s="206"/>
      <c r="W23" s="51"/>
      <c r="X23" s="52">
        <v>15</v>
      </c>
      <c r="Y23" s="53"/>
      <c r="Z23" s="52">
        <v>8</v>
      </c>
      <c r="AA23" s="53">
        <v>6</v>
      </c>
      <c r="AB23" s="52">
        <v>13</v>
      </c>
      <c r="AC23" s="53"/>
      <c r="AD23" s="54"/>
      <c r="AE23" s="19"/>
      <c r="AF23" s="19"/>
      <c r="AG23" s="19"/>
    </row>
    <row r="24" spans="1:33" s="48" customFormat="1" ht="14.45" customHeight="1">
      <c r="A24" s="56">
        <v>6</v>
      </c>
      <c r="B24" s="56">
        <v>1</v>
      </c>
      <c r="C24" s="50">
        <f ca="1">RAND()</f>
        <v>0.19083090674386571</v>
      </c>
      <c r="D24" s="187">
        <v>6</v>
      </c>
      <c r="E24" s="188">
        <f>T24</f>
        <v>2</v>
      </c>
      <c r="F24" s="50" t="str">
        <f>VLOOKUP(K24,Уч!$A$2:$K$385,2,FALSE)</f>
        <v>Ясинская Яна</v>
      </c>
      <c r="G24" s="189">
        <f>VLOOKUP(K24,Уч!$A$2:$K$385,3,FALSE)</f>
        <v>34468</v>
      </c>
      <c r="H24" s="189" t="e">
        <f>VLOOKUP(L24,Уч!$A$2:$K$385,3,FALSE)</f>
        <v>#N/A</v>
      </c>
      <c r="I24" s="171" t="str">
        <f>VLOOKUP(K24,Уч!$A$2:$K$385,5,FALSE)</f>
        <v xml:space="preserve">Москва </v>
      </c>
      <c r="J24" s="171" t="str">
        <f>VLOOKUP(K24,Уч!$A$2:$K$385,6,FALSE)</f>
        <v>СДЮСШОР 24</v>
      </c>
      <c r="K24" s="187">
        <v>150</v>
      </c>
      <c r="L24" s="190">
        <f>IF(X24=0,"X",X24/100)</f>
        <v>11.79</v>
      </c>
      <c r="M24" s="190">
        <f>IF(Y24=0,"X",Y24/100)</f>
        <v>11.87</v>
      </c>
      <c r="N24" s="190">
        <f>IF(Z24=0,"X",Z24/100)</f>
        <v>12.17</v>
      </c>
      <c r="O24" s="190"/>
      <c r="P24" s="190">
        <f>IF(AA24=0,"X",AA24/100)</f>
        <v>11.9</v>
      </c>
      <c r="Q24" s="190">
        <f>IF(AB24=0,"X",AB24/100)</f>
        <v>12.12</v>
      </c>
      <c r="R24" s="190" t="str">
        <f>IF(AC24=0,"X",AC24/100)</f>
        <v>X</v>
      </c>
      <c r="S24" s="191">
        <f>MAX(X24,Y24,AA24,Z24,AB24,AC24)/100</f>
        <v>12.17</v>
      </c>
      <c r="T24" s="195">
        <f>RANK(S24,S22:S151)</f>
        <v>2</v>
      </c>
      <c r="U24" s="174">
        <f>LOOKUP(S24,$AF$5:$AF$14,$AE$5:$AE$14)</f>
        <v>1</v>
      </c>
      <c r="V24" s="189" t="str">
        <f>VLOOKUP(K24,Уч!$A$2:$K$385,11,FALSE)</f>
        <v>Ревун Д.Д.</v>
      </c>
      <c r="W24" s="51"/>
      <c r="X24" s="52">
        <v>1179</v>
      </c>
      <c r="Y24" s="53">
        <v>1187</v>
      </c>
      <c r="Z24" s="52">
        <v>1217</v>
      </c>
      <c r="AA24" s="53">
        <v>1190</v>
      </c>
      <c r="AB24" s="52">
        <v>1212</v>
      </c>
      <c r="AC24" s="53"/>
      <c r="AD24" s="54">
        <f>MAX(X24,Y24,AA24,Z24,AB24,AC24)</f>
        <v>1217</v>
      </c>
      <c r="AE24" s="47"/>
      <c r="AF24" s="47"/>
      <c r="AG24" s="47"/>
    </row>
    <row r="25" spans="1:33" s="48" customFormat="1" ht="14.45" customHeight="1">
      <c r="A25" s="56">
        <v>6</v>
      </c>
      <c r="B25" s="56">
        <v>2</v>
      </c>
      <c r="C25" s="50">
        <f ca="1">C24</f>
        <v>0.19083090674386571</v>
      </c>
      <c r="D25" s="187"/>
      <c r="E25" s="187"/>
      <c r="F25" s="50"/>
      <c r="G25" s="189"/>
      <c r="H25" s="189" t="e">
        <f>VLOOKUP(L25,Уч!$A$2:$K$385,3,FALSE)</f>
        <v>#N/A</v>
      </c>
      <c r="I25" s="171"/>
      <c r="J25" s="171"/>
      <c r="K25" s="187"/>
      <c r="L25" s="193">
        <f>X25/10</f>
        <v>0.7</v>
      </c>
      <c r="M25" s="193">
        <f>Y25/10</f>
        <v>-1.2</v>
      </c>
      <c r="N25" s="193">
        <f>Z25/10</f>
        <v>-0.5</v>
      </c>
      <c r="O25" s="193"/>
      <c r="P25" s="193">
        <f>AA25/10</f>
        <v>0.1</v>
      </c>
      <c r="Q25" s="193">
        <f>AB25/10</f>
        <v>0</v>
      </c>
      <c r="R25" s="193">
        <f>AC25/10</f>
        <v>0</v>
      </c>
      <c r="S25" s="191"/>
      <c r="T25" s="195"/>
      <c r="U25" s="174"/>
      <c r="V25" s="189"/>
      <c r="W25" s="51"/>
      <c r="X25" s="52">
        <v>7</v>
      </c>
      <c r="Y25" s="53">
        <v>-12</v>
      </c>
      <c r="Z25" s="52">
        <v>-5</v>
      </c>
      <c r="AA25" s="53">
        <v>1</v>
      </c>
      <c r="AB25" s="52"/>
      <c r="AC25" s="53"/>
      <c r="AD25" s="54"/>
    </row>
    <row r="26" spans="1:33" s="48" customFormat="1" ht="14.45" customHeight="1">
      <c r="A26" s="56">
        <v>7</v>
      </c>
      <c r="B26" s="56">
        <v>1</v>
      </c>
      <c r="C26" s="50">
        <f ca="1">RAND()</f>
        <v>0.8483454505073591</v>
      </c>
      <c r="D26" s="187">
        <v>7</v>
      </c>
      <c r="E26" s="188">
        <f>T26</f>
        <v>7</v>
      </c>
      <c r="F26" s="50" t="str">
        <f>VLOOKUP(K26,Уч!$A$2:$K$385,2,FALSE)</f>
        <v>Рык Анастасия</v>
      </c>
      <c r="G26" s="189">
        <f>VLOOKUP(K26,Уч!$A$2:$K$385,3,FALSE)</f>
        <v>35075</v>
      </c>
      <c r="H26" s="189" t="e">
        <f>VLOOKUP(L26,Уч!$A$2:$K$385,3,FALSE)</f>
        <v>#N/A</v>
      </c>
      <c r="I26" s="171" t="str">
        <f>VLOOKUP(K26,Уч!$A$2:$K$385,5,FALSE)</f>
        <v>Москва</v>
      </c>
      <c r="J26" s="171" t="str">
        <f>VLOOKUP(K26,Уч!$A$2:$K$385,6,FALSE)</f>
        <v>ЦСП по л/а</v>
      </c>
      <c r="K26" s="187">
        <v>147</v>
      </c>
      <c r="L26" s="190">
        <f>IF(X26=0,"X",X26/100)</f>
        <v>11.84</v>
      </c>
      <c r="M26" s="190">
        <f>IF(Y26=0,"X",Y26/100)</f>
        <v>11.89</v>
      </c>
      <c r="N26" s="190">
        <f>IF(Z26=0,"X",Z26/100)</f>
        <v>11.92</v>
      </c>
      <c r="O26" s="190"/>
      <c r="P26" s="190" t="str">
        <f>IF(AA26=0,"X",AA26/100)</f>
        <v>X</v>
      </c>
      <c r="Q26" s="190" t="str">
        <f>IF(AB26=0,"X",AB26/100)</f>
        <v>X</v>
      </c>
      <c r="R26" s="190">
        <f>IF(AC26=0,"X",AC26/100)</f>
        <v>11.85</v>
      </c>
      <c r="S26" s="191">
        <f>MAX(X26,Y26,AA26,Z26,AB26,AC26)/100</f>
        <v>11.92</v>
      </c>
      <c r="T26" s="195">
        <f>RANK(S26,S12:S153)</f>
        <v>7</v>
      </c>
      <c r="U26" s="174">
        <f>LOOKUP(S26,$AF$5:$AF$14,$AE$5:$AE$14)</f>
        <v>2</v>
      </c>
      <c r="V26" s="189" t="str">
        <f>VLOOKUP(K26,Уч!$A$2:$K$385,11,FALSE)</f>
        <v>Тер-Аванесов Е.А.</v>
      </c>
      <c r="W26" s="51"/>
      <c r="X26" s="52">
        <v>1184</v>
      </c>
      <c r="Y26" s="53">
        <v>1189</v>
      </c>
      <c r="Z26" s="52">
        <v>1192</v>
      </c>
      <c r="AA26" s="53"/>
      <c r="AB26" s="52"/>
      <c r="AC26" s="53">
        <v>1185</v>
      </c>
      <c r="AD26" s="54">
        <f>MAX(X26,Y26,AA26,Z26,AB26,AC26)</f>
        <v>1192</v>
      </c>
      <c r="AE26" s="19"/>
      <c r="AF26" s="19"/>
      <c r="AG26" s="19"/>
    </row>
    <row r="27" spans="1:33" s="48" customFormat="1" ht="14.45" customHeight="1">
      <c r="A27" s="56">
        <v>7</v>
      </c>
      <c r="B27" s="56">
        <v>2</v>
      </c>
      <c r="C27" s="50">
        <f ca="1">C26</f>
        <v>0.8483454505073591</v>
      </c>
      <c r="D27" s="187"/>
      <c r="E27" s="187"/>
      <c r="F27" s="50"/>
      <c r="G27" s="189"/>
      <c r="H27" s="189" t="e">
        <f>VLOOKUP(L27,Уч!$A$2:$K$385,3,FALSE)</f>
        <v>#N/A</v>
      </c>
      <c r="I27" s="171"/>
      <c r="J27" s="171"/>
      <c r="K27" s="187"/>
      <c r="L27" s="193">
        <f>X27/10</f>
        <v>0.3</v>
      </c>
      <c r="M27" s="193">
        <f>Y27/10</f>
        <v>-0.2</v>
      </c>
      <c r="N27" s="193">
        <f>Z27/10</f>
        <v>0.8</v>
      </c>
      <c r="O27" s="193"/>
      <c r="P27" s="193">
        <f>AA27/10</f>
        <v>1.3</v>
      </c>
      <c r="Q27" s="193">
        <f>AB27/10</f>
        <v>1</v>
      </c>
      <c r="R27" s="193">
        <f>AC27/10</f>
        <v>1.1000000000000001</v>
      </c>
      <c r="S27" s="191"/>
      <c r="T27" s="195"/>
      <c r="U27" s="190"/>
      <c r="V27" s="189"/>
      <c r="W27" s="51"/>
      <c r="X27" s="52">
        <v>3</v>
      </c>
      <c r="Y27" s="53">
        <v>-2</v>
      </c>
      <c r="Z27" s="52">
        <v>8</v>
      </c>
      <c r="AA27" s="53">
        <v>13</v>
      </c>
      <c r="AB27" s="52">
        <v>10</v>
      </c>
      <c r="AC27" s="53">
        <v>11</v>
      </c>
      <c r="AD27" s="54"/>
      <c r="AE27" s="19"/>
      <c r="AF27" s="19"/>
      <c r="AG27" s="19"/>
    </row>
    <row r="28" spans="1:33" ht="15.75">
      <c r="A28" s="56" t="s">
        <v>611</v>
      </c>
      <c r="B28" s="56">
        <v>1</v>
      </c>
      <c r="C28" s="50">
        <f ca="1">RAND()</f>
        <v>0.55039464202894339</v>
      </c>
      <c r="D28" s="187" t="s">
        <v>611</v>
      </c>
      <c r="E28" s="188">
        <f>T28</f>
        <v>3</v>
      </c>
      <c r="F28" s="50" t="str">
        <f>VLOOKUP(K28,Уч!$A$2:$K$385,2,FALSE)</f>
        <v>Нидбайкина Дарья</v>
      </c>
      <c r="G28" s="189">
        <f>VLOOKUP(K28,Уч!$A$2:$K$385,3,FALSE)</f>
        <v>34694</v>
      </c>
      <c r="H28" s="189" t="e">
        <f>VLOOKUP(L28,Уч!$A$2:$K$385,3,FALSE)</f>
        <v>#N/A</v>
      </c>
      <c r="I28" s="171" t="str">
        <f>VLOOKUP(K28,Уч!$A$2:$K$385,5,FALSE)</f>
        <v>Москва</v>
      </c>
      <c r="J28" s="171" t="str">
        <f>VLOOKUP(K28,Уч!$A$2:$K$385,6,FALSE)</f>
        <v>ЦСП по л/а</v>
      </c>
      <c r="K28" s="187">
        <v>104</v>
      </c>
      <c r="L28" s="190" t="str">
        <f>IF(X28=0,"X",X28/100)</f>
        <v>X</v>
      </c>
      <c r="M28" s="190" t="str">
        <f>IF(Y28=0,"X",Y28/100)</f>
        <v>X</v>
      </c>
      <c r="N28" s="190" t="str">
        <f>IF(Z28=0,"X",Z28/100)</f>
        <v>X</v>
      </c>
      <c r="O28" s="190"/>
      <c r="P28" s="194" t="str">
        <f>IF(AA28=0,"X",AA28/100)</f>
        <v>X</v>
      </c>
      <c r="Q28" s="194" t="str">
        <f>IF(AB28=0,"X",AB28/100)</f>
        <v>X</v>
      </c>
      <c r="R28" s="194" t="str">
        <f>IF(AC28=0,"X",AC28/100)</f>
        <v>X</v>
      </c>
      <c r="S28" s="191">
        <f>MAX(X28,Y28,AA28,Z28,AB28,AC28)/100</f>
        <v>0</v>
      </c>
      <c r="T28" s="195">
        <f>RANK(S28,S24:S155)</f>
        <v>3</v>
      </c>
      <c r="U28" s="190"/>
      <c r="V28" s="189" t="str">
        <f>VLOOKUP(K28,Уч!$A$2:$K$385,11,FALSE)</f>
        <v>Тер-Аванесов Е.А., Сехина Т.Г., Ширяев С.П.</v>
      </c>
      <c r="W28" s="51"/>
      <c r="X28" s="52"/>
      <c r="Y28" s="53"/>
      <c r="Z28" s="52"/>
      <c r="AA28" s="53"/>
      <c r="AB28" s="52"/>
      <c r="AC28" s="53"/>
      <c r="AD28" s="54">
        <f>MAX(X28,Y28,AA28,Z28,AB28,AC28)</f>
        <v>0</v>
      </c>
      <c r="AE28" s="48"/>
      <c r="AF28" s="48"/>
      <c r="AG28" s="48"/>
    </row>
    <row r="29" spans="1:33" ht="15.75">
      <c r="A29" s="56" t="s">
        <v>611</v>
      </c>
      <c r="B29" s="56">
        <v>2</v>
      </c>
      <c r="C29" s="50">
        <f ca="1">C28</f>
        <v>0.55039464202894339</v>
      </c>
      <c r="D29" s="187"/>
      <c r="E29" s="187"/>
      <c r="F29" s="50"/>
      <c r="G29" s="189"/>
      <c r="H29" s="189" t="e">
        <f>VLOOKUP(L29,Уч!$A$2:$K$385,3,FALSE)</f>
        <v>#N/A</v>
      </c>
      <c r="I29" s="171"/>
      <c r="J29" s="171"/>
      <c r="K29" s="187"/>
      <c r="L29" s="193">
        <f>X29/10</f>
        <v>0</v>
      </c>
      <c r="M29" s="193">
        <f>Y29/10</f>
        <v>0.4</v>
      </c>
      <c r="N29" s="193">
        <f>Z29/10</f>
        <v>-0.2</v>
      </c>
      <c r="O29" s="193"/>
      <c r="P29" s="204">
        <f>AB29/10</f>
        <v>0</v>
      </c>
      <c r="Q29" s="204">
        <f>AC29/10</f>
        <v>0</v>
      </c>
      <c r="R29" s="204">
        <f>AD29/10</f>
        <v>0</v>
      </c>
      <c r="S29" s="191"/>
      <c r="T29" s="195"/>
      <c r="U29" s="190"/>
      <c r="V29" s="189"/>
      <c r="W29" s="51"/>
      <c r="X29" s="52"/>
      <c r="Y29" s="53">
        <v>4</v>
      </c>
      <c r="Z29" s="52">
        <v>-2</v>
      </c>
      <c r="AA29" s="53"/>
      <c r="AB29" s="52"/>
      <c r="AC29" s="53"/>
      <c r="AD29" s="54"/>
      <c r="AE29" s="48"/>
      <c r="AF29" s="48"/>
      <c r="AG29" s="48"/>
    </row>
    <row r="30" spans="1:33" ht="15.75">
      <c r="A30" s="56" t="s">
        <v>611</v>
      </c>
      <c r="B30" s="56">
        <v>2</v>
      </c>
      <c r="C30" s="50">
        <f ca="1">RAND()</f>
        <v>0.88669971467953379</v>
      </c>
      <c r="D30" s="187" t="s">
        <v>611</v>
      </c>
      <c r="E30" s="188">
        <f>T30</f>
        <v>3</v>
      </c>
      <c r="F30" s="50" t="str">
        <f>VLOOKUP(K30,Уч!$A$2:$K$385,2,FALSE)</f>
        <v>Максимчук Виолетта</v>
      </c>
      <c r="G30" s="189">
        <f>VLOOKUP(K30,Уч!$A$2:$K$385,3,FALSE)</f>
        <v>33208</v>
      </c>
      <c r="H30" s="189" t="e">
        <f>VLOOKUP(L30,Уч!$A$2:$K$385,3,FALSE)</f>
        <v>#N/A</v>
      </c>
      <c r="I30" s="171" t="str">
        <f>VLOOKUP(K30,Уч!$A$2:$K$385,5,FALSE)</f>
        <v>Москва</v>
      </c>
      <c r="J30" s="171" t="str">
        <f>VLOOKUP(K30,Уч!$A$2:$K$385,6,FALSE)</f>
        <v>СДЮСШОР ЮМ</v>
      </c>
      <c r="K30" s="187">
        <v>145</v>
      </c>
      <c r="L30" s="190" t="str">
        <f>IF(X30=0,"X",X30/100)</f>
        <v>X</v>
      </c>
      <c r="M30" s="190" t="str">
        <f>IF(Y30=0,"X",Y30/100)</f>
        <v>X</v>
      </c>
      <c r="N30" s="190" t="str">
        <f>IF(Z30=0,"X",Z30/100)</f>
        <v>X</v>
      </c>
      <c r="O30" s="190"/>
      <c r="P30" s="194" t="str">
        <f>IF(AA30=0,"X",AA30/100)</f>
        <v>X</v>
      </c>
      <c r="Q30" s="194" t="str">
        <f>IF(AB30=0,"X",AB30/100)</f>
        <v>X</v>
      </c>
      <c r="R30" s="194" t="str">
        <f>IF(AC30=0,"X",AC30/100)</f>
        <v>X</v>
      </c>
      <c r="S30" s="191">
        <f>MAX(X30,Y30,AA30,Z30,AB30,AC30)/100</f>
        <v>0</v>
      </c>
      <c r="T30" s="195">
        <f>RANK(S30,S24:S157)</f>
        <v>3</v>
      </c>
      <c r="U30" s="190"/>
      <c r="V30" s="189" t="str">
        <f>VLOOKUP(K30,Уч!$A$2:$K$385,11,FALSE)</f>
        <v>Москаленко В.Ю.</v>
      </c>
      <c r="W30" s="51"/>
      <c r="X30" s="52"/>
      <c r="Y30" s="53"/>
      <c r="Z30" s="52"/>
      <c r="AA30" s="53"/>
      <c r="AB30" s="52"/>
      <c r="AC30" s="53"/>
      <c r="AD30" s="54">
        <f>MAX(X30,Y30,AA30,Z30,AB30,AC30)</f>
        <v>0</v>
      </c>
      <c r="AE30" s="48"/>
      <c r="AF30" s="48"/>
      <c r="AG30" s="48"/>
    </row>
    <row r="31" spans="1:33" ht="15.75">
      <c r="A31" s="56" t="s">
        <v>611</v>
      </c>
      <c r="B31" s="56">
        <v>2</v>
      </c>
      <c r="C31" s="50">
        <f ca="1">C30</f>
        <v>0.88669971467953379</v>
      </c>
      <c r="D31" s="187"/>
      <c r="E31" s="187"/>
      <c r="F31" s="50"/>
      <c r="G31" s="189"/>
      <c r="H31" s="189" t="e">
        <f>VLOOKUP(L31,Уч!$A$2:$K$385,3,FALSE)</f>
        <v>#N/A</v>
      </c>
      <c r="I31" s="171"/>
      <c r="J31" s="171"/>
      <c r="K31" s="187"/>
      <c r="L31" s="193">
        <f>X31/10</f>
        <v>-0.1</v>
      </c>
      <c r="M31" s="193">
        <f>Y31/10</f>
        <v>-0.1</v>
      </c>
      <c r="N31" s="193">
        <f>Z31/10</f>
        <v>0.1</v>
      </c>
      <c r="O31" s="193"/>
      <c r="P31" s="204">
        <f>AB31/10</f>
        <v>0</v>
      </c>
      <c r="Q31" s="204">
        <f>AC31/10</f>
        <v>0</v>
      </c>
      <c r="R31" s="204">
        <f>AD31/10</f>
        <v>0</v>
      </c>
      <c r="S31" s="191"/>
      <c r="T31" s="195"/>
      <c r="U31" s="190"/>
      <c r="V31" s="189"/>
      <c r="W31" s="51"/>
      <c r="X31" s="52">
        <v>-1</v>
      </c>
      <c r="Y31" s="53">
        <v>-1</v>
      </c>
      <c r="Z31" s="52">
        <v>1</v>
      </c>
      <c r="AA31" s="53"/>
      <c r="AB31" s="52"/>
      <c r="AC31" s="53"/>
      <c r="AD31" s="54"/>
      <c r="AE31" s="48"/>
      <c r="AF31" s="48"/>
      <c r="AG31" s="48"/>
    </row>
    <row r="32" spans="1:33" ht="15.75">
      <c r="A32" s="56"/>
      <c r="B32" s="56">
        <v>1</v>
      </c>
      <c r="C32" s="50">
        <f ca="1">RAND()</f>
        <v>0.76781742017162402</v>
      </c>
      <c r="D32" s="187"/>
      <c r="E32" s="188" t="e">
        <f>T32</f>
        <v>#VALUE!</v>
      </c>
      <c r="F32" s="50" t="str">
        <f>VLOOKUP(K32,Уч!$A$2:$K$385,2,FALSE)</f>
        <v xml:space="preserve">Шлепова Екатерина </v>
      </c>
      <c r="G32" s="189">
        <f>VLOOKUP(K32,Уч!$A$2:$K$385,3,FALSE)</f>
        <v>34894</v>
      </c>
      <c r="H32" s="189" t="e">
        <f>VLOOKUP(L32,Уч!$A$2:$K$385,3,FALSE)</f>
        <v>#N/A</v>
      </c>
      <c r="I32" s="171" t="str">
        <f>VLOOKUP(K32,Уч!$A$2:$K$385,5,FALSE)</f>
        <v>Москва</v>
      </c>
      <c r="J32" s="171" t="str">
        <f>VLOOKUP(K32,Уч!$A$2:$K$385,6,FALSE)</f>
        <v xml:space="preserve"> СДЮСШОР  им. бр.Знаменских</v>
      </c>
      <c r="K32" s="187">
        <v>149</v>
      </c>
      <c r="L32" s="194" t="str">
        <f>IF(X32=0,"X",X32/100)</f>
        <v>X</v>
      </c>
      <c r="M32" s="194" t="str">
        <f>IF(Y32=0,"X",Y32/100)</f>
        <v>X</v>
      </c>
      <c r="N32" s="194" t="str">
        <f>IF(Z32=0,"X",Z32/100)</f>
        <v>X</v>
      </c>
      <c r="O32" s="194"/>
      <c r="P32" s="194" t="str">
        <f>IF(AA32=0,"X",AA32/100)</f>
        <v>X</v>
      </c>
      <c r="Q32" s="194" t="str">
        <f>IF(AB32=0,"X",AB32/100)</f>
        <v>X</v>
      </c>
      <c r="R32" s="194" t="str">
        <f>IF(AC32=0,"X",AC32/100)</f>
        <v>X</v>
      </c>
      <c r="S32" s="191" t="s">
        <v>253</v>
      </c>
      <c r="T32" s="195" t="e">
        <f>RANK(S32,S32:S159)</f>
        <v>#VALUE!</v>
      </c>
      <c r="U32" s="190"/>
      <c r="V32" s="189" t="str">
        <f>VLOOKUP(K32,Уч!$A$2:$K$385,11,FALSE)</f>
        <v>Павлова Н.В., Павлов В.И.</v>
      </c>
      <c r="W32" s="51"/>
      <c r="X32" s="52"/>
      <c r="Y32" s="53"/>
      <c r="Z32" s="52"/>
      <c r="AA32" s="53"/>
      <c r="AB32" s="52"/>
      <c r="AC32" s="53"/>
      <c r="AD32" s="54">
        <f>MAX(X32,Y32,AA32,Z32,AB32,AC32)</f>
        <v>0</v>
      </c>
      <c r="AE32" s="47" t="s">
        <v>53</v>
      </c>
      <c r="AF32" s="66">
        <v>14.25</v>
      </c>
      <c r="AG32" s="48"/>
    </row>
    <row r="33" spans="1:33" ht="15.75">
      <c r="A33" s="56"/>
      <c r="B33" s="56">
        <v>2</v>
      </c>
      <c r="C33" s="50">
        <f ca="1">C32</f>
        <v>0.76781742017162402</v>
      </c>
      <c r="D33" s="187"/>
      <c r="E33" s="187"/>
      <c r="F33" s="50"/>
      <c r="G33" s="189"/>
      <c r="H33" s="189" t="e">
        <f>VLOOKUP(L33,Уч!$A$2:$K$385,3,FALSE)</f>
        <v>#N/A</v>
      </c>
      <c r="I33" s="171"/>
      <c r="J33" s="171"/>
      <c r="K33" s="187"/>
      <c r="L33" s="204">
        <f>X33/10</f>
        <v>0</v>
      </c>
      <c r="M33" s="204">
        <f>Y33/10</f>
        <v>0</v>
      </c>
      <c r="N33" s="204">
        <f>Z33/10</f>
        <v>0</v>
      </c>
      <c r="O33" s="204"/>
      <c r="P33" s="204">
        <f>AB33/10</f>
        <v>0</v>
      </c>
      <c r="Q33" s="204">
        <f>AC33/10</f>
        <v>0</v>
      </c>
      <c r="R33" s="204">
        <f>AD33/10</f>
        <v>0</v>
      </c>
      <c r="S33" s="191"/>
      <c r="T33" s="195"/>
      <c r="U33" s="190"/>
      <c r="V33" s="189"/>
      <c r="W33" s="51"/>
      <c r="X33" s="52"/>
      <c r="Y33" s="53"/>
      <c r="Z33" s="52"/>
      <c r="AA33" s="53"/>
      <c r="AB33" s="52"/>
      <c r="AC33" s="53"/>
      <c r="AD33" s="54"/>
      <c r="AE33" s="48"/>
      <c r="AF33" s="48"/>
      <c r="AG33" s="48"/>
    </row>
    <row r="34" spans="1:33" s="48" customFormat="1" ht="15.75">
      <c r="E34" s="48" t="s">
        <v>35</v>
      </c>
      <c r="F34" s="47"/>
      <c r="G34" s="47"/>
      <c r="I34" s="47"/>
      <c r="J34" s="47"/>
      <c r="K34" s="47"/>
      <c r="L34" s="47"/>
      <c r="M34" s="47"/>
      <c r="N34" s="47"/>
      <c r="T34" s="58"/>
      <c r="U34" s="58"/>
      <c r="V34" s="58"/>
      <c r="W34" s="59"/>
      <c r="X34" s="60"/>
      <c r="Y34" s="59"/>
      <c r="Z34" s="59"/>
      <c r="AA34" s="47"/>
      <c r="AB34" s="60"/>
      <c r="AC34" s="61"/>
    </row>
    <row r="35" spans="1:33" s="48" customFormat="1" ht="15.75">
      <c r="E35" s="48" t="s">
        <v>52</v>
      </c>
      <c r="F35" s="47"/>
      <c r="G35" s="47"/>
      <c r="I35" s="47"/>
      <c r="J35" s="47"/>
      <c r="K35" s="47"/>
      <c r="L35" s="47"/>
      <c r="M35" s="47"/>
      <c r="N35" s="47"/>
      <c r="T35" s="58"/>
      <c r="U35" s="58"/>
      <c r="V35" s="58"/>
      <c r="W35" s="59"/>
      <c r="X35" s="60"/>
      <c r="Y35" s="59"/>
      <c r="Z35" s="59"/>
      <c r="AA35" s="47"/>
      <c r="AB35" s="60"/>
      <c r="AC35" s="61"/>
    </row>
    <row r="36" spans="1:33" s="48" customFormat="1" ht="15.75">
      <c r="F36" s="47"/>
      <c r="G36" s="47"/>
      <c r="I36" s="47"/>
      <c r="J36" s="47"/>
      <c r="K36" s="47"/>
      <c r="L36" s="47"/>
      <c r="M36" s="47"/>
      <c r="N36" s="47"/>
      <c r="T36" s="58"/>
      <c r="U36" s="58"/>
      <c r="V36" s="58"/>
      <c r="W36" s="59"/>
      <c r="X36" s="60"/>
      <c r="Y36" s="59"/>
      <c r="Z36" s="59"/>
      <c r="AA36" s="47"/>
      <c r="AB36" s="60"/>
      <c r="AC36" s="61"/>
    </row>
    <row r="37" spans="1:33" s="48" customFormat="1" ht="15.75">
      <c r="E37" s="48" t="s">
        <v>35</v>
      </c>
      <c r="F37" s="47"/>
      <c r="G37" s="47"/>
      <c r="I37" s="47"/>
      <c r="J37" s="47"/>
      <c r="K37" s="47"/>
      <c r="L37" s="47"/>
      <c r="M37" s="47"/>
      <c r="N37" s="47"/>
      <c r="T37" s="58"/>
      <c r="U37" s="58"/>
      <c r="V37" s="58"/>
      <c r="W37" s="59"/>
      <c r="X37" s="60"/>
      <c r="Y37" s="59"/>
      <c r="Z37" s="59"/>
      <c r="AA37" s="47"/>
      <c r="AB37" s="60"/>
      <c r="AC37" s="61"/>
    </row>
  </sheetData>
  <sortState ref="A14:AG33">
    <sortCondition ref="A14:A33"/>
    <sortCondition ref="B14:B33"/>
  </sortState>
  <mergeCells count="1">
    <mergeCell ref="L7:M7"/>
  </mergeCells>
  <printOptions horizontalCentered="1"/>
  <pageMargins left="0.19685039370078741" right="0.19685039370078741" top="0.59055118110236227" bottom="0.59055118110236227" header="0.39370078740157483" footer="0.39370078740157483"/>
  <pageSetup paperSize="9" scale="95" orientation="landscape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2"/>
  <sheetViews>
    <sheetView view="pageBreakPreview" topLeftCell="D5" zoomScaleSheetLayoutView="100" workbookViewId="0">
      <selection activeCell="D19" sqref="D19"/>
    </sheetView>
  </sheetViews>
  <sheetFormatPr defaultRowHeight="12.75" outlineLevelCol="2"/>
  <cols>
    <col min="1" max="2" width="9.140625" style="19" hidden="1" customWidth="1" outlineLevel="1"/>
    <col min="3" max="3" width="16.28515625" style="19" hidden="1" customWidth="1" outlineLevel="2"/>
    <col min="4" max="4" width="5.140625" style="19" customWidth="1" collapsed="1"/>
    <col min="5" max="5" width="5.7109375" style="19" hidden="1" customWidth="1"/>
    <col min="6" max="6" width="23" style="19" customWidth="1"/>
    <col min="7" max="7" width="7.85546875" style="21" customWidth="1"/>
    <col min="8" max="8" width="6.5703125" style="21" hidden="1" customWidth="1"/>
    <col min="9" max="9" width="11.140625" style="19" hidden="1" customWidth="1"/>
    <col min="10" max="10" width="19.28515625" style="19" customWidth="1"/>
    <col min="11" max="11" width="6" style="21" customWidth="1"/>
    <col min="12" max="14" width="8" style="21" customWidth="1"/>
    <col min="15" max="15" width="4.7109375" style="21" hidden="1" customWidth="1" outlineLevel="1"/>
    <col min="16" max="16" width="8" style="19" customWidth="1" collapsed="1"/>
    <col min="17" max="19" width="8" style="19" customWidth="1"/>
    <col min="20" max="20" width="7" style="19" hidden="1" customWidth="1" outlineLevel="1"/>
    <col min="21" max="21" width="6.140625" style="22" customWidth="1" collapsed="1"/>
    <col min="22" max="22" width="6.140625" style="22" hidden="1" customWidth="1"/>
    <col min="23" max="23" width="23.85546875" style="22" customWidth="1"/>
    <col min="24" max="24" width="5.7109375" style="22" customWidth="1"/>
    <col min="25" max="25" width="4.7109375" style="46" customWidth="1" outlineLevel="1"/>
    <col min="26" max="26" width="4.7109375" style="45" customWidth="1" outlineLevel="1"/>
    <col min="27" max="27" width="4.7109375" style="46" customWidth="1" outlineLevel="1"/>
    <col min="28" max="28" width="4.28515625" style="45" customWidth="1" outlineLevel="1"/>
    <col min="29" max="29" width="4.7109375" style="21" customWidth="1" outlineLevel="1"/>
    <col min="30" max="30" width="8.140625" style="45" bestFit="1" customWidth="1" outlineLevel="1"/>
    <col min="31" max="31" width="8" style="37" customWidth="1" outlineLevel="1"/>
    <col min="32" max="16384" width="9.140625" style="19"/>
  </cols>
  <sheetData>
    <row r="1" spans="1:34" hidden="1">
      <c r="F1" s="20" t="str">
        <f>Расп!B25</f>
        <v>МИНСПОРТТУРИЗМА РОССИЙСКОЙ ФЕДЕРАЦИИ</v>
      </c>
      <c r="K1" s="20"/>
      <c r="L1" s="19"/>
      <c r="M1" s="19"/>
      <c r="Y1" s="23"/>
      <c r="Z1" s="24"/>
      <c r="AA1" s="23"/>
      <c r="AB1" s="24"/>
      <c r="AC1" s="25"/>
      <c r="AD1" s="24"/>
      <c r="AE1" s="26"/>
    </row>
    <row r="2" spans="1:34" hidden="1">
      <c r="F2" s="20" t="str">
        <f>Расп!B26</f>
        <v>ФГУ "ЦСП СБОРНЫХ КОМАНД РОССИИ"</v>
      </c>
      <c r="K2" s="20"/>
      <c r="L2" s="19"/>
      <c r="M2" s="19"/>
      <c r="Y2" s="23"/>
      <c r="Z2" s="24"/>
      <c r="AA2" s="23"/>
      <c r="AB2" s="24"/>
      <c r="AC2" s="25"/>
      <c r="AD2" s="24"/>
      <c r="AE2" s="26"/>
    </row>
    <row r="3" spans="1:34" hidden="1">
      <c r="F3" s="20" t="str">
        <f>Расп!B27</f>
        <v>ВСЕРОССИЙСКАЯ ФЕДЕРАЦИЯ ЛЕГКОЙ АТЛЕТИКИ</v>
      </c>
      <c r="K3" s="20"/>
      <c r="L3" s="19"/>
      <c r="M3" s="19"/>
      <c r="Y3" s="23"/>
      <c r="Z3" s="24"/>
      <c r="AA3" s="23"/>
      <c r="AB3" s="24"/>
      <c r="AC3" s="25"/>
      <c r="AD3" s="24"/>
      <c r="AE3" s="26"/>
    </row>
    <row r="4" spans="1:34" hidden="1">
      <c r="D4" s="27"/>
      <c r="E4" s="27"/>
      <c r="F4" s="20"/>
      <c r="K4" s="20"/>
      <c r="L4" s="19"/>
      <c r="M4" s="19"/>
      <c r="Y4" s="23"/>
      <c r="Z4" s="24"/>
      <c r="AA4" s="23"/>
      <c r="AB4" s="24"/>
      <c r="AC4" s="25"/>
      <c r="AD4" s="24"/>
      <c r="AE4" s="26"/>
    </row>
    <row r="5" spans="1:34" ht="15.75">
      <c r="F5" s="34" t="str">
        <f>Расп!B29</f>
        <v>Чемпионат г. Москвы по легкой атлетике</v>
      </c>
      <c r="G5" s="49"/>
      <c r="H5" s="49"/>
      <c r="I5" s="35"/>
      <c r="J5" s="35"/>
      <c r="K5" s="34"/>
      <c r="L5" s="19"/>
      <c r="M5" s="19"/>
      <c r="Y5" s="23"/>
      <c r="Z5" s="24"/>
      <c r="AA5" s="23"/>
      <c r="AB5" s="24"/>
      <c r="AC5" s="25"/>
      <c r="AD5" s="24"/>
      <c r="AE5" s="26"/>
      <c r="AF5" s="19" t="s">
        <v>595</v>
      </c>
      <c r="AG5" s="19">
        <v>0</v>
      </c>
    </row>
    <row r="6" spans="1:34" ht="15.75">
      <c r="F6" s="34" t="str">
        <f>Расп!B30</f>
        <v>3-4 июля 2013 года, ОАО «Олимпийский комплекс «Лужники», ЮСЯ</v>
      </c>
      <c r="G6" s="49"/>
      <c r="H6" s="49"/>
      <c r="I6" s="35"/>
      <c r="J6" s="35"/>
      <c r="K6" s="34"/>
      <c r="L6" s="19"/>
      <c r="M6" s="19"/>
      <c r="Y6" s="23"/>
      <c r="Z6" s="24"/>
      <c r="AA6" s="23"/>
      <c r="AB6" s="24"/>
      <c r="AC6" s="25"/>
      <c r="AD6" s="24"/>
      <c r="AE6" s="26"/>
      <c r="AF6" s="47" t="s">
        <v>36</v>
      </c>
      <c r="AG6" s="65"/>
    </row>
    <row r="7" spans="1:34" ht="15.75">
      <c r="F7" s="28"/>
      <c r="K7" s="28"/>
      <c r="L7" s="219">
        <f>Расп!A7</f>
        <v>41459</v>
      </c>
      <c r="M7" s="219"/>
      <c r="Y7" s="23"/>
      <c r="Z7" s="24"/>
      <c r="AA7" s="23"/>
      <c r="AB7" s="24"/>
      <c r="AC7" s="25"/>
      <c r="AD7" s="24"/>
      <c r="AE7" s="26"/>
      <c r="AF7" s="47" t="s">
        <v>37</v>
      </c>
      <c r="AG7" s="65"/>
    </row>
    <row r="8" spans="1:34" ht="15.75">
      <c r="F8" s="34" t="str">
        <f>Расп!B7</f>
        <v>МЕТАНИЕ ДИСКА</v>
      </c>
      <c r="K8" s="34"/>
      <c r="L8" s="30" t="str">
        <f>Расп!C1</f>
        <v>Начало</v>
      </c>
      <c r="M8" s="31" t="str">
        <f>Расп!C7</f>
        <v>17.00</v>
      </c>
      <c r="P8" s="124" t="s">
        <v>60</v>
      </c>
      <c r="Q8" s="125">
        <f>Расп!F4</f>
        <v>7.52</v>
      </c>
      <c r="R8" s="33" t="s">
        <v>12</v>
      </c>
      <c r="S8" s="64">
        <f>Расп!I7</f>
        <v>76.8</v>
      </c>
      <c r="Y8" s="23"/>
      <c r="Z8" s="24"/>
      <c r="AA8" s="23"/>
      <c r="AB8" s="24"/>
      <c r="AC8" s="25"/>
      <c r="AD8" s="24"/>
      <c r="AE8" s="26"/>
      <c r="AF8" s="47" t="s">
        <v>38</v>
      </c>
      <c r="AG8" s="65"/>
    </row>
    <row r="9" spans="1:34" ht="15.75" customHeight="1">
      <c r="F9" s="34" t="str">
        <f>Расп!B32</f>
        <v>Женщины</v>
      </c>
      <c r="K9" s="28"/>
      <c r="L9" s="30" t="str">
        <f>Расп!D1</f>
        <v>Окончание</v>
      </c>
      <c r="M9" s="31" t="str">
        <f>Расп!D7</f>
        <v>17.35</v>
      </c>
      <c r="N9" s="29"/>
      <c r="P9" s="126" t="s">
        <v>61</v>
      </c>
      <c r="Q9" s="125">
        <f>Расп!G4</f>
        <v>7.52</v>
      </c>
      <c r="R9" s="62" t="s">
        <v>13</v>
      </c>
      <c r="S9" s="64">
        <f>Расп!J7</f>
        <v>76.8</v>
      </c>
      <c r="T9" s="28"/>
      <c r="Y9" s="23"/>
      <c r="Z9" s="24"/>
      <c r="AA9" s="23"/>
      <c r="AB9" s="24"/>
      <c r="AC9" s="25"/>
      <c r="AD9" s="24"/>
      <c r="AE9" s="32" t="s">
        <v>17</v>
      </c>
      <c r="AF9" s="47">
        <v>3</v>
      </c>
      <c r="AG9" s="65">
        <v>28</v>
      </c>
    </row>
    <row r="10" spans="1:34" ht="15.75">
      <c r="F10" s="33" t="s">
        <v>606</v>
      </c>
      <c r="K10" s="33"/>
      <c r="L10" s="122" t="s">
        <v>48</v>
      </c>
      <c r="M10" s="123">
        <f>Расп!E4</f>
        <v>5.4</v>
      </c>
      <c r="P10" s="124" t="s">
        <v>62</v>
      </c>
      <c r="Q10" s="125">
        <f>Расп!H4</f>
        <v>7.52</v>
      </c>
      <c r="R10" s="33" t="s">
        <v>14</v>
      </c>
      <c r="S10" s="64">
        <f>Расп!K7</f>
        <v>73.28</v>
      </c>
      <c r="T10" s="35"/>
      <c r="Y10" s="23"/>
      <c r="Z10" s="24"/>
      <c r="AA10" s="23"/>
      <c r="AB10" s="24"/>
      <c r="AC10" s="25"/>
      <c r="AD10" s="24"/>
      <c r="AE10" s="32" t="s">
        <v>18</v>
      </c>
      <c r="AF10" s="47">
        <v>2</v>
      </c>
      <c r="AG10" s="65">
        <v>32</v>
      </c>
    </row>
    <row r="11" spans="1:34" ht="15.75">
      <c r="F11" s="33"/>
      <c r="K11" s="33"/>
      <c r="L11" s="34"/>
      <c r="M11" s="19"/>
      <c r="S11" s="35"/>
      <c r="T11" s="35"/>
      <c r="Y11" s="23"/>
      <c r="Z11" s="24"/>
      <c r="AA11" s="23"/>
      <c r="AB11" s="24"/>
      <c r="AC11" s="25"/>
      <c r="AD11" s="24"/>
      <c r="AE11" s="32" t="s">
        <v>19</v>
      </c>
      <c r="AF11" s="47">
        <v>1</v>
      </c>
      <c r="AG11" s="65">
        <v>39</v>
      </c>
    </row>
    <row r="12" spans="1:34" s="41" customFormat="1" ht="15.75">
      <c r="C12" s="157" t="s">
        <v>28</v>
      </c>
      <c r="D12" s="197" t="s">
        <v>31</v>
      </c>
      <c r="E12" s="197" t="s">
        <v>31</v>
      </c>
      <c r="F12" s="197" t="s">
        <v>15</v>
      </c>
      <c r="G12" s="197" t="s">
        <v>0</v>
      </c>
      <c r="H12" s="197" t="s">
        <v>49</v>
      </c>
      <c r="I12" s="197" t="s">
        <v>586</v>
      </c>
      <c r="J12" s="197" t="s">
        <v>9</v>
      </c>
      <c r="K12" s="197" t="s">
        <v>16</v>
      </c>
      <c r="L12" s="197">
        <v>1</v>
      </c>
      <c r="M12" s="197">
        <v>2</v>
      </c>
      <c r="N12" s="197">
        <v>3</v>
      </c>
      <c r="O12" s="197"/>
      <c r="P12" s="197">
        <v>4</v>
      </c>
      <c r="Q12" s="197">
        <v>5</v>
      </c>
      <c r="R12" s="197">
        <v>6</v>
      </c>
      <c r="S12" s="197" t="s">
        <v>46</v>
      </c>
      <c r="T12" s="197" t="s">
        <v>31</v>
      </c>
      <c r="U12" s="38" t="s">
        <v>45</v>
      </c>
      <c r="V12" s="38" t="s">
        <v>21</v>
      </c>
      <c r="W12" s="38" t="s">
        <v>47</v>
      </c>
      <c r="X12" s="38"/>
      <c r="Y12" s="39" t="s">
        <v>22</v>
      </c>
      <c r="Z12" s="40" t="s">
        <v>25</v>
      </c>
      <c r="AA12" s="39" t="s">
        <v>23</v>
      </c>
      <c r="AB12" s="40" t="s">
        <v>26</v>
      </c>
      <c r="AC12" s="32" t="s">
        <v>24</v>
      </c>
      <c r="AD12" s="40" t="s">
        <v>27</v>
      </c>
      <c r="AE12" s="32" t="s">
        <v>20</v>
      </c>
      <c r="AF12" s="47" t="s">
        <v>55</v>
      </c>
      <c r="AG12" s="65">
        <v>46</v>
      </c>
    </row>
    <row r="13" spans="1:34" s="41" customFormat="1" ht="15.75"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  <c r="P13" s="197"/>
      <c r="Q13" s="197"/>
      <c r="R13" s="197"/>
      <c r="S13" s="197"/>
      <c r="T13" s="197"/>
      <c r="U13" s="38"/>
      <c r="V13" s="38"/>
      <c r="W13" s="38"/>
      <c r="X13" s="38"/>
      <c r="Y13" s="39"/>
      <c r="Z13" s="40"/>
      <c r="AA13" s="39"/>
      <c r="AB13" s="40"/>
      <c r="AC13" s="32"/>
      <c r="AD13" s="40"/>
      <c r="AE13" s="32"/>
      <c r="AF13" s="47" t="s">
        <v>54</v>
      </c>
      <c r="AG13" s="66">
        <v>53</v>
      </c>
    </row>
    <row r="14" spans="1:34" s="49" customFormat="1" ht="15.75">
      <c r="A14" s="56">
        <v>5</v>
      </c>
      <c r="B14" s="56">
        <v>1</v>
      </c>
      <c r="C14" s="50">
        <f ca="1">RAND()</f>
        <v>0.16474779768099801</v>
      </c>
      <c r="D14" s="187">
        <v>1</v>
      </c>
      <c r="E14" s="188">
        <f>T14</f>
        <v>2</v>
      </c>
      <c r="F14" s="50" t="str">
        <f>VLOOKUP(K14,Уч!$A$2:$K$385,2,FALSE)</f>
        <v>Строкова Екатерина</v>
      </c>
      <c r="G14" s="189">
        <f>VLOOKUP(K14,Уч!$A$2:$K$385,3,FALSE)</f>
        <v>32859</v>
      </c>
      <c r="H14" s="189" t="e">
        <f>VLOOKUP(L14,Уч!$A$2:$K$385,3,FALSE)</f>
        <v>#N/A</v>
      </c>
      <c r="I14" s="171" t="str">
        <f>VLOOKUP(K14,Уч!$A$2:$K$385,5,FALSE)</f>
        <v>Москва</v>
      </c>
      <c r="J14" s="171" t="str">
        <f>VLOOKUP(K14,Уч!$A$2:$K$385,6,FALSE)</f>
        <v>ЦСП по л/а</v>
      </c>
      <c r="K14" s="115">
        <v>136</v>
      </c>
      <c r="L14" s="190">
        <f t="shared" ref="L14:N18" si="0">IF(Y14=0,"X",Y14/100)</f>
        <v>57.29</v>
      </c>
      <c r="M14" s="190">
        <f t="shared" si="0"/>
        <v>63.8</v>
      </c>
      <c r="N14" s="190">
        <f t="shared" si="0"/>
        <v>52.24</v>
      </c>
      <c r="O14" s="190"/>
      <c r="P14" s="190">
        <f t="shared" ref="P14:R18" si="1">IF(AB14=0,"X",AB14/100)</f>
        <v>61.01</v>
      </c>
      <c r="Q14" s="190" t="str">
        <f t="shared" si="1"/>
        <v>X</v>
      </c>
      <c r="R14" s="190" t="str">
        <f t="shared" si="1"/>
        <v>X</v>
      </c>
      <c r="S14" s="191">
        <f>MAX(Y14,Z14,AB14,AA14,AC14,AD14)/100</f>
        <v>63.8</v>
      </c>
      <c r="T14" s="195">
        <f>RANK(S14,S10:S130)</f>
        <v>2</v>
      </c>
      <c r="U14" s="190" t="str">
        <f>LOOKUP(S14,$AG$5:$AG$14,$AF$5:$AF$14)</f>
        <v>мс</v>
      </c>
      <c r="V14" s="192"/>
      <c r="W14" s="189" t="str">
        <f>VLOOKUP(K14,Уч!$A$2:$K$385,11,FALSE)</f>
        <v>Хоровцев В.Т., Садов М.В.</v>
      </c>
      <c r="X14" s="51"/>
      <c r="Y14" s="52">
        <v>5729</v>
      </c>
      <c r="Z14" s="53">
        <v>6380</v>
      </c>
      <c r="AA14" s="52">
        <v>5224</v>
      </c>
      <c r="AB14" s="53">
        <v>6101</v>
      </c>
      <c r="AC14" s="52"/>
      <c r="AD14" s="53"/>
      <c r="AE14" s="54">
        <f>MAX(Y14,Z14,AB14,AA14,AC14,AD14)</f>
        <v>6380</v>
      </c>
      <c r="AF14" s="48"/>
      <c r="AG14" s="48"/>
      <c r="AH14" s="48"/>
    </row>
    <row r="15" spans="1:34" s="48" customFormat="1" ht="14.45" customHeight="1">
      <c r="A15" s="56">
        <f>T15</f>
        <v>1</v>
      </c>
      <c r="B15" s="56">
        <v>1</v>
      </c>
      <c r="C15" s="50">
        <f ca="1">RAND()</f>
        <v>0.56413352314130882</v>
      </c>
      <c r="D15" s="187">
        <v>2</v>
      </c>
      <c r="E15" s="188">
        <f>T15</f>
        <v>1</v>
      </c>
      <c r="F15" s="50" t="str">
        <f>VLOOKUP(K15,Уч!$A$2:$K$385,2,FALSE)</f>
        <v>Сайкина Светлана</v>
      </c>
      <c r="G15" s="189">
        <f>VLOOKUP(K15,Уч!$A$2:$K$385,3,FALSE)</f>
        <v>31238</v>
      </c>
      <c r="H15" s="189" t="e">
        <f>VLOOKUP(L15,Уч!$A$2:$K$385,3,FALSE)</f>
        <v>#N/A</v>
      </c>
      <c r="I15" s="171" t="str">
        <f>VLOOKUP(K15,Уч!$A$2:$K$385,5,FALSE)</f>
        <v>Москва</v>
      </c>
      <c r="J15" s="171" t="str">
        <f>VLOOKUP(K15,Уч!$A$2:$K$385,6,FALSE)</f>
        <v>ГБУ ЦСП ЛУЧ</v>
      </c>
      <c r="K15" s="115">
        <v>135</v>
      </c>
      <c r="L15" s="190">
        <f t="shared" si="0"/>
        <v>60.6</v>
      </c>
      <c r="M15" s="190">
        <f t="shared" si="0"/>
        <v>60.5</v>
      </c>
      <c r="N15" s="190" t="str">
        <f t="shared" si="0"/>
        <v>X</v>
      </c>
      <c r="O15" s="190"/>
      <c r="P15" s="190">
        <f t="shared" si="1"/>
        <v>58.2</v>
      </c>
      <c r="Q15" s="190" t="str">
        <f t="shared" si="1"/>
        <v>X</v>
      </c>
      <c r="R15" s="190" t="str">
        <f t="shared" si="1"/>
        <v>X</v>
      </c>
      <c r="S15" s="191">
        <f>MAX(Y15,Z15,AB15,AA15,AC15,AD15)/100</f>
        <v>60.6</v>
      </c>
      <c r="T15" s="195">
        <f>RANK(S15,S15:S127)</f>
        <v>1</v>
      </c>
      <c r="U15" s="190" t="str">
        <f>LOOKUP(S15,$AG$5:$AG$14,$AF$5:$AF$14)</f>
        <v>мс</v>
      </c>
      <c r="V15" s="192"/>
      <c r="W15" s="189" t="str">
        <f>VLOOKUP(K15,Уч!$A$2:$K$385,11,FALSE)</f>
        <v>Садов МВ</v>
      </c>
      <c r="X15" s="51"/>
      <c r="Y15" s="52">
        <v>6060</v>
      </c>
      <c r="Z15" s="53">
        <v>6050</v>
      </c>
      <c r="AA15" s="52"/>
      <c r="AB15" s="53">
        <v>5820</v>
      </c>
      <c r="AC15" s="52"/>
      <c r="AD15" s="53"/>
      <c r="AE15" s="54">
        <f>MAX(Y15,Z15,AB15,AA15,AC15,AD15)</f>
        <v>6060</v>
      </c>
      <c r="AF15" s="47" t="s">
        <v>53</v>
      </c>
      <c r="AG15" s="66">
        <v>62</v>
      </c>
    </row>
    <row r="16" spans="1:34" s="48" customFormat="1" ht="14.45" customHeight="1">
      <c r="A16" s="56">
        <v>2</v>
      </c>
      <c r="B16" s="56">
        <v>1</v>
      </c>
      <c r="C16" s="50">
        <f ca="1">RAND()</f>
        <v>0.40543044158012187</v>
      </c>
      <c r="D16" s="187">
        <v>3</v>
      </c>
      <c r="E16" s="188">
        <f>T16</f>
        <v>2</v>
      </c>
      <c r="F16" s="50" t="str">
        <f>VLOOKUP(K16,Уч!$A$2:$K$385,2,FALSE)</f>
        <v>Мальцева Юлия</v>
      </c>
      <c r="G16" s="189">
        <f>VLOOKUP(K16,Уч!$A$2:$K$385,3,FALSE)</f>
        <v>33207</v>
      </c>
      <c r="H16" s="189" t="e">
        <f>VLOOKUP(L16,Уч!$A$2:$K$385,3,FALSE)</f>
        <v>#N/A</v>
      </c>
      <c r="I16" s="171" t="str">
        <f>VLOOKUP(K16,Уч!$A$2:$K$385,5,FALSE)</f>
        <v>Москва</v>
      </c>
      <c r="J16" s="171" t="str">
        <f>VLOOKUP(K16,Уч!$A$2:$K$385,6,FALSE)</f>
        <v>МГФСО</v>
      </c>
      <c r="K16" s="115">
        <v>134</v>
      </c>
      <c r="L16" s="190">
        <f t="shared" si="0"/>
        <v>55.43</v>
      </c>
      <c r="M16" s="190" t="str">
        <f t="shared" si="0"/>
        <v>X</v>
      </c>
      <c r="N16" s="190">
        <f t="shared" si="0"/>
        <v>59.5</v>
      </c>
      <c r="O16" s="190"/>
      <c r="P16" s="190">
        <f t="shared" si="1"/>
        <v>59.1</v>
      </c>
      <c r="Q16" s="190">
        <f t="shared" si="1"/>
        <v>55.11</v>
      </c>
      <c r="R16" s="190">
        <f t="shared" si="1"/>
        <v>56.23</v>
      </c>
      <c r="S16" s="191">
        <f>MAX(Y16,Z16,AB16,AA16,AC16,AD16)/100</f>
        <v>59.5</v>
      </c>
      <c r="T16" s="195">
        <f>RANK(S16,S15:S129)</f>
        <v>2</v>
      </c>
      <c r="U16" s="190" t="str">
        <f>LOOKUP(S16,$AG$5:$AG$14,$AF$5:$AF$14)</f>
        <v>мс</v>
      </c>
      <c r="V16" s="192"/>
      <c r="W16" s="189" t="str">
        <f>VLOOKUP(K16,Уч!$A$2:$K$385,11,FALSE)</f>
        <v>Левин С.И.</v>
      </c>
      <c r="X16" s="51"/>
      <c r="Y16" s="52">
        <v>5543</v>
      </c>
      <c r="Z16" s="53"/>
      <c r="AA16" s="52">
        <v>5950</v>
      </c>
      <c r="AB16" s="53">
        <v>5910</v>
      </c>
      <c r="AC16" s="52">
        <v>5511</v>
      </c>
      <c r="AD16" s="53">
        <v>5623</v>
      </c>
      <c r="AE16" s="54">
        <f>MAX(Y16,Z16,AB16,AA16,AC16,AD16)</f>
        <v>5950</v>
      </c>
      <c r="AF16" s="47"/>
      <c r="AG16" s="47"/>
      <c r="AH16" s="47"/>
    </row>
    <row r="17" spans="1:31" s="48" customFormat="1" ht="14.45" customHeight="1">
      <c r="A17" s="56">
        <v>4</v>
      </c>
      <c r="B17" s="56">
        <v>2</v>
      </c>
      <c r="C17" s="50">
        <f ca="1">RAND()</f>
        <v>0.18518587926870012</v>
      </c>
      <c r="D17" s="187">
        <v>4</v>
      </c>
      <c r="E17" s="188">
        <f>T17</f>
        <v>4</v>
      </c>
      <c r="F17" s="50" t="str">
        <f>VLOOKUP(K17,Уч!$A$2:$K$385,2,FALSE)</f>
        <v>Денисенко Алла</v>
      </c>
      <c r="G17" s="189">
        <f>VLOOKUP(K17,Уч!$A$2:$K$385,3,FALSE)</f>
        <v>30342</v>
      </c>
      <c r="H17" s="189" t="e">
        <f>VLOOKUP(L17,Уч!$A$2:$K$385,3,FALSE)</f>
        <v>#N/A</v>
      </c>
      <c r="I17" s="171" t="str">
        <f>VLOOKUP(K17,Уч!$A$2:$K$385,5,FALSE)</f>
        <v>Москва</v>
      </c>
      <c r="J17" s="171" t="str">
        <f>VLOOKUP(K17,Уч!$A$2:$K$385,6,FALSE)</f>
        <v>ЦСП по л/а</v>
      </c>
      <c r="K17" s="115">
        <v>133</v>
      </c>
      <c r="L17" s="190" t="str">
        <f t="shared" si="0"/>
        <v>X</v>
      </c>
      <c r="M17" s="190">
        <f t="shared" si="0"/>
        <v>55.18</v>
      </c>
      <c r="N17" s="190">
        <f t="shared" si="0"/>
        <v>54.9</v>
      </c>
      <c r="O17" s="190"/>
      <c r="P17" s="190" t="str">
        <f t="shared" si="1"/>
        <v>X</v>
      </c>
      <c r="Q17" s="190" t="str">
        <f t="shared" si="1"/>
        <v>X</v>
      </c>
      <c r="R17" s="190" t="str">
        <f t="shared" si="1"/>
        <v>X</v>
      </c>
      <c r="S17" s="191">
        <f>MAX(Y17,Z17,AB17,AA17,AC17,AD17)/100</f>
        <v>55.18</v>
      </c>
      <c r="T17" s="195">
        <f>RANK(S17,S14:S132)</f>
        <v>4</v>
      </c>
      <c r="U17" s="190" t="str">
        <f>LOOKUP(S17,$AG$5:$AG$14,$AF$5:$AF$14)</f>
        <v>мс</v>
      </c>
      <c r="V17" s="192"/>
      <c r="W17" s="189" t="str">
        <f>VLOOKUP(K17,Уч!$A$2:$K$385,11,FALSE)</f>
        <v>Васильев С.В.</v>
      </c>
      <c r="X17" s="51"/>
      <c r="Y17" s="52"/>
      <c r="Z17" s="53">
        <v>5518</v>
      </c>
      <c r="AA17" s="52">
        <v>5490</v>
      </c>
      <c r="AB17" s="53"/>
      <c r="AC17" s="52"/>
      <c r="AD17" s="53"/>
      <c r="AE17" s="54">
        <f>MAX(Y17,Z17,AB17,AA17,AC17,AD17)</f>
        <v>5518</v>
      </c>
    </row>
    <row r="18" spans="1:31" s="48" customFormat="1" ht="14.45" customHeight="1">
      <c r="A18" s="56">
        <v>3</v>
      </c>
      <c r="B18" s="56">
        <v>1</v>
      </c>
      <c r="C18" s="50">
        <f ca="1">RAND()</f>
        <v>0.79000655019894006</v>
      </c>
      <c r="D18" s="187">
        <v>5</v>
      </c>
      <c r="E18" s="188">
        <f>T18</f>
        <v>3</v>
      </c>
      <c r="F18" s="50" t="str">
        <f>VLOOKUP(K18,Уч!$A$2:$K$385,2,FALSE)</f>
        <v>Огрицко Мария</v>
      </c>
      <c r="G18" s="189">
        <f>VLOOKUP(K18,Уч!$A$2:$K$385,3,FALSE)</f>
        <v>34394</v>
      </c>
      <c r="H18" s="189" t="e">
        <f>VLOOKUP(L18,Уч!$A$2:$K$385,3,FALSE)</f>
        <v>#N/A</v>
      </c>
      <c r="I18" s="171" t="str">
        <f>VLOOKUP(K18,Уч!$A$2:$K$385,5,FALSE)</f>
        <v>Москва</v>
      </c>
      <c r="J18" s="171" t="str">
        <f>VLOOKUP(K18,Уч!$A$2:$K$385,6,FALSE)</f>
        <v>ЦСП по л/а</v>
      </c>
      <c r="K18" s="115">
        <v>110</v>
      </c>
      <c r="L18" s="190" t="str">
        <f t="shared" si="0"/>
        <v>X</v>
      </c>
      <c r="M18" s="190">
        <f t="shared" si="0"/>
        <v>41</v>
      </c>
      <c r="N18" s="190">
        <f t="shared" si="0"/>
        <v>41.65</v>
      </c>
      <c r="O18" s="190"/>
      <c r="P18" s="190" t="str">
        <f t="shared" si="1"/>
        <v>X</v>
      </c>
      <c r="Q18" s="190" t="str">
        <f t="shared" si="1"/>
        <v>X</v>
      </c>
      <c r="R18" s="190" t="str">
        <f t="shared" si="1"/>
        <v>X</v>
      </c>
      <c r="S18" s="191">
        <f>MAX(Y18,Z18,AB18,AA18,AC18,AD18)/100</f>
        <v>41.65</v>
      </c>
      <c r="T18" s="195">
        <f>RANK(S18,S16:S132)</f>
        <v>3</v>
      </c>
      <c r="U18" s="174">
        <f>LOOKUP(S18,$AG$5:$AG$14,$AF$5:$AF$14)</f>
        <v>1</v>
      </c>
      <c r="V18" s="192"/>
      <c r="W18" s="189" t="str">
        <f>VLOOKUP(K18,Уч!$A$2:$K$385,11,FALSE)</f>
        <v>Васильев С.В.</v>
      </c>
      <c r="X18" s="51"/>
      <c r="Y18" s="52"/>
      <c r="Z18" s="53">
        <v>4100</v>
      </c>
      <c r="AA18" s="52">
        <v>4165</v>
      </c>
      <c r="AB18" s="53"/>
      <c r="AC18" s="52"/>
      <c r="AD18" s="53"/>
      <c r="AE18" s="54">
        <f>MAX(Y18,Z18,AB18,AA18,AC18,AD18)</f>
        <v>4165</v>
      </c>
    </row>
    <row r="19" spans="1:31" s="48" customFormat="1" ht="15.75">
      <c r="E19" s="48" t="s">
        <v>35</v>
      </c>
      <c r="F19" s="47"/>
      <c r="G19" s="47"/>
      <c r="I19" s="47"/>
      <c r="J19" s="47"/>
      <c r="K19" s="47"/>
      <c r="L19" s="47"/>
      <c r="M19" s="47"/>
      <c r="N19" s="47"/>
      <c r="T19" s="58"/>
      <c r="U19" s="58"/>
      <c r="V19" s="58"/>
      <c r="W19" s="58"/>
      <c r="X19" s="59"/>
      <c r="Y19" s="60"/>
      <c r="Z19" s="59"/>
      <c r="AA19" s="59"/>
      <c r="AB19" s="47"/>
      <c r="AC19" s="60"/>
      <c r="AD19" s="61"/>
    </row>
    <row r="20" spans="1:31" s="48" customFormat="1" ht="15.75">
      <c r="E20" s="48" t="s">
        <v>52</v>
      </c>
      <c r="F20" s="47"/>
      <c r="G20" s="47"/>
      <c r="I20" s="47"/>
      <c r="J20" s="47"/>
      <c r="K20" s="47"/>
      <c r="L20" s="47"/>
      <c r="M20" s="47"/>
      <c r="N20" s="47"/>
      <c r="T20" s="58"/>
      <c r="U20" s="58"/>
      <c r="V20" s="58"/>
      <c r="W20" s="58"/>
      <c r="X20" s="59"/>
      <c r="Y20" s="60"/>
      <c r="Z20" s="59"/>
      <c r="AA20" s="59"/>
      <c r="AB20" s="47"/>
      <c r="AC20" s="60"/>
      <c r="AD20" s="61"/>
    </row>
    <row r="21" spans="1:31" s="48" customFormat="1" ht="15.75">
      <c r="F21" s="47"/>
      <c r="G21" s="47"/>
      <c r="I21" s="47"/>
      <c r="J21" s="47"/>
      <c r="K21" s="47"/>
      <c r="L21" s="47"/>
      <c r="M21" s="47"/>
      <c r="N21" s="47"/>
      <c r="T21" s="58"/>
      <c r="U21" s="58"/>
      <c r="V21" s="58"/>
      <c r="W21" s="58"/>
      <c r="X21" s="59"/>
      <c r="Y21" s="60"/>
      <c r="Z21" s="59"/>
      <c r="AA21" s="59"/>
      <c r="AB21" s="47"/>
      <c r="AC21" s="60"/>
      <c r="AD21" s="61"/>
    </row>
    <row r="22" spans="1:31" s="48" customFormat="1" ht="15.75">
      <c r="E22" s="48" t="s">
        <v>35</v>
      </c>
      <c r="F22" s="47"/>
      <c r="G22" s="47"/>
      <c r="I22" s="47"/>
      <c r="J22" s="47"/>
      <c r="K22" s="47"/>
      <c r="L22" s="47"/>
      <c r="M22" s="47"/>
      <c r="N22" s="47"/>
      <c r="T22" s="58"/>
      <c r="U22" s="58"/>
      <c r="V22" s="58"/>
      <c r="W22" s="58"/>
      <c r="X22" s="59"/>
      <c r="Y22" s="60"/>
      <c r="Z22" s="59"/>
      <c r="AA22" s="59"/>
      <c r="AB22" s="47"/>
      <c r="AC22" s="60"/>
      <c r="AD22" s="61"/>
    </row>
  </sheetData>
  <sortState ref="A14:AH18">
    <sortCondition descending="1" ref="S14:S18"/>
  </sortState>
  <mergeCells count="1">
    <mergeCell ref="L7:M7"/>
  </mergeCells>
  <printOptions horizontalCentered="1"/>
  <pageMargins left="0.39370078740157483" right="0.39370078740157483" top="0.59055118110236227" bottom="0.59055118110236227" header="0.39370078740157483" footer="0.39370078740157483"/>
  <pageSetup paperSize="9" scale="95" orientation="landscape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G25"/>
  <sheetViews>
    <sheetView view="pageBreakPreview" topLeftCell="D5" zoomScaleSheetLayoutView="100" workbookViewId="0">
      <selection activeCell="L14" sqref="L14"/>
    </sheetView>
  </sheetViews>
  <sheetFormatPr defaultRowHeight="12.75" outlineLevelCol="2"/>
  <cols>
    <col min="1" max="2" width="9.140625" style="19" hidden="1" customWidth="1" outlineLevel="1"/>
    <col min="3" max="3" width="16.28515625" style="19" hidden="1" customWidth="1" outlineLevel="2"/>
    <col min="4" max="4" width="5.140625" style="19" customWidth="1" collapsed="1"/>
    <col min="5" max="5" width="5.7109375" style="19" hidden="1" customWidth="1"/>
    <col min="6" max="6" width="22.85546875" style="19" customWidth="1"/>
    <col min="7" max="7" width="7.85546875" style="21" customWidth="1"/>
    <col min="8" max="8" width="6.5703125" style="21" hidden="1" customWidth="1"/>
    <col min="9" max="9" width="11.140625" style="19" hidden="1" customWidth="1"/>
    <col min="10" max="10" width="20.140625" style="19" customWidth="1"/>
    <col min="11" max="11" width="6" style="21" customWidth="1"/>
    <col min="12" max="14" width="8" style="21" customWidth="1"/>
    <col min="15" max="15" width="8" style="21" hidden="1" customWidth="1" outlineLevel="1"/>
    <col min="16" max="16" width="8" style="19" customWidth="1" collapsed="1"/>
    <col min="17" max="19" width="8" style="19" customWidth="1"/>
    <col min="20" max="20" width="7" style="19" hidden="1" customWidth="1" outlineLevel="1"/>
    <col min="21" max="21" width="6.140625" style="22" customWidth="1" collapsed="1"/>
    <col min="22" max="22" width="33.140625" style="22" customWidth="1"/>
    <col min="23" max="23" width="5.7109375" style="22" customWidth="1"/>
    <col min="24" max="24" width="4.7109375" style="46" customWidth="1" outlineLevel="1"/>
    <col min="25" max="25" width="4.7109375" style="45" customWidth="1" outlineLevel="1"/>
    <col min="26" max="26" width="4.7109375" style="46" customWidth="1" outlineLevel="1"/>
    <col min="27" max="27" width="4.28515625" style="45" customWidth="1" outlineLevel="1"/>
    <col min="28" max="28" width="4.7109375" style="21" customWidth="1" outlineLevel="1"/>
    <col min="29" max="29" width="8.140625" style="45" bestFit="1" customWidth="1" outlineLevel="1"/>
    <col min="30" max="30" width="8" style="37" customWidth="1" outlineLevel="1"/>
    <col min="31" max="16384" width="9.140625" style="19"/>
  </cols>
  <sheetData>
    <row r="1" spans="1:33" hidden="1">
      <c r="F1" s="20" t="str">
        <f>Расп!B25</f>
        <v>МИНСПОРТТУРИЗМА РОССИЙСКОЙ ФЕДЕРАЦИИ</v>
      </c>
      <c r="K1" s="20"/>
      <c r="L1" s="19"/>
      <c r="M1" s="19"/>
      <c r="X1" s="23"/>
      <c r="Y1" s="24"/>
      <c r="Z1" s="23"/>
      <c r="AA1" s="24"/>
      <c r="AB1" s="25"/>
      <c r="AC1" s="24"/>
      <c r="AD1" s="26"/>
    </row>
    <row r="2" spans="1:33" hidden="1">
      <c r="F2" s="20" t="str">
        <f>Расп!B26</f>
        <v>ФГУ "ЦСП СБОРНЫХ КОМАНД РОССИИ"</v>
      </c>
      <c r="K2" s="20"/>
      <c r="L2" s="19"/>
      <c r="M2" s="19"/>
      <c r="X2" s="23"/>
      <c r="Y2" s="24"/>
      <c r="Z2" s="23"/>
      <c r="AA2" s="24"/>
      <c r="AB2" s="25"/>
      <c r="AC2" s="24"/>
      <c r="AD2" s="26"/>
    </row>
    <row r="3" spans="1:33" hidden="1">
      <c r="F3" s="20" t="str">
        <f>Расп!B27</f>
        <v>ВСЕРОССИЙСКАЯ ФЕДЕРАЦИЯ ЛЕГКОЙ АТЛЕТИКИ</v>
      </c>
      <c r="K3" s="20"/>
      <c r="L3" s="19"/>
      <c r="M3" s="19"/>
      <c r="X3" s="23"/>
      <c r="Y3" s="24"/>
      <c r="Z3" s="23"/>
      <c r="AA3" s="24"/>
      <c r="AB3" s="25"/>
      <c r="AC3" s="24"/>
      <c r="AD3" s="26"/>
    </row>
    <row r="4" spans="1:33" hidden="1">
      <c r="D4" s="27"/>
      <c r="E4" s="27"/>
      <c r="F4" s="20"/>
      <c r="K4" s="20"/>
      <c r="L4" s="19"/>
      <c r="M4" s="19"/>
      <c r="X4" s="23"/>
      <c r="Y4" s="24"/>
      <c r="Z4" s="23"/>
      <c r="AA4" s="24"/>
      <c r="AB4" s="25"/>
      <c r="AC4" s="24"/>
      <c r="AD4" s="26"/>
    </row>
    <row r="5" spans="1:33" ht="15.75">
      <c r="F5" s="34" t="str">
        <f>Расп!B29</f>
        <v>Чемпионат г. Москвы по легкой атлетике</v>
      </c>
      <c r="G5" s="49"/>
      <c r="H5" s="49"/>
      <c r="I5" s="35"/>
      <c r="J5" s="35"/>
      <c r="K5" s="34"/>
      <c r="L5" s="19"/>
      <c r="M5" s="19"/>
      <c r="X5" s="23"/>
      <c r="Y5" s="24"/>
      <c r="Z5" s="23"/>
      <c r="AA5" s="24"/>
      <c r="AB5" s="25"/>
      <c r="AC5" s="24"/>
      <c r="AD5" s="26"/>
      <c r="AE5" s="19" t="s">
        <v>595</v>
      </c>
      <c r="AF5" s="19">
        <v>0</v>
      </c>
    </row>
    <row r="6" spans="1:33" ht="15.75">
      <c r="F6" s="34" t="str">
        <f>Расп!B30</f>
        <v>3-4 июля 2013 года, ОАО «Олимпийский комплекс «Лужники», ЮСЯ</v>
      </c>
      <c r="G6" s="49"/>
      <c r="H6" s="49"/>
      <c r="I6" s="35"/>
      <c r="J6" s="35"/>
      <c r="K6" s="34"/>
      <c r="L6" s="19"/>
      <c r="M6" s="19"/>
      <c r="X6" s="23"/>
      <c r="Y6" s="24"/>
      <c r="Z6" s="23"/>
      <c r="AA6" s="24"/>
      <c r="AB6" s="25"/>
      <c r="AC6" s="24"/>
      <c r="AD6" s="26"/>
      <c r="AE6" s="47" t="s">
        <v>36</v>
      </c>
      <c r="AF6" s="65"/>
    </row>
    <row r="7" spans="1:33" ht="15.75">
      <c r="F7" s="28"/>
      <c r="K7" s="28"/>
      <c r="L7" s="219">
        <f>Расп!A8</f>
        <v>41459</v>
      </c>
      <c r="M7" s="219"/>
      <c r="X7" s="23"/>
      <c r="Y7" s="24"/>
      <c r="Z7" s="23"/>
      <c r="AA7" s="24"/>
      <c r="AB7" s="25"/>
      <c r="AC7" s="24"/>
      <c r="AD7" s="26"/>
      <c r="AE7" s="47" t="s">
        <v>37</v>
      </c>
      <c r="AF7" s="65"/>
    </row>
    <row r="8" spans="1:33" ht="15.75">
      <c r="F8" s="34" t="str">
        <f>Расп!B8</f>
        <v>МЕТАНИЕ МОЛОТА</v>
      </c>
      <c r="K8" s="34"/>
      <c r="L8" s="30" t="str">
        <f>Расп!C1</f>
        <v>Начало</v>
      </c>
      <c r="M8" s="31" t="str">
        <f>Расп!C8</f>
        <v>15.00</v>
      </c>
      <c r="P8" s="124" t="s">
        <v>60</v>
      </c>
      <c r="Q8" s="125">
        <f>Расп!F4</f>
        <v>7.52</v>
      </c>
      <c r="R8" s="33" t="s">
        <v>12</v>
      </c>
      <c r="S8" s="64">
        <f>Расп!I8</f>
        <v>78.3</v>
      </c>
      <c r="X8" s="23"/>
      <c r="Y8" s="24"/>
      <c r="Z8" s="23"/>
      <c r="AA8" s="24"/>
      <c r="AB8" s="25"/>
      <c r="AC8" s="24"/>
      <c r="AD8" s="26"/>
      <c r="AE8" s="47" t="s">
        <v>38</v>
      </c>
      <c r="AF8" s="65"/>
    </row>
    <row r="9" spans="1:33" ht="15.75" customHeight="1">
      <c r="F9" s="34" t="str">
        <f>Расп!B32</f>
        <v>Женщины</v>
      </c>
      <c r="K9" s="28"/>
      <c r="L9" s="30" t="str">
        <f>Расп!D1</f>
        <v>Окончание</v>
      </c>
      <c r="M9" s="31" t="str">
        <f>Расп!D8</f>
        <v>15.35</v>
      </c>
      <c r="N9" s="29"/>
      <c r="P9" s="126" t="s">
        <v>61</v>
      </c>
      <c r="Q9" s="125">
        <f>Расп!G4</f>
        <v>7.52</v>
      </c>
      <c r="R9" s="62" t="s">
        <v>13</v>
      </c>
      <c r="S9" s="64">
        <f>Расп!J8</f>
        <v>78.3</v>
      </c>
      <c r="T9" s="28"/>
      <c r="X9" s="23"/>
      <c r="Y9" s="24"/>
      <c r="Z9" s="23"/>
      <c r="AA9" s="24"/>
      <c r="AB9" s="25"/>
      <c r="AC9" s="24"/>
      <c r="AD9" s="32" t="s">
        <v>17</v>
      </c>
      <c r="AE9" s="47">
        <v>3</v>
      </c>
      <c r="AF9" s="65">
        <v>32</v>
      </c>
    </row>
    <row r="10" spans="1:33" ht="15.75">
      <c r="F10" s="33" t="s">
        <v>606</v>
      </c>
      <c r="K10" s="33"/>
      <c r="L10" s="122" t="s">
        <v>48</v>
      </c>
      <c r="M10" s="123">
        <f>Расп!E4</f>
        <v>5.4</v>
      </c>
      <c r="P10" s="124" t="s">
        <v>62</v>
      </c>
      <c r="Q10" s="125">
        <f>Расп!H4</f>
        <v>7.52</v>
      </c>
      <c r="R10" s="33" t="s">
        <v>14</v>
      </c>
      <c r="S10" s="64">
        <f>Расп!K8</f>
        <v>77.8</v>
      </c>
      <c r="T10" s="35"/>
      <c r="X10" s="23"/>
      <c r="Y10" s="24"/>
      <c r="Z10" s="23"/>
      <c r="AA10" s="24"/>
      <c r="AB10" s="25"/>
      <c r="AC10" s="24"/>
      <c r="AD10" s="32" t="s">
        <v>18</v>
      </c>
      <c r="AE10" s="47">
        <v>2</v>
      </c>
      <c r="AF10" s="65">
        <v>38</v>
      </c>
    </row>
    <row r="11" spans="1:33" ht="15.75">
      <c r="F11" s="33"/>
      <c r="K11" s="33"/>
      <c r="L11" s="34"/>
      <c r="M11" s="19"/>
      <c r="S11" s="35"/>
      <c r="T11" s="35"/>
      <c r="X11" s="23"/>
      <c r="Y11" s="24"/>
      <c r="Z11" s="23"/>
      <c r="AA11" s="24"/>
      <c r="AB11" s="25"/>
      <c r="AC11" s="24"/>
      <c r="AD11" s="32" t="s">
        <v>19</v>
      </c>
      <c r="AE11" s="47">
        <v>1</v>
      </c>
      <c r="AF11" s="65">
        <v>42</v>
      </c>
    </row>
    <row r="12" spans="1:33" s="41" customFormat="1" ht="15.75">
      <c r="C12" s="157" t="s">
        <v>28</v>
      </c>
      <c r="D12" s="197" t="s">
        <v>31</v>
      </c>
      <c r="E12" s="197" t="s">
        <v>31</v>
      </c>
      <c r="F12" s="197" t="s">
        <v>15</v>
      </c>
      <c r="G12" s="197" t="s">
        <v>0</v>
      </c>
      <c r="H12" s="197" t="s">
        <v>49</v>
      </c>
      <c r="I12" s="197" t="s">
        <v>586</v>
      </c>
      <c r="J12" s="197" t="s">
        <v>9</v>
      </c>
      <c r="K12" s="197" t="s">
        <v>16</v>
      </c>
      <c r="L12" s="197">
        <v>1</v>
      </c>
      <c r="M12" s="197">
        <v>2</v>
      </c>
      <c r="N12" s="197">
        <v>3</v>
      </c>
      <c r="O12" s="197"/>
      <c r="P12" s="197">
        <v>4</v>
      </c>
      <c r="Q12" s="197">
        <v>5</v>
      </c>
      <c r="R12" s="197">
        <v>6</v>
      </c>
      <c r="S12" s="197" t="s">
        <v>46</v>
      </c>
      <c r="T12" s="197" t="s">
        <v>31</v>
      </c>
      <c r="U12" s="38" t="s">
        <v>45</v>
      </c>
      <c r="V12" s="38" t="s">
        <v>47</v>
      </c>
      <c r="W12" s="38"/>
      <c r="X12" s="39" t="s">
        <v>22</v>
      </c>
      <c r="Y12" s="40" t="s">
        <v>25</v>
      </c>
      <c r="Z12" s="39" t="s">
        <v>23</v>
      </c>
      <c r="AA12" s="40" t="s">
        <v>26</v>
      </c>
      <c r="AB12" s="32" t="s">
        <v>24</v>
      </c>
      <c r="AC12" s="40" t="s">
        <v>27</v>
      </c>
      <c r="AD12" s="32" t="s">
        <v>20</v>
      </c>
      <c r="AE12" s="47" t="s">
        <v>55</v>
      </c>
      <c r="AF12" s="65">
        <v>48</v>
      </c>
    </row>
    <row r="13" spans="1:33" s="41" customFormat="1" ht="15.75"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  <c r="P13" s="197"/>
      <c r="Q13" s="197"/>
      <c r="R13" s="197"/>
      <c r="S13" s="197"/>
      <c r="T13" s="197"/>
      <c r="U13" s="38"/>
      <c r="V13" s="38"/>
      <c r="W13" s="38"/>
      <c r="X13" s="39"/>
      <c r="Y13" s="40"/>
      <c r="Z13" s="39"/>
      <c r="AA13" s="40"/>
      <c r="AB13" s="32"/>
      <c r="AC13" s="40"/>
      <c r="AD13" s="32"/>
      <c r="AE13" s="47" t="s">
        <v>54</v>
      </c>
      <c r="AF13" s="66">
        <v>54</v>
      </c>
    </row>
    <row r="14" spans="1:33" s="49" customFormat="1" ht="15.75">
      <c r="A14" s="56">
        <v>8</v>
      </c>
      <c r="B14" s="56">
        <v>1</v>
      </c>
      <c r="C14" s="50">
        <f t="shared" ref="C14:C21" ca="1" si="0">RAND()</f>
        <v>0.52973377695676549</v>
      </c>
      <c r="D14" s="187">
        <v>1</v>
      </c>
      <c r="E14" s="188">
        <f t="shared" ref="E14:E21" si="1">T14</f>
        <v>4</v>
      </c>
      <c r="F14" s="50" t="str">
        <f>VLOOKUP(K14,Уч!$A$2:$K$385,2,FALSE)</f>
        <v>Булгакова Анна</v>
      </c>
      <c r="G14" s="189">
        <f>VLOOKUP(K14,Уч!$A$2:$K$385,3,FALSE)</f>
        <v>32159</v>
      </c>
      <c r="H14" s="189" t="e">
        <f>VLOOKUP(L14,Уч!$A$2:$K$385,3,FALSE)</f>
        <v>#N/A</v>
      </c>
      <c r="I14" s="171" t="str">
        <f>VLOOKUP(K14,Уч!$A$2:$K$385,5,FALSE)</f>
        <v>Москва</v>
      </c>
      <c r="J14" s="171" t="str">
        <f>VLOOKUP(K14,Уч!$A$2:$K$385,6,FALSE)</f>
        <v>ЦСП по л/а, РА</v>
      </c>
      <c r="K14" s="115">
        <v>125</v>
      </c>
      <c r="L14" s="190">
        <f t="shared" ref="L14:N21" si="2">IF(X14=0,"X",X14/100)</f>
        <v>64.650000000000006</v>
      </c>
      <c r="M14" s="190" t="str">
        <f t="shared" si="2"/>
        <v>X</v>
      </c>
      <c r="N14" s="190" t="str">
        <f t="shared" si="2"/>
        <v>X</v>
      </c>
      <c r="O14" s="190"/>
      <c r="P14" s="190" t="str">
        <f t="shared" ref="P14:R21" si="3">IF(AA14=0,"X",AA14/100)</f>
        <v>X</v>
      </c>
      <c r="Q14" s="190">
        <f t="shared" si="3"/>
        <v>67.42</v>
      </c>
      <c r="R14" s="190">
        <f t="shared" si="3"/>
        <v>69.040000000000006</v>
      </c>
      <c r="S14" s="191">
        <f t="shared" ref="S14:S19" si="4">MAX(X14,Y14,AA14,Z14,AB14,AC14)/100</f>
        <v>69.040000000000006</v>
      </c>
      <c r="T14" s="195">
        <f>RANK(S14,S7:S136)</f>
        <v>4</v>
      </c>
      <c r="U14" s="174" t="str">
        <f t="shared" ref="U14:U21" si="5">LOOKUP(S14,$AF$5:$AF$14,$AE$5:$AE$14)</f>
        <v>мс</v>
      </c>
      <c r="V14" s="189" t="str">
        <f>VLOOKUP(K14,Уч!$A$2:$K$385,11,FALSE)</f>
        <v xml:space="preserve">Макарова Л.П., Воронкин Ю.В. </v>
      </c>
      <c r="W14" s="51"/>
      <c r="X14" s="52">
        <v>6465</v>
      </c>
      <c r="Y14" s="53"/>
      <c r="Z14" s="52"/>
      <c r="AA14" s="53"/>
      <c r="AB14" s="52">
        <v>6742</v>
      </c>
      <c r="AC14" s="53">
        <v>6904</v>
      </c>
      <c r="AD14" s="54">
        <f t="shared" ref="AD14:AD21" si="6">MAX(X14,Y14,AA14,Z14,AB14,AC14)</f>
        <v>6904</v>
      </c>
      <c r="AE14" s="19"/>
      <c r="AF14" s="19"/>
      <c r="AG14" s="19"/>
    </row>
    <row r="15" spans="1:33" s="48" customFormat="1" ht="14.45" customHeight="1">
      <c r="A15" s="56">
        <v>7</v>
      </c>
      <c r="B15" s="56">
        <v>1</v>
      </c>
      <c r="C15" s="50">
        <f t="shared" ca="1" si="0"/>
        <v>0.27533197476425053</v>
      </c>
      <c r="D15" s="187">
        <v>2</v>
      </c>
      <c r="E15" s="188">
        <f t="shared" si="1"/>
        <v>4</v>
      </c>
      <c r="F15" s="50" t="str">
        <f>VLOOKUP(K15,Уч!$A$2:$K$385,2,FALSE)</f>
        <v>Полякова Наталья</v>
      </c>
      <c r="G15" s="189">
        <f>VLOOKUP(K15,Уч!$A$2:$K$385,3,FALSE)</f>
        <v>33216</v>
      </c>
      <c r="H15" s="189" t="e">
        <f>VLOOKUP(L15,Уч!$A$2:$K$385,3,FALSE)</f>
        <v>#N/A</v>
      </c>
      <c r="I15" s="171" t="str">
        <f>VLOOKUP(K15,Уч!$A$2:$K$385,5,FALSE)</f>
        <v>Москва</v>
      </c>
      <c r="J15" s="171" t="str">
        <f>VLOOKUP(K15,Уч!$A$2:$K$385,6,FALSE)</f>
        <v>МГФСО</v>
      </c>
      <c r="K15" s="115">
        <v>129</v>
      </c>
      <c r="L15" s="190" t="str">
        <f t="shared" si="2"/>
        <v>X</v>
      </c>
      <c r="M15" s="190">
        <f t="shared" si="2"/>
        <v>64.59</v>
      </c>
      <c r="N15" s="190" t="str">
        <f t="shared" si="2"/>
        <v>X</v>
      </c>
      <c r="O15" s="190"/>
      <c r="P15" s="190" t="str">
        <f t="shared" si="3"/>
        <v>X</v>
      </c>
      <c r="Q15" s="190">
        <f t="shared" si="3"/>
        <v>62.16</v>
      </c>
      <c r="R15" s="190">
        <f t="shared" si="3"/>
        <v>64.489999999999995</v>
      </c>
      <c r="S15" s="191">
        <f t="shared" si="4"/>
        <v>64.59</v>
      </c>
      <c r="T15" s="195">
        <f>RANK(S15,S9:S136)</f>
        <v>4</v>
      </c>
      <c r="U15" s="174" t="str">
        <f t="shared" si="5"/>
        <v>мс</v>
      </c>
      <c r="V15" s="189" t="str">
        <f>VLOOKUP(K15,Уч!$A$2:$K$385,11,FALSE)</f>
        <v>Рябинкин С.А.</v>
      </c>
      <c r="W15" s="51"/>
      <c r="X15" s="52"/>
      <c r="Y15" s="53">
        <v>6459</v>
      </c>
      <c r="Z15" s="52"/>
      <c r="AA15" s="53"/>
      <c r="AB15" s="52">
        <v>6216</v>
      </c>
      <c r="AC15" s="53">
        <v>6449</v>
      </c>
      <c r="AD15" s="54">
        <f t="shared" si="6"/>
        <v>6459</v>
      </c>
    </row>
    <row r="16" spans="1:33" s="48" customFormat="1" ht="14.45" customHeight="1">
      <c r="A16" s="56">
        <v>5</v>
      </c>
      <c r="B16" s="56">
        <v>1</v>
      </c>
      <c r="C16" s="50">
        <f t="shared" ca="1" si="0"/>
        <v>0.83703200537761013</v>
      </c>
      <c r="D16" s="187">
        <v>3</v>
      </c>
      <c r="E16" s="188">
        <f t="shared" si="1"/>
        <v>3</v>
      </c>
      <c r="F16" s="50" t="str">
        <f>VLOOKUP(K16,Уч!$A$2:$K$385,2,FALSE)</f>
        <v>Фролова Карина</v>
      </c>
      <c r="G16" s="189">
        <f>VLOOKUP(K16,Уч!$A$2:$K$385,3,FALSE)</f>
        <v>32934</v>
      </c>
      <c r="H16" s="189" t="e">
        <f>VLOOKUP(L16,Уч!$A$2:$K$385,3,FALSE)</f>
        <v>#N/A</v>
      </c>
      <c r="I16" s="171" t="str">
        <f>VLOOKUP(K16,Уч!$A$2:$K$385,5,FALSE)</f>
        <v>Москва</v>
      </c>
      <c r="J16" s="171" t="str">
        <f>VLOOKUP(K16,Уч!$A$2:$K$385,6,FALSE)</f>
        <v>МГФСО</v>
      </c>
      <c r="K16" s="115">
        <v>132</v>
      </c>
      <c r="L16" s="190" t="str">
        <f t="shared" si="2"/>
        <v>X</v>
      </c>
      <c r="M16" s="190" t="str">
        <f t="shared" si="2"/>
        <v>X</v>
      </c>
      <c r="N16" s="190">
        <f t="shared" si="2"/>
        <v>59.54</v>
      </c>
      <c r="O16" s="190"/>
      <c r="P16" s="190" t="str">
        <f t="shared" si="3"/>
        <v>X</v>
      </c>
      <c r="Q16" s="190">
        <f t="shared" si="3"/>
        <v>60.46</v>
      </c>
      <c r="R16" s="190">
        <f t="shared" si="3"/>
        <v>62.14</v>
      </c>
      <c r="S16" s="191">
        <f t="shared" si="4"/>
        <v>62.14</v>
      </c>
      <c r="T16" s="195">
        <f>RANK(S16,S12:S135)</f>
        <v>3</v>
      </c>
      <c r="U16" s="174" t="str">
        <f t="shared" si="5"/>
        <v>мс</v>
      </c>
      <c r="V16" s="189" t="str">
        <f>VLOOKUP(K16,Уч!$A$2:$K$385,11,FALSE)</f>
        <v>Рябинкин С.А.</v>
      </c>
      <c r="W16" s="51"/>
      <c r="X16" s="52"/>
      <c r="Y16" s="53"/>
      <c r="Z16" s="52">
        <v>5954</v>
      </c>
      <c r="AA16" s="53"/>
      <c r="AB16" s="52">
        <v>6046</v>
      </c>
      <c r="AC16" s="53">
        <v>6214</v>
      </c>
      <c r="AD16" s="54">
        <f t="shared" si="6"/>
        <v>6214</v>
      </c>
    </row>
    <row r="17" spans="1:33" s="48" customFormat="1" ht="14.45" customHeight="1">
      <c r="A17" s="56">
        <v>2</v>
      </c>
      <c r="B17" s="56">
        <v>1</v>
      </c>
      <c r="C17" s="50">
        <f t="shared" ca="1" si="0"/>
        <v>0.59540295960222289</v>
      </c>
      <c r="D17" s="187">
        <v>4</v>
      </c>
      <c r="E17" s="188">
        <f t="shared" si="1"/>
        <v>2</v>
      </c>
      <c r="F17" s="50" t="str">
        <f>VLOOKUP(K17,Уч!$A$2:$K$385,2,FALSE)</f>
        <v>Садова Виктория</v>
      </c>
      <c r="G17" s="189">
        <f>VLOOKUP(K17,Уч!$A$2:$K$385,3,FALSE)</f>
        <v>34046</v>
      </c>
      <c r="H17" s="189" t="e">
        <f>VLOOKUP(L17,Уч!$A$2:$K$385,3,FALSE)</f>
        <v>#N/A</v>
      </c>
      <c r="I17" s="171" t="str">
        <f>VLOOKUP(K17,Уч!$A$2:$K$385,5,FALSE)</f>
        <v>Москва</v>
      </c>
      <c r="J17" s="171" t="str">
        <f>VLOOKUP(K17,Уч!$A$2:$K$385,6,FALSE)</f>
        <v>ГБУ ЦСП ЛУЧ</v>
      </c>
      <c r="K17" s="115">
        <v>130</v>
      </c>
      <c r="L17" s="190" t="str">
        <f t="shared" si="2"/>
        <v>X</v>
      </c>
      <c r="M17" s="190">
        <f t="shared" si="2"/>
        <v>60.43</v>
      </c>
      <c r="N17" s="190">
        <f t="shared" si="2"/>
        <v>59.32</v>
      </c>
      <c r="O17" s="190"/>
      <c r="P17" s="190">
        <f t="shared" si="3"/>
        <v>58.55</v>
      </c>
      <c r="Q17" s="190">
        <f t="shared" si="3"/>
        <v>55.74</v>
      </c>
      <c r="R17" s="190">
        <f t="shared" si="3"/>
        <v>59.28</v>
      </c>
      <c r="S17" s="191">
        <f t="shared" si="4"/>
        <v>60.43</v>
      </c>
      <c r="T17" s="195">
        <f>RANK(S17,S16:S133)</f>
        <v>2</v>
      </c>
      <c r="U17" s="174" t="str">
        <f t="shared" si="5"/>
        <v>мс</v>
      </c>
      <c r="V17" s="189" t="str">
        <f>VLOOKUP(K17,Уч!$A$2:$K$385,11,FALSE)</f>
        <v>Садов МВ</v>
      </c>
      <c r="W17" s="51"/>
      <c r="X17" s="52"/>
      <c r="Y17" s="53">
        <v>6043</v>
      </c>
      <c r="Z17" s="52">
        <v>5932</v>
      </c>
      <c r="AA17" s="53">
        <v>5855</v>
      </c>
      <c r="AB17" s="52">
        <v>5574</v>
      </c>
      <c r="AC17" s="53">
        <v>5928</v>
      </c>
      <c r="AD17" s="54">
        <f t="shared" si="6"/>
        <v>6043</v>
      </c>
      <c r="AE17" s="47"/>
      <c r="AF17" s="47"/>
      <c r="AG17" s="47"/>
    </row>
    <row r="18" spans="1:33" s="48" customFormat="1" ht="14.45" customHeight="1">
      <c r="A18" s="56">
        <v>3</v>
      </c>
      <c r="B18" s="56">
        <v>1</v>
      </c>
      <c r="C18" s="50">
        <f t="shared" ca="1" si="0"/>
        <v>0.88656892221749051</v>
      </c>
      <c r="D18" s="187">
        <v>5</v>
      </c>
      <c r="E18" s="188">
        <f t="shared" si="1"/>
        <v>3</v>
      </c>
      <c r="F18" s="50" t="str">
        <f>VLOOKUP(K18,Уч!$A$2:$K$385,2,FALSE)</f>
        <v>Подрядчик Юля</v>
      </c>
      <c r="G18" s="189">
        <f>VLOOKUP(K18,Уч!$A$2:$K$385,3,FALSE)</f>
        <v>32365</v>
      </c>
      <c r="H18" s="189" t="e">
        <f>VLOOKUP(L18,Уч!$A$2:$K$385,3,FALSE)</f>
        <v>#N/A</v>
      </c>
      <c r="I18" s="171" t="str">
        <f>VLOOKUP(K18,Уч!$A$2:$K$385,5,FALSE)</f>
        <v xml:space="preserve">Москва </v>
      </c>
      <c r="J18" s="171" t="str">
        <f>VLOOKUP(K18,Уч!$A$2:$K$385,6,FALSE)</f>
        <v>СДЮСШОР 24</v>
      </c>
      <c r="K18" s="115">
        <v>128</v>
      </c>
      <c r="L18" s="190">
        <f t="shared" si="2"/>
        <v>38.85</v>
      </c>
      <c r="M18" s="190" t="str">
        <f t="shared" si="2"/>
        <v>X</v>
      </c>
      <c r="N18" s="190">
        <f t="shared" si="2"/>
        <v>42.89</v>
      </c>
      <c r="O18" s="190"/>
      <c r="P18" s="190">
        <f t="shared" si="3"/>
        <v>39.61</v>
      </c>
      <c r="Q18" s="190">
        <f t="shared" si="3"/>
        <v>43.3</v>
      </c>
      <c r="R18" s="190">
        <f t="shared" si="3"/>
        <v>45.19</v>
      </c>
      <c r="S18" s="191">
        <f t="shared" si="4"/>
        <v>45.19</v>
      </c>
      <c r="T18" s="195">
        <f>RANK(S18,S16:S135)</f>
        <v>3</v>
      </c>
      <c r="U18" s="174">
        <f t="shared" si="5"/>
        <v>1</v>
      </c>
      <c r="V18" s="189" t="str">
        <f>VLOOKUP(K18,Уч!$A$2:$K$385,11,FALSE)</f>
        <v>Кузнецов В.Я.</v>
      </c>
      <c r="W18" s="51"/>
      <c r="X18" s="52">
        <v>3885</v>
      </c>
      <c r="Y18" s="53"/>
      <c r="Z18" s="52">
        <v>4289</v>
      </c>
      <c r="AA18" s="53">
        <v>3961</v>
      </c>
      <c r="AB18" s="52">
        <v>4330</v>
      </c>
      <c r="AC18" s="53">
        <v>4519</v>
      </c>
      <c r="AD18" s="54">
        <f t="shared" si="6"/>
        <v>4519</v>
      </c>
    </row>
    <row r="19" spans="1:33" s="48" customFormat="1" ht="14.45" customHeight="1">
      <c r="A19" s="56">
        <v>5.5</v>
      </c>
      <c r="B19" s="56">
        <v>1</v>
      </c>
      <c r="C19" s="50">
        <f t="shared" ca="1" si="0"/>
        <v>0.77225910369733586</v>
      </c>
      <c r="D19" s="187" t="s">
        <v>611</v>
      </c>
      <c r="E19" s="188">
        <f t="shared" si="1"/>
        <v>6</v>
      </c>
      <c r="F19" s="50" t="str">
        <f>VLOOKUP(K19,Уч!$A$2:$K$385,2,FALSE)</f>
        <v>Клещевникова Яна</v>
      </c>
      <c r="G19" s="189">
        <f>VLOOKUP(K19,Уч!$A$2:$K$385,3,FALSE)</f>
        <v>32348</v>
      </c>
      <c r="H19" s="189" t="e">
        <f>VLOOKUP(L19,Уч!$A$2:$K$385,3,FALSE)</f>
        <v>#N/A</v>
      </c>
      <c r="I19" s="171" t="str">
        <f>VLOOKUP(K19,Уч!$A$2:$K$385,5,FALSE)</f>
        <v>Москва</v>
      </c>
      <c r="J19" s="171" t="str">
        <f>VLOOKUP(K19,Уч!$A$2:$K$385,6,FALSE)</f>
        <v>ЦСП по л/а</v>
      </c>
      <c r="K19" s="115">
        <v>126</v>
      </c>
      <c r="L19" s="190" t="str">
        <f t="shared" si="2"/>
        <v>X</v>
      </c>
      <c r="M19" s="190" t="str">
        <f t="shared" si="2"/>
        <v>X</v>
      </c>
      <c r="N19" s="190" t="str">
        <f t="shared" si="2"/>
        <v>X</v>
      </c>
      <c r="O19" s="190"/>
      <c r="P19" s="190" t="str">
        <f t="shared" si="3"/>
        <v>X</v>
      </c>
      <c r="Q19" s="190" t="str">
        <f t="shared" si="3"/>
        <v>X</v>
      </c>
      <c r="R19" s="190" t="str">
        <f t="shared" si="3"/>
        <v>X</v>
      </c>
      <c r="S19" s="191">
        <f t="shared" si="4"/>
        <v>0</v>
      </c>
      <c r="T19" s="195">
        <f>RANK(S19,S14:S139)</f>
        <v>6</v>
      </c>
      <c r="U19" s="174" t="str">
        <f t="shared" si="5"/>
        <v>б/р</v>
      </c>
      <c r="V19" s="189" t="str">
        <f>VLOOKUP(K19,Уч!$A$2:$K$385,11,FALSE)</f>
        <v>Васильев С.В., Пастухова Т.Е.</v>
      </c>
      <c r="W19" s="51"/>
      <c r="X19" s="52"/>
      <c r="Y19" s="53"/>
      <c r="Z19" s="52"/>
      <c r="AA19" s="53"/>
      <c r="AB19" s="52"/>
      <c r="AC19" s="53"/>
      <c r="AD19" s="54">
        <f t="shared" si="6"/>
        <v>0</v>
      </c>
    </row>
    <row r="20" spans="1:33" s="48" customFormat="1" ht="14.45" customHeight="1">
      <c r="A20" s="56" t="e">
        <f>T20</f>
        <v>#VALUE!</v>
      </c>
      <c r="B20" s="56">
        <v>1</v>
      </c>
      <c r="C20" s="50">
        <f t="shared" ca="1" si="0"/>
        <v>0.11487519195126827</v>
      </c>
      <c r="D20" s="187"/>
      <c r="E20" s="188" t="e">
        <f t="shared" si="1"/>
        <v>#VALUE!</v>
      </c>
      <c r="F20" s="50" t="str">
        <f>VLOOKUP(K20,Уч!$A$2:$K$385,2,FALSE)</f>
        <v>Кондратьева Оксана</v>
      </c>
      <c r="G20" s="189">
        <f>VLOOKUP(K20,Уч!$A$2:$K$385,3,FALSE)</f>
        <v>31373</v>
      </c>
      <c r="H20" s="189" t="e">
        <f>VLOOKUP(L20,Уч!$A$2:$K$385,3,FALSE)</f>
        <v>#N/A</v>
      </c>
      <c r="I20" s="171" t="str">
        <f>VLOOKUP(K20,Уч!$A$2:$K$385,5,FALSE)</f>
        <v>Москва</v>
      </c>
      <c r="J20" s="171" t="str">
        <f>VLOOKUP(K20,Уч!$A$2:$K$385,6,FALSE)</f>
        <v xml:space="preserve"> СДЮСШОР  им. бр.Знаменских</v>
      </c>
      <c r="K20" s="115">
        <v>127</v>
      </c>
      <c r="L20" s="194" t="str">
        <f t="shared" si="2"/>
        <v>X</v>
      </c>
      <c r="M20" s="194" t="str">
        <f t="shared" si="2"/>
        <v>X</v>
      </c>
      <c r="N20" s="194" t="str">
        <f t="shared" si="2"/>
        <v>X</v>
      </c>
      <c r="O20" s="194"/>
      <c r="P20" s="194" t="str">
        <f t="shared" si="3"/>
        <v>X</v>
      </c>
      <c r="Q20" s="194" t="str">
        <f t="shared" si="3"/>
        <v>X</v>
      </c>
      <c r="R20" s="194" t="str">
        <f t="shared" si="3"/>
        <v>X</v>
      </c>
      <c r="S20" s="191" t="s">
        <v>253</v>
      </c>
      <c r="T20" s="195" t="e">
        <f>RANK(S20,S20:S135)</f>
        <v>#VALUE!</v>
      </c>
      <c r="U20" s="178" t="e">
        <f t="shared" si="5"/>
        <v>#N/A</v>
      </c>
      <c r="V20" s="189" t="str">
        <f>VLOOKUP(K20,Уч!$A$2:$K$385,11,FALSE)</f>
        <v>Кондратьева Л.А.</v>
      </c>
      <c r="W20" s="51"/>
      <c r="X20" s="52"/>
      <c r="Y20" s="53"/>
      <c r="Z20" s="52"/>
      <c r="AA20" s="53"/>
      <c r="AB20" s="52"/>
      <c r="AC20" s="53"/>
      <c r="AD20" s="54">
        <f t="shared" si="6"/>
        <v>0</v>
      </c>
      <c r="AE20" s="47" t="s">
        <v>53</v>
      </c>
      <c r="AF20" s="66">
        <v>68</v>
      </c>
    </row>
    <row r="21" spans="1:33" ht="15.75">
      <c r="A21" s="56">
        <v>4</v>
      </c>
      <c r="B21" s="56">
        <v>2</v>
      </c>
      <c r="C21" s="50">
        <f t="shared" ca="1" si="0"/>
        <v>6.3234428962914979E-3</v>
      </c>
      <c r="D21" s="187"/>
      <c r="E21" s="188" t="e">
        <f t="shared" si="1"/>
        <v>#VALUE!</v>
      </c>
      <c r="F21" s="50" t="str">
        <f>VLOOKUP(K21,Уч!$A$2:$K$385,2,FALSE)</f>
        <v>Сарвилова Ирина</v>
      </c>
      <c r="G21" s="189">
        <f>VLOOKUP(K21,Уч!$A$2:$K$385,3,FALSE)</f>
        <v>33553</v>
      </c>
      <c r="H21" s="189" t="e">
        <f>VLOOKUP(L21,Уч!$A$2:$K$385,3,FALSE)</f>
        <v>#N/A</v>
      </c>
      <c r="I21" s="171" t="str">
        <f>VLOOKUP(K21,Уч!$A$2:$K$385,5,FALSE)</f>
        <v>Москва</v>
      </c>
      <c r="J21" s="171" t="str">
        <f>VLOOKUP(K21,Уч!$A$2:$K$385,6,FALSE)</f>
        <v>МГФСО</v>
      </c>
      <c r="K21" s="115">
        <v>131</v>
      </c>
      <c r="L21" s="194" t="str">
        <f t="shared" si="2"/>
        <v>X</v>
      </c>
      <c r="M21" s="194" t="str">
        <f t="shared" si="2"/>
        <v>X</v>
      </c>
      <c r="N21" s="194" t="str">
        <f t="shared" si="2"/>
        <v>X</v>
      </c>
      <c r="O21" s="194"/>
      <c r="P21" s="194" t="str">
        <f t="shared" si="3"/>
        <v>X</v>
      </c>
      <c r="Q21" s="194" t="str">
        <f t="shared" si="3"/>
        <v>X</v>
      </c>
      <c r="R21" s="194" t="str">
        <f t="shared" si="3"/>
        <v>X</v>
      </c>
      <c r="S21" s="191" t="s">
        <v>253</v>
      </c>
      <c r="T21" s="195" t="e">
        <f>RANK(S21,S18:S139)</f>
        <v>#VALUE!</v>
      </c>
      <c r="U21" s="178" t="e">
        <f t="shared" si="5"/>
        <v>#N/A</v>
      </c>
      <c r="V21" s="189" t="str">
        <f>VLOOKUP(K21,Уч!$A$2:$K$385,11,FALSE)</f>
        <v>Левин С.И.Сарвилова В.В.</v>
      </c>
      <c r="W21" s="51"/>
      <c r="X21" s="52"/>
      <c r="Y21" s="53"/>
      <c r="Z21" s="52"/>
      <c r="AA21" s="53"/>
      <c r="AB21" s="52"/>
      <c r="AC21" s="53"/>
      <c r="AD21" s="54">
        <f t="shared" si="6"/>
        <v>0</v>
      </c>
      <c r="AE21" s="48"/>
      <c r="AF21" s="48"/>
      <c r="AG21" s="48"/>
    </row>
    <row r="22" spans="1:33" s="48" customFormat="1" ht="15.75">
      <c r="E22" s="48" t="s">
        <v>35</v>
      </c>
      <c r="F22" s="47"/>
      <c r="G22" s="47"/>
      <c r="I22" s="47"/>
      <c r="J22" s="47"/>
      <c r="K22" s="47"/>
      <c r="L22" s="47"/>
      <c r="M22" s="47"/>
      <c r="N22" s="47"/>
      <c r="T22" s="58"/>
      <c r="U22" s="58"/>
      <c r="V22" s="58"/>
      <c r="W22" s="59"/>
      <c r="X22" s="60"/>
      <c r="Y22" s="59"/>
      <c r="Z22" s="59"/>
      <c r="AA22" s="47"/>
      <c r="AB22" s="60"/>
      <c r="AC22" s="61"/>
    </row>
    <row r="23" spans="1:33" s="48" customFormat="1" ht="15.75">
      <c r="E23" s="48" t="s">
        <v>52</v>
      </c>
      <c r="F23" s="47"/>
      <c r="G23" s="47"/>
      <c r="I23" s="47"/>
      <c r="J23" s="47"/>
      <c r="K23" s="47"/>
      <c r="L23" s="47"/>
      <c r="M23" s="47"/>
      <c r="N23" s="47"/>
      <c r="T23" s="58"/>
      <c r="U23" s="58"/>
      <c r="V23" s="58"/>
      <c r="W23" s="59"/>
      <c r="X23" s="60"/>
      <c r="Y23" s="59"/>
      <c r="Z23" s="59"/>
      <c r="AA23" s="47"/>
      <c r="AB23" s="60"/>
      <c r="AC23" s="61"/>
    </row>
    <row r="24" spans="1:33" s="48" customFormat="1" ht="15.75">
      <c r="F24" s="47"/>
      <c r="G24" s="47"/>
      <c r="I24" s="47"/>
      <c r="J24" s="47"/>
      <c r="K24" s="47"/>
      <c r="L24" s="47"/>
      <c r="M24" s="47"/>
      <c r="N24" s="47"/>
      <c r="T24" s="58"/>
      <c r="U24" s="58"/>
      <c r="V24" s="58"/>
      <c r="W24" s="59"/>
      <c r="X24" s="60"/>
      <c r="Y24" s="59"/>
      <c r="Z24" s="59"/>
      <c r="AA24" s="47"/>
      <c r="AB24" s="60"/>
      <c r="AC24" s="61"/>
    </row>
    <row r="25" spans="1:33" s="48" customFormat="1" ht="15.75">
      <c r="E25" s="48" t="s">
        <v>35</v>
      </c>
      <c r="F25" s="47"/>
      <c r="G25" s="47"/>
      <c r="I25" s="47"/>
      <c r="J25" s="47"/>
      <c r="K25" s="47"/>
      <c r="L25" s="47"/>
      <c r="M25" s="47"/>
      <c r="N25" s="47"/>
      <c r="T25" s="58"/>
      <c r="U25" s="58"/>
      <c r="V25" s="58"/>
      <c r="W25" s="59"/>
      <c r="X25" s="60"/>
      <c r="Y25" s="59"/>
      <c r="Z25" s="59"/>
      <c r="AA25" s="47"/>
      <c r="AB25" s="60"/>
      <c r="AC25" s="61"/>
    </row>
  </sheetData>
  <sortState ref="A14:AG21">
    <sortCondition ref="D14:D21"/>
  </sortState>
  <mergeCells count="1">
    <mergeCell ref="L7:M7"/>
  </mergeCells>
  <printOptions horizontalCentered="1"/>
  <pageMargins left="0.39370078740157483" right="0.39370078740157483" top="0.59055118110236227" bottom="0.59055118110236227" header="0.39370078740157483" footer="0.39370078740157483"/>
  <pageSetup paperSize="9" scale="90" orientation="landscape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9"/>
  <sheetViews>
    <sheetView view="pageBreakPreview" topLeftCell="D5" zoomScaleSheetLayoutView="100" workbookViewId="0">
      <selection activeCell="O14" sqref="O14"/>
    </sheetView>
  </sheetViews>
  <sheetFormatPr defaultRowHeight="12.75" outlineLevelCol="2"/>
  <cols>
    <col min="1" max="2" width="9.140625" style="19" hidden="1" customWidth="1" outlineLevel="1"/>
    <col min="3" max="3" width="16.28515625" style="19" hidden="1" customWidth="1" outlineLevel="2"/>
    <col min="4" max="4" width="5.140625" style="19" customWidth="1" collapsed="1"/>
    <col min="5" max="5" width="5.7109375" style="19" hidden="1" customWidth="1"/>
    <col min="6" max="6" width="22.85546875" style="19" customWidth="1"/>
    <col min="7" max="7" width="7.28515625" style="21" customWidth="1"/>
    <col min="8" max="8" width="6.5703125" style="21" hidden="1" customWidth="1"/>
    <col min="9" max="9" width="11.140625" style="19" hidden="1" customWidth="1"/>
    <col min="10" max="10" width="18.42578125" style="19" customWidth="1"/>
    <col min="11" max="11" width="6" style="21" customWidth="1"/>
    <col min="12" max="14" width="6.5703125" style="21" customWidth="1"/>
    <col min="15" max="15" width="6.5703125" style="21" hidden="1" customWidth="1" outlineLevel="1"/>
    <col min="16" max="16" width="6.5703125" style="19" customWidth="1" collapsed="1"/>
    <col min="17" max="18" width="6.5703125" style="19" customWidth="1"/>
    <col min="19" max="19" width="8" style="19" customWidth="1"/>
    <col min="20" max="20" width="7" style="19" hidden="1" customWidth="1" outlineLevel="1"/>
    <col min="21" max="21" width="6.140625" style="22" customWidth="1" collapsed="1"/>
    <col min="22" max="22" width="6.140625" style="22" hidden="1" customWidth="1"/>
    <col min="23" max="23" width="23.85546875" style="22" customWidth="1"/>
    <col min="24" max="24" width="5.7109375" style="22" customWidth="1"/>
    <col min="25" max="25" width="4.7109375" style="46" customWidth="1" outlineLevel="1"/>
    <col min="26" max="26" width="4.7109375" style="45" customWidth="1" outlineLevel="1"/>
    <col min="27" max="27" width="4.7109375" style="46" customWidth="1" outlineLevel="1"/>
    <col min="28" max="28" width="4.28515625" style="45" customWidth="1" outlineLevel="1"/>
    <col min="29" max="29" width="4.7109375" style="21" customWidth="1" outlineLevel="1"/>
    <col min="30" max="30" width="8.140625" style="45" bestFit="1" customWidth="1" outlineLevel="1"/>
    <col min="31" max="31" width="8" style="37" customWidth="1" outlineLevel="1"/>
    <col min="32" max="16384" width="9.140625" style="19"/>
  </cols>
  <sheetData>
    <row r="1" spans="1:34" hidden="1">
      <c r="F1" s="20" t="str">
        <f>Расп!B25</f>
        <v>МИНСПОРТТУРИЗМА РОССИЙСКОЙ ФЕДЕРАЦИИ</v>
      </c>
      <c r="K1" s="20"/>
      <c r="L1" s="19"/>
      <c r="M1" s="19"/>
      <c r="Y1" s="23"/>
      <c r="Z1" s="24"/>
      <c r="AA1" s="23"/>
      <c r="AB1" s="24"/>
      <c r="AC1" s="25"/>
      <c r="AD1" s="24"/>
      <c r="AE1" s="26"/>
    </row>
    <row r="2" spans="1:34" hidden="1">
      <c r="F2" s="20" t="str">
        <f>Расп!B26</f>
        <v>ФГУ "ЦСП СБОРНЫХ КОМАНД РОССИИ"</v>
      </c>
      <c r="K2" s="20"/>
      <c r="L2" s="19"/>
      <c r="M2" s="19"/>
      <c r="Y2" s="23"/>
      <c r="Z2" s="24"/>
      <c r="AA2" s="23"/>
      <c r="AB2" s="24"/>
      <c r="AC2" s="25"/>
      <c r="AD2" s="24"/>
      <c r="AE2" s="26"/>
    </row>
    <row r="3" spans="1:34" hidden="1">
      <c r="F3" s="20" t="str">
        <f>Расп!B27</f>
        <v>ВСЕРОССИЙСКАЯ ФЕДЕРАЦИЯ ЛЕГКОЙ АТЛЕТИКИ</v>
      </c>
      <c r="K3" s="20"/>
      <c r="L3" s="19"/>
      <c r="M3" s="19"/>
      <c r="Y3" s="23"/>
      <c r="Z3" s="24"/>
      <c r="AA3" s="23"/>
      <c r="AB3" s="24"/>
      <c r="AC3" s="25"/>
      <c r="AD3" s="24"/>
      <c r="AE3" s="26"/>
    </row>
    <row r="4" spans="1:34" hidden="1">
      <c r="D4" s="27"/>
      <c r="E4" s="27"/>
      <c r="F4" s="20"/>
      <c r="K4" s="20"/>
      <c r="L4" s="19"/>
      <c r="M4" s="19"/>
      <c r="Y4" s="23"/>
      <c r="Z4" s="24"/>
      <c r="AA4" s="23"/>
      <c r="AB4" s="24"/>
      <c r="AC4" s="25"/>
      <c r="AD4" s="24"/>
      <c r="AE4" s="26"/>
    </row>
    <row r="5" spans="1:34" ht="15.75">
      <c r="F5" s="34" t="str">
        <f>Расп!B29</f>
        <v>Чемпионат г. Москвы по легкой атлетике</v>
      </c>
      <c r="G5" s="49"/>
      <c r="H5" s="49"/>
      <c r="I5" s="35"/>
      <c r="J5" s="35"/>
      <c r="K5" s="34"/>
      <c r="L5" s="19"/>
      <c r="M5" s="19"/>
      <c r="Y5" s="23"/>
      <c r="Z5" s="24"/>
      <c r="AA5" s="23"/>
      <c r="AB5" s="24"/>
      <c r="AC5" s="25"/>
      <c r="AD5" s="24"/>
      <c r="AE5" s="26"/>
      <c r="AF5" s="19" t="s">
        <v>595</v>
      </c>
      <c r="AG5" s="19">
        <v>0</v>
      </c>
    </row>
    <row r="6" spans="1:34" ht="15.75">
      <c r="F6" s="34" t="str">
        <f>Расп!B30</f>
        <v>3-4 июля 2013 года, ОАО «Олимпийский комплекс «Лужники», ЮСЯ</v>
      </c>
      <c r="G6" s="49"/>
      <c r="H6" s="49"/>
      <c r="I6" s="35"/>
      <c r="J6" s="35"/>
      <c r="K6" s="34"/>
      <c r="L6" s="19"/>
      <c r="M6" s="19"/>
      <c r="Y6" s="23"/>
      <c r="Z6" s="24"/>
      <c r="AA6" s="23"/>
      <c r="AB6" s="24"/>
      <c r="AC6" s="25"/>
      <c r="AD6" s="24"/>
      <c r="AE6" s="26"/>
      <c r="AF6" s="47" t="s">
        <v>36</v>
      </c>
      <c r="AG6" s="65"/>
    </row>
    <row r="7" spans="1:34" ht="15.75">
      <c r="F7" s="28"/>
      <c r="K7" s="28"/>
      <c r="L7" s="219">
        <f>Расп!A9</f>
        <v>41458</v>
      </c>
      <c r="M7" s="219"/>
      <c r="Y7" s="23"/>
      <c r="Z7" s="24"/>
      <c r="AA7" s="23"/>
      <c r="AB7" s="24"/>
      <c r="AC7" s="25"/>
      <c r="AD7" s="24"/>
      <c r="AE7" s="26"/>
      <c r="AF7" s="47" t="s">
        <v>37</v>
      </c>
      <c r="AG7" s="65"/>
    </row>
    <row r="8" spans="1:34" ht="15.75">
      <c r="F8" s="34" t="str">
        <f>Расп!B9</f>
        <v>МЕТАНИЕ КОПЬЯ</v>
      </c>
      <c r="K8" s="34"/>
      <c r="L8" s="30" t="str">
        <f>Расп!C1</f>
        <v>Начало</v>
      </c>
      <c r="M8" s="31" t="str">
        <f>Расп!C9</f>
        <v>17.00</v>
      </c>
      <c r="P8" s="124" t="s">
        <v>60</v>
      </c>
      <c r="Q8" s="125">
        <f>Расп!F4</f>
        <v>7.52</v>
      </c>
      <c r="R8" s="33" t="s">
        <v>12</v>
      </c>
      <c r="S8" s="64">
        <f>Расп!I9</f>
        <v>72.28</v>
      </c>
      <c r="Y8" s="23"/>
      <c r="Z8" s="24"/>
      <c r="AA8" s="23"/>
      <c r="AB8" s="24"/>
      <c r="AC8" s="25"/>
      <c r="AD8" s="24"/>
      <c r="AE8" s="26"/>
      <c r="AF8" s="47" t="s">
        <v>38</v>
      </c>
      <c r="AG8" s="65"/>
    </row>
    <row r="9" spans="1:34" ht="15.75" customHeight="1">
      <c r="F9" s="34" t="str">
        <f>Расп!B32</f>
        <v>Женщины</v>
      </c>
      <c r="K9" s="28"/>
      <c r="L9" s="30" t="str">
        <f>Расп!D1</f>
        <v>Окончание</v>
      </c>
      <c r="M9" s="31" t="str">
        <f>Расп!D9</f>
        <v>17.50</v>
      </c>
      <c r="N9" s="29"/>
      <c r="P9" s="126" t="s">
        <v>61</v>
      </c>
      <c r="Q9" s="125">
        <f>Расп!G4</f>
        <v>7.52</v>
      </c>
      <c r="R9" s="62" t="s">
        <v>13</v>
      </c>
      <c r="S9" s="64">
        <f>Расп!J9</f>
        <v>72.28</v>
      </c>
      <c r="T9" s="28"/>
      <c r="Y9" s="23"/>
      <c r="Z9" s="24"/>
      <c r="AA9" s="23"/>
      <c r="AB9" s="24"/>
      <c r="AC9" s="25"/>
      <c r="AD9" s="24"/>
      <c r="AE9" s="32" t="s">
        <v>17</v>
      </c>
      <c r="AF9" s="47">
        <v>3</v>
      </c>
      <c r="AG9" s="65">
        <v>25</v>
      </c>
    </row>
    <row r="10" spans="1:34" ht="15.75">
      <c r="F10" s="33" t="s">
        <v>606</v>
      </c>
      <c r="K10" s="33"/>
      <c r="L10" s="122" t="s">
        <v>48</v>
      </c>
      <c r="M10" s="123">
        <f>Расп!E4</f>
        <v>5.4</v>
      </c>
      <c r="P10" s="124" t="s">
        <v>62</v>
      </c>
      <c r="Q10" s="125">
        <f>Расп!H4</f>
        <v>7.52</v>
      </c>
      <c r="R10" s="33" t="s">
        <v>14</v>
      </c>
      <c r="S10" s="64">
        <f>Расп!K9</f>
        <v>70.78</v>
      </c>
      <c r="T10" s="35"/>
      <c r="Y10" s="23"/>
      <c r="Z10" s="24"/>
      <c r="AA10" s="23"/>
      <c r="AB10" s="24"/>
      <c r="AC10" s="25"/>
      <c r="AD10" s="24"/>
      <c r="AE10" s="32" t="s">
        <v>18</v>
      </c>
      <c r="AF10" s="47">
        <v>2</v>
      </c>
      <c r="AG10" s="65">
        <v>32</v>
      </c>
    </row>
    <row r="11" spans="1:34" ht="15.75">
      <c r="F11" s="33"/>
      <c r="K11" s="33"/>
      <c r="L11" s="34"/>
      <c r="M11" s="19"/>
      <c r="S11" s="35"/>
      <c r="T11" s="35"/>
      <c r="Y11" s="23"/>
      <c r="Z11" s="24"/>
      <c r="AA11" s="23"/>
      <c r="AB11" s="24"/>
      <c r="AC11" s="25"/>
      <c r="AD11" s="24"/>
      <c r="AE11" s="32" t="s">
        <v>19</v>
      </c>
      <c r="AF11" s="47">
        <v>1</v>
      </c>
      <c r="AG11" s="65">
        <v>39</v>
      </c>
    </row>
    <row r="12" spans="1:34" s="41" customFormat="1" ht="15.75">
      <c r="C12" s="157" t="s">
        <v>28</v>
      </c>
      <c r="D12" s="197" t="s">
        <v>31</v>
      </c>
      <c r="E12" s="197" t="s">
        <v>31</v>
      </c>
      <c r="F12" s="197" t="s">
        <v>15</v>
      </c>
      <c r="G12" s="197" t="s">
        <v>0</v>
      </c>
      <c r="H12" s="197" t="s">
        <v>49</v>
      </c>
      <c r="I12" s="197" t="s">
        <v>586</v>
      </c>
      <c r="J12" s="197" t="s">
        <v>9</v>
      </c>
      <c r="K12" s="197" t="s">
        <v>16</v>
      </c>
      <c r="L12" s="197">
        <v>1</v>
      </c>
      <c r="M12" s="197">
        <v>2</v>
      </c>
      <c r="N12" s="197">
        <v>3</v>
      </c>
      <c r="O12" s="197"/>
      <c r="P12" s="197">
        <v>4</v>
      </c>
      <c r="Q12" s="197">
        <v>5</v>
      </c>
      <c r="R12" s="197">
        <v>6</v>
      </c>
      <c r="S12" s="197" t="s">
        <v>46</v>
      </c>
      <c r="T12" s="197" t="s">
        <v>31</v>
      </c>
      <c r="U12" s="38" t="s">
        <v>45</v>
      </c>
      <c r="V12" s="38" t="s">
        <v>21</v>
      </c>
      <c r="W12" s="38" t="s">
        <v>47</v>
      </c>
      <c r="X12" s="38"/>
      <c r="Y12" s="39" t="s">
        <v>22</v>
      </c>
      <c r="Z12" s="40" t="s">
        <v>25</v>
      </c>
      <c r="AA12" s="39" t="s">
        <v>23</v>
      </c>
      <c r="AB12" s="40" t="s">
        <v>26</v>
      </c>
      <c r="AC12" s="32" t="s">
        <v>24</v>
      </c>
      <c r="AD12" s="40" t="s">
        <v>27</v>
      </c>
      <c r="AE12" s="32" t="s">
        <v>20</v>
      </c>
      <c r="AF12" s="47" t="s">
        <v>55</v>
      </c>
      <c r="AG12" s="65">
        <v>46</v>
      </c>
    </row>
    <row r="13" spans="1:34" s="41" customFormat="1" ht="15.75"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  <c r="P13" s="197"/>
      <c r="Q13" s="197"/>
      <c r="R13" s="197"/>
      <c r="S13" s="197"/>
      <c r="T13" s="197"/>
      <c r="U13" s="38"/>
      <c r="V13" s="38"/>
      <c r="W13" s="38"/>
      <c r="X13" s="38"/>
      <c r="Y13" s="39"/>
      <c r="Z13" s="40"/>
      <c r="AA13" s="39"/>
      <c r="AB13" s="40"/>
      <c r="AC13" s="32"/>
      <c r="AD13" s="40"/>
      <c r="AE13" s="32"/>
      <c r="AF13" s="47" t="s">
        <v>54</v>
      </c>
      <c r="AG13" s="66">
        <v>52</v>
      </c>
    </row>
    <row r="14" spans="1:34" s="49" customFormat="1" ht="15.75">
      <c r="A14" s="56">
        <v>9</v>
      </c>
      <c r="B14" s="56">
        <v>1</v>
      </c>
      <c r="C14" s="50">
        <f t="shared" ref="C14:C24" ca="1" si="0">RAND()</f>
        <v>0.35450921265150737</v>
      </c>
      <c r="D14" s="187">
        <v>1</v>
      </c>
      <c r="E14" s="188">
        <f t="shared" ref="E14:E24" si="1">T14</f>
        <v>4</v>
      </c>
      <c r="F14" s="50" t="str">
        <f>VLOOKUP(K14,Уч!$A$2:$K$385,2,FALSE)</f>
        <v>Громова Оксана</v>
      </c>
      <c r="G14" s="189">
        <f>VLOOKUP(K14,Уч!$A$2:$K$385,3,FALSE)</f>
        <v>29467</v>
      </c>
      <c r="H14" s="189" t="e">
        <f>VLOOKUP(L14,Уч!$A$2:$K$385,3,FALSE)</f>
        <v>#N/A</v>
      </c>
      <c r="I14" s="171" t="str">
        <f>VLOOKUP(K14,Уч!$A$2:$K$385,5,FALSE)</f>
        <v>Москва-Московская</v>
      </c>
      <c r="J14" s="171" t="str">
        <f>VLOOKUP(K14,Уч!$A$2:$K$385,6,FALSE)</f>
        <v>ЦОП</v>
      </c>
      <c r="K14" s="115">
        <v>167</v>
      </c>
      <c r="L14" s="190">
        <f t="shared" ref="L14:L24" si="2">IF(Y14=0,"X",Y14/100)</f>
        <v>51.82</v>
      </c>
      <c r="M14" s="190">
        <f t="shared" ref="M14:M24" si="3">IF(Z14=0,"X",Z14/100)</f>
        <v>53.2</v>
      </c>
      <c r="N14" s="190" t="str">
        <f t="shared" ref="N14:N24" si="4">IF(AA14=0,"X",AA14/100)</f>
        <v>X</v>
      </c>
      <c r="O14" s="190"/>
      <c r="P14" s="190" t="str">
        <f t="shared" ref="P14:P24" si="5">IF(AB14=0,"X",AB14/100)</f>
        <v>X</v>
      </c>
      <c r="Q14" s="190">
        <f t="shared" ref="Q14:Q24" si="6">IF(AC14=0,"X",AC14/100)</f>
        <v>53.43</v>
      </c>
      <c r="R14" s="190" t="str">
        <f t="shared" ref="R14:R24" si="7">IF(AD14=0,"X",AD14/100)</f>
        <v>X</v>
      </c>
      <c r="S14" s="191">
        <f t="shared" ref="S14:S21" si="8">MAX(Y14,Z14,AB14,AA14,AC14,AD14)/100</f>
        <v>53.43</v>
      </c>
      <c r="T14" s="195">
        <f>RANK(S14,S6:S141)</f>
        <v>4</v>
      </c>
      <c r="U14" s="174" t="str">
        <f t="shared" ref="U14:U24" si="9">LOOKUP(S14,$AG$5:$AG$14,$AF$5:$AF$14)</f>
        <v>мс</v>
      </c>
      <c r="V14" s="192"/>
      <c r="W14" s="189" t="str">
        <f>VLOOKUP(K14,Уч!$A$2:$K$385,11,FALSE)</f>
        <v>Макаров А.Ф.</v>
      </c>
      <c r="X14" s="51"/>
      <c r="Y14" s="52">
        <v>5182</v>
      </c>
      <c r="Z14" s="53">
        <v>5320</v>
      </c>
      <c r="AA14" s="52"/>
      <c r="AB14" s="53"/>
      <c r="AC14" s="52">
        <v>5343</v>
      </c>
      <c r="AD14" s="53"/>
      <c r="AE14" s="54">
        <f t="shared" ref="AE14:AE24" si="10">MAX(Y14,Z14,AB14,AA14,AC14,AD14)</f>
        <v>5343</v>
      </c>
      <c r="AF14" s="19"/>
      <c r="AG14" s="19"/>
      <c r="AH14" s="19"/>
    </row>
    <row r="15" spans="1:34" s="48" customFormat="1" ht="14.45" customHeight="1">
      <c r="A15" s="56">
        <f>T15</f>
        <v>2</v>
      </c>
      <c r="B15" s="56">
        <v>1</v>
      </c>
      <c r="C15" s="50">
        <f t="shared" ca="1" si="0"/>
        <v>0.4398133038719475</v>
      </c>
      <c r="D15" s="187">
        <v>2</v>
      </c>
      <c r="E15" s="188">
        <f t="shared" si="1"/>
        <v>2</v>
      </c>
      <c r="F15" s="50" t="str">
        <f>VLOOKUP(K15,Уч!$A$2:$K$385,2,FALSE)</f>
        <v>Максимова Марина</v>
      </c>
      <c r="G15" s="189">
        <f>VLOOKUP(K15,Уч!$A$2:$K$385,3,FALSE)</f>
        <v>31187</v>
      </c>
      <c r="H15" s="189" t="e">
        <f>VLOOKUP(L15,Уч!$A$2:$K$385,3,FALSE)</f>
        <v>#N/A</v>
      </c>
      <c r="I15" s="171" t="str">
        <f>VLOOKUP(K15,Уч!$A$2:$K$385,5,FALSE)</f>
        <v>Москва</v>
      </c>
      <c r="J15" s="171" t="str">
        <f>VLOOKUP(K15,Уч!$A$2:$K$385,6,FALSE)</f>
        <v xml:space="preserve"> СДЮСШОР  им. бр.Знаменских</v>
      </c>
      <c r="K15" s="115">
        <v>121</v>
      </c>
      <c r="L15" s="190" t="str">
        <f t="shared" si="2"/>
        <v>X</v>
      </c>
      <c r="M15" s="190" t="str">
        <f t="shared" si="3"/>
        <v>X</v>
      </c>
      <c r="N15" s="190">
        <f t="shared" si="4"/>
        <v>49.6</v>
      </c>
      <c r="O15" s="190"/>
      <c r="P15" s="190" t="str">
        <f t="shared" si="5"/>
        <v>X</v>
      </c>
      <c r="Q15" s="190">
        <f t="shared" si="6"/>
        <v>50.82</v>
      </c>
      <c r="R15" s="190" t="str">
        <f t="shared" si="7"/>
        <v>X</v>
      </c>
      <c r="S15" s="191">
        <f t="shared" si="8"/>
        <v>50.82</v>
      </c>
      <c r="T15" s="195">
        <f>RANK(S15,S15:S134)</f>
        <v>2</v>
      </c>
      <c r="U15" s="174" t="str">
        <f t="shared" si="9"/>
        <v>кмс</v>
      </c>
      <c r="V15" s="192"/>
      <c r="W15" s="189" t="str">
        <f>VLOOKUP(K15,Уч!$A$2:$K$385,11,FALSE)</f>
        <v xml:space="preserve">Михеев М.Г. Прохоров А.А. </v>
      </c>
      <c r="X15" s="51"/>
      <c r="Y15" s="52"/>
      <c r="Z15" s="53"/>
      <c r="AA15" s="52">
        <v>4960</v>
      </c>
      <c r="AB15" s="53"/>
      <c r="AC15" s="52">
        <v>5082</v>
      </c>
      <c r="AD15" s="53"/>
      <c r="AE15" s="54">
        <f t="shared" si="10"/>
        <v>5082</v>
      </c>
      <c r="AF15" s="47" t="s">
        <v>53</v>
      </c>
      <c r="AG15" s="66">
        <v>61</v>
      </c>
    </row>
    <row r="16" spans="1:34" s="48" customFormat="1" ht="14.45" customHeight="1">
      <c r="A16" s="56">
        <v>5</v>
      </c>
      <c r="B16" s="56">
        <v>1</v>
      </c>
      <c r="C16" s="50">
        <f t="shared" ca="1" si="0"/>
        <v>0.10880383547357508</v>
      </c>
      <c r="D16" s="187">
        <v>3</v>
      </c>
      <c r="E16" s="188">
        <f t="shared" si="1"/>
        <v>4</v>
      </c>
      <c r="F16" s="50" t="str">
        <f>VLOOKUP(K16,Уч!$A$2:$K$385,2,FALSE)</f>
        <v>Рыбко Екатерина</v>
      </c>
      <c r="G16" s="189">
        <f>VLOOKUP(K16,Уч!$A$2:$K$385,3,FALSE)</f>
        <v>30107</v>
      </c>
      <c r="H16" s="189" t="e">
        <f>VLOOKUP(L16,Уч!$A$2:$K$385,3,FALSE)</f>
        <v>#N/A</v>
      </c>
      <c r="I16" s="171" t="str">
        <f>VLOOKUP(K16,Уч!$A$2:$K$385,5,FALSE)</f>
        <v>Москва</v>
      </c>
      <c r="J16" s="171" t="str">
        <f>VLOOKUP(K16,Уч!$A$2:$K$385,6,FALSE)</f>
        <v>СДЮШОР ЦСКА</v>
      </c>
      <c r="K16" s="115">
        <v>122</v>
      </c>
      <c r="L16" s="190">
        <f t="shared" si="2"/>
        <v>47.54</v>
      </c>
      <c r="M16" s="190">
        <f t="shared" si="3"/>
        <v>47.7</v>
      </c>
      <c r="N16" s="190" t="str">
        <f t="shared" si="4"/>
        <v>X</v>
      </c>
      <c r="O16" s="190"/>
      <c r="P16" s="190">
        <f t="shared" si="5"/>
        <v>43.55</v>
      </c>
      <c r="Q16" s="190">
        <f t="shared" si="6"/>
        <v>47.85</v>
      </c>
      <c r="R16" s="190">
        <f t="shared" si="7"/>
        <v>45.34</v>
      </c>
      <c r="S16" s="191">
        <f t="shared" si="8"/>
        <v>47.85</v>
      </c>
      <c r="T16" s="195">
        <f>RANK(S16,S12:S139)</f>
        <v>4</v>
      </c>
      <c r="U16" s="174" t="str">
        <f t="shared" si="9"/>
        <v>кмс</v>
      </c>
      <c r="V16" s="192"/>
      <c r="W16" s="189" t="str">
        <f>VLOOKUP(K16,Уч!$A$2:$K$385,11,FALSE)</f>
        <v>Лобакин В.В.</v>
      </c>
      <c r="X16" s="51"/>
      <c r="Y16" s="52">
        <v>4754</v>
      </c>
      <c r="Z16" s="53">
        <v>4770</v>
      </c>
      <c r="AA16" s="52"/>
      <c r="AB16" s="53">
        <v>4355</v>
      </c>
      <c r="AC16" s="52">
        <v>4785</v>
      </c>
      <c r="AD16" s="53">
        <v>4534</v>
      </c>
      <c r="AE16" s="54">
        <f t="shared" si="10"/>
        <v>4785</v>
      </c>
    </row>
    <row r="17" spans="1:34" s="48" customFormat="1" ht="14.45" customHeight="1">
      <c r="A17" s="56">
        <v>2</v>
      </c>
      <c r="B17" s="56">
        <v>1</v>
      </c>
      <c r="C17" s="50">
        <f t="shared" ca="1" si="0"/>
        <v>0.53056309650148192</v>
      </c>
      <c r="D17" s="187">
        <v>4</v>
      </c>
      <c r="E17" s="188">
        <f t="shared" si="1"/>
        <v>3</v>
      </c>
      <c r="F17" s="50" t="str">
        <f>VLOOKUP(K17,Уч!$A$2:$K$385,2,FALSE)</f>
        <v>Брилина Алина</v>
      </c>
      <c r="G17" s="189">
        <f>VLOOKUP(K17,Уч!$A$2:$K$385,3,FALSE)</f>
        <v>34823</v>
      </c>
      <c r="H17" s="189" t="e">
        <f>VLOOKUP(L17,Уч!$A$2:$K$385,3,FALSE)</f>
        <v>#N/A</v>
      </c>
      <c r="I17" s="171" t="str">
        <f>VLOOKUP(K17,Уч!$A$2:$K$385,5,FALSE)</f>
        <v>Москва</v>
      </c>
      <c r="J17" s="171" t="str">
        <f>VLOOKUP(K17,Уч!$A$2:$K$385,6,FALSE)</f>
        <v>МГФСО</v>
      </c>
      <c r="K17" s="115">
        <v>116</v>
      </c>
      <c r="L17" s="190" t="str">
        <f t="shared" si="2"/>
        <v>X</v>
      </c>
      <c r="M17" s="190">
        <f t="shared" si="3"/>
        <v>46.1</v>
      </c>
      <c r="N17" s="190">
        <f t="shared" si="4"/>
        <v>44.2</v>
      </c>
      <c r="O17" s="190"/>
      <c r="P17" s="190">
        <f t="shared" si="5"/>
        <v>42.66</v>
      </c>
      <c r="Q17" s="190">
        <f t="shared" si="6"/>
        <v>47.8</v>
      </c>
      <c r="R17" s="190" t="str">
        <f t="shared" si="7"/>
        <v>X</v>
      </c>
      <c r="S17" s="191">
        <f t="shared" si="8"/>
        <v>47.8</v>
      </c>
      <c r="T17" s="195">
        <f>RANK(S17,S16:S137)</f>
        <v>3</v>
      </c>
      <c r="U17" s="174" t="str">
        <f t="shared" si="9"/>
        <v>кмс</v>
      </c>
      <c r="V17" s="192"/>
      <c r="W17" s="189" t="str">
        <f>VLOOKUP(K17,Уч!$A$2:$K$385,11,FALSE)</f>
        <v>Пестрецова С.Н.-Запольский Д.В.</v>
      </c>
      <c r="X17" s="51"/>
      <c r="Y17" s="52"/>
      <c r="Z17" s="53">
        <v>4610</v>
      </c>
      <c r="AA17" s="52">
        <v>4420</v>
      </c>
      <c r="AB17" s="53">
        <v>4266</v>
      </c>
      <c r="AC17" s="52">
        <v>4780</v>
      </c>
      <c r="AD17" s="53"/>
      <c r="AE17" s="54">
        <f t="shared" si="10"/>
        <v>4780</v>
      </c>
      <c r="AF17" s="47"/>
      <c r="AG17" s="47"/>
      <c r="AH17" s="47"/>
    </row>
    <row r="18" spans="1:34" s="48" customFormat="1" ht="14.45" customHeight="1">
      <c r="A18" s="56">
        <v>3</v>
      </c>
      <c r="B18" s="56">
        <v>1</v>
      </c>
      <c r="C18" s="50">
        <f t="shared" ca="1" si="0"/>
        <v>0.38154989191165978</v>
      </c>
      <c r="D18" s="187">
        <v>5</v>
      </c>
      <c r="E18" s="188">
        <f t="shared" si="1"/>
        <v>4</v>
      </c>
      <c r="F18" s="50" t="str">
        <f>VLOOKUP(K18,Уч!$A$2:$K$385,2,FALSE)</f>
        <v>Шевякова Маргарита</v>
      </c>
      <c r="G18" s="189">
        <f>VLOOKUP(K18,Уч!$A$2:$K$385,3,FALSE)</f>
        <v>35419</v>
      </c>
      <c r="H18" s="189">
        <f>VLOOKUP(L18,Уч!$A$2:$K$385,3,FALSE)</f>
        <v>32323</v>
      </c>
      <c r="I18" s="171" t="str">
        <f>VLOOKUP(K18,Уч!$A$2:$K$385,5,FALSE)</f>
        <v>Москва</v>
      </c>
      <c r="J18" s="171" t="str">
        <f>VLOOKUP(K18,Уч!$A$2:$K$385,6,FALSE)</f>
        <v>МГФСО</v>
      </c>
      <c r="K18" s="115">
        <v>124</v>
      </c>
      <c r="L18" s="190">
        <f t="shared" si="2"/>
        <v>41</v>
      </c>
      <c r="M18" s="190">
        <f t="shared" si="3"/>
        <v>42.54</v>
      </c>
      <c r="N18" s="190">
        <f t="shared" si="4"/>
        <v>47</v>
      </c>
      <c r="O18" s="190"/>
      <c r="P18" s="190" t="str">
        <f t="shared" si="5"/>
        <v>X</v>
      </c>
      <c r="Q18" s="190">
        <f t="shared" si="6"/>
        <v>46.4</v>
      </c>
      <c r="R18" s="190" t="str">
        <f t="shared" si="7"/>
        <v>X</v>
      </c>
      <c r="S18" s="191">
        <f t="shared" si="8"/>
        <v>47</v>
      </c>
      <c r="T18" s="195">
        <f>RANK(S18,S16:S139)</f>
        <v>4</v>
      </c>
      <c r="U18" s="174" t="str">
        <f t="shared" si="9"/>
        <v>кмс</v>
      </c>
      <c r="V18" s="192"/>
      <c r="W18" s="189" t="str">
        <f>VLOOKUP(K18,Уч!$A$2:$K$385,11,FALSE)</f>
        <v>Пестрецова С.Н.Запольский Д.П.Котов С.В.</v>
      </c>
      <c r="X18" s="51"/>
      <c r="Y18" s="52">
        <v>4100</v>
      </c>
      <c r="Z18" s="53">
        <v>4254</v>
      </c>
      <c r="AA18" s="52">
        <v>4700</v>
      </c>
      <c r="AB18" s="53"/>
      <c r="AC18" s="52">
        <v>4640</v>
      </c>
      <c r="AD18" s="53"/>
      <c r="AE18" s="54">
        <f t="shared" si="10"/>
        <v>4700</v>
      </c>
    </row>
    <row r="19" spans="1:34" s="48" customFormat="1" ht="14.45" customHeight="1">
      <c r="A19" s="56">
        <v>4</v>
      </c>
      <c r="B19" s="56">
        <v>2</v>
      </c>
      <c r="C19" s="50">
        <f t="shared" ca="1" si="0"/>
        <v>0.68790990259438567</v>
      </c>
      <c r="D19" s="187">
        <v>6</v>
      </c>
      <c r="E19" s="188">
        <f t="shared" si="1"/>
        <v>5</v>
      </c>
      <c r="F19" s="50" t="str">
        <f>VLOOKUP(K19,Уч!$A$2:$K$385,2,FALSE)</f>
        <v>Дундукова Нина</v>
      </c>
      <c r="G19" s="189">
        <f>VLOOKUP(K19,Уч!$A$2:$K$385,3,FALSE)</f>
        <v>33610</v>
      </c>
      <c r="H19" s="189" t="e">
        <f>VLOOKUP(L19,Уч!$A$2:$K$385,3,FALSE)</f>
        <v>#N/A</v>
      </c>
      <c r="I19" s="171" t="str">
        <f>VLOOKUP(K19,Уч!$A$2:$K$385,5,FALSE)</f>
        <v>Москва</v>
      </c>
      <c r="J19" s="171" t="str">
        <f>VLOOKUP(K19,Уч!$A$2:$K$385,6,FALSE)</f>
        <v>СДЮШОР ЦСКА</v>
      </c>
      <c r="K19" s="115">
        <v>118</v>
      </c>
      <c r="L19" s="190">
        <f t="shared" si="2"/>
        <v>42.7</v>
      </c>
      <c r="M19" s="190">
        <f t="shared" si="3"/>
        <v>45.06</v>
      </c>
      <c r="N19" s="190">
        <f t="shared" si="4"/>
        <v>44.9</v>
      </c>
      <c r="O19" s="190"/>
      <c r="P19" s="190">
        <f t="shared" si="5"/>
        <v>45.19</v>
      </c>
      <c r="Q19" s="190">
        <f t="shared" si="6"/>
        <v>42.79</v>
      </c>
      <c r="R19" s="190">
        <f t="shared" si="7"/>
        <v>45.1</v>
      </c>
      <c r="S19" s="191">
        <f t="shared" si="8"/>
        <v>45.19</v>
      </c>
      <c r="T19" s="195">
        <f>RANK(S19,S16:S141)</f>
        <v>5</v>
      </c>
      <c r="U19" s="174">
        <f t="shared" si="9"/>
        <v>1</v>
      </c>
      <c r="V19" s="192"/>
      <c r="W19" s="189" t="str">
        <f>VLOOKUP(K19,Уч!$A$2:$K$385,11,FALSE)</f>
        <v>Лобакин В.В.</v>
      </c>
      <c r="X19" s="51"/>
      <c r="Y19" s="52">
        <v>4270</v>
      </c>
      <c r="Z19" s="53">
        <v>4506</v>
      </c>
      <c r="AA19" s="52">
        <v>4490</v>
      </c>
      <c r="AB19" s="53">
        <v>4519</v>
      </c>
      <c r="AC19" s="52">
        <v>4279</v>
      </c>
      <c r="AD19" s="53">
        <v>4510</v>
      </c>
      <c r="AE19" s="54">
        <f t="shared" si="10"/>
        <v>4519</v>
      </c>
    </row>
    <row r="20" spans="1:34" s="48" customFormat="1" ht="14.45" customHeight="1">
      <c r="A20" s="56">
        <v>11</v>
      </c>
      <c r="B20" s="56">
        <v>1</v>
      </c>
      <c r="C20" s="50">
        <f t="shared" ca="1" si="0"/>
        <v>0.28996524980491445</v>
      </c>
      <c r="D20" s="187">
        <v>7</v>
      </c>
      <c r="E20" s="188">
        <f t="shared" si="1"/>
        <v>9</v>
      </c>
      <c r="F20" s="50" t="str">
        <f>VLOOKUP(K20,Уч!$A$2:$K$385,2,FALSE)</f>
        <v>Блинова Раиса</v>
      </c>
      <c r="G20" s="189">
        <f>VLOOKUP(K20,Уч!$A$2:$K$385,3,FALSE)</f>
        <v>34660</v>
      </c>
      <c r="H20" s="189">
        <f>VLOOKUP(L20,Уч!$A$2:$K$385,3,FALSE)</f>
        <v>32998</v>
      </c>
      <c r="I20" s="171" t="str">
        <f>VLOOKUP(K20,Уч!$A$2:$K$385,5,FALSE)</f>
        <v>Москва</v>
      </c>
      <c r="J20" s="171" t="str">
        <f>VLOOKUP(K20,Уч!$A$2:$K$385,6,FALSE)</f>
        <v>МГФСО</v>
      </c>
      <c r="K20" s="115">
        <v>166</v>
      </c>
      <c r="L20" s="190">
        <f t="shared" si="2"/>
        <v>27</v>
      </c>
      <c r="M20" s="190">
        <f t="shared" si="3"/>
        <v>27.7</v>
      </c>
      <c r="N20" s="190">
        <f t="shared" si="4"/>
        <v>24.7</v>
      </c>
      <c r="O20" s="190"/>
      <c r="P20" s="190">
        <f t="shared" si="5"/>
        <v>30.38</v>
      </c>
      <c r="Q20" s="190">
        <f t="shared" si="6"/>
        <v>29.85</v>
      </c>
      <c r="R20" s="190">
        <f t="shared" si="7"/>
        <v>27.05</v>
      </c>
      <c r="S20" s="191">
        <f t="shared" si="8"/>
        <v>30.38</v>
      </c>
      <c r="T20" s="195">
        <f>RANK(S20,S10:S149)</f>
        <v>9</v>
      </c>
      <c r="U20" s="174">
        <f t="shared" si="9"/>
        <v>3</v>
      </c>
      <c r="V20" s="192"/>
      <c r="W20" s="189" t="str">
        <f>VLOOKUP(K20,Уч!$A$2:$K$385,11,FALSE)</f>
        <v>Пестрецова С.Н.Никитина Э.М.</v>
      </c>
      <c r="X20" s="51"/>
      <c r="Y20" s="52">
        <v>2700</v>
      </c>
      <c r="Z20" s="53">
        <v>2770</v>
      </c>
      <c r="AA20" s="52">
        <v>2470</v>
      </c>
      <c r="AB20" s="53">
        <v>3038</v>
      </c>
      <c r="AC20" s="52">
        <v>2985</v>
      </c>
      <c r="AD20" s="53">
        <v>2705</v>
      </c>
      <c r="AE20" s="54">
        <f t="shared" si="10"/>
        <v>3038</v>
      </c>
      <c r="AF20" s="19"/>
      <c r="AG20" s="19"/>
      <c r="AH20" s="19"/>
    </row>
    <row r="21" spans="1:34" ht="15.75">
      <c r="A21" s="56">
        <v>10</v>
      </c>
      <c r="B21" s="56">
        <v>1</v>
      </c>
      <c r="C21" s="50">
        <f t="shared" ca="1" si="0"/>
        <v>0.62051323762192301</v>
      </c>
      <c r="D21" s="187">
        <v>8</v>
      </c>
      <c r="E21" s="188">
        <f t="shared" si="1"/>
        <v>9</v>
      </c>
      <c r="F21" s="50" t="str">
        <f>VLOOKUP(K21,Уч!$A$2:$K$385,2,FALSE)</f>
        <v>Запольская Елизавета</v>
      </c>
      <c r="G21" s="189">
        <f>VLOOKUP(K21,Уч!$A$2:$K$385,3,FALSE)</f>
        <v>36081</v>
      </c>
      <c r="H21" s="189" t="e">
        <f>VLOOKUP(L21,Уч!$A$2:$K$385,3,FALSE)</f>
        <v>#N/A</v>
      </c>
      <c r="I21" s="171" t="str">
        <f>VLOOKUP(K21,Уч!$A$2:$K$385,5,FALSE)</f>
        <v>Москва</v>
      </c>
      <c r="J21" s="171" t="str">
        <f>VLOOKUP(K21,Уч!$A$2:$K$385,6,FALSE)</f>
        <v>МГФСО</v>
      </c>
      <c r="K21" s="115">
        <v>168</v>
      </c>
      <c r="L21" s="190" t="str">
        <f t="shared" si="2"/>
        <v>X</v>
      </c>
      <c r="M21" s="190">
        <f t="shared" si="3"/>
        <v>26.2</v>
      </c>
      <c r="N21" s="190" t="str">
        <f t="shared" si="4"/>
        <v>X</v>
      </c>
      <c r="O21" s="190"/>
      <c r="P21" s="190">
        <f t="shared" si="5"/>
        <v>26.6</v>
      </c>
      <c r="Q21" s="190">
        <f t="shared" si="6"/>
        <v>25.7</v>
      </c>
      <c r="R21" s="190">
        <f t="shared" si="7"/>
        <v>29.8</v>
      </c>
      <c r="S21" s="191">
        <f t="shared" si="8"/>
        <v>29.8</v>
      </c>
      <c r="T21" s="195">
        <f>RANK(S21,S12:S2180)</f>
        <v>9</v>
      </c>
      <c r="U21" s="174">
        <f t="shared" si="9"/>
        <v>3</v>
      </c>
      <c r="V21" s="192"/>
      <c r="W21" s="189" t="str">
        <f>VLOOKUP(K21,Уч!$A$2:$K$385,11,FALSE)</f>
        <v>ПестрецоваС.Н. Запольский Д.В.</v>
      </c>
      <c r="X21" s="51"/>
      <c r="Y21" s="52"/>
      <c r="Z21" s="53">
        <v>2620</v>
      </c>
      <c r="AA21" s="52"/>
      <c r="AB21" s="53">
        <v>2660</v>
      </c>
      <c r="AC21" s="52">
        <v>2570</v>
      </c>
      <c r="AD21" s="53">
        <v>2980</v>
      </c>
      <c r="AE21" s="54">
        <f t="shared" si="10"/>
        <v>2980</v>
      </c>
    </row>
    <row r="22" spans="1:34" ht="15.75">
      <c r="A22" s="56">
        <v>5.5</v>
      </c>
      <c r="B22" s="56">
        <v>1</v>
      </c>
      <c r="C22" s="50">
        <f t="shared" ca="1" si="0"/>
        <v>0.48059136821674309</v>
      </c>
      <c r="D22" s="187"/>
      <c r="E22" s="188" t="e">
        <f t="shared" si="1"/>
        <v>#VALUE!</v>
      </c>
      <c r="F22" s="50" t="str">
        <f>VLOOKUP(K22,Уч!$A$2:$K$385,2,FALSE)</f>
        <v>Харитонова Аксана</v>
      </c>
      <c r="G22" s="189">
        <f>VLOOKUP(K22,Уч!$A$2:$K$385,3,FALSE)</f>
        <v>33522</v>
      </c>
      <c r="H22" s="189" t="e">
        <f>VLOOKUP(L22,Уч!$A$2:$K$385,3,FALSE)</f>
        <v>#N/A</v>
      </c>
      <c r="I22" s="171" t="str">
        <f>VLOOKUP(K22,Уч!$A$2:$K$385,5,FALSE)</f>
        <v>Москва</v>
      </c>
      <c r="J22" s="171" t="str">
        <f>VLOOKUP(K22,Уч!$A$2:$K$385,6,FALSE)</f>
        <v>СДЮШОР ЦСКА</v>
      </c>
      <c r="K22" s="115">
        <v>123</v>
      </c>
      <c r="L22" s="194" t="str">
        <f t="shared" si="2"/>
        <v>X</v>
      </c>
      <c r="M22" s="194" t="str">
        <f t="shared" si="3"/>
        <v>X</v>
      </c>
      <c r="N22" s="194" t="str">
        <f t="shared" si="4"/>
        <v>X</v>
      </c>
      <c r="O22" s="194"/>
      <c r="P22" s="194" t="str">
        <f t="shared" si="5"/>
        <v>X</v>
      </c>
      <c r="Q22" s="194" t="str">
        <f t="shared" si="6"/>
        <v>X</v>
      </c>
      <c r="R22" s="194" t="str">
        <f t="shared" si="7"/>
        <v>X</v>
      </c>
      <c r="S22" s="191" t="s">
        <v>253</v>
      </c>
      <c r="T22" s="195" t="e">
        <f>RANK(S22,S17:S146)</f>
        <v>#VALUE!</v>
      </c>
      <c r="U22" s="178" t="e">
        <f t="shared" si="9"/>
        <v>#N/A</v>
      </c>
      <c r="V22" s="192"/>
      <c r="W22" s="189" t="str">
        <f>VLOOKUP(K22,Уч!$A$2:$K$385,11,FALSE)</f>
        <v>Лобакин В.В.</v>
      </c>
      <c r="X22" s="51"/>
      <c r="Y22" s="52"/>
      <c r="Z22" s="53"/>
      <c r="AA22" s="52"/>
      <c r="AB22" s="53"/>
      <c r="AC22" s="52"/>
      <c r="AD22" s="53"/>
      <c r="AE22" s="54">
        <f t="shared" si="10"/>
        <v>0</v>
      </c>
      <c r="AF22" s="48"/>
      <c r="AG22" s="48"/>
      <c r="AH22" s="48"/>
    </row>
    <row r="23" spans="1:34" ht="15.75">
      <c r="A23" s="56">
        <v>7</v>
      </c>
      <c r="B23" s="56">
        <v>1</v>
      </c>
      <c r="C23" s="50">
        <f t="shared" ca="1" si="0"/>
        <v>7.4425041315489548E-2</v>
      </c>
      <c r="D23" s="187"/>
      <c r="E23" s="188" t="e">
        <f t="shared" si="1"/>
        <v>#VALUE!</v>
      </c>
      <c r="F23" s="50" t="str">
        <f>VLOOKUP(K23,Уч!$A$2:$K$385,2,FALSE)</f>
        <v>Викторова Мария</v>
      </c>
      <c r="G23" s="189">
        <f>VLOOKUP(K23,Уч!$A$2:$K$385,3,FALSE)</f>
        <v>33365</v>
      </c>
      <c r="H23" s="189" t="e">
        <f>VLOOKUP(L23,Уч!$A$2:$K$385,3,FALSE)</f>
        <v>#N/A</v>
      </c>
      <c r="I23" s="171" t="str">
        <f>VLOOKUP(K23,Уч!$A$2:$K$385,5,FALSE)</f>
        <v>Москва</v>
      </c>
      <c r="J23" s="171" t="str">
        <f>VLOOKUP(K23,Уч!$A$2:$K$385,6,FALSE)</f>
        <v>СДЮШОР ЦСКА -24</v>
      </c>
      <c r="K23" s="115">
        <v>117</v>
      </c>
      <c r="L23" s="194" t="str">
        <f t="shared" si="2"/>
        <v>X</v>
      </c>
      <c r="M23" s="194" t="str">
        <f t="shared" si="3"/>
        <v>X</v>
      </c>
      <c r="N23" s="194" t="str">
        <f t="shared" si="4"/>
        <v>X</v>
      </c>
      <c r="O23" s="194"/>
      <c r="P23" s="194" t="str">
        <f t="shared" si="5"/>
        <v>X</v>
      </c>
      <c r="Q23" s="194" t="str">
        <f t="shared" si="6"/>
        <v>X</v>
      </c>
      <c r="R23" s="194" t="str">
        <f t="shared" si="7"/>
        <v>X</v>
      </c>
      <c r="S23" s="191" t="s">
        <v>253</v>
      </c>
      <c r="T23" s="195" t="e">
        <f>RANK(S23,S17:S148)</f>
        <v>#VALUE!</v>
      </c>
      <c r="U23" s="178" t="e">
        <f t="shared" si="9"/>
        <v>#N/A</v>
      </c>
      <c r="V23" s="192"/>
      <c r="W23" s="189" t="str">
        <f>VLOOKUP(K23,Уч!$A$2:$K$385,11,FALSE)</f>
        <v>Лобакин В.В.</v>
      </c>
      <c r="X23" s="51"/>
      <c r="Y23" s="52"/>
      <c r="Z23" s="53"/>
      <c r="AA23" s="52"/>
      <c r="AB23" s="53"/>
      <c r="AC23" s="52"/>
      <c r="AD23" s="53"/>
      <c r="AE23" s="54">
        <f t="shared" si="10"/>
        <v>0</v>
      </c>
      <c r="AF23" s="48"/>
      <c r="AG23" s="48"/>
      <c r="AH23" s="48"/>
    </row>
    <row r="24" spans="1:34" ht="15.75">
      <c r="A24" s="56">
        <v>8</v>
      </c>
      <c r="B24" s="56">
        <v>1</v>
      </c>
      <c r="C24" s="50">
        <f t="shared" ca="1" si="0"/>
        <v>0.13737618269194674</v>
      </c>
      <c r="D24" s="187"/>
      <c r="E24" s="188" t="e">
        <f t="shared" si="1"/>
        <v>#VALUE!</v>
      </c>
      <c r="F24" s="50" t="str">
        <f>VLOOKUP(K24,Уч!$A$2:$K$385,2,FALSE)</f>
        <v>Киреева Анна</v>
      </c>
      <c r="G24" s="189">
        <f>VLOOKUP(K24,Уч!$A$2:$K$385,3,FALSE)</f>
        <v>32259</v>
      </c>
      <c r="H24" s="189" t="e">
        <f>VLOOKUP(L24,Уч!$A$2:$K$385,3,FALSE)</f>
        <v>#N/A</v>
      </c>
      <c r="I24" s="171" t="str">
        <f>VLOOKUP(K24,Уч!$A$2:$K$385,5,FALSE)</f>
        <v>Москва</v>
      </c>
      <c r="J24" s="171" t="str">
        <f>VLOOKUP(K24,Уч!$A$2:$K$385,6,FALSE)</f>
        <v>СДЮШОР ЦСКА -24</v>
      </c>
      <c r="K24" s="115">
        <v>119</v>
      </c>
      <c r="L24" s="194" t="str">
        <f t="shared" si="2"/>
        <v>X</v>
      </c>
      <c r="M24" s="194" t="str">
        <f t="shared" si="3"/>
        <v>X</v>
      </c>
      <c r="N24" s="194" t="str">
        <f t="shared" si="4"/>
        <v>X</v>
      </c>
      <c r="O24" s="194"/>
      <c r="P24" s="194" t="str">
        <f t="shared" si="5"/>
        <v>X</v>
      </c>
      <c r="Q24" s="194" t="str">
        <f t="shared" si="6"/>
        <v>X</v>
      </c>
      <c r="R24" s="194" t="str">
        <f t="shared" si="7"/>
        <v>X</v>
      </c>
      <c r="S24" s="191" t="s">
        <v>253</v>
      </c>
      <c r="T24" s="195" t="e">
        <f>RANK(S24,S17:S150)</f>
        <v>#VALUE!</v>
      </c>
      <c r="U24" s="178" t="e">
        <f t="shared" si="9"/>
        <v>#N/A</v>
      </c>
      <c r="V24" s="192"/>
      <c r="W24" s="189" t="str">
        <f>VLOOKUP(K24,Уч!$A$2:$K$385,11,FALSE)</f>
        <v>Лобакин В.В.</v>
      </c>
      <c r="X24" s="51"/>
      <c r="Y24" s="52"/>
      <c r="Z24" s="53"/>
      <c r="AA24" s="52"/>
      <c r="AB24" s="53"/>
      <c r="AC24" s="52"/>
      <c r="AD24" s="53"/>
      <c r="AE24" s="54">
        <f t="shared" si="10"/>
        <v>0</v>
      </c>
    </row>
    <row r="25" spans="1:34" ht="15.75">
      <c r="A25" s="56">
        <v>12</v>
      </c>
      <c r="B25" s="56">
        <v>1</v>
      </c>
      <c r="C25" s="50">
        <f t="shared" ref="C25" ca="1" si="11">RAND()</f>
        <v>0.22629476918472335</v>
      </c>
      <c r="D25" s="187" t="s">
        <v>600</v>
      </c>
      <c r="E25" s="188">
        <f t="shared" ref="E25" si="12">T25</f>
        <v>2</v>
      </c>
      <c r="F25" s="50" t="str">
        <f>VLOOKUP(K25,Уч!$A$2:$K$385,2,FALSE)</f>
        <v>Старыгина Екатерина</v>
      </c>
      <c r="G25" s="189">
        <f>VLOOKUP(K25,Уч!$A$2:$K$385,3,FALSE)</f>
        <v>34937</v>
      </c>
      <c r="H25" s="189" t="e">
        <f>VLOOKUP(L25,Уч!$A$2:$K$385,3,FALSE)</f>
        <v>#N/A</v>
      </c>
      <c r="I25" s="171" t="str">
        <f>VLOOKUP(K25,Уч!$A$2:$K$385,5,FALSE)</f>
        <v>Московская-Ростовская</v>
      </c>
      <c r="J25" s="171" t="str">
        <f>VLOOKUP(K25,Уч!$A$2:$K$385,6,FALSE)</f>
        <v>ЦОП</v>
      </c>
      <c r="K25" s="115">
        <v>165</v>
      </c>
      <c r="L25" s="190" t="str">
        <f t="shared" ref="L25:N25" si="13">IF(Y25=0,"X",Y25/100)</f>
        <v>X</v>
      </c>
      <c r="M25" s="190" t="str">
        <f t="shared" si="13"/>
        <v>X</v>
      </c>
      <c r="N25" s="190">
        <f t="shared" si="13"/>
        <v>52.61</v>
      </c>
      <c r="O25" s="190"/>
      <c r="P25" s="190" t="str">
        <f t="shared" ref="P25:R25" si="14">IF(AB25=0,"X",AB25/100)</f>
        <v>X</v>
      </c>
      <c r="Q25" s="190" t="str">
        <f t="shared" si="14"/>
        <v>X</v>
      </c>
      <c r="R25" s="190" t="str">
        <f t="shared" si="14"/>
        <v>X</v>
      </c>
      <c r="S25" s="191">
        <f t="shared" ref="S25" si="15">MAX(Y25,Z25,AB25,AA25,AC25,AD25)/100</f>
        <v>52.61</v>
      </c>
      <c r="T25" s="195">
        <f>RANK(S25,S14:S155)</f>
        <v>2</v>
      </c>
      <c r="U25" s="174" t="str">
        <f t="shared" ref="U25" si="16">LOOKUP(S25,$AG$5:$AG$14,$AF$5:$AF$14)</f>
        <v>мс</v>
      </c>
      <c r="V25" s="192"/>
      <c r="W25" s="189" t="str">
        <f>VLOOKUP(K25,Уч!$A$2:$K$385,11,FALSE)</f>
        <v>Макаров А.Ф. Громова О.А.</v>
      </c>
      <c r="X25" s="51"/>
      <c r="Y25" s="52"/>
      <c r="Z25" s="53"/>
      <c r="AA25" s="52">
        <v>5261</v>
      </c>
      <c r="AB25" s="53"/>
      <c r="AC25" s="52"/>
      <c r="AD25" s="53"/>
      <c r="AE25" s="54">
        <f t="shared" ref="AE25" si="17">MAX(Y25,Z25,AB25,AA25,AC25,AD25)</f>
        <v>5261</v>
      </c>
    </row>
    <row r="26" spans="1:34" s="48" customFormat="1" ht="15.75">
      <c r="E26" s="48" t="s">
        <v>35</v>
      </c>
      <c r="F26" s="47"/>
      <c r="G26" s="47"/>
      <c r="I26" s="47"/>
      <c r="J26" s="47"/>
      <c r="K26" s="47"/>
      <c r="L26" s="47"/>
      <c r="M26" s="47"/>
      <c r="N26" s="47"/>
      <c r="T26" s="58"/>
      <c r="U26" s="58"/>
      <c r="V26" s="58"/>
      <c r="W26" s="58"/>
      <c r="X26" s="59"/>
      <c r="Y26" s="60"/>
      <c r="Z26" s="59"/>
      <c r="AA26" s="59"/>
      <c r="AB26" s="47"/>
      <c r="AC26" s="60"/>
      <c r="AD26" s="61"/>
    </row>
    <row r="27" spans="1:34" s="48" customFormat="1" ht="15.75">
      <c r="E27" s="48" t="s">
        <v>52</v>
      </c>
      <c r="F27" s="47"/>
      <c r="G27" s="47"/>
      <c r="I27" s="47"/>
      <c r="J27" s="47"/>
      <c r="K27" s="47"/>
      <c r="L27" s="47"/>
      <c r="M27" s="47"/>
      <c r="N27" s="47"/>
      <c r="T27" s="58"/>
      <c r="U27" s="58"/>
      <c r="V27" s="58"/>
      <c r="W27" s="58"/>
      <c r="X27" s="59"/>
      <c r="Y27" s="60"/>
      <c r="Z27" s="59"/>
      <c r="AA27" s="59"/>
      <c r="AB27" s="47"/>
      <c r="AC27" s="60"/>
      <c r="AD27" s="61"/>
    </row>
    <row r="28" spans="1:34" s="48" customFormat="1" ht="15.75">
      <c r="F28" s="47"/>
      <c r="G28" s="47"/>
      <c r="I28" s="47"/>
      <c r="J28" s="47"/>
      <c r="K28" s="47"/>
      <c r="L28" s="47"/>
      <c r="M28" s="47"/>
      <c r="N28" s="47"/>
      <c r="T28" s="58"/>
      <c r="U28" s="58"/>
      <c r="V28" s="58"/>
      <c r="W28" s="58"/>
      <c r="X28" s="59"/>
      <c r="Y28" s="60"/>
      <c r="Z28" s="59"/>
      <c r="AA28" s="59"/>
      <c r="AB28" s="47"/>
      <c r="AC28" s="60"/>
      <c r="AD28" s="61"/>
    </row>
    <row r="29" spans="1:34" s="48" customFormat="1" ht="15.75">
      <c r="E29" s="48" t="s">
        <v>35</v>
      </c>
      <c r="F29" s="47"/>
      <c r="G29" s="47"/>
      <c r="I29" s="47"/>
      <c r="J29" s="47"/>
      <c r="K29" s="47"/>
      <c r="L29" s="47"/>
      <c r="M29" s="47"/>
      <c r="N29" s="47"/>
      <c r="T29" s="58"/>
      <c r="U29" s="58"/>
      <c r="V29" s="58"/>
      <c r="W29" s="58"/>
      <c r="X29" s="59"/>
      <c r="Y29" s="60"/>
      <c r="Z29" s="59"/>
      <c r="AA29" s="59"/>
      <c r="AB29" s="47"/>
      <c r="AC29" s="60"/>
      <c r="AD29" s="61"/>
    </row>
  </sheetData>
  <sortState ref="A14:AH21">
    <sortCondition descending="1" ref="S14:S21"/>
  </sortState>
  <mergeCells count="1">
    <mergeCell ref="L7:M7"/>
  </mergeCells>
  <printOptions horizontalCentered="1"/>
  <pageMargins left="0.39370078740157483" right="0.39370078740157483" top="0.59055118110236227" bottom="0.59055118110236227" header="0.39370078740157483" footer="0.39370078740157483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14</vt:i4>
      </vt:variant>
    </vt:vector>
  </HeadingPairs>
  <TitlesOfParts>
    <vt:vector size="24" baseType="lpstr">
      <vt:lpstr>Расп</vt:lpstr>
      <vt:lpstr>Уч</vt:lpstr>
      <vt:lpstr>Высота</vt:lpstr>
      <vt:lpstr>Шест</vt:lpstr>
      <vt:lpstr>Длина</vt:lpstr>
      <vt:lpstr>Тройной</vt:lpstr>
      <vt:lpstr>Диск</vt:lpstr>
      <vt:lpstr>Молот</vt:lpstr>
      <vt:lpstr>Копье</vt:lpstr>
      <vt:lpstr>Ядро</vt:lpstr>
      <vt:lpstr>Диск!Заголовки_для_печати</vt:lpstr>
      <vt:lpstr>Длина!Заголовки_для_печати</vt:lpstr>
      <vt:lpstr>Копье!Заголовки_для_печати</vt:lpstr>
      <vt:lpstr>Молот!Заголовки_для_печати</vt:lpstr>
      <vt:lpstr>Тройной!Заголовки_для_печати</vt:lpstr>
      <vt:lpstr>Ядро!Заголовки_для_печати</vt:lpstr>
      <vt:lpstr>Высота!Область_печати</vt:lpstr>
      <vt:lpstr>Диск!Область_печати</vt:lpstr>
      <vt:lpstr>Длина!Область_печати</vt:lpstr>
      <vt:lpstr>Копье!Область_печати</vt:lpstr>
      <vt:lpstr>Молот!Область_печати</vt:lpstr>
      <vt:lpstr>Тройной!Область_печати</vt:lpstr>
      <vt:lpstr>Шест!Область_печати</vt:lpstr>
      <vt:lpstr>Ядро!Область_печати</vt:lpstr>
    </vt:vector>
  </TitlesOfParts>
  <Company>АМТЕ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РЕФ</dc:creator>
  <cp:lastModifiedBy>1</cp:lastModifiedBy>
  <cp:lastPrinted>2013-07-04T14:39:07Z</cp:lastPrinted>
  <dcterms:created xsi:type="dcterms:W3CDTF">2007-07-15T09:19:24Z</dcterms:created>
  <dcterms:modified xsi:type="dcterms:W3CDTF">2013-07-08T05:59:03Z</dcterms:modified>
</cp:coreProperties>
</file>